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1140122楊雨蓁檔案\4.基金年度賸餘款(教育處.學校計算及控管)\4.基金賸餘款(學校)\4-11.115年度賸餘款\4-9.1.114年賸餘款數計算表\"/>
    </mc:Choice>
  </mc:AlternateContent>
  <xr:revisionPtr revIDLastSave="0" documentId="13_ncr:1_{7FFC4F08-820C-44AC-A7F3-3679B6910219}" xr6:coauthVersionLast="47" xr6:coauthVersionMax="47" xr10:uidLastSave="{00000000-0000-0000-0000-000000000000}"/>
  <workbookProtection workbookAlgorithmName="SHA-512" workbookHashValue="ZYaO4ks/sibXOM51Rn1ERRF7MbiSytHKCDoTZFSInQBmmruumLnW+GPoEq7FmGMx4whXglZfFy2vGPo66EqEkw==" workbookSaltValue="o5VCnPuTWt55fCFeEo3gnA==" workbookSpinCount="100000" lockStructure="1"/>
  <bookViews>
    <workbookView xWindow="28680" yWindow="-120" windowWidth="29040" windowHeight="15720" tabRatio="508" xr2:uid="{00000000-000D-0000-FFFF-FFFF00000000}"/>
  </bookViews>
  <sheets>
    <sheet name="114年賸餘數(彙總表) " sheetId="10" r:id="rId1"/>
    <sheet name="表1-114年5L" sheetId="8" r:id="rId2"/>
    <sheet name="表2-114年水電及自有財源" sheetId="9" r:id="rId3"/>
  </sheets>
  <definedNames>
    <definedName name="_xlnm.Print_Area" localSheetId="0">'114年賸餘數(彙總表) '!$A$1:$L$135</definedName>
    <definedName name="_xlnm.Print_Area" localSheetId="1">'表1-114年5L'!$A$1:$N$135</definedName>
    <definedName name="_xlnm.Print_Area" localSheetId="2">'表2-114年水電及自有財源'!$A$1:$T$136</definedName>
    <definedName name="_xlnm.Print_Titles" localSheetId="0">'114年賸餘數(彙總表) '!$3:$4</definedName>
    <definedName name="_xlnm.Print_Titles" localSheetId="1">'表1-114年5L'!$4:$5</definedName>
    <definedName name="_xlnm.Print_Titles" localSheetId="2">'表2-114年水電及自有財源'!$4:$4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0" l="1"/>
  <c r="H117" i="10"/>
  <c r="H118" i="10"/>
  <c r="H22" i="10"/>
  <c r="H23" i="10"/>
  <c r="K127" i="8"/>
  <c r="K114" i="8"/>
  <c r="K86" i="8"/>
  <c r="K85" i="8"/>
  <c r="K73" i="8"/>
  <c r="K65" i="8"/>
  <c r="K46" i="8"/>
  <c r="K36" i="8"/>
  <c r="K16" i="8"/>
  <c r="D13" i="8" l="1"/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8" i="8" l="1"/>
  <c r="E6" i="8"/>
  <c r="Q6" i="9" l="1"/>
  <c r="D13" i="9" l="1"/>
  <c r="C13" i="9"/>
  <c r="N132" i="10" l="1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O67" i="10"/>
  <c r="Q67" i="10" s="1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L31" i="10"/>
  <c r="I31" i="10"/>
  <c r="O31" i="10" s="1"/>
  <c r="Q31" i="10" s="1"/>
  <c r="F31" i="10"/>
  <c r="H31" i="10" s="1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O6" i="10"/>
  <c r="Q6" i="10" s="1"/>
  <c r="N6" i="10"/>
  <c r="L6" i="10"/>
  <c r="K6" i="10"/>
  <c r="J6" i="10"/>
  <c r="J5" i="10" s="1"/>
  <c r="P5" i="10"/>
  <c r="E5" i="10"/>
  <c r="D5" i="10"/>
  <c r="C5" i="10"/>
  <c r="N5" i="10" l="1"/>
  <c r="F6" i="10"/>
  <c r="G6" i="10" s="1"/>
  <c r="R13" i="9" l="1"/>
  <c r="L23" i="8" l="1"/>
  <c r="P23" i="8"/>
  <c r="Q23" i="8"/>
  <c r="R23" i="8"/>
  <c r="N23" i="8" l="1"/>
  <c r="S23" i="8"/>
  <c r="R9" i="9"/>
  <c r="R10" i="9" l="1"/>
  <c r="R11" i="9"/>
  <c r="R12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8" i="9" l="1"/>
  <c r="R6" i="9" s="1"/>
  <c r="P6" i="9" l="1"/>
  <c r="L6" i="9"/>
  <c r="H6" i="9"/>
  <c r="P34" i="8" l="1"/>
  <c r="P8" i="8"/>
  <c r="H6" i="8"/>
  <c r="I6" i="8"/>
  <c r="L8" i="8" l="1"/>
  <c r="W6" i="8" l="1"/>
  <c r="U6" i="8"/>
  <c r="P9" i="8" l="1"/>
  <c r="P10" i="8"/>
  <c r="P11" i="8"/>
  <c r="P12" i="8"/>
  <c r="P14" i="8"/>
  <c r="P15" i="8"/>
  <c r="P16" i="8"/>
  <c r="P17" i="8"/>
  <c r="P18" i="8"/>
  <c r="P19" i="8"/>
  <c r="P20" i="8"/>
  <c r="P21" i="8"/>
  <c r="P22" i="8"/>
  <c r="P24" i="8"/>
  <c r="P25" i="8"/>
  <c r="P26" i="8"/>
  <c r="P27" i="8"/>
  <c r="P28" i="8"/>
  <c r="P29" i="8"/>
  <c r="P30" i="8"/>
  <c r="P31" i="8"/>
  <c r="P33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L60" i="8" l="1"/>
  <c r="L49" i="8"/>
  <c r="L36" i="8"/>
  <c r="P13" i="8"/>
  <c r="S6" i="9"/>
  <c r="L133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4" i="8"/>
  <c r="L25" i="8"/>
  <c r="L26" i="8"/>
  <c r="L27" i="8"/>
  <c r="L28" i="8"/>
  <c r="L29" i="8"/>
  <c r="L30" i="8"/>
  <c r="L31" i="8"/>
  <c r="L33" i="8"/>
  <c r="L34" i="8"/>
  <c r="L35" i="8"/>
  <c r="L37" i="8"/>
  <c r="L38" i="8"/>
  <c r="L39" i="8"/>
  <c r="L40" i="8"/>
  <c r="L41" i="8"/>
  <c r="L42" i="8"/>
  <c r="L43" i="8"/>
  <c r="L44" i="8"/>
  <c r="L45" i="8"/>
  <c r="L46" i="8"/>
  <c r="L47" i="8"/>
  <c r="L48" i="8"/>
  <c r="L50" i="8"/>
  <c r="L51" i="8"/>
  <c r="L52" i="8"/>
  <c r="L53" i="8"/>
  <c r="L54" i="8"/>
  <c r="L55" i="8"/>
  <c r="L56" i="8"/>
  <c r="L57" i="8"/>
  <c r="L58" i="8"/>
  <c r="L59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T9" i="9" l="1"/>
  <c r="L8" i="10" s="1"/>
  <c r="T7" i="9" l="1"/>
  <c r="T133" i="9"/>
  <c r="L132" i="10" s="1"/>
  <c r="T8" i="9"/>
  <c r="L7" i="10" s="1"/>
  <c r="T10" i="9"/>
  <c r="L9" i="10" s="1"/>
  <c r="T11" i="9"/>
  <c r="L10" i="10" s="1"/>
  <c r="T12" i="9"/>
  <c r="T13" i="9"/>
  <c r="L12" i="10" s="1"/>
  <c r="T14" i="9"/>
  <c r="L13" i="10" s="1"/>
  <c r="T15" i="9"/>
  <c r="L14" i="10" s="1"/>
  <c r="T16" i="9"/>
  <c r="L15" i="10" s="1"/>
  <c r="T17" i="9"/>
  <c r="L16" i="10" s="1"/>
  <c r="T18" i="9"/>
  <c r="L17" i="10" s="1"/>
  <c r="T19" i="9"/>
  <c r="T20" i="9"/>
  <c r="L19" i="10" s="1"/>
  <c r="T21" i="9"/>
  <c r="L20" i="10" s="1"/>
  <c r="T22" i="9"/>
  <c r="L21" i="10" s="1"/>
  <c r="T23" i="9"/>
  <c r="L22" i="10" s="1"/>
  <c r="T24" i="9"/>
  <c r="L23" i="10" s="1"/>
  <c r="T25" i="9"/>
  <c r="L24" i="10" s="1"/>
  <c r="T26" i="9"/>
  <c r="L25" i="10" s="1"/>
  <c r="T27" i="9"/>
  <c r="L26" i="10" s="1"/>
  <c r="T28" i="9"/>
  <c r="L27" i="10" s="1"/>
  <c r="T29" i="9"/>
  <c r="L28" i="10" s="1"/>
  <c r="T30" i="9"/>
  <c r="L29" i="10" s="1"/>
  <c r="T31" i="9"/>
  <c r="L30" i="10" s="1"/>
  <c r="T33" i="9"/>
  <c r="L32" i="10" s="1"/>
  <c r="T34" i="9"/>
  <c r="L33" i="10" s="1"/>
  <c r="T35" i="9"/>
  <c r="L34" i="10" s="1"/>
  <c r="T36" i="9"/>
  <c r="L35" i="10" s="1"/>
  <c r="T37" i="9"/>
  <c r="L36" i="10" s="1"/>
  <c r="T38" i="9"/>
  <c r="L37" i="10" s="1"/>
  <c r="T39" i="9"/>
  <c r="T40" i="9"/>
  <c r="L39" i="10" s="1"/>
  <c r="T41" i="9"/>
  <c r="L40" i="10" s="1"/>
  <c r="T42" i="9"/>
  <c r="L41" i="10" s="1"/>
  <c r="T43" i="9"/>
  <c r="L42" i="10" s="1"/>
  <c r="T44" i="9"/>
  <c r="L43" i="10" s="1"/>
  <c r="T45" i="9"/>
  <c r="L44" i="10" s="1"/>
  <c r="T46" i="9"/>
  <c r="L45" i="10" s="1"/>
  <c r="T47" i="9"/>
  <c r="L46" i="10" s="1"/>
  <c r="T48" i="9"/>
  <c r="L47" i="10" s="1"/>
  <c r="T49" i="9"/>
  <c r="L48" i="10" s="1"/>
  <c r="T50" i="9"/>
  <c r="L49" i="10" s="1"/>
  <c r="T51" i="9"/>
  <c r="L50" i="10" s="1"/>
  <c r="T52" i="9"/>
  <c r="L51" i="10" s="1"/>
  <c r="T53" i="9"/>
  <c r="L52" i="10" s="1"/>
  <c r="T54" i="9"/>
  <c r="L53" i="10" s="1"/>
  <c r="T55" i="9"/>
  <c r="L54" i="10" s="1"/>
  <c r="T56" i="9"/>
  <c r="L55" i="10" s="1"/>
  <c r="T57" i="9"/>
  <c r="L56" i="10" s="1"/>
  <c r="T58" i="9"/>
  <c r="L57" i="10" s="1"/>
  <c r="T59" i="9"/>
  <c r="L58" i="10" s="1"/>
  <c r="T60" i="9"/>
  <c r="L59" i="10" s="1"/>
  <c r="T61" i="9"/>
  <c r="L60" i="10" s="1"/>
  <c r="T62" i="9"/>
  <c r="L61" i="10" s="1"/>
  <c r="T63" i="9"/>
  <c r="L62" i="10" s="1"/>
  <c r="T64" i="9"/>
  <c r="L63" i="10" s="1"/>
  <c r="T65" i="9"/>
  <c r="L64" i="10" s="1"/>
  <c r="T66" i="9"/>
  <c r="L65" i="10" s="1"/>
  <c r="T67" i="9"/>
  <c r="L66" i="10" s="1"/>
  <c r="T68" i="9"/>
  <c r="L67" i="10" s="1"/>
  <c r="T69" i="9"/>
  <c r="L68" i="10" s="1"/>
  <c r="T70" i="9"/>
  <c r="L69" i="10" s="1"/>
  <c r="T71" i="9"/>
  <c r="L70" i="10" s="1"/>
  <c r="T72" i="9"/>
  <c r="L71" i="10" s="1"/>
  <c r="T73" i="9"/>
  <c r="L72" i="10" s="1"/>
  <c r="T74" i="9"/>
  <c r="L73" i="10" s="1"/>
  <c r="T75" i="9"/>
  <c r="L74" i="10" s="1"/>
  <c r="T76" i="9"/>
  <c r="L75" i="10" s="1"/>
  <c r="T77" i="9"/>
  <c r="L76" i="10" s="1"/>
  <c r="T78" i="9"/>
  <c r="L77" i="10" s="1"/>
  <c r="T79" i="9"/>
  <c r="L78" i="10" s="1"/>
  <c r="T80" i="9"/>
  <c r="L79" i="10" s="1"/>
  <c r="T81" i="9"/>
  <c r="L80" i="10" s="1"/>
  <c r="T82" i="9"/>
  <c r="L81" i="10" s="1"/>
  <c r="T83" i="9"/>
  <c r="L82" i="10" s="1"/>
  <c r="T84" i="9"/>
  <c r="L83" i="10" s="1"/>
  <c r="T85" i="9"/>
  <c r="L84" i="10" s="1"/>
  <c r="T86" i="9"/>
  <c r="L85" i="10" s="1"/>
  <c r="T87" i="9"/>
  <c r="L86" i="10" s="1"/>
  <c r="T88" i="9"/>
  <c r="L87" i="10" s="1"/>
  <c r="T89" i="9"/>
  <c r="L88" i="10" s="1"/>
  <c r="T90" i="9"/>
  <c r="L89" i="10" s="1"/>
  <c r="T91" i="9"/>
  <c r="L90" i="10" s="1"/>
  <c r="T92" i="9"/>
  <c r="L91" i="10" s="1"/>
  <c r="T93" i="9"/>
  <c r="L92" i="10" s="1"/>
  <c r="T94" i="9"/>
  <c r="L93" i="10" s="1"/>
  <c r="T95" i="9"/>
  <c r="L94" i="10" s="1"/>
  <c r="T96" i="9"/>
  <c r="L95" i="10" s="1"/>
  <c r="T97" i="9"/>
  <c r="L96" i="10" s="1"/>
  <c r="T98" i="9"/>
  <c r="L97" i="10" s="1"/>
  <c r="T99" i="9"/>
  <c r="L98" i="10" s="1"/>
  <c r="T100" i="9"/>
  <c r="L99" i="10" s="1"/>
  <c r="T101" i="9"/>
  <c r="L100" i="10" s="1"/>
  <c r="T102" i="9"/>
  <c r="L101" i="10" s="1"/>
  <c r="T103" i="9"/>
  <c r="L102" i="10" s="1"/>
  <c r="T104" i="9"/>
  <c r="L103" i="10" s="1"/>
  <c r="T105" i="9"/>
  <c r="L104" i="10" s="1"/>
  <c r="T106" i="9"/>
  <c r="L105" i="10" s="1"/>
  <c r="T107" i="9"/>
  <c r="L106" i="10" s="1"/>
  <c r="T108" i="9"/>
  <c r="L107" i="10" s="1"/>
  <c r="T109" i="9"/>
  <c r="L108" i="10" s="1"/>
  <c r="T110" i="9"/>
  <c r="L109" i="10" s="1"/>
  <c r="T111" i="9"/>
  <c r="L110" i="10" s="1"/>
  <c r="T112" i="9"/>
  <c r="L111" i="10" s="1"/>
  <c r="T113" i="9"/>
  <c r="L112" i="10" s="1"/>
  <c r="T114" i="9"/>
  <c r="L113" i="10" s="1"/>
  <c r="T115" i="9"/>
  <c r="L114" i="10" s="1"/>
  <c r="T116" i="9"/>
  <c r="L115" i="10" s="1"/>
  <c r="T117" i="9"/>
  <c r="L116" i="10" s="1"/>
  <c r="T118" i="9"/>
  <c r="L117" i="10" s="1"/>
  <c r="T119" i="9"/>
  <c r="L118" i="10" s="1"/>
  <c r="T120" i="9"/>
  <c r="L119" i="10" s="1"/>
  <c r="T121" i="9"/>
  <c r="L120" i="10" s="1"/>
  <c r="T122" i="9"/>
  <c r="L121" i="10" s="1"/>
  <c r="T123" i="9"/>
  <c r="L122" i="10" s="1"/>
  <c r="T124" i="9"/>
  <c r="L123" i="10" s="1"/>
  <c r="T125" i="9"/>
  <c r="L124" i="10" s="1"/>
  <c r="T126" i="9"/>
  <c r="L125" i="10" s="1"/>
  <c r="T127" i="9"/>
  <c r="L126" i="10" s="1"/>
  <c r="T128" i="9"/>
  <c r="L127" i="10" s="1"/>
  <c r="T129" i="9"/>
  <c r="L128" i="10" s="1"/>
  <c r="T130" i="9"/>
  <c r="L129" i="10" s="1"/>
  <c r="T131" i="9"/>
  <c r="L130" i="10" s="1"/>
  <c r="T132" i="9"/>
  <c r="L131" i="10" s="1"/>
  <c r="L11" i="10" l="1"/>
  <c r="L38" i="10"/>
  <c r="L18" i="10"/>
  <c r="O6" i="9"/>
  <c r="N6" i="9"/>
  <c r="L5" i="10" l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4" i="8"/>
  <c r="R25" i="8"/>
  <c r="R26" i="8"/>
  <c r="R27" i="8"/>
  <c r="R28" i="8"/>
  <c r="R29" i="8"/>
  <c r="R30" i="8"/>
  <c r="R31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8" i="8"/>
  <c r="Q9" i="8"/>
  <c r="Q10" i="8"/>
  <c r="S10" i="8" s="1"/>
  <c r="Q11" i="8"/>
  <c r="S11" i="8" s="1"/>
  <c r="Q12" i="8"/>
  <c r="S12" i="8" s="1"/>
  <c r="Q13" i="8"/>
  <c r="S13" i="8" s="1"/>
  <c r="Q14" i="8"/>
  <c r="S14" i="8" s="1"/>
  <c r="Q15" i="8"/>
  <c r="S15" i="8" s="1"/>
  <c r="Q16" i="8"/>
  <c r="Q17" i="8"/>
  <c r="Q18" i="8"/>
  <c r="Q19" i="8"/>
  <c r="Q20" i="8"/>
  <c r="Q21" i="8"/>
  <c r="Q22" i="8"/>
  <c r="S22" i="8" s="1"/>
  <c r="Q24" i="8"/>
  <c r="S24" i="8" s="1"/>
  <c r="Q25" i="8"/>
  <c r="S25" i="8" s="1"/>
  <c r="Q26" i="8"/>
  <c r="S26" i="8" s="1"/>
  <c r="Q27" i="8"/>
  <c r="S27" i="8" s="1"/>
  <c r="Q28" i="8"/>
  <c r="Q29" i="8"/>
  <c r="Q30" i="8"/>
  <c r="Q31" i="8"/>
  <c r="Q33" i="8"/>
  <c r="Q34" i="8"/>
  <c r="Q35" i="8"/>
  <c r="S35" i="8" s="1"/>
  <c r="Q36" i="8"/>
  <c r="Q37" i="8"/>
  <c r="S37" i="8" s="1"/>
  <c r="Q38" i="8"/>
  <c r="S38" i="8" s="1"/>
  <c r="Q39" i="8"/>
  <c r="S39" i="8" s="1"/>
  <c r="Q40" i="8"/>
  <c r="S40" i="8" s="1"/>
  <c r="Q41" i="8"/>
  <c r="Q42" i="8"/>
  <c r="Q43" i="8"/>
  <c r="Q44" i="8"/>
  <c r="Q45" i="8"/>
  <c r="Q46" i="8"/>
  <c r="Q47" i="8"/>
  <c r="S47" i="8" s="1"/>
  <c r="Q48" i="8"/>
  <c r="S48" i="8" s="1"/>
  <c r="Q49" i="8"/>
  <c r="Q50" i="8"/>
  <c r="S50" i="8" s="1"/>
  <c r="Q51" i="8"/>
  <c r="S51" i="8" s="1"/>
  <c r="Q52" i="8"/>
  <c r="S52" i="8" s="1"/>
  <c r="Q53" i="8"/>
  <c r="Q54" i="8"/>
  <c r="Q55" i="8"/>
  <c r="Q56" i="8"/>
  <c r="Q57" i="8"/>
  <c r="Q58" i="8"/>
  <c r="Q59" i="8"/>
  <c r="S59" i="8" s="1"/>
  <c r="Q60" i="8"/>
  <c r="S60" i="8" s="1"/>
  <c r="Q61" i="8"/>
  <c r="S61" i="8" s="1"/>
  <c r="Q62" i="8"/>
  <c r="S62" i="8" s="1"/>
  <c r="Q63" i="8"/>
  <c r="S63" i="8" s="1"/>
  <c r="Q64" i="8"/>
  <c r="S64" i="8" s="1"/>
  <c r="Q65" i="8"/>
  <c r="Q66" i="8"/>
  <c r="Q67" i="8"/>
  <c r="Q68" i="8"/>
  <c r="Q69" i="8"/>
  <c r="Q70" i="8"/>
  <c r="Q71" i="8"/>
  <c r="S71" i="8" s="1"/>
  <c r="Q72" i="8"/>
  <c r="S72" i="8" s="1"/>
  <c r="Q73" i="8"/>
  <c r="S73" i="8" s="1"/>
  <c r="Q74" i="8"/>
  <c r="S74" i="8" s="1"/>
  <c r="Q75" i="8"/>
  <c r="S75" i="8" s="1"/>
  <c r="Q76" i="8"/>
  <c r="S76" i="8" s="1"/>
  <c r="Q77" i="8"/>
  <c r="Q78" i="8"/>
  <c r="Q79" i="8"/>
  <c r="Q80" i="8"/>
  <c r="Q81" i="8"/>
  <c r="Q82" i="8"/>
  <c r="Q83" i="8"/>
  <c r="S83" i="8" s="1"/>
  <c r="Q84" i="8"/>
  <c r="S84" i="8" s="1"/>
  <c r="Q85" i="8"/>
  <c r="S85" i="8" s="1"/>
  <c r="Q86" i="8"/>
  <c r="S86" i="8" s="1"/>
  <c r="Q87" i="8"/>
  <c r="S87" i="8" s="1"/>
  <c r="Q88" i="8"/>
  <c r="Q89" i="8"/>
  <c r="Q90" i="8"/>
  <c r="Q91" i="8"/>
  <c r="Q92" i="8"/>
  <c r="Q93" i="8"/>
  <c r="Q94" i="8"/>
  <c r="Q95" i="8"/>
  <c r="S95" i="8" s="1"/>
  <c r="Q96" i="8"/>
  <c r="S96" i="8" s="1"/>
  <c r="Q97" i="8"/>
  <c r="S97" i="8" s="1"/>
  <c r="Q98" i="8"/>
  <c r="S98" i="8" s="1"/>
  <c r="Q99" i="8"/>
  <c r="S99" i="8" s="1"/>
  <c r="Q100" i="8"/>
  <c r="S100" i="8" s="1"/>
  <c r="Q101" i="8"/>
  <c r="Q102" i="8"/>
  <c r="Q103" i="8"/>
  <c r="Q104" i="8"/>
  <c r="Q105" i="8"/>
  <c r="Q106" i="8"/>
  <c r="Q107" i="8"/>
  <c r="S107" i="8" s="1"/>
  <c r="Q108" i="8"/>
  <c r="S108" i="8" s="1"/>
  <c r="Q109" i="8"/>
  <c r="S109" i="8" s="1"/>
  <c r="Q110" i="8"/>
  <c r="S110" i="8" s="1"/>
  <c r="Q111" i="8"/>
  <c r="S111" i="8" s="1"/>
  <c r="Q112" i="8"/>
  <c r="S112" i="8" s="1"/>
  <c r="Q113" i="8"/>
  <c r="Q114" i="8"/>
  <c r="Q115" i="8"/>
  <c r="Q116" i="8"/>
  <c r="Q117" i="8"/>
  <c r="Q118" i="8"/>
  <c r="Q119" i="8"/>
  <c r="Q120" i="8"/>
  <c r="S120" i="8" s="1"/>
  <c r="Q121" i="8"/>
  <c r="S121" i="8" s="1"/>
  <c r="Q122" i="8"/>
  <c r="Q123" i="8"/>
  <c r="S123" i="8" s="1"/>
  <c r="Q124" i="8"/>
  <c r="S124" i="8" s="1"/>
  <c r="Q125" i="8"/>
  <c r="Q126" i="8"/>
  <c r="Q127" i="8"/>
  <c r="Q128" i="8"/>
  <c r="Q129" i="8"/>
  <c r="Q130" i="8"/>
  <c r="Q131" i="8"/>
  <c r="Q132" i="8"/>
  <c r="S132" i="8" s="1"/>
  <c r="Q133" i="8"/>
  <c r="S133" i="8" s="1"/>
  <c r="Q8" i="8"/>
  <c r="S8" i="8" s="1"/>
  <c r="S131" i="8" l="1"/>
  <c r="S119" i="8"/>
  <c r="S118" i="8"/>
  <c r="S82" i="8"/>
  <c r="S46" i="8"/>
  <c r="S106" i="8"/>
  <c r="S58" i="8"/>
  <c r="S21" i="8"/>
  <c r="S94" i="8"/>
  <c r="S9" i="8"/>
  <c r="S130" i="8"/>
  <c r="S70" i="8"/>
  <c r="S34" i="8"/>
  <c r="S129" i="8"/>
  <c r="S57" i="8"/>
  <c r="S20" i="8"/>
  <c r="S122" i="8"/>
  <c r="S88" i="8"/>
  <c r="S105" i="8"/>
  <c r="S69" i="8"/>
  <c r="S104" i="8"/>
  <c r="S68" i="8"/>
  <c r="S31" i="8"/>
  <c r="S103" i="8"/>
  <c r="S79" i="8"/>
  <c r="S67" i="8"/>
  <c r="S55" i="8"/>
  <c r="S43" i="8"/>
  <c r="S30" i="8"/>
  <c r="S18" i="8"/>
  <c r="S117" i="8"/>
  <c r="S81" i="8"/>
  <c r="S33" i="8"/>
  <c r="S116" i="8"/>
  <c r="S80" i="8"/>
  <c r="S44" i="8"/>
  <c r="S115" i="8"/>
  <c r="S126" i="8"/>
  <c r="S90" i="8"/>
  <c r="S54" i="8"/>
  <c r="S29" i="8"/>
  <c r="S17" i="8"/>
  <c r="S93" i="8"/>
  <c r="S45" i="8"/>
  <c r="S128" i="8"/>
  <c r="S92" i="8"/>
  <c r="S56" i="8"/>
  <c r="S19" i="8"/>
  <c r="S127" i="8"/>
  <c r="S91" i="8"/>
  <c r="S114" i="8"/>
  <c r="S102" i="8"/>
  <c r="S78" i="8"/>
  <c r="S66" i="8"/>
  <c r="S42" i="8"/>
  <c r="S125" i="8"/>
  <c r="S113" i="8"/>
  <c r="S101" i="8"/>
  <c r="S89" i="8"/>
  <c r="S77" i="8"/>
  <c r="S65" i="8"/>
  <c r="S53" i="8"/>
  <c r="S41" i="8"/>
  <c r="S28" i="8"/>
  <c r="S16" i="8"/>
  <c r="Q6" i="8"/>
  <c r="R6" i="8"/>
  <c r="S36" i="8"/>
  <c r="S49" i="8"/>
  <c r="S6" i="8" l="1"/>
  <c r="P6" i="8"/>
  <c r="G133" i="9"/>
  <c r="K132" i="10" s="1"/>
  <c r="F132" i="10" s="1"/>
  <c r="H132" i="10" s="1"/>
  <c r="G8" i="9"/>
  <c r="K7" i="10" s="1"/>
  <c r="F7" i="10" s="1"/>
  <c r="G9" i="9"/>
  <c r="K8" i="10" s="1"/>
  <c r="G10" i="9"/>
  <c r="K9" i="10" s="1"/>
  <c r="F9" i="10" s="1"/>
  <c r="H9" i="10" s="1"/>
  <c r="G11" i="9"/>
  <c r="K10" i="10" s="1"/>
  <c r="F10" i="10" s="1"/>
  <c r="H10" i="10" s="1"/>
  <c r="G12" i="9"/>
  <c r="K11" i="10" s="1"/>
  <c r="F11" i="10" s="1"/>
  <c r="H11" i="10" s="1"/>
  <c r="G13" i="9"/>
  <c r="K12" i="10" s="1"/>
  <c r="F12" i="10" s="1"/>
  <c r="H12" i="10" s="1"/>
  <c r="G14" i="9"/>
  <c r="K13" i="10" s="1"/>
  <c r="F13" i="10" s="1"/>
  <c r="H13" i="10" s="1"/>
  <c r="G15" i="9"/>
  <c r="K14" i="10" s="1"/>
  <c r="F14" i="10" s="1"/>
  <c r="H14" i="10" s="1"/>
  <c r="G16" i="9"/>
  <c r="K15" i="10" s="1"/>
  <c r="F15" i="10" s="1"/>
  <c r="H15" i="10" s="1"/>
  <c r="G17" i="9"/>
  <c r="K16" i="10" s="1"/>
  <c r="F16" i="10" s="1"/>
  <c r="H16" i="10" s="1"/>
  <c r="G18" i="9"/>
  <c r="K17" i="10" s="1"/>
  <c r="F17" i="10" s="1"/>
  <c r="H17" i="10" s="1"/>
  <c r="G19" i="9"/>
  <c r="K18" i="10" s="1"/>
  <c r="F18" i="10" s="1"/>
  <c r="H18" i="10" s="1"/>
  <c r="G20" i="9"/>
  <c r="K19" i="10" s="1"/>
  <c r="F19" i="10" s="1"/>
  <c r="H19" i="10" s="1"/>
  <c r="G21" i="9"/>
  <c r="K20" i="10" s="1"/>
  <c r="F20" i="10" s="1"/>
  <c r="H20" i="10" s="1"/>
  <c r="G22" i="9"/>
  <c r="K21" i="10" s="1"/>
  <c r="F21" i="10" s="1"/>
  <c r="H21" i="10" s="1"/>
  <c r="G23" i="9"/>
  <c r="K22" i="10" s="1"/>
  <c r="F22" i="10" s="1"/>
  <c r="G22" i="10" s="1"/>
  <c r="I22" i="10" s="1"/>
  <c r="O22" i="10" s="1"/>
  <c r="Q22" i="10" s="1"/>
  <c r="G24" i="9"/>
  <c r="K23" i="10" s="1"/>
  <c r="F23" i="10" s="1"/>
  <c r="G25" i="9"/>
  <c r="K24" i="10" s="1"/>
  <c r="F24" i="10" s="1"/>
  <c r="H24" i="10" s="1"/>
  <c r="G26" i="9"/>
  <c r="K25" i="10" s="1"/>
  <c r="F25" i="10" s="1"/>
  <c r="H25" i="10" s="1"/>
  <c r="G27" i="9"/>
  <c r="K26" i="10" s="1"/>
  <c r="F26" i="10" s="1"/>
  <c r="H26" i="10" s="1"/>
  <c r="G28" i="9"/>
  <c r="K27" i="10" s="1"/>
  <c r="F27" i="10" s="1"/>
  <c r="H27" i="10" s="1"/>
  <c r="G29" i="9"/>
  <c r="K28" i="10" s="1"/>
  <c r="F28" i="10" s="1"/>
  <c r="H28" i="10" s="1"/>
  <c r="G30" i="9"/>
  <c r="K29" i="10" s="1"/>
  <c r="F29" i="10" s="1"/>
  <c r="H29" i="10" s="1"/>
  <c r="G31" i="9"/>
  <c r="K30" i="10" s="1"/>
  <c r="F30" i="10" s="1"/>
  <c r="H30" i="10" s="1"/>
  <c r="G33" i="9"/>
  <c r="K32" i="10" s="1"/>
  <c r="F32" i="10" s="1"/>
  <c r="H32" i="10" s="1"/>
  <c r="G34" i="9"/>
  <c r="K33" i="10" s="1"/>
  <c r="F33" i="10" s="1"/>
  <c r="H33" i="10" s="1"/>
  <c r="G35" i="9"/>
  <c r="K34" i="10" s="1"/>
  <c r="F34" i="10" s="1"/>
  <c r="H34" i="10" s="1"/>
  <c r="G36" i="9"/>
  <c r="K35" i="10" s="1"/>
  <c r="F35" i="10" s="1"/>
  <c r="H35" i="10" s="1"/>
  <c r="G37" i="9"/>
  <c r="K36" i="10" s="1"/>
  <c r="F36" i="10" s="1"/>
  <c r="H36" i="10" s="1"/>
  <c r="G38" i="9"/>
  <c r="K37" i="10" s="1"/>
  <c r="F37" i="10" s="1"/>
  <c r="H37" i="10" s="1"/>
  <c r="G39" i="9"/>
  <c r="K38" i="10" s="1"/>
  <c r="F38" i="10" s="1"/>
  <c r="H38" i="10" s="1"/>
  <c r="G40" i="9"/>
  <c r="K39" i="10" s="1"/>
  <c r="F39" i="10" s="1"/>
  <c r="H39" i="10" s="1"/>
  <c r="G41" i="9"/>
  <c r="K40" i="10" s="1"/>
  <c r="F40" i="10" s="1"/>
  <c r="H40" i="10" s="1"/>
  <c r="G42" i="9"/>
  <c r="K41" i="10" s="1"/>
  <c r="F41" i="10" s="1"/>
  <c r="H41" i="10" s="1"/>
  <c r="G43" i="9"/>
  <c r="K42" i="10" s="1"/>
  <c r="F42" i="10" s="1"/>
  <c r="H42" i="10" s="1"/>
  <c r="G44" i="9"/>
  <c r="K43" i="10" s="1"/>
  <c r="F43" i="10" s="1"/>
  <c r="H43" i="10" s="1"/>
  <c r="G45" i="9"/>
  <c r="K44" i="10" s="1"/>
  <c r="F44" i="10" s="1"/>
  <c r="H44" i="10" s="1"/>
  <c r="G46" i="9"/>
  <c r="K45" i="10" s="1"/>
  <c r="F45" i="10" s="1"/>
  <c r="H45" i="10" s="1"/>
  <c r="G47" i="9"/>
  <c r="K46" i="10" s="1"/>
  <c r="F46" i="10" s="1"/>
  <c r="H46" i="10" s="1"/>
  <c r="G48" i="9"/>
  <c r="K47" i="10" s="1"/>
  <c r="F47" i="10" s="1"/>
  <c r="H47" i="10" s="1"/>
  <c r="G49" i="9"/>
  <c r="K48" i="10" s="1"/>
  <c r="F48" i="10" s="1"/>
  <c r="H48" i="10" s="1"/>
  <c r="G50" i="9"/>
  <c r="K49" i="10" s="1"/>
  <c r="F49" i="10" s="1"/>
  <c r="H49" i="10" s="1"/>
  <c r="G51" i="9"/>
  <c r="K50" i="10" s="1"/>
  <c r="F50" i="10" s="1"/>
  <c r="H50" i="10" s="1"/>
  <c r="G52" i="9"/>
  <c r="K51" i="10" s="1"/>
  <c r="F51" i="10" s="1"/>
  <c r="H51" i="10" s="1"/>
  <c r="G53" i="9"/>
  <c r="K52" i="10" s="1"/>
  <c r="F52" i="10" s="1"/>
  <c r="H52" i="10" s="1"/>
  <c r="G54" i="9"/>
  <c r="K53" i="10" s="1"/>
  <c r="F53" i="10" s="1"/>
  <c r="H53" i="10" s="1"/>
  <c r="G55" i="9"/>
  <c r="K54" i="10" s="1"/>
  <c r="F54" i="10" s="1"/>
  <c r="H54" i="10" s="1"/>
  <c r="G56" i="9"/>
  <c r="K55" i="10" s="1"/>
  <c r="F55" i="10" s="1"/>
  <c r="H55" i="10" s="1"/>
  <c r="G57" i="9"/>
  <c r="K56" i="10" s="1"/>
  <c r="F56" i="10" s="1"/>
  <c r="H56" i="10" s="1"/>
  <c r="G58" i="9"/>
  <c r="K57" i="10" s="1"/>
  <c r="F57" i="10" s="1"/>
  <c r="H57" i="10" s="1"/>
  <c r="G59" i="9"/>
  <c r="K58" i="10" s="1"/>
  <c r="F58" i="10" s="1"/>
  <c r="H58" i="10" s="1"/>
  <c r="G60" i="9"/>
  <c r="K59" i="10" s="1"/>
  <c r="F59" i="10" s="1"/>
  <c r="H59" i="10" s="1"/>
  <c r="G61" i="9"/>
  <c r="K60" i="10" s="1"/>
  <c r="F60" i="10" s="1"/>
  <c r="H60" i="10" s="1"/>
  <c r="G62" i="9"/>
  <c r="K61" i="10" s="1"/>
  <c r="F61" i="10" s="1"/>
  <c r="H61" i="10" s="1"/>
  <c r="G63" i="9"/>
  <c r="K62" i="10" s="1"/>
  <c r="F62" i="10" s="1"/>
  <c r="H62" i="10" s="1"/>
  <c r="G64" i="9"/>
  <c r="K63" i="10" s="1"/>
  <c r="F63" i="10" s="1"/>
  <c r="H63" i="10" s="1"/>
  <c r="G65" i="9"/>
  <c r="K64" i="10" s="1"/>
  <c r="F64" i="10" s="1"/>
  <c r="H64" i="10" s="1"/>
  <c r="G66" i="9"/>
  <c r="K65" i="10" s="1"/>
  <c r="F65" i="10" s="1"/>
  <c r="H65" i="10" s="1"/>
  <c r="G67" i="9"/>
  <c r="K66" i="10" s="1"/>
  <c r="F66" i="10" s="1"/>
  <c r="H66" i="10" s="1"/>
  <c r="G68" i="9"/>
  <c r="K67" i="10" s="1"/>
  <c r="F67" i="10" s="1"/>
  <c r="G69" i="9"/>
  <c r="K68" i="10" s="1"/>
  <c r="F68" i="10" s="1"/>
  <c r="H68" i="10" s="1"/>
  <c r="G70" i="9"/>
  <c r="K69" i="10" s="1"/>
  <c r="F69" i="10" s="1"/>
  <c r="H69" i="10" s="1"/>
  <c r="G71" i="9"/>
  <c r="K70" i="10" s="1"/>
  <c r="F70" i="10" s="1"/>
  <c r="H70" i="10" s="1"/>
  <c r="G72" i="9"/>
  <c r="K71" i="10" s="1"/>
  <c r="F71" i="10" s="1"/>
  <c r="H71" i="10" s="1"/>
  <c r="G73" i="9"/>
  <c r="K72" i="10" s="1"/>
  <c r="F72" i="10" s="1"/>
  <c r="H72" i="10" s="1"/>
  <c r="G74" i="9"/>
  <c r="K73" i="10" s="1"/>
  <c r="F73" i="10" s="1"/>
  <c r="H73" i="10" s="1"/>
  <c r="G75" i="9"/>
  <c r="K74" i="10" s="1"/>
  <c r="F74" i="10" s="1"/>
  <c r="H74" i="10" s="1"/>
  <c r="G76" i="9"/>
  <c r="K75" i="10" s="1"/>
  <c r="F75" i="10" s="1"/>
  <c r="H75" i="10" s="1"/>
  <c r="G77" i="9"/>
  <c r="K76" i="10" s="1"/>
  <c r="F76" i="10" s="1"/>
  <c r="H76" i="10" s="1"/>
  <c r="G78" i="9"/>
  <c r="K77" i="10" s="1"/>
  <c r="F77" i="10" s="1"/>
  <c r="H77" i="10" s="1"/>
  <c r="G79" i="9"/>
  <c r="K78" i="10" s="1"/>
  <c r="F78" i="10" s="1"/>
  <c r="G80" i="9"/>
  <c r="K79" i="10" s="1"/>
  <c r="F79" i="10" s="1"/>
  <c r="H79" i="10" s="1"/>
  <c r="G81" i="9"/>
  <c r="K80" i="10" s="1"/>
  <c r="F80" i="10" s="1"/>
  <c r="H80" i="10" s="1"/>
  <c r="G82" i="9"/>
  <c r="K81" i="10" s="1"/>
  <c r="F81" i="10" s="1"/>
  <c r="H81" i="10" s="1"/>
  <c r="G83" i="9"/>
  <c r="K82" i="10" s="1"/>
  <c r="F82" i="10" s="1"/>
  <c r="H82" i="10" s="1"/>
  <c r="G84" i="9"/>
  <c r="K83" i="10" s="1"/>
  <c r="F83" i="10" s="1"/>
  <c r="H83" i="10" s="1"/>
  <c r="G85" i="9"/>
  <c r="K84" i="10" s="1"/>
  <c r="F84" i="10" s="1"/>
  <c r="H84" i="10" s="1"/>
  <c r="G86" i="9"/>
  <c r="K85" i="10" s="1"/>
  <c r="F85" i="10" s="1"/>
  <c r="H85" i="10" s="1"/>
  <c r="G87" i="9"/>
  <c r="K86" i="10" s="1"/>
  <c r="F86" i="10" s="1"/>
  <c r="H86" i="10" s="1"/>
  <c r="G88" i="9"/>
  <c r="K87" i="10" s="1"/>
  <c r="F87" i="10" s="1"/>
  <c r="H87" i="10" s="1"/>
  <c r="G89" i="9"/>
  <c r="K88" i="10" s="1"/>
  <c r="F88" i="10" s="1"/>
  <c r="H88" i="10" s="1"/>
  <c r="G90" i="9"/>
  <c r="K89" i="10" s="1"/>
  <c r="F89" i="10" s="1"/>
  <c r="H89" i="10" s="1"/>
  <c r="G91" i="9"/>
  <c r="K90" i="10" s="1"/>
  <c r="F90" i="10" s="1"/>
  <c r="H90" i="10" s="1"/>
  <c r="G92" i="9"/>
  <c r="K91" i="10" s="1"/>
  <c r="F91" i="10" s="1"/>
  <c r="H91" i="10" s="1"/>
  <c r="G93" i="9"/>
  <c r="K92" i="10" s="1"/>
  <c r="F92" i="10" s="1"/>
  <c r="H92" i="10" s="1"/>
  <c r="G94" i="9"/>
  <c r="K93" i="10" s="1"/>
  <c r="F93" i="10" s="1"/>
  <c r="H93" i="10" s="1"/>
  <c r="G95" i="9"/>
  <c r="K94" i="10" s="1"/>
  <c r="F94" i="10" s="1"/>
  <c r="H94" i="10" s="1"/>
  <c r="G96" i="9"/>
  <c r="K95" i="10" s="1"/>
  <c r="F95" i="10" s="1"/>
  <c r="H95" i="10" s="1"/>
  <c r="G97" i="9"/>
  <c r="K96" i="10" s="1"/>
  <c r="F96" i="10" s="1"/>
  <c r="H96" i="10" s="1"/>
  <c r="G98" i="9"/>
  <c r="K97" i="10" s="1"/>
  <c r="F97" i="10" s="1"/>
  <c r="H97" i="10" s="1"/>
  <c r="G99" i="9"/>
  <c r="K98" i="10" s="1"/>
  <c r="F98" i="10" s="1"/>
  <c r="H98" i="10" s="1"/>
  <c r="G100" i="9"/>
  <c r="K99" i="10" s="1"/>
  <c r="F99" i="10" s="1"/>
  <c r="H99" i="10" s="1"/>
  <c r="G101" i="9"/>
  <c r="K100" i="10" s="1"/>
  <c r="F100" i="10" s="1"/>
  <c r="H100" i="10" s="1"/>
  <c r="G102" i="9"/>
  <c r="K101" i="10" s="1"/>
  <c r="F101" i="10" s="1"/>
  <c r="H101" i="10" s="1"/>
  <c r="G103" i="9"/>
  <c r="K102" i="10" s="1"/>
  <c r="F102" i="10" s="1"/>
  <c r="H102" i="10" s="1"/>
  <c r="G104" i="9"/>
  <c r="K103" i="10" s="1"/>
  <c r="F103" i="10" s="1"/>
  <c r="H103" i="10" s="1"/>
  <c r="G105" i="9"/>
  <c r="K104" i="10" s="1"/>
  <c r="F104" i="10" s="1"/>
  <c r="H104" i="10" s="1"/>
  <c r="G106" i="9"/>
  <c r="K105" i="10" s="1"/>
  <c r="F105" i="10" s="1"/>
  <c r="H105" i="10" s="1"/>
  <c r="G107" i="9"/>
  <c r="K106" i="10" s="1"/>
  <c r="F106" i="10" s="1"/>
  <c r="H106" i="10" s="1"/>
  <c r="G108" i="9"/>
  <c r="K107" i="10" s="1"/>
  <c r="F107" i="10" s="1"/>
  <c r="H107" i="10" s="1"/>
  <c r="G109" i="9"/>
  <c r="K108" i="10" s="1"/>
  <c r="F108" i="10" s="1"/>
  <c r="H108" i="10" s="1"/>
  <c r="G110" i="9"/>
  <c r="K109" i="10" s="1"/>
  <c r="F109" i="10" s="1"/>
  <c r="H109" i="10" s="1"/>
  <c r="G111" i="9"/>
  <c r="K110" i="10" s="1"/>
  <c r="F110" i="10" s="1"/>
  <c r="H110" i="10" s="1"/>
  <c r="G112" i="9"/>
  <c r="K111" i="10" s="1"/>
  <c r="F111" i="10" s="1"/>
  <c r="H111" i="10" s="1"/>
  <c r="G113" i="9"/>
  <c r="K112" i="10" s="1"/>
  <c r="F112" i="10" s="1"/>
  <c r="H112" i="10" s="1"/>
  <c r="G114" i="9"/>
  <c r="K113" i="10" s="1"/>
  <c r="F113" i="10" s="1"/>
  <c r="H113" i="10" s="1"/>
  <c r="G115" i="9"/>
  <c r="K114" i="10" s="1"/>
  <c r="F114" i="10" s="1"/>
  <c r="H114" i="10" s="1"/>
  <c r="G116" i="9"/>
  <c r="K115" i="10" s="1"/>
  <c r="F115" i="10" s="1"/>
  <c r="H115" i="10" s="1"/>
  <c r="G117" i="9"/>
  <c r="K116" i="10" s="1"/>
  <c r="F116" i="10" s="1"/>
  <c r="G118" i="9"/>
  <c r="K117" i="10" s="1"/>
  <c r="F117" i="10" s="1"/>
  <c r="G119" i="9"/>
  <c r="K118" i="10" s="1"/>
  <c r="F118" i="10" s="1"/>
  <c r="G120" i="9"/>
  <c r="K119" i="10" s="1"/>
  <c r="F119" i="10" s="1"/>
  <c r="H119" i="10" s="1"/>
  <c r="G121" i="9"/>
  <c r="K120" i="10" s="1"/>
  <c r="F120" i="10" s="1"/>
  <c r="H120" i="10" s="1"/>
  <c r="G122" i="9"/>
  <c r="K121" i="10" s="1"/>
  <c r="F121" i="10" s="1"/>
  <c r="H121" i="10" s="1"/>
  <c r="G123" i="9"/>
  <c r="K122" i="10" s="1"/>
  <c r="F122" i="10" s="1"/>
  <c r="H122" i="10" s="1"/>
  <c r="G124" i="9"/>
  <c r="K123" i="10" s="1"/>
  <c r="F123" i="10" s="1"/>
  <c r="H123" i="10" s="1"/>
  <c r="G125" i="9"/>
  <c r="K124" i="10" s="1"/>
  <c r="F124" i="10" s="1"/>
  <c r="H124" i="10" s="1"/>
  <c r="G126" i="9"/>
  <c r="K125" i="10" s="1"/>
  <c r="F125" i="10" s="1"/>
  <c r="H125" i="10" s="1"/>
  <c r="G127" i="9"/>
  <c r="K126" i="10" s="1"/>
  <c r="F126" i="10" s="1"/>
  <c r="H126" i="10" s="1"/>
  <c r="G128" i="9"/>
  <c r="K127" i="10" s="1"/>
  <c r="F127" i="10" s="1"/>
  <c r="H127" i="10" s="1"/>
  <c r="G129" i="9"/>
  <c r="K128" i="10" s="1"/>
  <c r="F128" i="10" s="1"/>
  <c r="H128" i="10" s="1"/>
  <c r="G130" i="9"/>
  <c r="K129" i="10" s="1"/>
  <c r="F129" i="10" s="1"/>
  <c r="H129" i="10" s="1"/>
  <c r="G131" i="9"/>
  <c r="K130" i="10" s="1"/>
  <c r="F130" i="10" s="1"/>
  <c r="H130" i="10" s="1"/>
  <c r="G132" i="9"/>
  <c r="K131" i="10" s="1"/>
  <c r="F131" i="10" s="1"/>
  <c r="H131" i="10" s="1"/>
  <c r="G67" i="10" l="1"/>
  <c r="H67" i="10"/>
  <c r="G78" i="10"/>
  <c r="I78" i="10" s="1"/>
  <c r="O78" i="10" s="1"/>
  <c r="Q78" i="10" s="1"/>
  <c r="H78" i="10"/>
  <c r="G104" i="10"/>
  <c r="I104" i="10" s="1"/>
  <c r="O104" i="10" s="1"/>
  <c r="Q104" i="10" s="1"/>
  <c r="G19" i="10"/>
  <c r="I19" i="10" s="1"/>
  <c r="O19" i="10" s="1"/>
  <c r="Q19" i="10" s="1"/>
  <c r="G42" i="10"/>
  <c r="I42" i="10" s="1"/>
  <c r="O42" i="10" s="1"/>
  <c r="Q42" i="10" s="1"/>
  <c r="H7" i="10"/>
  <c r="G7" i="10"/>
  <c r="I7" i="10" s="1"/>
  <c r="O7" i="10" s="1"/>
  <c r="Q7" i="10" s="1"/>
  <c r="G128" i="10"/>
  <c r="I128" i="10" s="1"/>
  <c r="O128" i="10" s="1"/>
  <c r="Q128" i="10" s="1"/>
  <c r="G124" i="10"/>
  <c r="I124" i="10" s="1"/>
  <c r="O124" i="10" s="1"/>
  <c r="Q124" i="10" s="1"/>
  <c r="G120" i="10"/>
  <c r="I120" i="10" s="1"/>
  <c r="O120" i="10" s="1"/>
  <c r="Q120" i="10" s="1"/>
  <c r="G116" i="10"/>
  <c r="I116" i="10" s="1"/>
  <c r="O116" i="10" s="1"/>
  <c r="Q116" i="10" s="1"/>
  <c r="G112" i="10"/>
  <c r="I112" i="10" s="1"/>
  <c r="O112" i="10" s="1"/>
  <c r="Q112" i="10" s="1"/>
  <c r="G108" i="10"/>
  <c r="I108" i="10" s="1"/>
  <c r="O108" i="10" s="1"/>
  <c r="Q108" i="10" s="1"/>
  <c r="G100" i="10"/>
  <c r="I100" i="10" s="1"/>
  <c r="O100" i="10" s="1"/>
  <c r="Q100" i="10" s="1"/>
  <c r="G96" i="10"/>
  <c r="I96" i="10" s="1"/>
  <c r="O96" i="10" s="1"/>
  <c r="Q96" i="10" s="1"/>
  <c r="G92" i="10"/>
  <c r="I92" i="10" s="1"/>
  <c r="O92" i="10" s="1"/>
  <c r="Q92" i="10" s="1"/>
  <c r="G88" i="10"/>
  <c r="I88" i="10" s="1"/>
  <c r="O88" i="10" s="1"/>
  <c r="Q88" i="10" s="1"/>
  <c r="G84" i="10"/>
  <c r="I84" i="10" s="1"/>
  <c r="O84" i="10" s="1"/>
  <c r="Q84" i="10" s="1"/>
  <c r="G80" i="10"/>
  <c r="I80" i="10" s="1"/>
  <c r="O80" i="10" s="1"/>
  <c r="Q80" i="10" s="1"/>
  <c r="G76" i="10"/>
  <c r="I76" i="10" s="1"/>
  <c r="O76" i="10" s="1"/>
  <c r="Q76" i="10" s="1"/>
  <c r="G72" i="10"/>
  <c r="I72" i="10" s="1"/>
  <c r="O72" i="10" s="1"/>
  <c r="Q72" i="10" s="1"/>
  <c r="G68" i="10"/>
  <c r="G64" i="10"/>
  <c r="I64" i="10" s="1"/>
  <c r="O64" i="10" s="1"/>
  <c r="Q64" i="10" s="1"/>
  <c r="G60" i="10"/>
  <c r="I60" i="10" s="1"/>
  <c r="O60" i="10" s="1"/>
  <c r="Q60" i="10" s="1"/>
  <c r="G56" i="10"/>
  <c r="I56" i="10" s="1"/>
  <c r="O56" i="10" s="1"/>
  <c r="Q56" i="10" s="1"/>
  <c r="G52" i="10"/>
  <c r="I52" i="10" s="1"/>
  <c r="O52" i="10" s="1"/>
  <c r="Q52" i="10" s="1"/>
  <c r="G48" i="10"/>
  <c r="I48" i="10" s="1"/>
  <c r="O48" i="10" s="1"/>
  <c r="Q48" i="10" s="1"/>
  <c r="G44" i="10"/>
  <c r="I44" i="10" s="1"/>
  <c r="O44" i="10" s="1"/>
  <c r="Q44" i="10" s="1"/>
  <c r="G40" i="10"/>
  <c r="I40" i="10" s="1"/>
  <c r="O40" i="10" s="1"/>
  <c r="Q40" i="10" s="1"/>
  <c r="G36" i="10"/>
  <c r="I36" i="10" s="1"/>
  <c r="O36" i="10" s="1"/>
  <c r="Q36" i="10" s="1"/>
  <c r="G32" i="10"/>
  <c r="I32" i="10" s="1"/>
  <c r="O32" i="10" s="1"/>
  <c r="Q32" i="10" s="1"/>
  <c r="G27" i="10"/>
  <c r="I27" i="10" s="1"/>
  <c r="O27" i="10" s="1"/>
  <c r="Q27" i="10" s="1"/>
  <c r="G23" i="10"/>
  <c r="I23" i="10" s="1"/>
  <c r="O23" i="10" s="1"/>
  <c r="Q23" i="10" s="1"/>
  <c r="G15" i="10"/>
  <c r="I15" i="10" s="1"/>
  <c r="O15" i="10" s="1"/>
  <c r="Q15" i="10" s="1"/>
  <c r="G11" i="10"/>
  <c r="I11" i="10" s="1"/>
  <c r="O11" i="10" s="1"/>
  <c r="Q11" i="10" s="1"/>
  <c r="G131" i="10"/>
  <c r="I131" i="10" s="1"/>
  <c r="O131" i="10" s="1"/>
  <c r="Q131" i="10" s="1"/>
  <c r="G127" i="10"/>
  <c r="I127" i="10" s="1"/>
  <c r="O127" i="10" s="1"/>
  <c r="Q127" i="10" s="1"/>
  <c r="G123" i="10"/>
  <c r="I123" i="10" s="1"/>
  <c r="O123" i="10" s="1"/>
  <c r="Q123" i="10" s="1"/>
  <c r="G119" i="10"/>
  <c r="I119" i="10" s="1"/>
  <c r="O119" i="10" s="1"/>
  <c r="Q119" i="10" s="1"/>
  <c r="G115" i="10"/>
  <c r="I115" i="10" s="1"/>
  <c r="O115" i="10" s="1"/>
  <c r="Q115" i="10" s="1"/>
  <c r="G111" i="10"/>
  <c r="I111" i="10" s="1"/>
  <c r="O111" i="10" s="1"/>
  <c r="Q111" i="10" s="1"/>
  <c r="G107" i="10"/>
  <c r="I107" i="10" s="1"/>
  <c r="O107" i="10" s="1"/>
  <c r="Q107" i="10" s="1"/>
  <c r="G103" i="10"/>
  <c r="I103" i="10" s="1"/>
  <c r="O103" i="10" s="1"/>
  <c r="Q103" i="10" s="1"/>
  <c r="G99" i="10"/>
  <c r="I99" i="10" s="1"/>
  <c r="O99" i="10" s="1"/>
  <c r="Q99" i="10" s="1"/>
  <c r="G95" i="10"/>
  <c r="I95" i="10" s="1"/>
  <c r="O95" i="10" s="1"/>
  <c r="Q95" i="10" s="1"/>
  <c r="G91" i="10"/>
  <c r="I91" i="10" s="1"/>
  <c r="O91" i="10" s="1"/>
  <c r="Q91" i="10" s="1"/>
  <c r="G87" i="10"/>
  <c r="I87" i="10" s="1"/>
  <c r="O87" i="10" s="1"/>
  <c r="Q87" i="10" s="1"/>
  <c r="G83" i="10"/>
  <c r="I83" i="10" s="1"/>
  <c r="O83" i="10" s="1"/>
  <c r="Q83" i="10" s="1"/>
  <c r="G79" i="10"/>
  <c r="G75" i="10"/>
  <c r="I75" i="10" s="1"/>
  <c r="O75" i="10" s="1"/>
  <c r="Q75" i="10" s="1"/>
  <c r="G71" i="10"/>
  <c r="I71" i="10" s="1"/>
  <c r="O71" i="10" s="1"/>
  <c r="Q71" i="10" s="1"/>
  <c r="G63" i="10"/>
  <c r="I63" i="10" s="1"/>
  <c r="O63" i="10" s="1"/>
  <c r="Q63" i="10" s="1"/>
  <c r="G59" i="10"/>
  <c r="I59" i="10" s="1"/>
  <c r="O59" i="10" s="1"/>
  <c r="Q59" i="10" s="1"/>
  <c r="G55" i="10"/>
  <c r="I55" i="10" s="1"/>
  <c r="O55" i="10" s="1"/>
  <c r="Q55" i="10" s="1"/>
  <c r="G51" i="10"/>
  <c r="I51" i="10" s="1"/>
  <c r="O51" i="10" s="1"/>
  <c r="Q51" i="10" s="1"/>
  <c r="G47" i="10"/>
  <c r="I47" i="10" s="1"/>
  <c r="O47" i="10" s="1"/>
  <c r="Q47" i="10" s="1"/>
  <c r="G43" i="10"/>
  <c r="I43" i="10" s="1"/>
  <c r="O43" i="10" s="1"/>
  <c r="Q43" i="10" s="1"/>
  <c r="G39" i="10"/>
  <c r="I39" i="10" s="1"/>
  <c r="O39" i="10" s="1"/>
  <c r="Q39" i="10" s="1"/>
  <c r="G35" i="10"/>
  <c r="I35" i="10" s="1"/>
  <c r="O35" i="10" s="1"/>
  <c r="Q35" i="10" s="1"/>
  <c r="G30" i="10"/>
  <c r="I30" i="10" s="1"/>
  <c r="O30" i="10" s="1"/>
  <c r="Q30" i="10" s="1"/>
  <c r="G26" i="10"/>
  <c r="I26" i="10" s="1"/>
  <c r="O26" i="10" s="1"/>
  <c r="Q26" i="10" s="1"/>
  <c r="G18" i="10"/>
  <c r="I18" i="10" s="1"/>
  <c r="O18" i="10" s="1"/>
  <c r="Q18" i="10" s="1"/>
  <c r="G14" i="10"/>
  <c r="I14" i="10" s="1"/>
  <c r="O14" i="10" s="1"/>
  <c r="Q14" i="10" s="1"/>
  <c r="G10" i="10"/>
  <c r="I10" i="10" s="1"/>
  <c r="O10" i="10" s="1"/>
  <c r="Q10" i="10" s="1"/>
  <c r="G132" i="10"/>
  <c r="I132" i="10" s="1"/>
  <c r="O132" i="10" s="1"/>
  <c r="Q132" i="10" s="1"/>
  <c r="G130" i="10"/>
  <c r="I130" i="10" s="1"/>
  <c r="O130" i="10" s="1"/>
  <c r="Q130" i="10" s="1"/>
  <c r="G126" i="10"/>
  <c r="I126" i="10" s="1"/>
  <c r="O126" i="10" s="1"/>
  <c r="Q126" i="10" s="1"/>
  <c r="G122" i="10"/>
  <c r="I122" i="10" s="1"/>
  <c r="O122" i="10" s="1"/>
  <c r="Q122" i="10" s="1"/>
  <c r="G118" i="10"/>
  <c r="I118" i="10" s="1"/>
  <c r="O118" i="10" s="1"/>
  <c r="Q118" i="10" s="1"/>
  <c r="G114" i="10"/>
  <c r="I114" i="10" s="1"/>
  <c r="O114" i="10" s="1"/>
  <c r="Q114" i="10" s="1"/>
  <c r="G110" i="10"/>
  <c r="G106" i="10"/>
  <c r="I106" i="10" s="1"/>
  <c r="O106" i="10" s="1"/>
  <c r="Q106" i="10" s="1"/>
  <c r="G102" i="10"/>
  <c r="I102" i="10" s="1"/>
  <c r="O102" i="10" s="1"/>
  <c r="Q102" i="10" s="1"/>
  <c r="G98" i="10"/>
  <c r="I98" i="10" s="1"/>
  <c r="O98" i="10" s="1"/>
  <c r="Q98" i="10" s="1"/>
  <c r="G94" i="10"/>
  <c r="I94" i="10" s="1"/>
  <c r="O94" i="10" s="1"/>
  <c r="Q94" i="10" s="1"/>
  <c r="G90" i="10"/>
  <c r="I90" i="10" s="1"/>
  <c r="O90" i="10" s="1"/>
  <c r="Q90" i="10" s="1"/>
  <c r="G86" i="10"/>
  <c r="I86" i="10" s="1"/>
  <c r="O86" i="10" s="1"/>
  <c r="Q86" i="10" s="1"/>
  <c r="G82" i="10"/>
  <c r="I82" i="10" s="1"/>
  <c r="O82" i="10" s="1"/>
  <c r="Q82" i="10" s="1"/>
  <c r="G74" i="10"/>
  <c r="I74" i="10" s="1"/>
  <c r="O74" i="10" s="1"/>
  <c r="Q74" i="10" s="1"/>
  <c r="G70" i="10"/>
  <c r="I70" i="10" s="1"/>
  <c r="O70" i="10" s="1"/>
  <c r="Q70" i="10" s="1"/>
  <c r="G66" i="10"/>
  <c r="I66" i="10" s="1"/>
  <c r="O66" i="10" s="1"/>
  <c r="Q66" i="10" s="1"/>
  <c r="G62" i="10"/>
  <c r="I62" i="10" s="1"/>
  <c r="O62" i="10" s="1"/>
  <c r="Q62" i="10" s="1"/>
  <c r="G58" i="10"/>
  <c r="I58" i="10" s="1"/>
  <c r="O58" i="10" s="1"/>
  <c r="Q58" i="10" s="1"/>
  <c r="G54" i="10"/>
  <c r="I54" i="10" s="1"/>
  <c r="O54" i="10" s="1"/>
  <c r="Q54" i="10" s="1"/>
  <c r="G50" i="10"/>
  <c r="I50" i="10" s="1"/>
  <c r="O50" i="10" s="1"/>
  <c r="Q50" i="10" s="1"/>
  <c r="G46" i="10"/>
  <c r="I46" i="10" s="1"/>
  <c r="O46" i="10" s="1"/>
  <c r="Q46" i="10" s="1"/>
  <c r="G38" i="10"/>
  <c r="I38" i="10" s="1"/>
  <c r="O38" i="10" s="1"/>
  <c r="Q38" i="10" s="1"/>
  <c r="G34" i="10"/>
  <c r="I34" i="10" s="1"/>
  <c r="O34" i="10" s="1"/>
  <c r="Q34" i="10" s="1"/>
  <c r="G29" i="10"/>
  <c r="I29" i="10" s="1"/>
  <c r="O29" i="10" s="1"/>
  <c r="Q29" i="10" s="1"/>
  <c r="G25" i="10"/>
  <c r="I25" i="10" s="1"/>
  <c r="O25" i="10" s="1"/>
  <c r="Q25" i="10" s="1"/>
  <c r="G21" i="10"/>
  <c r="I21" i="10" s="1"/>
  <c r="O21" i="10" s="1"/>
  <c r="Q21" i="10" s="1"/>
  <c r="G17" i="10"/>
  <c r="I17" i="10" s="1"/>
  <c r="O17" i="10" s="1"/>
  <c r="Q17" i="10" s="1"/>
  <c r="G13" i="10"/>
  <c r="I13" i="10" s="1"/>
  <c r="O13" i="10" s="1"/>
  <c r="Q13" i="10" s="1"/>
  <c r="G9" i="10"/>
  <c r="I9" i="10" s="1"/>
  <c r="O9" i="10" s="1"/>
  <c r="Q9" i="10" s="1"/>
  <c r="G129" i="10"/>
  <c r="I129" i="10" s="1"/>
  <c r="O129" i="10" s="1"/>
  <c r="Q129" i="10" s="1"/>
  <c r="G125" i="10"/>
  <c r="I125" i="10" s="1"/>
  <c r="O125" i="10" s="1"/>
  <c r="Q125" i="10" s="1"/>
  <c r="G121" i="10"/>
  <c r="I121" i="10" s="1"/>
  <c r="O121" i="10" s="1"/>
  <c r="Q121" i="10" s="1"/>
  <c r="G117" i="10"/>
  <c r="I117" i="10" s="1"/>
  <c r="O117" i="10" s="1"/>
  <c r="Q117" i="10" s="1"/>
  <c r="G113" i="10"/>
  <c r="I113" i="10" s="1"/>
  <c r="O113" i="10" s="1"/>
  <c r="Q113" i="10" s="1"/>
  <c r="G109" i="10"/>
  <c r="G105" i="10"/>
  <c r="I105" i="10" s="1"/>
  <c r="O105" i="10" s="1"/>
  <c r="Q105" i="10" s="1"/>
  <c r="G101" i="10"/>
  <c r="I101" i="10" s="1"/>
  <c r="O101" i="10" s="1"/>
  <c r="Q101" i="10" s="1"/>
  <c r="G97" i="10"/>
  <c r="I97" i="10" s="1"/>
  <c r="O97" i="10" s="1"/>
  <c r="Q97" i="10" s="1"/>
  <c r="G93" i="10"/>
  <c r="I93" i="10" s="1"/>
  <c r="O93" i="10" s="1"/>
  <c r="Q93" i="10" s="1"/>
  <c r="G89" i="10"/>
  <c r="I89" i="10" s="1"/>
  <c r="O89" i="10" s="1"/>
  <c r="Q89" i="10" s="1"/>
  <c r="G85" i="10"/>
  <c r="I85" i="10" s="1"/>
  <c r="O85" i="10" s="1"/>
  <c r="Q85" i="10" s="1"/>
  <c r="G81" i="10"/>
  <c r="I81" i="10" s="1"/>
  <c r="O81" i="10" s="1"/>
  <c r="Q81" i="10" s="1"/>
  <c r="G77" i="10"/>
  <c r="I77" i="10" s="1"/>
  <c r="O77" i="10" s="1"/>
  <c r="Q77" i="10" s="1"/>
  <c r="G73" i="10"/>
  <c r="I73" i="10" s="1"/>
  <c r="O73" i="10" s="1"/>
  <c r="Q73" i="10" s="1"/>
  <c r="G69" i="10"/>
  <c r="I69" i="10" s="1"/>
  <c r="O69" i="10" s="1"/>
  <c r="Q69" i="10" s="1"/>
  <c r="G65" i="10"/>
  <c r="I65" i="10" s="1"/>
  <c r="O65" i="10" s="1"/>
  <c r="Q65" i="10" s="1"/>
  <c r="G61" i="10"/>
  <c r="I61" i="10" s="1"/>
  <c r="O61" i="10" s="1"/>
  <c r="Q61" i="10" s="1"/>
  <c r="G57" i="10"/>
  <c r="I57" i="10" s="1"/>
  <c r="O57" i="10" s="1"/>
  <c r="Q57" i="10" s="1"/>
  <c r="G53" i="10"/>
  <c r="I53" i="10" s="1"/>
  <c r="O53" i="10" s="1"/>
  <c r="Q53" i="10" s="1"/>
  <c r="G49" i="10"/>
  <c r="I49" i="10" s="1"/>
  <c r="O49" i="10" s="1"/>
  <c r="Q49" i="10" s="1"/>
  <c r="G45" i="10"/>
  <c r="I45" i="10" s="1"/>
  <c r="O45" i="10" s="1"/>
  <c r="Q45" i="10" s="1"/>
  <c r="G41" i="10"/>
  <c r="I41" i="10" s="1"/>
  <c r="O41" i="10" s="1"/>
  <c r="Q41" i="10" s="1"/>
  <c r="G37" i="10"/>
  <c r="I37" i="10" s="1"/>
  <c r="O37" i="10" s="1"/>
  <c r="Q37" i="10" s="1"/>
  <c r="G33" i="10"/>
  <c r="I33" i="10" s="1"/>
  <c r="O33" i="10" s="1"/>
  <c r="Q33" i="10" s="1"/>
  <c r="G28" i="10"/>
  <c r="I28" i="10" s="1"/>
  <c r="O28" i="10" s="1"/>
  <c r="Q28" i="10" s="1"/>
  <c r="G24" i="10"/>
  <c r="I24" i="10" s="1"/>
  <c r="O24" i="10" s="1"/>
  <c r="Q24" i="10" s="1"/>
  <c r="G20" i="10"/>
  <c r="I20" i="10" s="1"/>
  <c r="O20" i="10" s="1"/>
  <c r="Q20" i="10" s="1"/>
  <c r="G16" i="10"/>
  <c r="I16" i="10" s="1"/>
  <c r="O16" i="10" s="1"/>
  <c r="Q16" i="10" s="1"/>
  <c r="G12" i="10"/>
  <c r="I12" i="10" s="1"/>
  <c r="O12" i="10" s="1"/>
  <c r="Q12" i="10" s="1"/>
  <c r="F8" i="10"/>
  <c r="H8" i="10" s="1"/>
  <c r="K5" i="10"/>
  <c r="M6" i="9"/>
  <c r="I68" i="10" l="1"/>
  <c r="O68" i="10" s="1"/>
  <c r="Q68" i="10" s="1"/>
  <c r="I79" i="10"/>
  <c r="O79" i="10" s="1"/>
  <c r="Q79" i="10" s="1"/>
  <c r="I109" i="10"/>
  <c r="O109" i="10" s="1"/>
  <c r="Q109" i="10" s="1"/>
  <c r="I110" i="10"/>
  <c r="O110" i="10" s="1"/>
  <c r="Q110" i="10" s="1"/>
  <c r="H5" i="10"/>
  <c r="G8" i="10"/>
  <c r="F5" i="10"/>
  <c r="T6" i="9"/>
  <c r="D6" i="9"/>
  <c r="D6" i="8"/>
  <c r="N14" i="8"/>
  <c r="I8" i="10" l="1"/>
  <c r="G5" i="10"/>
  <c r="E6" i="9"/>
  <c r="F6" i="9"/>
  <c r="I6" i="9"/>
  <c r="J6" i="9"/>
  <c r="K6" i="9"/>
  <c r="C6" i="9"/>
  <c r="F6" i="8"/>
  <c r="G6" i="8"/>
  <c r="J6" i="8"/>
  <c r="K6" i="8"/>
  <c r="C6" i="8"/>
  <c r="N8" i="8"/>
  <c r="N128" i="8"/>
  <c r="N123" i="8"/>
  <c r="N107" i="8"/>
  <c r="N104" i="8"/>
  <c r="N98" i="8"/>
  <c r="N96" i="8"/>
  <c r="N92" i="8"/>
  <c r="N48" i="8"/>
  <c r="N56" i="8"/>
  <c r="N12" i="8"/>
  <c r="N26" i="8"/>
  <c r="N68" i="8"/>
  <c r="N72" i="8"/>
  <c r="N11" i="8"/>
  <c r="N20" i="8"/>
  <c r="N53" i="8"/>
  <c r="N91" i="8"/>
  <c r="N80" i="8"/>
  <c r="N122" i="8"/>
  <c r="N133" i="8"/>
  <c r="N31" i="8"/>
  <c r="N84" i="8"/>
  <c r="N38" i="8"/>
  <c r="N25" i="8"/>
  <c r="N24" i="8"/>
  <c r="N29" i="8"/>
  <c r="N74" i="8"/>
  <c r="N87" i="8"/>
  <c r="N120" i="8"/>
  <c r="N109" i="8"/>
  <c r="N110" i="8"/>
  <c r="N62" i="8"/>
  <c r="N126" i="8"/>
  <c r="N73" i="8"/>
  <c r="N97" i="8"/>
  <c r="N103" i="8"/>
  <c r="N79" i="8"/>
  <c r="N78" i="8"/>
  <c r="N44" i="8"/>
  <c r="N50" i="8"/>
  <c r="N42" i="8"/>
  <c r="N49" i="8"/>
  <c r="N66" i="8"/>
  <c r="N127" i="8"/>
  <c r="N17" i="8"/>
  <c r="N54" i="8"/>
  <c r="N41" i="8"/>
  <c r="N89" i="8"/>
  <c r="N121" i="8"/>
  <c r="N60" i="8"/>
  <c r="N83" i="8"/>
  <c r="N35" i="8"/>
  <c r="N43" i="8"/>
  <c r="N55" i="8"/>
  <c r="N93" i="8"/>
  <c r="N47" i="8"/>
  <c r="N30" i="8"/>
  <c r="O8" i="10" l="1"/>
  <c r="I5" i="10"/>
  <c r="N125" i="8"/>
  <c r="N85" i="8"/>
  <c r="N19" i="8"/>
  <c r="N37" i="8"/>
  <c r="N67" i="8"/>
  <c r="N95" i="8"/>
  <c r="N114" i="8"/>
  <c r="N90" i="8"/>
  <c r="N18" i="8"/>
  <c r="N36" i="8"/>
  <c r="N65" i="8"/>
  <c r="N102" i="8"/>
  <c r="N113" i="8"/>
  <c r="N129" i="8"/>
  <c r="N117" i="8"/>
  <c r="N99" i="8"/>
  <c r="G6" i="9"/>
  <c r="N132" i="8"/>
  <c r="N61" i="8"/>
  <c r="N116" i="8"/>
  <c r="N59" i="8"/>
  <c r="N101" i="8"/>
  <c r="N119" i="8"/>
  <c r="N118" i="8"/>
  <c r="N69" i="8"/>
  <c r="N108" i="8"/>
  <c r="N58" i="8"/>
  <c r="N94" i="8"/>
  <c r="N111" i="8"/>
  <c r="N39" i="8"/>
  <c r="N77" i="8"/>
  <c r="N115" i="8"/>
  <c r="N10" i="8"/>
  <c r="N63" i="8"/>
  <c r="N9" i="8"/>
  <c r="N57" i="8"/>
  <c r="N15" i="8"/>
  <c r="N34" i="8"/>
  <c r="N112" i="8"/>
  <c r="N130" i="8"/>
  <c r="N75" i="8"/>
  <c r="N131" i="8"/>
  <c r="N124" i="8"/>
  <c r="N106" i="8"/>
  <c r="N82" i="8"/>
  <c r="N76" i="8"/>
  <c r="N70" i="8"/>
  <c r="N52" i="8"/>
  <c r="N28" i="8"/>
  <c r="N81" i="8"/>
  <c r="N86" i="8"/>
  <c r="N71" i="8"/>
  <c r="N16" i="8"/>
  <c r="N88" i="8"/>
  <c r="N45" i="8"/>
  <c r="N46" i="8"/>
  <c r="N21" i="8"/>
  <c r="N33" i="8"/>
  <c r="N51" i="8"/>
  <c r="N64" i="8"/>
  <c r="N22" i="8"/>
  <c r="N100" i="8"/>
  <c r="M6" i="8"/>
  <c r="V6" i="8" s="1"/>
  <c r="X6" i="8" s="1"/>
  <c r="N27" i="8"/>
  <c r="N40" i="8"/>
  <c r="N105" i="8"/>
  <c r="N13" i="8"/>
  <c r="L6" i="8"/>
  <c r="Q8" i="10" l="1"/>
  <c r="O5" i="10"/>
  <c r="Q5" i="10" s="1"/>
  <c r="N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3" authorId="0" shapeId="0" xr:uid="{C124FDC0-F5DE-4222-B127-5F0E5E67C22E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決算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縣可滙出
113年所屬分決算來源、用途及餘絀概況表</t>
        </r>
      </text>
    </comment>
    <comment ref="D3" authorId="0" shapeId="0" xr:uid="{FFDD50B5-0E16-4D15-BC9E-D6D320A78B7F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現金流量表
科目代碼</t>
        </r>
        <r>
          <rPr>
            <sz val="9"/>
            <color indexed="81"/>
            <rFont val="Tahoma"/>
            <family val="2"/>
          </rPr>
          <t>83</t>
        </r>
        <r>
          <rPr>
            <sz val="9"/>
            <color indexed="81"/>
            <rFont val="細明體"/>
            <family val="3"/>
            <charset val="136"/>
          </rPr>
          <t>滙出資料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等於本期賸餘數</t>
        </r>
      </text>
    </comment>
    <comment ref="E12" authorId="0" shapeId="0" xr:uid="{2B17A15D-D0C2-4D57-A834-0E01CE4E3343}">
      <text>
        <r>
          <rPr>
            <sz val="9"/>
            <color indexed="81"/>
            <rFont val="細明體"/>
            <family val="3"/>
            <charset val="136"/>
          </rPr>
          <t>慈輝班賸餘數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  <author>胡芸</author>
    <author>黃月貞</author>
  </authors>
  <commentList>
    <comment ref="C4" authorId="0" shapeId="0" xr:uid="{E5F3D290-E8D7-48AB-AA81-AECC881FDE60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=5L100100</t>
        </r>
        <r>
          <rPr>
            <sz val="11"/>
            <color indexed="81"/>
            <rFont val="細明體"/>
            <family val="3"/>
            <charset val="136"/>
          </rPr>
          <t>用人費用撥補數合計</t>
        </r>
        <r>
          <rPr>
            <sz val="11"/>
            <color indexed="81"/>
            <rFont val="Tahoma"/>
            <family val="2"/>
          </rPr>
          <t>(J)
(113</t>
        </r>
        <r>
          <rPr>
            <sz val="11"/>
            <color indexed="81"/>
            <rFont val="細明體"/>
            <family val="3"/>
            <charset val="136"/>
          </rPr>
          <t>年</t>
        </r>
        <r>
          <rPr>
            <sz val="11"/>
            <color indexed="81"/>
            <rFont val="Tahoma"/>
            <family val="2"/>
          </rPr>
          <t>1-12</t>
        </r>
        <r>
          <rPr>
            <sz val="11"/>
            <color indexed="81"/>
            <rFont val="細明體"/>
            <family val="3"/>
            <charset val="136"/>
          </rPr>
          <t>月人事、退撫、各項補助撥補經費檔</t>
        </r>
        <r>
          <rPr>
            <sz val="11"/>
            <color indexed="81"/>
            <rFont val="Tahoma"/>
            <family val="2"/>
          </rPr>
          <t>)
(+</t>
        </r>
        <r>
          <rPr>
            <sz val="11"/>
            <color indexed="81"/>
            <rFont val="細明體"/>
            <family val="3"/>
            <charset val="136"/>
          </rPr>
          <t>增撥及已扣除繳回數</t>
        </r>
        <r>
          <rPr>
            <sz val="11"/>
            <color indexed="81"/>
            <rFont val="Tahoma"/>
            <family val="2"/>
          </rPr>
          <t>)</t>
        </r>
      </text>
    </comment>
    <comment ref="N4" authorId="1" shapeId="0" xr:uid="{E1158A16-5D76-4DE3-8688-B2B6946207B8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彙總表</t>
        </r>
        <r>
          <rPr>
            <sz val="9"/>
            <color indexed="81"/>
            <rFont val="Tahoma"/>
            <family val="2"/>
          </rPr>
          <t xml:space="preserve">-
</t>
        </r>
        <r>
          <rPr>
            <sz val="9"/>
            <color indexed="81"/>
            <rFont val="細明體"/>
            <family val="3"/>
            <charset val="136"/>
          </rPr>
          <t>一般行政管理賸餘</t>
        </r>
      </text>
    </comment>
    <comment ref="U5" authorId="1" shapeId="0" xr:uid="{AD777C9A-DD25-4DB1-8812-F94122F1735D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113</t>
        </r>
        <r>
          <rPr>
            <sz val="9"/>
            <color indexed="81"/>
            <rFont val="細明體"/>
            <family val="3"/>
            <charset val="136"/>
          </rPr>
          <t>年度學校</t>
        </r>
        <r>
          <rPr>
            <sz val="9"/>
            <color indexed="81"/>
            <rFont val="Tahoma"/>
            <family val="2"/>
          </rPr>
          <t>5L1</t>
        </r>
        <r>
          <rPr>
            <sz val="9"/>
            <color indexed="81"/>
            <rFont val="細明體"/>
            <family val="3"/>
            <charset val="136"/>
          </rPr>
          <t>一般行政管理計畫</t>
        </r>
      </text>
    </commen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>已扣除慈輝班用人費用撥補數</t>
        </r>
        <r>
          <rPr>
            <sz val="10"/>
            <color indexed="81"/>
            <rFont val="Tahoma"/>
            <family val="2"/>
          </rPr>
          <t>2,727,000</t>
        </r>
        <r>
          <rPr>
            <sz val="10"/>
            <color indexed="81"/>
            <rFont val="細明體"/>
            <family val="3"/>
            <charset val="136"/>
          </rPr>
          <t>元。</t>
        </r>
      </text>
    </comment>
    <comment ref="D13" authorId="0" shapeId="0" xr:uid="{33A91FD6-27C0-4816-A852-62DD74954786}">
      <text>
        <r>
          <rPr>
            <sz val="11"/>
            <color indexed="81"/>
            <rFont val="細明體"/>
            <family val="3"/>
            <charset val="136"/>
          </rPr>
          <t>已扣除慈輝班實支數</t>
        </r>
        <r>
          <rPr>
            <sz val="11"/>
            <color indexed="81"/>
            <rFont val="Tahoma"/>
            <family val="2"/>
          </rPr>
          <t>2,640,281</t>
        </r>
        <r>
          <rPr>
            <sz val="11"/>
            <color indexed="81"/>
            <rFont val="細明體"/>
            <family val="3"/>
            <charset val="136"/>
          </rPr>
          <t>元。</t>
        </r>
      </text>
    </comment>
    <comment ref="C123" authorId="2" shapeId="0" xr:uid="{D5AC4647-F411-4F0C-AE29-754B8AB9A3C2}">
      <text>
        <r>
          <rPr>
            <b/>
            <sz val="9"/>
            <color indexed="81"/>
            <rFont val="細明體"/>
            <family val="3"/>
            <charset val="136"/>
          </rPr>
          <t>黃月貞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含三節慰問金</t>
        </r>
        <r>
          <rPr>
            <sz val="9"/>
            <color indexed="81"/>
            <rFont val="Tahoma"/>
            <family val="2"/>
          </rPr>
          <t>6000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13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減慈輝班</t>
        </r>
        <r>
          <rPr>
            <sz val="9"/>
            <color indexed="81"/>
            <rFont val="Tahoma"/>
            <family val="2"/>
          </rPr>
          <t>180,000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D13" authorId="0" shapeId="0" xr:uid="{F1919911-ACC7-48D8-B23B-01A6BEAB96DB}">
      <text>
        <r>
          <rPr>
            <sz val="11"/>
            <color indexed="81"/>
            <rFont val="細明體"/>
            <family val="3"/>
            <charset val="136"/>
          </rPr>
          <t>減慈輝班506,473元</t>
        </r>
      </text>
    </comment>
  </commentList>
</comments>
</file>

<file path=xl/sharedStrings.xml><?xml version="1.0" encoding="utf-8"?>
<sst xmlns="http://schemas.openxmlformats.org/spreadsheetml/2006/main" count="1014" uniqueCount="367">
  <si>
    <t>合計</t>
    <phoneticPr fontId="2" type="noConversion"/>
  </si>
  <si>
    <t>機關代碼</t>
    <phoneticPr fontId="2" type="noConversion"/>
  </si>
  <si>
    <t>機關名稱</t>
  </si>
  <si>
    <t>15200</t>
    <phoneticPr fontId="2" type="noConversion"/>
  </si>
  <si>
    <t>15800</t>
  </si>
  <si>
    <t>體育高中</t>
  </si>
  <si>
    <t>15310</t>
  </si>
  <si>
    <t>美崙國中</t>
  </si>
  <si>
    <t>15311</t>
  </si>
  <si>
    <t>花崗國中</t>
  </si>
  <si>
    <t>15312</t>
  </si>
  <si>
    <t>國風國中</t>
  </si>
  <si>
    <t>15313</t>
  </si>
  <si>
    <t>自強國中</t>
  </si>
  <si>
    <t>15315</t>
  </si>
  <si>
    <t>秀林國中</t>
  </si>
  <si>
    <t>15316</t>
  </si>
  <si>
    <t>新城國中</t>
  </si>
  <si>
    <t>15317</t>
  </si>
  <si>
    <t>宜昌國中</t>
  </si>
  <si>
    <t>15318</t>
  </si>
  <si>
    <t>化仁國中</t>
  </si>
  <si>
    <t>15320</t>
    <phoneticPr fontId="2" type="noConversion"/>
  </si>
  <si>
    <t>吉安國中</t>
  </si>
  <si>
    <t>15321</t>
  </si>
  <si>
    <t>平和國中</t>
  </si>
  <si>
    <t>15322</t>
  </si>
  <si>
    <t>壽豐國中</t>
  </si>
  <si>
    <t>15325</t>
  </si>
  <si>
    <t>鳳林國中</t>
  </si>
  <si>
    <t>15326</t>
  </si>
  <si>
    <t>萬榮國中</t>
  </si>
  <si>
    <t>15327</t>
  </si>
  <si>
    <t>光復國中</t>
  </si>
  <si>
    <t>15328</t>
  </si>
  <si>
    <t>富源國中</t>
  </si>
  <si>
    <t>15329</t>
  </si>
  <si>
    <t>瑞穗國中</t>
  </si>
  <si>
    <t>15330</t>
  </si>
  <si>
    <t>三民國中</t>
  </si>
  <si>
    <t>15332</t>
  </si>
  <si>
    <t>玉里國中</t>
  </si>
  <si>
    <t>15333</t>
  </si>
  <si>
    <t>玉東國中</t>
  </si>
  <si>
    <t>15334</t>
  </si>
  <si>
    <t>富北國中</t>
  </si>
  <si>
    <t>15335</t>
  </si>
  <si>
    <t>富里國中</t>
  </si>
  <si>
    <t>15336</t>
  </si>
  <si>
    <t>豐濱國中</t>
  </si>
  <si>
    <t>15337</t>
  </si>
  <si>
    <t>東里國中</t>
  </si>
  <si>
    <t>15338</t>
  </si>
  <si>
    <t>南平中學</t>
  </si>
  <si>
    <t>15601</t>
  </si>
  <si>
    <t>明禮國小</t>
  </si>
  <si>
    <t>15602</t>
  </si>
  <si>
    <t>明義國小</t>
  </si>
  <si>
    <t>15603</t>
  </si>
  <si>
    <t>明廉國小</t>
  </si>
  <si>
    <t>15604</t>
  </si>
  <si>
    <t>明恥國小</t>
  </si>
  <si>
    <t>15605</t>
  </si>
  <si>
    <t>中正國小</t>
  </si>
  <si>
    <t>15606</t>
  </si>
  <si>
    <t>信義國小</t>
  </si>
  <si>
    <t>15607</t>
  </si>
  <si>
    <t>復興國小</t>
  </si>
  <si>
    <t>15608</t>
  </si>
  <si>
    <t>中華國小</t>
  </si>
  <si>
    <t>15609</t>
  </si>
  <si>
    <t>忠孝國小</t>
  </si>
  <si>
    <t>15610</t>
  </si>
  <si>
    <t>北濱國小</t>
  </si>
  <si>
    <t>15611</t>
  </si>
  <si>
    <t>鑄強國小</t>
  </si>
  <si>
    <t>15612</t>
  </si>
  <si>
    <t>國福國小</t>
  </si>
  <si>
    <t>15613</t>
  </si>
  <si>
    <t>新城國小</t>
  </si>
  <si>
    <t>15614</t>
  </si>
  <si>
    <t>北埔國小</t>
  </si>
  <si>
    <t>15615</t>
  </si>
  <si>
    <t>康樂國小</t>
  </si>
  <si>
    <t>15616</t>
  </si>
  <si>
    <t>嘉里國小</t>
  </si>
  <si>
    <t>15617</t>
  </si>
  <si>
    <t>吉安國小</t>
  </si>
  <si>
    <t>15618</t>
  </si>
  <si>
    <t>宜昌國小</t>
  </si>
  <si>
    <t>15619</t>
  </si>
  <si>
    <t>北昌國小</t>
  </si>
  <si>
    <t>15620</t>
  </si>
  <si>
    <t>光華國小</t>
  </si>
  <si>
    <t>15621</t>
  </si>
  <si>
    <t>稻香國小</t>
  </si>
  <si>
    <t>15622</t>
  </si>
  <si>
    <t>南華國小</t>
  </si>
  <si>
    <t>15623</t>
  </si>
  <si>
    <t>化仁國小</t>
  </si>
  <si>
    <t>15624</t>
  </si>
  <si>
    <t>太昌國小</t>
  </si>
  <si>
    <t>15625</t>
  </si>
  <si>
    <t>平和國小</t>
  </si>
  <si>
    <t>15626</t>
  </si>
  <si>
    <t>壽豐國小</t>
  </si>
  <si>
    <t>15627</t>
  </si>
  <si>
    <t>豐裡國小</t>
  </si>
  <si>
    <t>15628</t>
  </si>
  <si>
    <t>豐山國小</t>
  </si>
  <si>
    <t>15629</t>
  </si>
  <si>
    <t>志學國小</t>
  </si>
  <si>
    <t>15630</t>
  </si>
  <si>
    <t>月眉國小</t>
  </si>
  <si>
    <t>15631</t>
  </si>
  <si>
    <t>水璉國小</t>
  </si>
  <si>
    <t>15632</t>
  </si>
  <si>
    <t>溪口國小</t>
  </si>
  <si>
    <t>15633</t>
  </si>
  <si>
    <t>鳳林國小</t>
  </si>
  <si>
    <t>15634</t>
  </si>
  <si>
    <t>大榮國小</t>
  </si>
  <si>
    <t>15635</t>
  </si>
  <si>
    <t>林榮國小</t>
  </si>
  <si>
    <t>15636</t>
  </si>
  <si>
    <t>長橋國小</t>
  </si>
  <si>
    <t>15638</t>
  </si>
  <si>
    <t>北林國小</t>
  </si>
  <si>
    <t>15639</t>
  </si>
  <si>
    <t>鳳仁國小</t>
  </si>
  <si>
    <t>15641</t>
  </si>
  <si>
    <t>光復國小</t>
  </si>
  <si>
    <t>15642</t>
  </si>
  <si>
    <t>太巴塱國小</t>
  </si>
  <si>
    <t>15645</t>
  </si>
  <si>
    <t>大進國小</t>
  </si>
  <si>
    <t>15647</t>
  </si>
  <si>
    <t>瑞穗國小</t>
  </si>
  <si>
    <t>15648</t>
  </si>
  <si>
    <t>瑞美國小</t>
  </si>
  <si>
    <t>15649</t>
  </si>
  <si>
    <t>鶴岡國小</t>
  </si>
  <si>
    <t>15650</t>
  </si>
  <si>
    <t>舞鶴國小</t>
  </si>
  <si>
    <t>15651</t>
  </si>
  <si>
    <t>奇美國小</t>
  </si>
  <si>
    <t>15652</t>
  </si>
  <si>
    <t>富源國小</t>
  </si>
  <si>
    <t>15653</t>
  </si>
  <si>
    <t>瑞北國小</t>
  </si>
  <si>
    <t>15654</t>
  </si>
  <si>
    <t>豐濱國小</t>
  </si>
  <si>
    <t>15655</t>
  </si>
  <si>
    <t>港口國小</t>
  </si>
  <si>
    <t>15656</t>
  </si>
  <si>
    <t>靜浦國小</t>
  </si>
  <si>
    <t>15657</t>
  </si>
  <si>
    <t>新社國小</t>
  </si>
  <si>
    <t>15658</t>
  </si>
  <si>
    <t>玉里國小</t>
  </si>
  <si>
    <t>15659</t>
  </si>
  <si>
    <t>源城國小</t>
  </si>
  <si>
    <t>15660</t>
  </si>
  <si>
    <t>樂合國小</t>
  </si>
  <si>
    <t>15661</t>
  </si>
  <si>
    <t>觀音國小</t>
  </si>
  <si>
    <t>15662</t>
  </si>
  <si>
    <t>三民國小</t>
  </si>
  <si>
    <t>15663</t>
  </si>
  <si>
    <t>春日國小</t>
  </si>
  <si>
    <t>15664</t>
  </si>
  <si>
    <t>德武國小</t>
  </si>
  <si>
    <t>15665</t>
  </si>
  <si>
    <t>中城國小</t>
  </si>
  <si>
    <t>15666</t>
  </si>
  <si>
    <t>長良國小</t>
  </si>
  <si>
    <t>15667</t>
  </si>
  <si>
    <t>大禹國小</t>
  </si>
  <si>
    <t>15668</t>
  </si>
  <si>
    <t>松浦國小</t>
  </si>
  <si>
    <t>15669</t>
  </si>
  <si>
    <t>高寮國小</t>
  </si>
  <si>
    <t>15670</t>
  </si>
  <si>
    <t>富里國小</t>
  </si>
  <si>
    <t>15671</t>
  </si>
  <si>
    <t>萬寧國小</t>
  </si>
  <si>
    <t>15672</t>
  </si>
  <si>
    <t>永豐國小</t>
  </si>
  <si>
    <t>15673</t>
  </si>
  <si>
    <t>學田國小</t>
  </si>
  <si>
    <t>15674</t>
  </si>
  <si>
    <t>東竹國小</t>
  </si>
  <si>
    <t>15675</t>
  </si>
  <si>
    <t>東里國小</t>
  </si>
  <si>
    <t>15676</t>
  </si>
  <si>
    <t>明里國小</t>
  </si>
  <si>
    <t>15678</t>
  </si>
  <si>
    <t>吳江國小</t>
  </si>
  <si>
    <t>15679</t>
  </si>
  <si>
    <t>秀林國小</t>
  </si>
  <si>
    <t>15680</t>
  </si>
  <si>
    <t>富世國小</t>
  </si>
  <si>
    <t>15681</t>
  </si>
  <si>
    <t>和平國小</t>
  </si>
  <si>
    <t>15682</t>
  </si>
  <si>
    <t>佳民國小</t>
  </si>
  <si>
    <t>15683</t>
  </si>
  <si>
    <t>銅門國小</t>
  </si>
  <si>
    <t>15684</t>
  </si>
  <si>
    <t>水源國小</t>
  </si>
  <si>
    <t>15685</t>
  </si>
  <si>
    <t>崇德國小</t>
  </si>
  <si>
    <t>15686</t>
  </si>
  <si>
    <t>文蘭國小</t>
  </si>
  <si>
    <t>15687</t>
  </si>
  <si>
    <t>景美國小</t>
  </si>
  <si>
    <t>15688</t>
  </si>
  <si>
    <t>三棧國小</t>
  </si>
  <si>
    <t>15689</t>
  </si>
  <si>
    <t>銅蘭國小</t>
  </si>
  <si>
    <t>15690</t>
  </si>
  <si>
    <t>萬榮國小</t>
  </si>
  <si>
    <t>15691</t>
  </si>
  <si>
    <t>西林國小</t>
  </si>
  <si>
    <t>15692</t>
  </si>
  <si>
    <t>見晴國小</t>
  </si>
  <si>
    <t>15693</t>
  </si>
  <si>
    <t>馬遠國小</t>
  </si>
  <si>
    <t>15694</t>
  </si>
  <si>
    <t>紅葉國小</t>
  </si>
  <si>
    <t>15695</t>
  </si>
  <si>
    <t>明利國小</t>
  </si>
  <si>
    <t>15696</t>
  </si>
  <si>
    <t>卓溪國小</t>
  </si>
  <si>
    <t>15697</t>
  </si>
  <si>
    <t>崙山國小</t>
  </si>
  <si>
    <t>15698</t>
  </si>
  <si>
    <t>太平國小</t>
  </si>
  <si>
    <t>15699</t>
  </si>
  <si>
    <t>卓清國小</t>
  </si>
  <si>
    <t>15700</t>
  </si>
  <si>
    <t>古風國小</t>
  </si>
  <si>
    <t>15701</t>
  </si>
  <si>
    <t>立山國小</t>
  </si>
  <si>
    <t>15702</t>
  </si>
  <si>
    <t>卓樂國小</t>
  </si>
  <si>
    <t>15703</t>
  </si>
  <si>
    <t>卓楓國小</t>
  </si>
  <si>
    <t>15705</t>
  </si>
  <si>
    <t>西富國小</t>
  </si>
  <si>
    <t>15706</t>
  </si>
  <si>
    <t>大興國小</t>
  </si>
  <si>
    <t>15707</t>
  </si>
  <si>
    <t>中原國小</t>
  </si>
  <si>
    <t>15708</t>
  </si>
  <si>
    <t>西寶國小</t>
  </si>
  <si>
    <t>5L賸餘數</t>
    <phoneticPr fontId="2" type="noConversion"/>
  </si>
  <si>
    <t>5L實支數</t>
    <phoneticPr fontId="2" type="noConversion"/>
  </si>
  <si>
    <t>A</t>
    <phoneticPr fontId="2" type="noConversion"/>
  </si>
  <si>
    <t>B</t>
    <phoneticPr fontId="2" type="noConversion"/>
  </si>
  <si>
    <t>5L撥補數</t>
    <phoneticPr fontId="2" type="noConversion"/>
  </si>
  <si>
    <t>退休撫卹
實支數</t>
    <phoneticPr fontId="2" type="noConversion"/>
  </si>
  <si>
    <t>各項補助
撥補數</t>
    <phoneticPr fontId="2" type="noConversion"/>
  </si>
  <si>
    <t>F</t>
    <phoneticPr fontId="2" type="noConversion"/>
  </si>
  <si>
    <t>G</t>
    <phoneticPr fontId="2" type="noConversion"/>
  </si>
  <si>
    <t>一般行政管理計畫賸餘
(撥補-實支)</t>
    <phoneticPr fontId="2" type="noConversion"/>
  </si>
  <si>
    <t>C</t>
    <phoneticPr fontId="2" type="noConversion"/>
  </si>
  <si>
    <t>H</t>
    <phoneticPr fontId="2" type="noConversion"/>
  </si>
  <si>
    <t>D=F+G+H</t>
    <phoneticPr fontId="2" type="noConversion"/>
  </si>
  <si>
    <t>E=A-B-C-D</t>
    <phoneticPr fontId="2" type="noConversion"/>
  </si>
  <si>
    <t>教育處</t>
    <phoneticPr fontId="2" type="noConversion"/>
  </si>
  <si>
    <t>利息收入預算數</t>
    <phoneticPr fontId="2" type="noConversion"/>
  </si>
  <si>
    <t>利息收入實收數</t>
    <phoneticPr fontId="2" type="noConversion"/>
  </si>
  <si>
    <t>水電費
收支對列
預算數</t>
    <phoneticPr fontId="2" type="noConversion"/>
  </si>
  <si>
    <t>水電費
實支數</t>
    <phoneticPr fontId="2" type="noConversion"/>
  </si>
  <si>
    <t>水電費
賸餘</t>
    <phoneticPr fontId="2" type="noConversion"/>
  </si>
  <si>
    <t>註：</t>
    <phoneticPr fontId="2" type="noConversion"/>
  </si>
  <si>
    <t>水電費賸餘
(撥補-實支)
*80%</t>
    <phoneticPr fontId="2" type="noConversion"/>
  </si>
  <si>
    <t>用人費用
實支數
(全部)</t>
    <phoneticPr fontId="2" type="noConversion"/>
  </si>
  <si>
    <t>水電費
預算數</t>
    <phoneticPr fontId="2" type="noConversion"/>
  </si>
  <si>
    <t>學雜費收入
預算數</t>
    <phoneticPr fontId="2" type="noConversion"/>
  </si>
  <si>
    <t>學雜費收入
實收數</t>
    <phoneticPr fontId="2" type="noConversion"/>
  </si>
  <si>
    <t>公有宿舍收入
預算數</t>
    <phoneticPr fontId="2" type="noConversion"/>
  </si>
  <si>
    <t>公有宿舍收入
實收數</t>
    <phoneticPr fontId="2" type="noConversion"/>
  </si>
  <si>
    <t>A</t>
    <phoneticPr fontId="2" type="noConversion"/>
  </si>
  <si>
    <r>
      <rPr>
        <sz val="10"/>
        <rFont val="標楷體"/>
        <family val="4"/>
        <charset val="136"/>
      </rPr>
      <t>D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(統計註記)</t>
    </r>
    <phoneticPr fontId="2" type="noConversion"/>
  </si>
  <si>
    <t>附表1</t>
    <phoneticPr fontId="2" type="noConversion"/>
  </si>
  <si>
    <t>附表2</t>
    <phoneticPr fontId="2" type="noConversion"/>
  </si>
  <si>
    <t>用人費用</t>
    <phoneticPr fontId="2" type="noConversion"/>
  </si>
  <si>
    <t>退休撫卹
撥補數</t>
    <phoneticPr fontId="2" type="noConversion"/>
  </si>
  <si>
    <t>退休撫卹</t>
    <phoneticPr fontId="2" type="noConversion"/>
  </si>
  <si>
    <t>各項補助
實支數</t>
    <phoneticPr fontId="2" type="noConversion"/>
  </si>
  <si>
    <t>各項補助</t>
    <phoneticPr fontId="2" type="noConversion"/>
  </si>
  <si>
    <t>檢查數</t>
    <phoneticPr fontId="2" type="noConversion"/>
  </si>
  <si>
    <t>B</t>
  </si>
  <si>
    <t>目前餘額</t>
    <phoneticPr fontId="2" type="noConversion"/>
  </si>
  <si>
    <t>合作社租用收入
預算數</t>
    <phoneticPr fontId="2" type="noConversion"/>
  </si>
  <si>
    <t>合作社租用收入
實收數</t>
    <phoneticPr fontId="2" type="noConversion"/>
  </si>
  <si>
    <t>編列用人費用收支對列請單獨編列並勾選統計註記，付款時請分開表列(請購單)，屬收支對列者請勾選收支對列，以利日後搜尋篩選。</t>
    <phoneticPr fontId="2" type="noConversion"/>
  </si>
  <si>
    <t>I</t>
    <phoneticPr fontId="2" type="noConversion"/>
  </si>
  <si>
    <t>E(調整後)</t>
    <phoneticPr fontId="2" type="noConversion"/>
  </si>
  <si>
    <t>E(調整後)-I</t>
    <phoneticPr fontId="2" type="noConversion"/>
  </si>
  <si>
    <t>2.自有財源(公有宿舍收入及合作社租用收入)，請於收繳時依所編列科目收繳，並於摘要敘明收繳項目(如有合併開立收入傳票時，請分別敘明項目及金額)。</t>
    <phoneticPr fontId="2" type="noConversion"/>
  </si>
  <si>
    <t>1.編列水電費預算時，專款專用及收支對列請分開編列並勾選統計註記，付款時請分開表列(請購單)，屬收支對列者請勾選收支對列，以利日後搜尋篩選。</t>
    <phoneticPr fontId="2" type="noConversion"/>
  </si>
  <si>
    <t>水電費
收支對列
實支數</t>
    <phoneticPr fontId="2" type="noConversion"/>
  </si>
  <si>
    <r>
      <rPr>
        <sz val="10"/>
        <rFont val="標楷體"/>
        <family val="4"/>
        <charset val="136"/>
      </rPr>
      <t>C</t>
    </r>
    <r>
      <rPr>
        <sz val="8"/>
        <rFont val="標楷體"/>
        <family val="4"/>
        <charset val="136"/>
      </rPr>
      <t xml:space="preserve">
(統計註記)</t>
    </r>
    <phoneticPr fontId="2" type="noConversion"/>
  </si>
  <si>
    <t>A</t>
    <phoneticPr fontId="2" type="noConversion"/>
  </si>
  <si>
    <r>
      <t xml:space="preserve">B
</t>
    </r>
    <r>
      <rPr>
        <sz val="6"/>
        <rFont val="標楷體"/>
        <family val="4"/>
        <charset val="136"/>
      </rPr>
      <t>(5L100100系統帳)</t>
    </r>
    <phoneticPr fontId="2" type="noConversion"/>
  </si>
  <si>
    <r>
      <rPr>
        <sz val="10"/>
        <rFont val="標楷體"/>
        <family val="4"/>
        <charset val="136"/>
      </rPr>
      <t>B</t>
    </r>
    <r>
      <rPr>
        <sz val="12"/>
        <rFont val="標楷體"/>
        <family val="4"/>
        <charset val="136"/>
      </rPr>
      <t xml:space="preserve">
</t>
    </r>
    <r>
      <rPr>
        <sz val="7"/>
        <rFont val="標楷體"/>
        <family val="4"/>
        <charset val="136"/>
      </rPr>
      <t>(系統帳211-21Y)</t>
    </r>
    <phoneticPr fontId="2" type="noConversion"/>
  </si>
  <si>
    <r>
      <rPr>
        <sz val="8"/>
        <rFont val="標楷體"/>
        <family val="4"/>
        <charset val="136"/>
      </rPr>
      <t>E=(A-C)-(B-D)</t>
    </r>
    <r>
      <rPr>
        <sz val="12"/>
        <rFont val="標楷體"/>
        <family val="4"/>
        <charset val="136"/>
      </rPr>
      <t xml:space="preserve">
</t>
    </r>
    <r>
      <rPr>
        <sz val="5"/>
        <rFont val="標楷體"/>
        <family val="4"/>
        <charset val="136"/>
      </rPr>
      <t>(扣除收支對列預算數及實支數)</t>
    </r>
    <phoneticPr fontId="2" type="noConversion"/>
  </si>
  <si>
    <t>1.請秀林國中另提供計算數據(含中介教育慈暉班賸餘數)。</t>
    <phoneticPr fontId="2" type="noConversion"/>
  </si>
  <si>
    <t>2.南平中學屬一般性補助款專款專用項目，免計入本表。</t>
    <phoneticPr fontId="2" type="noConversion"/>
  </si>
  <si>
    <t>慈暉班賸餘
(屬中央款賸餘應繳回)</t>
    <phoneticPr fontId="2" type="noConversion"/>
  </si>
  <si>
    <t>花蓮縣地方教育發展基金賸餘款計算表-「彙總表」</t>
    <phoneticPr fontId="2" type="noConversion"/>
  </si>
  <si>
    <t>單位:元</t>
    <phoneticPr fontId="2" type="noConversion"/>
  </si>
  <si>
    <t>花蓮縣地方教育發展基金賸餘款計算表-「一般行政管理計畫 」</t>
    <phoneticPr fontId="2" type="noConversion"/>
  </si>
  <si>
    <t>花蓮縣地方教育發展基金賸餘款計算表-「水電費及自有財源」</t>
    <phoneticPr fontId="2" type="noConversion"/>
  </si>
  <si>
    <t xml:space="preserve"> 單位:元</t>
    <phoneticPr fontId="2" type="noConversion"/>
  </si>
  <si>
    <t>自有財源
(自有收入)
超/短收數</t>
    <phoneticPr fontId="2" type="noConversion"/>
  </si>
  <si>
    <t>自有財源
(純財源收入)
超/短收數</t>
    <phoneticPr fontId="2" type="noConversion"/>
  </si>
  <si>
    <t>負數為超支數</t>
    <phoneticPr fontId="2" type="noConversion"/>
  </si>
  <si>
    <t>F</t>
    <phoneticPr fontId="2" type="noConversion"/>
  </si>
  <si>
    <r>
      <rPr>
        <sz val="10"/>
        <rFont val="標楷體"/>
        <family val="4"/>
        <charset val="136"/>
      </rPr>
      <t>G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</si>
  <si>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H</t>
    <phoneticPr fontId="2" type="noConversion"/>
  </si>
  <si>
    <r>
      <rPr>
        <sz val="10"/>
        <rFont val="標楷體"/>
        <family val="4"/>
        <charset val="136"/>
      </rPr>
      <t>I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</si>
  <si>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J</t>
    <phoneticPr fontId="2" type="noConversion"/>
  </si>
  <si>
    <r>
      <rPr>
        <sz val="10"/>
        <rFont val="標楷體"/>
        <family val="4"/>
        <charset val="136"/>
      </rPr>
      <t>K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</si>
  <si>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L</t>
    <phoneticPr fontId="2" type="noConversion"/>
  </si>
  <si>
    <r>
      <t xml:space="preserve">M
</t>
    </r>
    <r>
      <rPr>
        <sz val="8"/>
        <rFont val="標楷體"/>
        <family val="4"/>
        <charset val="136"/>
      </rPr>
      <t>(系統帳)</t>
    </r>
    <phoneticPr fontId="2" type="noConversion"/>
  </si>
  <si>
    <t>用人費用
收支對列
預算數</t>
    <phoneticPr fontId="2" type="noConversion"/>
  </si>
  <si>
    <r>
      <t xml:space="preserve">用人費用
撥補數
</t>
    </r>
    <r>
      <rPr>
        <sz val="9"/>
        <color rgb="FF0000FF"/>
        <rFont val="標楷體"/>
        <family val="4"/>
        <charset val="136"/>
      </rPr>
      <t>(含收支對列)</t>
    </r>
    <phoneticPr fontId="2" type="noConversion"/>
  </si>
  <si>
    <r>
      <t xml:space="preserve">用人費用
收支對列
</t>
    </r>
    <r>
      <rPr>
        <sz val="8"/>
        <color rgb="FF0000FF"/>
        <rFont val="標楷體"/>
        <family val="4"/>
        <charset val="136"/>
      </rPr>
      <t>(含動支留存數)</t>
    </r>
    <r>
      <rPr>
        <sz val="12"/>
        <rFont val="標楷體"/>
        <family val="4"/>
        <charset val="136"/>
      </rPr>
      <t xml:space="preserve">
實支數</t>
    </r>
    <phoneticPr fontId="2" type="noConversion"/>
  </si>
  <si>
    <t>增撥後
自有財源
超/短收數</t>
    <phoneticPr fontId="2" type="noConversion"/>
  </si>
  <si>
    <t>=D(調整後)</t>
    <phoneticPr fontId="2" type="noConversion"/>
  </si>
  <si>
    <t>=E(調整後)</t>
    <phoneticPr fontId="2" type="noConversion"/>
  </si>
  <si>
    <t>差異</t>
    <phoneticPr fontId="2" type="noConversion"/>
  </si>
  <si>
    <t>南平</t>
    <phoneticPr fontId="2" type="noConversion"/>
  </si>
  <si>
    <t>用人費用收支併列及動支留存數</t>
    <phoneticPr fontId="2" type="noConversion"/>
  </si>
  <si>
    <t>系統帳下載資料</t>
    <phoneticPr fontId="2" type="noConversion"/>
  </si>
  <si>
    <t>短收112年增撥數</t>
    <phoneticPr fontId="2" type="noConversion"/>
  </si>
  <si>
    <t>太陽光電系統租金收入
預算數</t>
    <phoneticPr fontId="2" type="noConversion"/>
  </si>
  <si>
    <t>太陽光電系統租金收入
實收數</t>
    <phoneticPr fontId="2" type="noConversion"/>
  </si>
  <si>
    <t>N</t>
    <phoneticPr fontId="2" type="noConversion"/>
  </si>
  <si>
    <r>
      <t xml:space="preserve">O
</t>
    </r>
    <r>
      <rPr>
        <sz val="9"/>
        <rFont val="標楷體"/>
        <family val="4"/>
        <charset val="136"/>
      </rPr>
      <t>(系統帳)</t>
    </r>
    <phoneticPr fontId="2" type="noConversion"/>
  </si>
  <si>
    <t>P=F+H+J+L+N
-G-I-K-M-O</t>
    <phoneticPr fontId="2" type="noConversion"/>
  </si>
  <si>
    <t>Q</t>
    <phoneticPr fontId="2" type="noConversion"/>
  </si>
  <si>
    <t>R=N+O</t>
    <phoneticPr fontId="2" type="noConversion"/>
  </si>
  <si>
    <t>15619</t>
    <phoneticPr fontId="2" type="noConversion"/>
  </si>
  <si>
    <t>.</t>
    <phoneticPr fontId="2" type="noConversion"/>
  </si>
  <si>
    <t>114年度</t>
    <phoneticPr fontId="2" type="noConversion"/>
  </si>
  <si>
    <t>截至114年
累計賸餘
(期末基金餘額)</t>
    <phoneticPr fontId="2" type="noConversion"/>
  </si>
  <si>
    <t xml:space="preserve">114年
非留存賸餘數
</t>
    <phoneticPr fontId="2" type="noConversion"/>
  </si>
  <si>
    <t xml:space="preserve">114年累計
留存賸餘數
</t>
    <phoneticPr fontId="2" type="noConversion"/>
  </si>
  <si>
    <t>調整後
114年
非留存賸餘數
(可用財源)</t>
    <phoneticPr fontId="2" type="noConversion"/>
  </si>
  <si>
    <t>調整後
114年累計
留存賸餘數
(可用財源)</t>
    <phoneticPr fontId="2" type="noConversion"/>
  </si>
  <si>
    <t>列為115年財源
本期賸餘(短絀-)
(含留存與非留存)</t>
    <phoneticPr fontId="2" type="noConversion"/>
  </si>
  <si>
    <t>調整後
114年累計
留存賸餘數</t>
    <phoneticPr fontId="2" type="noConversion"/>
  </si>
  <si>
    <t>115年已動支留存賸餘</t>
    <phoneticPr fontId="2" type="noConversion"/>
  </si>
  <si>
    <r>
      <t xml:space="preserve">D
</t>
    </r>
    <r>
      <rPr>
        <sz val="6"/>
        <color rgb="FFFF0000"/>
        <rFont val="標楷體"/>
        <family val="4"/>
        <charset val="136"/>
      </rPr>
      <t>(統計註記)</t>
    </r>
    <phoneticPr fontId="2" type="noConversion"/>
  </si>
  <si>
    <r>
      <t xml:space="preserve">E
</t>
    </r>
    <r>
      <rPr>
        <sz val="6"/>
        <color rgb="FFFF0000"/>
        <rFont val="標楷體"/>
        <family val="4"/>
        <charset val="136"/>
      </rPr>
      <t>(統計註記,系統帳)</t>
    </r>
    <phoneticPr fontId="2" type="noConversion"/>
  </si>
  <si>
    <r>
      <t xml:space="preserve">G
</t>
    </r>
    <r>
      <rPr>
        <sz val="6"/>
        <color rgb="FFFF0000"/>
        <rFont val="標楷體"/>
        <family val="4"/>
        <charset val="136"/>
      </rPr>
      <t>(5L100301系統帳)</t>
    </r>
    <phoneticPr fontId="2" type="noConversion"/>
  </si>
  <si>
    <r>
      <t xml:space="preserve">I
</t>
    </r>
    <r>
      <rPr>
        <sz val="6"/>
        <color rgb="FFFF0000"/>
        <rFont val="標楷體"/>
        <family val="4"/>
        <charset val="136"/>
      </rPr>
      <t>(5L100302+5L100303)</t>
    </r>
    <phoneticPr fontId="2" type="noConversion"/>
  </si>
  <si>
    <r>
      <t xml:space="preserve">J=A-C+E+G
</t>
    </r>
    <r>
      <rPr>
        <sz val="6"/>
        <rFont val="標楷體"/>
        <family val="4"/>
        <charset val="136"/>
      </rPr>
      <t>(扣除收支對列預算數)</t>
    </r>
    <phoneticPr fontId="2" type="noConversion"/>
  </si>
  <si>
    <r>
      <rPr>
        <sz val="10"/>
        <rFont val="標楷體"/>
        <family val="4"/>
        <charset val="136"/>
      </rPr>
      <t>K=B-D+F+H</t>
    </r>
    <r>
      <rPr>
        <sz val="6"/>
        <rFont val="標楷體"/>
        <family val="4"/>
        <charset val="136"/>
      </rPr>
      <t xml:space="preserve">
(扣除收支對列實支數)</t>
    </r>
    <phoneticPr fontId="2" type="noConversion"/>
  </si>
  <si>
    <t>L=I-J</t>
    <phoneticPr fontId="2" type="noConversion"/>
  </si>
  <si>
    <r>
      <rPr>
        <sz val="10"/>
        <rFont val="標楷體"/>
        <family val="4"/>
        <charset val="136"/>
      </rPr>
      <t>C</t>
    </r>
    <r>
      <rPr>
        <sz val="6"/>
        <rFont val="標楷體"/>
        <family val="4"/>
        <charset val="136"/>
      </rPr>
      <t xml:space="preserve">
(5L100200系統帳)</t>
    </r>
    <phoneticPr fontId="2" type="noConversion"/>
  </si>
  <si>
    <t>截至115/3/26止暫定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</si>
</sst>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5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5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1"/>
      <name val="新細明體"/>
      <family val="1"/>
      <charset val="136"/>
    </font>
    <font>
      <sz val="12"/>
      <color indexed="51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1"/>
      <name val="新細明體"/>
      <family val="1"/>
      <charset val="136"/>
    </font>
    <font>
      <b/>
      <sz val="15"/>
      <color indexed="61"/>
      <name val="新細明體"/>
      <family val="1"/>
      <charset val="136"/>
    </font>
    <font>
      <b/>
      <sz val="13"/>
      <color indexed="61"/>
      <name val="新細明體"/>
      <family val="1"/>
      <charset val="136"/>
    </font>
    <font>
      <b/>
      <sz val="11"/>
      <color indexed="61"/>
      <name val="新細明體"/>
      <family val="1"/>
      <charset val="136"/>
    </font>
    <font>
      <sz val="12"/>
      <color indexed="61"/>
      <name val="新細明體"/>
      <family val="1"/>
      <charset val="136"/>
    </font>
    <font>
      <b/>
      <sz val="12"/>
      <color indexed="6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Arial"/>
      <family val="2"/>
    </font>
    <font>
      <b/>
      <sz val="14"/>
      <color indexed="63"/>
      <name val="標楷體"/>
      <family val="4"/>
      <charset val="136"/>
    </font>
    <font>
      <sz val="10"/>
      <name val="標楷體"/>
      <family val="4"/>
      <charset val="136"/>
    </font>
    <font>
      <b/>
      <sz val="12"/>
      <color indexed="63"/>
      <name val="標楷體"/>
      <family val="4"/>
      <charset val="136"/>
    </font>
    <font>
      <b/>
      <sz val="16"/>
      <color indexed="63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8"/>
      <name val="標楷體"/>
      <family val="4"/>
      <charset val="136"/>
    </font>
    <font>
      <sz val="6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5"/>
      <name val="標楷體"/>
      <family val="4"/>
      <charset val="136"/>
    </font>
    <font>
      <sz val="12"/>
      <color indexed="63"/>
      <name val="標楷體"/>
      <family val="4"/>
      <charset val="136"/>
    </font>
    <font>
      <sz val="14"/>
      <name val="標楷體"/>
      <family val="4"/>
      <charset val="136"/>
    </font>
    <font>
      <sz val="14"/>
      <color indexed="63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rgb="FF0000FF"/>
      <name val="標楷體"/>
      <family val="4"/>
      <charset val="136"/>
    </font>
    <font>
      <sz val="8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細明體"/>
      <family val="3"/>
      <charset val="136"/>
    </font>
    <font>
      <sz val="11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81"/>
      <name val="Tahoma"/>
      <family val="2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color rgb="FFC0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22" applyFont="1">
      <alignment vertical="center"/>
    </xf>
    <xf numFmtId="0" fontId="3" fillId="0" borderId="10" xfId="22" applyFont="1" applyBorder="1" applyAlignment="1">
      <alignment horizontal="center" vertical="center" wrapText="1"/>
    </xf>
    <xf numFmtId="177" fontId="3" fillId="0" borderId="10" xfId="22" applyNumberFormat="1" applyFont="1" applyBorder="1" applyAlignment="1">
      <alignment vertical="center" shrinkToFit="1"/>
    </xf>
    <xf numFmtId="177" fontId="3" fillId="0" borderId="16" xfId="22" applyNumberFormat="1" applyFont="1" applyBorder="1" applyAlignment="1">
      <alignment vertical="center" shrinkToFit="1"/>
    </xf>
    <xf numFmtId="177" fontId="3" fillId="0" borderId="23" xfId="22" applyNumberFormat="1" applyFont="1" applyBorder="1" applyAlignment="1">
      <alignment vertical="center" shrinkToFit="1"/>
    </xf>
    <xf numFmtId="177" fontId="3" fillId="0" borderId="24" xfId="22" applyNumberFormat="1" applyFont="1" applyBorder="1" applyAlignment="1">
      <alignment vertical="center" shrinkToFit="1"/>
    </xf>
    <xf numFmtId="177" fontId="3" fillId="0" borderId="0" xfId="22" applyNumberFormat="1" applyFont="1">
      <alignment vertical="center"/>
    </xf>
    <xf numFmtId="0" fontId="3" fillId="0" borderId="12" xfId="22" applyFont="1" applyBorder="1" applyAlignment="1">
      <alignment horizontal="center" vertical="center" wrapText="1"/>
    </xf>
    <xf numFmtId="0" fontId="3" fillId="0" borderId="13" xfId="22" applyFont="1" applyBorder="1" applyAlignment="1">
      <alignment horizontal="center" vertical="center" wrapText="1"/>
    </xf>
    <xf numFmtId="177" fontId="3" fillId="0" borderId="14" xfId="22" applyNumberFormat="1" applyFont="1" applyBorder="1" applyAlignment="1">
      <alignment vertical="center" shrinkToFit="1"/>
    </xf>
    <xf numFmtId="177" fontId="3" fillId="0" borderId="28" xfId="22" applyNumberFormat="1" applyFont="1" applyBorder="1" applyAlignment="1">
      <alignment vertical="center" shrinkToFit="1"/>
    </xf>
    <xf numFmtId="0" fontId="3" fillId="0" borderId="0" xfId="22" applyFont="1" applyAlignment="1">
      <alignment horizontal="center" vertical="center"/>
    </xf>
    <xf numFmtId="0" fontId="24" fillId="20" borderId="0" xfId="22" applyFont="1" applyFill="1" applyAlignment="1">
      <alignment horizontal="center" vertical="center"/>
    </xf>
    <xf numFmtId="0" fontId="24" fillId="20" borderId="0" xfId="22" applyFont="1" applyFill="1" applyAlignment="1">
      <alignment horizontal="center" vertical="center" wrapText="1"/>
    </xf>
    <xf numFmtId="49" fontId="3" fillId="18" borderId="17" xfId="22" applyNumberFormat="1" applyFont="1" applyFill="1" applyBorder="1" applyAlignment="1">
      <alignment horizontal="center" vertical="center"/>
    </xf>
    <xf numFmtId="0" fontId="3" fillId="0" borderId="25" xfId="22" applyFont="1" applyBorder="1" applyAlignment="1">
      <alignment horizontal="center" vertical="center" wrapText="1"/>
    </xf>
    <xf numFmtId="49" fontId="3" fillId="18" borderId="18" xfId="22" applyNumberFormat="1" applyFont="1" applyFill="1" applyBorder="1" applyAlignment="1">
      <alignment horizontal="center" vertical="center"/>
    </xf>
    <xf numFmtId="49" fontId="3" fillId="0" borderId="14" xfId="22" applyNumberFormat="1" applyFont="1" applyBorder="1" applyAlignment="1">
      <alignment horizontal="center" vertical="center"/>
    </xf>
    <xf numFmtId="49" fontId="3" fillId="19" borderId="20" xfId="22" applyNumberFormat="1" applyFont="1" applyFill="1" applyBorder="1" applyAlignment="1">
      <alignment horizontal="center" vertical="center"/>
    </xf>
    <xf numFmtId="49" fontId="3" fillId="19" borderId="17" xfId="22" applyNumberFormat="1" applyFont="1" applyFill="1" applyBorder="1" applyAlignment="1">
      <alignment horizontal="center" vertical="center"/>
    </xf>
    <xf numFmtId="49" fontId="3" fillId="19" borderId="22" xfId="22" applyNumberFormat="1" applyFont="1" applyFill="1" applyBorder="1" applyAlignment="1">
      <alignment horizontal="center" vertical="center"/>
    </xf>
    <xf numFmtId="0" fontId="3" fillId="0" borderId="26" xfId="22" applyFont="1" applyBorder="1" applyAlignment="1">
      <alignment horizontal="center" vertical="center" wrapText="1"/>
    </xf>
    <xf numFmtId="177" fontId="3" fillId="0" borderId="0" xfId="23" applyNumberFormat="1" applyFont="1" applyFill="1" applyAlignment="1">
      <alignment horizontal="center" vertical="center"/>
    </xf>
    <xf numFmtId="0" fontId="26" fillId="20" borderId="0" xfId="22" applyFont="1" applyFill="1" applyAlignment="1">
      <alignment horizontal="right" vertical="center"/>
    </xf>
    <xf numFmtId="0" fontId="26" fillId="20" borderId="0" xfId="22" applyFont="1" applyFill="1" applyAlignment="1">
      <alignment horizontal="center" vertical="center"/>
    </xf>
    <xf numFmtId="0" fontId="3" fillId="0" borderId="10" xfId="22" applyFont="1" applyBorder="1" applyAlignment="1">
      <alignment horizontal="center" vertical="center" wrapText="1" shrinkToFit="1"/>
    </xf>
    <xf numFmtId="177" fontId="3" fillId="0" borderId="29" xfId="22" applyNumberFormat="1" applyFont="1" applyBorder="1" applyAlignment="1">
      <alignment vertical="center" shrinkToFit="1"/>
    </xf>
    <xf numFmtId="0" fontId="22" fillId="0" borderId="29" xfId="22" applyFont="1" applyBorder="1" applyAlignment="1">
      <alignment horizontal="center" vertical="center"/>
    </xf>
    <xf numFmtId="0" fontId="22" fillId="0" borderId="20" xfId="22" applyFont="1" applyBorder="1" applyAlignment="1">
      <alignment horizontal="center" vertical="center"/>
    </xf>
    <xf numFmtId="49" fontId="3" fillId="18" borderId="14" xfId="22" applyNumberFormat="1" applyFont="1" applyFill="1" applyBorder="1" applyAlignment="1">
      <alignment horizontal="center" vertical="center"/>
    </xf>
    <xf numFmtId="49" fontId="3" fillId="19" borderId="14" xfId="22" applyNumberFormat="1" applyFont="1" applyFill="1" applyBorder="1" applyAlignment="1">
      <alignment horizontal="center" vertical="center"/>
    </xf>
    <xf numFmtId="0" fontId="3" fillId="0" borderId="11" xfId="22" applyFont="1" applyBorder="1" applyAlignment="1">
      <alignment horizontal="center" vertical="center"/>
    </xf>
    <xf numFmtId="0" fontId="3" fillId="0" borderId="12" xfId="22" applyFont="1" applyBorder="1" applyAlignment="1">
      <alignment horizontal="center" vertical="center"/>
    </xf>
    <xf numFmtId="49" fontId="3" fillId="19" borderId="28" xfId="22" applyNumberFormat="1" applyFont="1" applyFill="1" applyBorder="1" applyAlignment="1">
      <alignment horizontal="center" vertical="center"/>
    </xf>
    <xf numFmtId="0" fontId="26" fillId="20" borderId="0" xfId="22" applyFont="1" applyFill="1" applyAlignment="1">
      <alignment horizontal="center" vertical="center" wrapText="1"/>
    </xf>
    <xf numFmtId="177" fontId="3" fillId="0" borderId="30" xfId="22" applyNumberFormat="1" applyFont="1" applyBorder="1" applyAlignment="1">
      <alignment vertical="center" shrinkToFit="1"/>
    </xf>
    <xf numFmtId="177" fontId="3" fillId="0" borderId="20" xfId="22" applyNumberFormat="1" applyFont="1" applyBorder="1" applyAlignment="1">
      <alignment vertical="center" shrinkToFit="1"/>
    </xf>
    <xf numFmtId="0" fontId="22" fillId="0" borderId="28" xfId="22" applyFont="1" applyBorder="1" applyAlignment="1">
      <alignment horizontal="center" vertical="center"/>
    </xf>
    <xf numFmtId="0" fontId="22" fillId="0" borderId="23" xfId="22" applyFont="1" applyBorder="1" applyAlignment="1">
      <alignment horizontal="center" vertical="center"/>
    </xf>
    <xf numFmtId="177" fontId="3" fillId="0" borderId="23" xfId="22" applyNumberFormat="1" applyFont="1" applyBorder="1" applyAlignment="1">
      <alignment horizontal="center" vertical="center" shrinkToFit="1"/>
    </xf>
    <xf numFmtId="0" fontId="3" fillId="0" borderId="23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24" borderId="12" xfId="22" applyFont="1" applyFill="1" applyBorder="1" applyAlignment="1">
      <alignment horizontal="center" vertical="center" wrapText="1"/>
    </xf>
    <xf numFmtId="177" fontId="3" fillId="24" borderId="29" xfId="22" applyNumberFormat="1" applyFont="1" applyFill="1" applyBorder="1" applyAlignment="1">
      <alignment vertical="center" shrinkToFit="1"/>
    </xf>
    <xf numFmtId="177" fontId="3" fillId="24" borderId="10" xfId="22" applyNumberFormat="1" applyFont="1" applyFill="1" applyBorder="1" applyAlignment="1">
      <alignment vertical="center" shrinkToFit="1"/>
    </xf>
    <xf numFmtId="177" fontId="3" fillId="24" borderId="23" xfId="22" applyNumberFormat="1" applyFont="1" applyFill="1" applyBorder="1" applyAlignment="1">
      <alignment vertical="center" shrinkToFit="1"/>
    </xf>
    <xf numFmtId="0" fontId="3" fillId="23" borderId="12" xfId="22" applyFont="1" applyFill="1" applyBorder="1" applyAlignment="1">
      <alignment horizontal="center" vertical="center" wrapText="1"/>
    </xf>
    <xf numFmtId="177" fontId="3" fillId="23" borderId="29" xfId="22" applyNumberFormat="1" applyFont="1" applyFill="1" applyBorder="1" applyAlignment="1">
      <alignment vertical="center" shrinkToFit="1"/>
    </xf>
    <xf numFmtId="177" fontId="3" fillId="23" borderId="10" xfId="22" applyNumberFormat="1" applyFont="1" applyFill="1" applyBorder="1" applyAlignment="1">
      <alignment vertical="center" shrinkToFit="1"/>
    </xf>
    <xf numFmtId="176" fontId="3" fillId="23" borderId="10" xfId="22" applyNumberFormat="1" applyFont="1" applyFill="1" applyBorder="1" applyAlignment="1">
      <alignment vertical="center" shrinkToFit="1"/>
    </xf>
    <xf numFmtId="177" fontId="3" fillId="23" borderId="23" xfId="22" applyNumberFormat="1" applyFont="1" applyFill="1" applyBorder="1" applyAlignment="1">
      <alignment vertical="center" shrinkToFit="1"/>
    </xf>
    <xf numFmtId="49" fontId="3" fillId="19" borderId="18" xfId="22" applyNumberFormat="1" applyFont="1" applyFill="1" applyBorder="1" applyAlignment="1">
      <alignment horizontal="center" vertical="center"/>
    </xf>
    <xf numFmtId="0" fontId="3" fillId="0" borderId="0" xfId="22" applyFont="1" applyAlignment="1">
      <alignment horizontal="left" vertical="center"/>
    </xf>
    <xf numFmtId="0" fontId="3" fillId="22" borderId="12" xfId="22" applyFont="1" applyFill="1" applyBorder="1" applyAlignment="1">
      <alignment horizontal="center" vertical="center" wrapText="1"/>
    </xf>
    <xf numFmtId="177" fontId="3" fillId="22" borderId="29" xfId="22" applyNumberFormat="1" applyFont="1" applyFill="1" applyBorder="1" applyAlignment="1">
      <alignment vertical="center" shrinkToFit="1"/>
    </xf>
    <xf numFmtId="177" fontId="3" fillId="22" borderId="10" xfId="22" applyNumberFormat="1" applyFont="1" applyFill="1" applyBorder="1" applyAlignment="1">
      <alignment vertical="center" shrinkToFit="1"/>
    </xf>
    <xf numFmtId="177" fontId="3" fillId="22" borderId="23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vertical="center" shrinkToFit="1"/>
    </xf>
    <xf numFmtId="177" fontId="3" fillId="22" borderId="15" xfId="22" applyNumberFormat="1" applyFont="1" applyFill="1" applyBorder="1" applyAlignment="1">
      <alignment vertical="center" shrinkToFit="1"/>
    </xf>
    <xf numFmtId="176" fontId="3" fillId="22" borderId="15" xfId="22" applyNumberFormat="1" applyFont="1" applyFill="1" applyBorder="1" applyAlignment="1">
      <alignment vertical="center" shrinkToFit="1"/>
    </xf>
    <xf numFmtId="177" fontId="3" fillId="24" borderId="27" xfId="22" applyNumberFormat="1" applyFont="1" applyFill="1" applyBorder="1" applyAlignment="1">
      <alignment vertical="center" shrinkToFit="1"/>
    </xf>
    <xf numFmtId="0" fontId="3" fillId="26" borderId="13" xfId="22" applyFont="1" applyFill="1" applyBorder="1" applyAlignment="1">
      <alignment horizontal="center" vertical="center" wrapText="1"/>
    </xf>
    <xf numFmtId="177" fontId="3" fillId="26" borderId="30" xfId="22" applyNumberFormat="1" applyFont="1" applyFill="1" applyBorder="1" applyAlignment="1">
      <alignment vertical="center" shrinkToFit="1"/>
    </xf>
    <xf numFmtId="177" fontId="3" fillId="26" borderId="16" xfId="22" applyNumberFormat="1" applyFont="1" applyFill="1" applyBorder="1" applyAlignment="1">
      <alignment vertical="center" shrinkToFit="1"/>
    </xf>
    <xf numFmtId="177" fontId="3" fillId="23" borderId="27" xfId="22" applyNumberFormat="1" applyFont="1" applyFill="1" applyBorder="1" applyAlignment="1">
      <alignment vertical="center" shrinkToFit="1"/>
    </xf>
    <xf numFmtId="0" fontId="3" fillId="27" borderId="12" xfId="22" applyFont="1" applyFill="1" applyBorder="1" applyAlignment="1">
      <alignment horizontal="center" vertical="center" wrapText="1"/>
    </xf>
    <xf numFmtId="177" fontId="3" fillId="27" borderId="29" xfId="22" applyNumberFormat="1" applyFont="1" applyFill="1" applyBorder="1" applyAlignment="1">
      <alignment vertical="center" shrinkToFit="1"/>
    </xf>
    <xf numFmtId="177" fontId="3" fillId="27" borderId="10" xfId="22" applyNumberFormat="1" applyFont="1" applyFill="1" applyBorder="1" applyAlignment="1">
      <alignment vertical="center" shrinkToFit="1"/>
    </xf>
    <xf numFmtId="177" fontId="3" fillId="27" borderId="27" xfId="22" applyNumberFormat="1" applyFont="1" applyFill="1" applyBorder="1" applyAlignment="1">
      <alignment vertical="center" shrinkToFit="1"/>
    </xf>
    <xf numFmtId="177" fontId="3" fillId="27" borderId="23" xfId="22" applyNumberFormat="1" applyFont="1" applyFill="1" applyBorder="1" applyAlignment="1">
      <alignment vertical="center" shrinkToFit="1"/>
    </xf>
    <xf numFmtId="0" fontId="24" fillId="0" borderId="0" xfId="22" applyFont="1" applyAlignment="1">
      <alignment horizontal="center" vertical="center"/>
    </xf>
    <xf numFmtId="177" fontId="3" fillId="27" borderId="15" xfId="22" applyNumberFormat="1" applyFont="1" applyFill="1" applyBorder="1" applyAlignment="1">
      <alignment vertical="center" shrinkToFit="1"/>
    </xf>
    <xf numFmtId="176" fontId="3" fillId="27" borderId="15" xfId="22" applyNumberFormat="1" applyFont="1" applyFill="1" applyBorder="1" applyAlignment="1">
      <alignment vertical="center" shrinkToFit="1"/>
    </xf>
    <xf numFmtId="177" fontId="3" fillId="27" borderId="31" xfId="22" applyNumberFormat="1" applyFont="1" applyFill="1" applyBorder="1" applyAlignment="1">
      <alignment vertical="center" shrinkToFit="1"/>
    </xf>
    <xf numFmtId="0" fontId="22" fillId="0" borderId="28" xfId="22" applyFont="1" applyBorder="1" applyAlignment="1">
      <alignment horizontal="center" vertical="top"/>
    </xf>
    <xf numFmtId="49" fontId="3" fillId="22" borderId="23" xfId="22" applyNumberFormat="1" applyFont="1" applyFill="1" applyBorder="1" applyAlignment="1">
      <alignment horizontal="center" vertical="top" wrapText="1" shrinkToFit="1"/>
    </xf>
    <xf numFmtId="177" fontId="3" fillId="24" borderId="23" xfId="22" applyNumberFormat="1" applyFont="1" applyFill="1" applyBorder="1" applyAlignment="1">
      <alignment horizontal="center" vertical="top" wrapText="1" shrinkToFit="1"/>
    </xf>
    <xf numFmtId="177" fontId="3" fillId="23" borderId="23" xfId="22" applyNumberFormat="1" applyFont="1" applyFill="1" applyBorder="1" applyAlignment="1">
      <alignment horizontal="center" vertical="top" wrapText="1" shrinkToFit="1"/>
    </xf>
    <xf numFmtId="177" fontId="3" fillId="27" borderId="23" xfId="22" applyNumberFormat="1" applyFont="1" applyFill="1" applyBorder="1" applyAlignment="1">
      <alignment horizontal="center" vertical="top" wrapText="1" shrinkToFit="1"/>
    </xf>
    <xf numFmtId="177" fontId="3" fillId="22" borderId="31" xfId="22" applyNumberFormat="1" applyFont="1" applyFill="1" applyBorder="1" applyAlignment="1">
      <alignment horizontal="center" vertical="top" shrinkToFit="1"/>
    </xf>
    <xf numFmtId="0" fontId="3" fillId="0" borderId="0" xfId="22" applyFont="1" applyAlignment="1">
      <alignment horizontal="center" vertical="top"/>
    </xf>
    <xf numFmtId="49" fontId="25" fillId="24" borderId="23" xfId="22" applyNumberFormat="1" applyFont="1" applyFill="1" applyBorder="1" applyAlignment="1">
      <alignment horizontal="center" vertical="top" wrapText="1" shrinkToFit="1"/>
    </xf>
    <xf numFmtId="49" fontId="29" fillId="23" borderId="23" xfId="22" applyNumberFormat="1" applyFont="1" applyFill="1" applyBorder="1" applyAlignment="1">
      <alignment horizontal="center" wrapText="1" shrinkToFit="1"/>
    </xf>
    <xf numFmtId="0" fontId="3" fillId="0" borderId="11" xfId="22" applyFont="1" applyBorder="1" applyAlignment="1">
      <alignment horizontal="center" vertical="center" wrapText="1"/>
    </xf>
    <xf numFmtId="177" fontId="3" fillId="0" borderId="28" xfId="22" applyNumberFormat="1" applyFont="1" applyBorder="1" applyAlignment="1">
      <alignment horizontal="center" vertical="center" shrinkToFit="1"/>
    </xf>
    <xf numFmtId="177" fontId="3" fillId="0" borderId="0" xfId="22" applyNumberFormat="1" applyFont="1" applyAlignment="1">
      <alignment vertical="center" shrinkToFit="1"/>
    </xf>
    <xf numFmtId="0" fontId="3" fillId="0" borderId="10" xfId="22" applyFont="1" applyBorder="1" applyAlignment="1">
      <alignment horizontal="center" vertical="center"/>
    </xf>
    <xf numFmtId="177" fontId="3" fillId="0" borderId="10" xfId="22" applyNumberFormat="1" applyFont="1" applyBorder="1" applyAlignment="1">
      <alignment horizontal="center" vertical="center" shrinkToFit="1"/>
    </xf>
    <xf numFmtId="177" fontId="3" fillId="21" borderId="10" xfId="22" applyNumberFormat="1" applyFont="1" applyFill="1" applyBorder="1" applyAlignment="1">
      <alignment vertical="center" shrinkToFit="1"/>
    </xf>
    <xf numFmtId="0" fontId="3" fillId="24" borderId="10" xfId="22" applyFont="1" applyFill="1" applyBorder="1" applyAlignment="1">
      <alignment horizontal="center" vertical="center"/>
    </xf>
    <xf numFmtId="0" fontId="3" fillId="25" borderId="12" xfId="22" applyFont="1" applyFill="1" applyBorder="1" applyAlignment="1">
      <alignment horizontal="center" vertical="center" wrapText="1"/>
    </xf>
    <xf numFmtId="176" fontId="33" fillId="24" borderId="10" xfId="22" applyNumberFormat="1" applyFont="1" applyFill="1" applyBorder="1" applyAlignment="1">
      <alignment vertical="center" shrinkToFit="1"/>
    </xf>
    <xf numFmtId="176" fontId="33" fillId="22" borderId="10" xfId="22" applyNumberFormat="1" applyFont="1" applyFill="1" applyBorder="1" applyAlignment="1">
      <alignment vertical="center" shrinkToFit="1"/>
    </xf>
    <xf numFmtId="177" fontId="33" fillId="22" borderId="10" xfId="22" applyNumberFormat="1" applyFont="1" applyFill="1" applyBorder="1" applyAlignment="1">
      <alignment vertical="center" shrinkToFit="1"/>
    </xf>
    <xf numFmtId="177" fontId="33" fillId="24" borderId="10" xfId="22" applyNumberFormat="1" applyFont="1" applyFill="1" applyBorder="1" applyAlignment="1">
      <alignment vertical="center" shrinkToFit="1"/>
    </xf>
    <xf numFmtId="0" fontId="36" fillId="0" borderId="28" xfId="22" applyFont="1" applyBorder="1" applyAlignment="1">
      <alignment horizontal="center" vertical="top"/>
    </xf>
    <xf numFmtId="0" fontId="36" fillId="0" borderId="23" xfId="22" applyFont="1" applyBorder="1" applyAlignment="1">
      <alignment horizontal="center" vertical="top"/>
    </xf>
    <xf numFmtId="49" fontId="37" fillId="23" borderId="23" xfId="22" applyNumberFormat="1" applyFont="1" applyFill="1" applyBorder="1" applyAlignment="1">
      <alignment horizontal="center" vertical="top" wrapText="1" shrinkToFit="1"/>
    </xf>
    <xf numFmtId="177" fontId="31" fillId="23" borderId="23" xfId="22" applyNumberFormat="1" applyFont="1" applyFill="1" applyBorder="1" applyAlignment="1">
      <alignment horizontal="center" vertical="top" wrapText="1" shrinkToFit="1"/>
    </xf>
    <xf numFmtId="177" fontId="31" fillId="22" borderId="23" xfId="22" applyNumberFormat="1" applyFont="1" applyFill="1" applyBorder="1" applyAlignment="1">
      <alignment horizontal="center" vertical="top" shrinkToFit="1"/>
    </xf>
    <xf numFmtId="177" fontId="31" fillId="24" borderId="23" xfId="22" applyNumberFormat="1" applyFont="1" applyFill="1" applyBorder="1" applyAlignment="1">
      <alignment horizontal="center" vertical="top" wrapText="1" shrinkToFit="1"/>
    </xf>
    <xf numFmtId="0" fontId="31" fillId="26" borderId="24" xfId="22" applyFont="1" applyFill="1" applyBorder="1" applyAlignment="1">
      <alignment horizontal="center" vertical="top"/>
    </xf>
    <xf numFmtId="0" fontId="31" fillId="0" borderId="0" xfId="22" applyFont="1" applyAlignment="1">
      <alignment vertical="top"/>
    </xf>
    <xf numFmtId="177" fontId="31" fillId="24" borderId="10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horizontal="center" vertical="top" wrapText="1" shrinkToFit="1"/>
    </xf>
    <xf numFmtId="177" fontId="30" fillId="21" borderId="23" xfId="22" applyNumberFormat="1" applyFont="1" applyFill="1" applyBorder="1" applyAlignment="1">
      <alignment horizontal="center" vertical="top" wrapText="1" shrinkToFit="1"/>
    </xf>
    <xf numFmtId="0" fontId="3" fillId="0" borderId="20" xfId="22" applyFont="1" applyBorder="1" applyAlignment="1">
      <alignment horizontal="center" vertical="center"/>
    </xf>
    <xf numFmtId="0" fontId="40" fillId="20" borderId="0" xfId="22" applyFont="1" applyFill="1" applyAlignment="1">
      <alignment horizontal="right" vertical="center" wrapText="1"/>
    </xf>
    <xf numFmtId="0" fontId="24" fillId="0" borderId="26" xfId="22" applyFont="1" applyBorder="1">
      <alignment vertical="center"/>
    </xf>
    <xf numFmtId="0" fontId="41" fillId="20" borderId="0" xfId="22" applyFont="1" applyFill="1" applyAlignment="1">
      <alignment horizontal="center" vertical="center"/>
    </xf>
    <xf numFmtId="0" fontId="3" fillId="20" borderId="0" xfId="22" applyFont="1" applyFill="1" applyAlignment="1">
      <alignment horizontal="right" vertical="center"/>
    </xf>
    <xf numFmtId="0" fontId="42" fillId="20" borderId="0" xfId="22" applyFont="1" applyFill="1" applyAlignment="1">
      <alignment horizontal="center" vertical="center"/>
    </xf>
    <xf numFmtId="0" fontId="40" fillId="20" borderId="0" xfId="22" applyFont="1" applyFill="1" applyAlignment="1">
      <alignment horizontal="right" vertical="center"/>
    </xf>
    <xf numFmtId="0" fontId="3" fillId="21" borderId="12" xfId="22" applyFont="1" applyFill="1" applyBorder="1" applyAlignment="1">
      <alignment horizontal="center" vertical="center" wrapText="1"/>
    </xf>
    <xf numFmtId="0" fontId="3" fillId="26" borderId="13" xfId="22" applyFont="1" applyFill="1" applyBorder="1" applyAlignment="1">
      <alignment horizontal="center" vertical="center"/>
    </xf>
    <xf numFmtId="177" fontId="3" fillId="21" borderId="29" xfId="22" applyNumberFormat="1" applyFont="1" applyFill="1" applyBorder="1" applyAlignment="1">
      <alignment vertical="center" shrinkToFit="1"/>
    </xf>
    <xf numFmtId="177" fontId="3" fillId="25" borderId="10" xfId="22" applyNumberFormat="1" applyFont="1" applyFill="1" applyBorder="1" applyAlignment="1">
      <alignment vertical="center" shrinkToFit="1"/>
    </xf>
    <xf numFmtId="177" fontId="3" fillId="26" borderId="24" xfId="22" applyNumberFormat="1" applyFont="1" applyFill="1" applyBorder="1" applyAlignment="1">
      <alignment vertical="center" shrinkToFit="1"/>
    </xf>
    <xf numFmtId="49" fontId="33" fillId="0" borderId="14" xfId="22" applyNumberFormat="1" applyFont="1" applyBorder="1" applyAlignment="1">
      <alignment horizontal="center" vertical="center"/>
    </xf>
    <xf numFmtId="0" fontId="33" fillId="0" borderId="10" xfId="22" applyFont="1" applyBorder="1" applyAlignment="1">
      <alignment horizontal="center" vertical="center" wrapText="1"/>
    </xf>
    <xf numFmtId="177" fontId="33" fillId="0" borderId="10" xfId="22" applyNumberFormat="1" applyFont="1" applyBorder="1" applyAlignment="1">
      <alignment vertical="center" shrinkToFit="1"/>
    </xf>
    <xf numFmtId="177" fontId="33" fillId="0" borderId="14" xfId="22" applyNumberFormat="1" applyFont="1" applyBorder="1" applyAlignment="1">
      <alignment vertical="center" shrinkToFit="1"/>
    </xf>
    <xf numFmtId="0" fontId="33" fillId="0" borderId="0" xfId="22" applyFont="1">
      <alignment vertical="center"/>
    </xf>
    <xf numFmtId="0" fontId="3" fillId="0" borderId="0" xfId="22" applyFont="1" applyAlignment="1">
      <alignment horizontal="right" vertical="center"/>
    </xf>
    <xf numFmtId="177" fontId="3" fillId="25" borderId="29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vertical="center" shrinkToFit="1"/>
    </xf>
    <xf numFmtId="0" fontId="31" fillId="0" borderId="0" xfId="22" applyFont="1" applyAlignment="1">
      <alignment horizontal="center" vertical="center" wrapText="1"/>
    </xf>
    <xf numFmtId="176" fontId="3" fillId="0" borderId="0" xfId="22" applyNumberFormat="1" applyFont="1">
      <alignment vertical="center"/>
    </xf>
    <xf numFmtId="177" fontId="3" fillId="0" borderId="19" xfId="22" applyNumberFormat="1" applyFont="1" applyBorder="1" applyAlignment="1">
      <alignment horizontal="right" vertical="center"/>
    </xf>
    <xf numFmtId="176" fontId="3" fillId="0" borderId="19" xfId="22" applyNumberFormat="1" applyFont="1" applyBorder="1" applyAlignment="1">
      <alignment horizontal="right" vertical="center"/>
    </xf>
    <xf numFmtId="0" fontId="3" fillId="29" borderId="13" xfId="22" applyFont="1" applyFill="1" applyBorder="1" applyAlignment="1">
      <alignment horizontal="center" vertical="center" wrapText="1"/>
    </xf>
    <xf numFmtId="177" fontId="25" fillId="29" borderId="24" xfId="22" applyNumberFormat="1" applyFont="1" applyFill="1" applyBorder="1" applyAlignment="1">
      <alignment horizontal="center" vertical="top" wrapText="1" shrinkToFit="1"/>
    </xf>
    <xf numFmtId="177" fontId="3" fillId="29" borderId="30" xfId="22" applyNumberFormat="1" applyFont="1" applyFill="1" applyBorder="1" applyAlignment="1">
      <alignment vertical="center" shrinkToFit="1"/>
    </xf>
    <xf numFmtId="177" fontId="3" fillId="29" borderId="16" xfId="22" applyNumberFormat="1" applyFont="1" applyFill="1" applyBorder="1" applyAlignment="1">
      <alignment vertical="center" shrinkToFit="1"/>
    </xf>
    <xf numFmtId="177" fontId="3" fillId="29" borderId="24" xfId="22" applyNumberFormat="1" applyFont="1" applyFill="1" applyBorder="1" applyAlignment="1">
      <alignment vertical="center" shrinkToFit="1"/>
    </xf>
    <xf numFmtId="0" fontId="3" fillId="0" borderId="33" xfId="22" applyFont="1" applyBorder="1" applyAlignment="1">
      <alignment horizontal="center" vertical="center"/>
    </xf>
    <xf numFmtId="0" fontId="22" fillId="0" borderId="31" xfId="22" applyFont="1" applyBorder="1" applyAlignment="1">
      <alignment horizontal="center" vertical="top"/>
    </xf>
    <xf numFmtId="0" fontId="22" fillId="0" borderId="32" xfId="22" applyFont="1" applyBorder="1" applyAlignment="1">
      <alignment horizontal="center" vertical="center"/>
    </xf>
    <xf numFmtId="0" fontId="3" fillId="0" borderId="15" xfId="22" applyFont="1" applyBorder="1" applyAlignment="1">
      <alignment horizontal="center" vertical="center" wrapText="1" shrinkToFit="1"/>
    </xf>
    <xf numFmtId="0" fontId="3" fillId="22" borderId="11" xfId="22" applyFont="1" applyFill="1" applyBorder="1" applyAlignment="1">
      <alignment horizontal="center" vertical="center" wrapText="1"/>
    </xf>
    <xf numFmtId="49" fontId="3" fillId="22" borderId="28" xfId="22" applyNumberFormat="1" applyFont="1" applyFill="1" applyBorder="1" applyAlignment="1">
      <alignment horizontal="center" vertical="top" wrapText="1" shrinkToFit="1"/>
    </xf>
    <xf numFmtId="177" fontId="3" fillId="26" borderId="24" xfId="22" applyNumberFormat="1" applyFont="1" applyFill="1" applyBorder="1" applyAlignment="1">
      <alignment horizontal="center" wrapText="1" shrinkToFit="1"/>
    </xf>
    <xf numFmtId="177" fontId="3" fillId="22" borderId="20" xfId="22" applyNumberFormat="1" applyFont="1" applyFill="1" applyBorder="1" applyAlignment="1">
      <alignment vertical="center" shrinkToFit="1"/>
    </xf>
    <xf numFmtId="177" fontId="3" fillId="22" borderId="14" xfId="22" applyNumberFormat="1" applyFont="1" applyFill="1" applyBorder="1" applyAlignment="1">
      <alignment vertical="center" shrinkToFit="1"/>
    </xf>
    <xf numFmtId="176" fontId="33" fillId="22" borderId="14" xfId="22" applyNumberFormat="1" applyFont="1" applyFill="1" applyBorder="1" applyAlignment="1">
      <alignment vertical="center" shrinkToFit="1"/>
    </xf>
    <xf numFmtId="177" fontId="3" fillId="22" borderId="36" xfId="22" applyNumberFormat="1" applyFont="1" applyFill="1" applyBorder="1" applyAlignment="1">
      <alignment vertical="center" shrinkToFit="1"/>
    </xf>
    <xf numFmtId="177" fontId="3" fillId="22" borderId="28" xfId="22" applyNumberFormat="1" applyFont="1" applyFill="1" applyBorder="1" applyAlignment="1">
      <alignment vertical="center" shrinkToFit="1"/>
    </xf>
    <xf numFmtId="0" fontId="3" fillId="0" borderId="34" xfId="22" applyFont="1" applyBorder="1" applyAlignment="1">
      <alignment horizontal="center" vertical="center" wrapText="1"/>
    </xf>
    <xf numFmtId="177" fontId="3" fillId="26" borderId="16" xfId="22" applyNumberFormat="1" applyFont="1" applyFill="1" applyBorder="1">
      <alignment vertical="center"/>
    </xf>
    <xf numFmtId="38" fontId="3" fillId="22" borderId="14" xfId="22" applyNumberFormat="1" applyFont="1" applyFill="1" applyBorder="1" applyAlignment="1">
      <alignment horizontal="right" vertical="center" shrinkToFit="1"/>
    </xf>
    <xf numFmtId="38" fontId="3" fillId="22" borderId="36" xfId="22" applyNumberFormat="1" applyFont="1" applyFill="1" applyBorder="1" applyAlignment="1">
      <alignment horizontal="right" vertical="center" shrinkToFit="1"/>
    </xf>
    <xf numFmtId="38" fontId="3" fillId="22" borderId="28" xfId="22" applyNumberFormat="1" applyFont="1" applyFill="1" applyBorder="1" applyAlignment="1">
      <alignment horizontal="right" vertical="center" shrinkToFit="1"/>
    </xf>
    <xf numFmtId="176" fontId="3" fillId="0" borderId="35" xfId="22" applyNumberFormat="1" applyFont="1" applyBorder="1" applyAlignment="1">
      <alignment horizontal="right" vertical="center"/>
    </xf>
    <xf numFmtId="177" fontId="3" fillId="26" borderId="24" xfId="22" applyNumberFormat="1" applyFont="1" applyFill="1" applyBorder="1">
      <alignment vertical="center"/>
    </xf>
    <xf numFmtId="177" fontId="3" fillId="0" borderId="21" xfId="22" applyNumberFormat="1" applyFont="1" applyBorder="1" applyAlignment="1">
      <alignment horizontal="right" vertical="center"/>
    </xf>
    <xf numFmtId="177" fontId="3" fillId="26" borderId="30" xfId="22" applyNumberFormat="1" applyFont="1" applyFill="1" applyBorder="1">
      <alignment vertical="center"/>
    </xf>
    <xf numFmtId="0" fontId="3" fillId="0" borderId="28" xfId="22" applyFont="1" applyBorder="1" applyAlignment="1">
      <alignment horizontal="center" vertical="top"/>
    </xf>
    <xf numFmtId="0" fontId="3" fillId="26" borderId="37" xfId="22" applyFont="1" applyFill="1" applyBorder="1" applyAlignment="1">
      <alignment horizontal="center" vertical="top"/>
    </xf>
    <xf numFmtId="177" fontId="33" fillId="0" borderId="16" xfId="22" applyNumberFormat="1" applyFont="1" applyBorder="1" applyAlignment="1">
      <alignment vertical="center" shrinkToFit="1"/>
    </xf>
    <xf numFmtId="0" fontId="3" fillId="29" borderId="12" xfId="22" applyFont="1" applyFill="1" applyBorder="1" applyAlignment="1">
      <alignment horizontal="center" vertical="center" wrapText="1"/>
    </xf>
    <xf numFmtId="49" fontId="3" fillId="29" borderId="31" xfId="22" applyNumberFormat="1" applyFont="1" applyFill="1" applyBorder="1" applyAlignment="1">
      <alignment horizontal="center" vertical="center" shrinkToFit="1"/>
    </xf>
    <xf numFmtId="177" fontId="3" fillId="29" borderId="29" xfId="22" applyNumberFormat="1" applyFont="1" applyFill="1" applyBorder="1" applyAlignment="1">
      <alignment vertical="center" shrinkToFit="1"/>
    </xf>
    <xf numFmtId="177" fontId="3" fillId="29" borderId="15" xfId="22" applyNumberFormat="1" applyFont="1" applyFill="1" applyBorder="1" applyAlignment="1">
      <alignment vertical="center" shrinkToFit="1"/>
    </xf>
    <xf numFmtId="0" fontId="47" fillId="20" borderId="26" xfId="22" applyFont="1" applyFill="1" applyBorder="1" applyAlignment="1">
      <alignment vertical="center" wrapText="1"/>
    </xf>
    <xf numFmtId="49" fontId="33" fillId="18" borderId="14" xfId="22" applyNumberFormat="1" applyFont="1" applyFill="1" applyBorder="1" applyAlignment="1">
      <alignment horizontal="center" vertical="center"/>
    </xf>
    <xf numFmtId="176" fontId="33" fillId="23" borderId="10" xfId="22" applyNumberFormat="1" applyFont="1" applyFill="1" applyBorder="1" applyAlignment="1">
      <alignment vertical="center" shrinkToFit="1"/>
    </xf>
    <xf numFmtId="177" fontId="33" fillId="23" borderId="10" xfId="22" applyNumberFormat="1" applyFont="1" applyFill="1" applyBorder="1" applyAlignment="1">
      <alignment vertical="center" shrinkToFit="1"/>
    </xf>
    <xf numFmtId="177" fontId="33" fillId="25" borderId="10" xfId="22" applyNumberFormat="1" applyFont="1" applyFill="1" applyBorder="1" applyAlignment="1">
      <alignment vertical="center" shrinkToFit="1"/>
    </xf>
    <xf numFmtId="177" fontId="33" fillId="26" borderId="16" xfId="22" applyNumberFormat="1" applyFont="1" applyFill="1" applyBorder="1" applyAlignment="1">
      <alignment vertical="center" shrinkToFit="1"/>
    </xf>
    <xf numFmtId="177" fontId="33" fillId="0" borderId="0" xfId="22" applyNumberFormat="1" applyFont="1" applyAlignment="1">
      <alignment vertical="center" shrinkToFit="1"/>
    </xf>
    <xf numFmtId="49" fontId="31" fillId="0" borderId="14" xfId="22" applyNumberFormat="1" applyFont="1" applyBorder="1" applyAlignment="1">
      <alignment horizontal="center" vertical="center"/>
    </xf>
    <xf numFmtId="0" fontId="31" fillId="0" borderId="10" xfId="22" applyFont="1" applyBorder="1" applyAlignment="1">
      <alignment horizontal="center" vertical="center" wrapText="1"/>
    </xf>
    <xf numFmtId="177" fontId="31" fillId="22" borderId="10" xfId="22" applyNumberFormat="1" applyFont="1" applyFill="1" applyBorder="1" applyAlignment="1">
      <alignment vertical="center" shrinkToFit="1"/>
    </xf>
    <xf numFmtId="177" fontId="31" fillId="23" borderId="10" xfId="22" applyNumberFormat="1" applyFont="1" applyFill="1" applyBorder="1" applyAlignment="1">
      <alignment vertical="center" shrinkToFit="1"/>
    </xf>
    <xf numFmtId="177" fontId="31" fillId="25" borderId="10" xfId="22" applyNumberFormat="1" applyFont="1" applyFill="1" applyBorder="1" applyAlignment="1">
      <alignment vertical="center" shrinkToFit="1"/>
    </xf>
    <xf numFmtId="177" fontId="31" fillId="26" borderId="16" xfId="22" applyNumberFormat="1" applyFont="1" applyFill="1" applyBorder="1" applyAlignment="1">
      <alignment vertical="center" shrinkToFit="1"/>
    </xf>
    <xf numFmtId="0" fontId="31" fillId="0" borderId="0" xfId="22" applyFont="1" applyAlignment="1">
      <alignment vertical="center" shrinkToFit="1"/>
    </xf>
    <xf numFmtId="177" fontId="31" fillId="0" borderId="0" xfId="22" applyNumberFormat="1" applyFont="1" applyAlignment="1">
      <alignment vertical="center" shrinkToFit="1"/>
    </xf>
    <xf numFmtId="0" fontId="31" fillId="0" borderId="0" xfId="22" applyFont="1">
      <alignment vertical="center"/>
    </xf>
    <xf numFmtId="177" fontId="3" fillId="28" borderId="0" xfId="22" applyNumberFormat="1" applyFont="1" applyFill="1" applyAlignment="1">
      <alignment vertical="center" shrinkToFit="1"/>
    </xf>
    <xf numFmtId="176" fontId="33" fillId="0" borderId="0" xfId="22" applyNumberFormat="1" applyFont="1">
      <alignment vertical="center"/>
    </xf>
    <xf numFmtId="176" fontId="31" fillId="0" borderId="0" xfId="22" applyNumberFormat="1" applyFont="1">
      <alignment vertical="center"/>
    </xf>
    <xf numFmtId="176" fontId="3" fillId="0" borderId="0" xfId="22" applyNumberFormat="1" applyFont="1" applyAlignment="1">
      <alignment vertical="center" shrinkToFit="1"/>
    </xf>
    <xf numFmtId="0" fontId="3" fillId="0" borderId="0" xfId="22" applyFont="1" applyAlignment="1">
      <alignment vertical="center" shrinkToFit="1"/>
    </xf>
    <xf numFmtId="0" fontId="3" fillId="30" borderId="10" xfId="22" applyFont="1" applyFill="1" applyBorder="1" applyAlignment="1">
      <alignment horizontal="center" vertical="center" wrapText="1"/>
    </xf>
    <xf numFmtId="0" fontId="33" fillId="30" borderId="10" xfId="22" applyFont="1" applyFill="1" applyBorder="1" applyAlignment="1">
      <alignment horizontal="center" vertical="center" wrapText="1"/>
    </xf>
    <xf numFmtId="0" fontId="3" fillId="30" borderId="23" xfId="22" applyFont="1" applyFill="1" applyBorder="1" applyAlignment="1">
      <alignment horizontal="center" vertical="center" wrapText="1"/>
    </xf>
    <xf numFmtId="0" fontId="3" fillId="24" borderId="19" xfId="22" applyFont="1" applyFill="1" applyBorder="1" applyAlignment="1">
      <alignment horizontal="center" vertical="center" wrapText="1"/>
    </xf>
    <xf numFmtId="177" fontId="52" fillId="23" borderId="10" xfId="22" applyNumberFormat="1" applyFont="1" applyFill="1" applyBorder="1" applyAlignment="1">
      <alignment vertical="center" shrinkToFit="1"/>
    </xf>
    <xf numFmtId="0" fontId="31" fillId="30" borderId="10" xfId="22" applyFont="1" applyFill="1" applyBorder="1" applyAlignment="1">
      <alignment horizontal="center" vertical="center" wrapText="1"/>
    </xf>
    <xf numFmtId="177" fontId="3" fillId="20" borderId="0" xfId="22" applyNumberFormat="1" applyFont="1" applyFill="1" applyAlignment="1">
      <alignment vertical="center" shrinkToFit="1"/>
    </xf>
    <xf numFmtId="177" fontId="3" fillId="22" borderId="14" xfId="22" applyNumberFormat="1" applyFont="1" applyFill="1" applyBorder="1" applyAlignment="1">
      <alignment horizontal="right" vertical="center" shrinkToFit="1"/>
    </xf>
    <xf numFmtId="0" fontId="3" fillId="22" borderId="0" xfId="22" applyFont="1" applyFill="1">
      <alignment vertical="center"/>
    </xf>
    <xf numFmtId="177" fontId="3" fillId="27" borderId="31" xfId="22" applyNumberFormat="1" applyFont="1" applyFill="1" applyBorder="1" applyAlignment="1">
      <alignment horizontal="center" vertical="top" wrapText="1" shrinkToFit="1"/>
    </xf>
    <xf numFmtId="177" fontId="3" fillId="27" borderId="32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horizontal="center" vertical="top" wrapText="1" shrinkToFit="1"/>
    </xf>
    <xf numFmtId="177" fontId="3" fillId="22" borderId="32" xfId="22" applyNumberFormat="1" applyFont="1" applyFill="1" applyBorder="1" applyAlignment="1">
      <alignment vertical="center" shrinkToFit="1"/>
    </xf>
    <xf numFmtId="0" fontId="55" fillId="22" borderId="33" xfId="22" applyFont="1" applyFill="1" applyBorder="1" applyAlignment="1">
      <alignment horizontal="center" vertical="center" wrapText="1"/>
    </xf>
    <xf numFmtId="0" fontId="55" fillId="27" borderId="33" xfId="22" applyFont="1" applyFill="1" applyBorder="1" applyAlignment="1">
      <alignment horizontal="center" vertical="center" wrapText="1"/>
    </xf>
    <xf numFmtId="177" fontId="57" fillId="27" borderId="15" xfId="22" applyNumberFormat="1" applyFont="1" applyFill="1" applyBorder="1" applyAlignment="1">
      <alignment vertical="center" shrinkToFit="1"/>
    </xf>
    <xf numFmtId="176" fontId="57" fillId="27" borderId="15" xfId="22" applyNumberFormat="1" applyFont="1" applyFill="1" applyBorder="1" applyAlignment="1">
      <alignment vertical="center" shrinkToFit="1"/>
    </xf>
    <xf numFmtId="177" fontId="57" fillId="27" borderId="10" xfId="22" applyNumberFormat="1" applyFont="1" applyFill="1" applyBorder="1" applyAlignment="1">
      <alignment vertical="center" shrinkToFit="1"/>
    </xf>
    <xf numFmtId="177" fontId="57" fillId="27" borderId="31" xfId="22" applyNumberFormat="1" applyFont="1" applyFill="1" applyBorder="1" applyAlignment="1">
      <alignment vertical="center" shrinkToFit="1"/>
    </xf>
    <xf numFmtId="0" fontId="57" fillId="0" borderId="0" xfId="22" applyFont="1">
      <alignment vertical="center"/>
    </xf>
    <xf numFmtId="177" fontId="52" fillId="22" borderId="14" xfId="22" applyNumberFormat="1" applyFont="1" applyFill="1" applyBorder="1" applyAlignment="1">
      <alignment horizontal="right" vertical="center" shrinkToFit="1"/>
    </xf>
    <xf numFmtId="176" fontId="52" fillId="27" borderId="10" xfId="22" applyNumberFormat="1" applyFont="1" applyFill="1" applyBorder="1" applyAlignment="1">
      <alignment vertical="center" shrinkToFit="1"/>
    </xf>
    <xf numFmtId="177" fontId="3" fillId="20" borderId="10" xfId="22" applyNumberFormat="1" applyFont="1" applyFill="1" applyBorder="1" applyAlignment="1">
      <alignment vertical="center" shrinkToFit="1"/>
    </xf>
    <xf numFmtId="0" fontId="36" fillId="22" borderId="0" xfId="22" applyFont="1" applyFill="1" applyAlignment="1">
      <alignment horizontal="left" vertical="center"/>
    </xf>
    <xf numFmtId="0" fontId="36" fillId="22" borderId="0" xfId="22" applyFont="1" applyFill="1">
      <alignment vertical="center"/>
    </xf>
    <xf numFmtId="0" fontId="3" fillId="20" borderId="25" xfId="22" applyFont="1" applyFill="1" applyBorder="1" applyAlignment="1">
      <alignment horizontal="center" vertical="center" wrapText="1"/>
    </xf>
    <xf numFmtId="177" fontId="3" fillId="20" borderId="16" xfId="22" applyNumberFormat="1" applyFont="1" applyFill="1" applyBorder="1" applyAlignment="1">
      <alignment vertical="center" shrinkToFit="1"/>
    </xf>
    <xf numFmtId="177" fontId="3" fillId="20" borderId="14" xfId="22" applyNumberFormat="1" applyFont="1" applyFill="1" applyBorder="1" applyAlignment="1">
      <alignment vertical="center" shrinkToFit="1"/>
    </xf>
    <xf numFmtId="0" fontId="3" fillId="20" borderId="0" xfId="22" applyFont="1" applyFill="1">
      <alignment vertical="center"/>
    </xf>
    <xf numFmtId="0" fontId="3" fillId="31" borderId="0" xfId="22" applyFont="1" applyFill="1">
      <alignment vertical="center"/>
    </xf>
    <xf numFmtId="177" fontId="57" fillId="28" borderId="15" xfId="22" applyNumberFormat="1" applyFont="1" applyFill="1" applyBorder="1" applyAlignment="1">
      <alignment vertical="center" shrinkToFit="1"/>
    </xf>
    <xf numFmtId="49" fontId="3" fillId="30" borderId="17" xfId="22" applyNumberFormat="1" applyFont="1" applyFill="1" applyBorder="1" applyAlignment="1">
      <alignment horizontal="center" vertical="center"/>
    </xf>
    <xf numFmtId="177" fontId="31" fillId="29" borderId="16" xfId="22" applyNumberFormat="1" applyFont="1" applyFill="1" applyBorder="1" applyAlignment="1">
      <alignment vertical="center" shrinkToFit="1"/>
    </xf>
    <xf numFmtId="177" fontId="33" fillId="28" borderId="0" xfId="22" applyNumberFormat="1" applyFont="1" applyFill="1" applyAlignment="1">
      <alignment vertical="center" shrinkToFit="1"/>
    </xf>
    <xf numFmtId="177" fontId="52" fillId="0" borderId="16" xfId="22" applyNumberFormat="1" applyFont="1" applyBorder="1" applyAlignment="1">
      <alignment vertical="center" shrinkToFit="1"/>
    </xf>
    <xf numFmtId="0" fontId="24" fillId="0" borderId="0" xfId="22" applyFont="1" applyAlignment="1">
      <alignment horizontal="center" vertical="center" wrapText="1"/>
    </xf>
    <xf numFmtId="0" fontId="3" fillId="0" borderId="10" xfId="22" applyFont="1" applyBorder="1" applyAlignment="1">
      <alignment vertical="center" shrinkToFit="1"/>
    </xf>
    <xf numFmtId="0" fontId="36" fillId="0" borderId="0" xfId="22" applyFont="1">
      <alignment vertical="center"/>
    </xf>
    <xf numFmtId="177" fontId="3" fillId="32" borderId="10" xfId="22" applyNumberFormat="1" applyFont="1" applyFill="1" applyBorder="1" applyAlignment="1">
      <alignment vertical="center" shrinkToFit="1"/>
    </xf>
    <xf numFmtId="177" fontId="3" fillId="28" borderId="10" xfId="22" applyNumberFormat="1" applyFont="1" applyFill="1" applyBorder="1" applyAlignment="1">
      <alignment vertical="center" shrinkToFit="1"/>
    </xf>
    <xf numFmtId="177" fontId="3" fillId="28" borderId="14" xfId="22" applyNumberFormat="1" applyFont="1" applyFill="1" applyBorder="1" applyAlignment="1">
      <alignment vertical="center" shrinkToFit="1"/>
    </xf>
    <xf numFmtId="49" fontId="30" fillId="24" borderId="23" xfId="22" applyNumberFormat="1" applyFont="1" applyFill="1" applyBorder="1" applyAlignment="1">
      <alignment horizontal="center" vertical="top" wrapText="1" shrinkToFit="1"/>
    </xf>
    <xf numFmtId="177" fontId="3" fillId="28" borderId="15" xfId="22" applyNumberFormat="1" applyFont="1" applyFill="1" applyBorder="1" applyAlignment="1">
      <alignment vertical="center" shrinkToFit="1"/>
    </xf>
    <xf numFmtId="0" fontId="27" fillId="0" borderId="0" xfId="22" applyFont="1" applyAlignment="1">
      <alignment horizontal="center" vertical="center" wrapText="1"/>
    </xf>
    <xf numFmtId="0" fontId="27" fillId="20" borderId="0" xfId="22" applyFont="1" applyFill="1" applyAlignment="1">
      <alignment horizontal="center" vertical="center"/>
    </xf>
    <xf numFmtId="0" fontId="3" fillId="24" borderId="0" xfId="22" applyFont="1" applyFill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 3" xfId="21" xr:uid="{00000000-0005-0000-0000-000015000000}"/>
    <cellStyle name="一般_彙整-105年用人費用人員(維持費預算數)(含調待及繳回)_12.22-修花崗國中各項補助" xfId="22" xr:uid="{00000000-0005-0000-0000-000016000000}"/>
    <cellStyle name="千分位" xfId="23" builtinId="3"/>
    <cellStyle name="中等" xfId="24" builtinId="28" customBuiltin="1"/>
    <cellStyle name="合計" xfId="25" builtinId="25" customBuiltin="1"/>
    <cellStyle name="好" xfId="26" builtinId="26" customBuiltin="1"/>
    <cellStyle name="計算方式" xfId="27" builtinId="22" customBuiltin="1"/>
    <cellStyle name="連結的儲存格" xfId="28" builtinId="24" customBuiltin="1"/>
    <cellStyle name="備註" xfId="29" builtinId="10" customBuiltin="1"/>
    <cellStyle name="說明文字" xfId="30" builtinId="53" customBuiltin="1"/>
    <cellStyle name="輔色1" xfId="31" builtinId="29" customBuiltin="1"/>
    <cellStyle name="輔色2" xfId="32" builtinId="33" customBuiltin="1"/>
    <cellStyle name="輔色3" xfId="33" builtinId="37" customBuiltin="1"/>
    <cellStyle name="輔色4" xfId="34" builtinId="41" customBuiltin="1"/>
    <cellStyle name="輔色5" xfId="35" builtinId="45" customBuiltin="1"/>
    <cellStyle name="輔色6" xfId="36" builtinId="49" customBuiltin="1"/>
    <cellStyle name="標題" xfId="37" builtinId="15" customBuiltin="1"/>
    <cellStyle name="標題 1" xfId="38" builtinId="16" customBuiltin="1"/>
    <cellStyle name="標題 2" xfId="39" builtinId="17" customBuiltin="1"/>
    <cellStyle name="標題 3" xfId="40" builtinId="18" customBuiltin="1"/>
    <cellStyle name="標題 4" xfId="41" builtinId="19" customBuiltin="1"/>
    <cellStyle name="輸入" xfId="42" builtinId="20" customBuiltin="1"/>
    <cellStyle name="輸出" xfId="43" builtinId="21" customBuiltin="1"/>
    <cellStyle name="檢查儲存格" xfId="44" builtinId="23" customBuiltin="1"/>
    <cellStyle name="壞" xfId="45" builtinId="27" customBuiltin="1"/>
    <cellStyle name="警告文字" xfId="46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CC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D932-C5DA-451D-852D-C78E356234F8}">
  <sheetPr>
    <pageSetUpPr fitToPage="1"/>
  </sheetPr>
  <dimension ref="A1:AI13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I118" sqref="I118"/>
    </sheetView>
  </sheetViews>
  <sheetFormatPr defaultColWidth="9" defaultRowHeight="16.5" x14ac:dyDescent="0.25"/>
  <cols>
    <col min="1" max="1" width="9.125" style="12" customWidth="1"/>
    <col min="2" max="2" width="12.75" style="12" customWidth="1"/>
    <col min="3" max="3" width="16.375" style="1" customWidth="1"/>
    <col min="4" max="4" width="18.625" style="1" customWidth="1"/>
    <col min="5" max="12" width="14.5" style="1" customWidth="1"/>
    <col min="13" max="13" width="9.375" style="1" customWidth="1"/>
    <col min="14" max="14" width="18.875" style="1" customWidth="1"/>
    <col min="15" max="17" width="13.75" style="1" customWidth="1"/>
    <col min="18" max="16384" width="9" style="1"/>
  </cols>
  <sheetData>
    <row r="1" spans="1:18" ht="33.6" customHeight="1" x14ac:dyDescent="0.25">
      <c r="A1" s="228" t="s">
        <v>313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8" ht="17.25" customHeight="1" thickBot="1" x14ac:dyDescent="0.3">
      <c r="A2" s="35"/>
      <c r="B2" s="35"/>
      <c r="C2" s="14"/>
      <c r="D2" s="220"/>
      <c r="E2" s="220"/>
      <c r="F2" s="164"/>
      <c r="G2" s="164" t="s">
        <v>349</v>
      </c>
      <c r="H2" s="14"/>
      <c r="I2" s="14"/>
      <c r="J2" s="14"/>
      <c r="K2" s="14"/>
      <c r="L2" s="108" t="s">
        <v>314</v>
      </c>
      <c r="P2" s="1" t="s">
        <v>366</v>
      </c>
    </row>
    <row r="3" spans="1:18" ht="63.2" customHeight="1" x14ac:dyDescent="0.25">
      <c r="A3" s="32" t="s">
        <v>1</v>
      </c>
      <c r="B3" s="33" t="s">
        <v>2</v>
      </c>
      <c r="C3" s="8" t="s">
        <v>350</v>
      </c>
      <c r="D3" s="8" t="s">
        <v>355</v>
      </c>
      <c r="E3" s="8" t="s">
        <v>312</v>
      </c>
      <c r="F3" s="8" t="s">
        <v>351</v>
      </c>
      <c r="G3" s="8" t="s">
        <v>352</v>
      </c>
      <c r="H3" s="160" t="s">
        <v>353</v>
      </c>
      <c r="I3" s="131" t="s">
        <v>354</v>
      </c>
      <c r="J3" s="84" t="s">
        <v>265</v>
      </c>
      <c r="K3" s="8" t="s">
        <v>277</v>
      </c>
      <c r="L3" s="9" t="s">
        <v>319</v>
      </c>
      <c r="N3" s="2" t="s">
        <v>355</v>
      </c>
      <c r="O3" s="2" t="s">
        <v>356</v>
      </c>
      <c r="P3" s="188" t="s">
        <v>357</v>
      </c>
      <c r="Q3" s="87" t="s">
        <v>295</v>
      </c>
    </row>
    <row r="4" spans="1:18" ht="18.600000000000001" customHeight="1" thickBot="1" x14ac:dyDescent="0.3">
      <c r="A4" s="38"/>
      <c r="B4" s="39"/>
      <c r="C4" s="40" t="s">
        <v>258</v>
      </c>
      <c r="D4" s="40" t="s">
        <v>259</v>
      </c>
      <c r="E4" s="40" t="s">
        <v>266</v>
      </c>
      <c r="F4" s="40" t="s">
        <v>268</v>
      </c>
      <c r="G4" s="40" t="s">
        <v>269</v>
      </c>
      <c r="H4" s="161" t="s">
        <v>333</v>
      </c>
      <c r="I4" s="161" t="s">
        <v>334</v>
      </c>
      <c r="J4" s="85" t="s">
        <v>263</v>
      </c>
      <c r="K4" s="41" t="s">
        <v>264</v>
      </c>
      <c r="L4" s="42" t="s">
        <v>267</v>
      </c>
      <c r="N4" s="87" t="s">
        <v>294</v>
      </c>
      <c r="O4" s="88" t="s">
        <v>300</v>
      </c>
      <c r="P4" s="90" t="s">
        <v>299</v>
      </c>
      <c r="Q4" s="88" t="s">
        <v>301</v>
      </c>
    </row>
    <row r="5" spans="1:18" ht="25.15" customHeight="1" x14ac:dyDescent="0.25">
      <c r="A5" s="107" t="s">
        <v>0</v>
      </c>
      <c r="B5" s="28"/>
      <c r="C5" s="27">
        <f t="shared" ref="C5:L5" si="0">SUM(C6:C132)</f>
        <v>272780870</v>
      </c>
      <c r="D5" s="27">
        <f t="shared" si="0"/>
        <v>18419000</v>
      </c>
      <c r="E5" s="27">
        <f t="shared" si="0"/>
        <v>218949</v>
      </c>
      <c r="F5" s="27">
        <f t="shared" si="0"/>
        <v>168044578</v>
      </c>
      <c r="G5" s="27">
        <f t="shared" si="0"/>
        <v>80574974</v>
      </c>
      <c r="H5" s="162">
        <f t="shared" si="0"/>
        <v>168044578</v>
      </c>
      <c r="I5" s="162">
        <f t="shared" si="0"/>
        <v>80586973</v>
      </c>
      <c r="J5" s="37">
        <f t="shared" si="0"/>
        <v>157879043</v>
      </c>
      <c r="K5" s="27">
        <f t="shared" si="0"/>
        <v>8455760</v>
      </c>
      <c r="L5" s="36">
        <f t="shared" si="0"/>
        <v>1709775</v>
      </c>
      <c r="M5" s="7"/>
      <c r="N5" s="3">
        <f>SUM(N6:N132)</f>
        <v>10462000</v>
      </c>
      <c r="O5" s="3">
        <f>SUM(O6:O132)</f>
        <v>80586973</v>
      </c>
      <c r="P5" s="45">
        <f>SUM(P6:P132)</f>
        <v>964753</v>
      </c>
      <c r="Q5" s="3">
        <f t="shared" ref="Q5:Q36" si="1">O5-P5</f>
        <v>79622220</v>
      </c>
    </row>
    <row r="6" spans="1:18" ht="18.600000000000001" customHeight="1" x14ac:dyDescent="0.25">
      <c r="A6" s="18" t="s">
        <v>3</v>
      </c>
      <c r="B6" s="26" t="s">
        <v>270</v>
      </c>
      <c r="C6" s="3"/>
      <c r="D6" s="3"/>
      <c r="E6" s="3">
        <v>0</v>
      </c>
      <c r="F6" s="3">
        <f t="shared" ref="F6:F37" si="2">SUM(J6:L6)</f>
        <v>0</v>
      </c>
      <c r="G6" s="3">
        <f t="shared" ref="G6:G30" si="3">C6-D6-E6-F6</f>
        <v>0</v>
      </c>
      <c r="H6" s="163">
        <v>0</v>
      </c>
      <c r="I6" s="134">
        <v>0</v>
      </c>
      <c r="J6" s="10">
        <f>'表1-114年5L'!N7</f>
        <v>0</v>
      </c>
      <c r="K6" s="3">
        <f>IF((ROUND('表2-114年水電及自有財源'!G7*80%,0))&lt;0,0,(ROUND('表2-114年水電及自有財源'!G7*80%,0)))</f>
        <v>0</v>
      </c>
      <c r="L6" s="4">
        <f>'表2-114年水電及自有財源'!T7</f>
        <v>0</v>
      </c>
      <c r="N6" s="3">
        <f t="shared" ref="N6:N30" si="4">D6</f>
        <v>0</v>
      </c>
      <c r="O6" s="3">
        <f t="shared" ref="O6:O37" si="5">I6</f>
        <v>0</v>
      </c>
      <c r="P6" s="45"/>
      <c r="Q6" s="3">
        <f t="shared" si="1"/>
        <v>0</v>
      </c>
    </row>
    <row r="7" spans="1:18" ht="18.600000000000001" customHeight="1" x14ac:dyDescent="0.25">
      <c r="A7" s="30" t="s">
        <v>4</v>
      </c>
      <c r="B7" s="2" t="s">
        <v>5</v>
      </c>
      <c r="C7" s="3">
        <v>8142982</v>
      </c>
      <c r="D7" s="3">
        <v>1535000</v>
      </c>
      <c r="E7" s="3"/>
      <c r="F7" s="3">
        <f t="shared" si="2"/>
        <v>269309</v>
      </c>
      <c r="G7" s="3">
        <f t="shared" si="3"/>
        <v>6338673</v>
      </c>
      <c r="H7" s="163">
        <f t="shared" ref="H7:H70" si="6">F7</f>
        <v>269309</v>
      </c>
      <c r="I7" s="134">
        <f t="shared" ref="I7:I18" si="7">G7</f>
        <v>6338673</v>
      </c>
      <c r="J7" s="10">
        <v>232129</v>
      </c>
      <c r="K7" s="3">
        <f>IF((ROUND('表2-114年水電及自有財源'!G8*80%,0))&lt;0,0,(ROUND('表2-114年水電及自有財源'!G8*80%,0)))</f>
        <v>0</v>
      </c>
      <c r="L7" s="4">
        <f>'表2-114年水電及自有財源'!T8</f>
        <v>37180</v>
      </c>
      <c r="N7" s="3">
        <f t="shared" si="4"/>
        <v>1535000</v>
      </c>
      <c r="O7" s="3">
        <f t="shared" si="5"/>
        <v>6338673</v>
      </c>
      <c r="P7" s="45"/>
      <c r="Q7" s="3">
        <f t="shared" si="1"/>
        <v>6338673</v>
      </c>
      <c r="R7" s="1" t="s">
        <v>5</v>
      </c>
    </row>
    <row r="8" spans="1:18" ht="18.600000000000001" customHeight="1" x14ac:dyDescent="0.25">
      <c r="A8" s="30" t="s">
        <v>6</v>
      </c>
      <c r="B8" s="2" t="s">
        <v>7</v>
      </c>
      <c r="C8" s="3">
        <v>11064175</v>
      </c>
      <c r="D8" s="221">
        <v>0</v>
      </c>
      <c r="E8" s="3"/>
      <c r="F8" s="3">
        <f t="shared" si="2"/>
        <v>9007928</v>
      </c>
      <c r="G8" s="3">
        <f t="shared" si="3"/>
        <v>2056247</v>
      </c>
      <c r="H8" s="163">
        <f t="shared" si="6"/>
        <v>9007928</v>
      </c>
      <c r="I8" s="134">
        <f t="shared" si="7"/>
        <v>2056247</v>
      </c>
      <c r="J8" s="225">
        <v>8992162</v>
      </c>
      <c r="K8" s="3">
        <f>IF((ROUND('表2-114年水電及自有財源'!G9*80%,0))&lt;0,0,(ROUND('表2-114年水電及自有財源'!G9*80%,0)))</f>
        <v>0</v>
      </c>
      <c r="L8" s="4">
        <f>'表2-114年水電及自有財源'!T9</f>
        <v>15766</v>
      </c>
      <c r="N8" s="3">
        <f t="shared" si="4"/>
        <v>0</v>
      </c>
      <c r="O8" s="3">
        <f t="shared" si="5"/>
        <v>2056247</v>
      </c>
      <c r="P8" s="45"/>
      <c r="Q8" s="3">
        <f t="shared" si="1"/>
        <v>2056247</v>
      </c>
      <c r="R8" s="1" t="s">
        <v>7</v>
      </c>
    </row>
    <row r="9" spans="1:18" ht="18.600000000000001" customHeight="1" x14ac:dyDescent="0.25">
      <c r="A9" s="30" t="s">
        <v>8</v>
      </c>
      <c r="B9" s="2" t="s">
        <v>9</v>
      </c>
      <c r="C9" s="3">
        <v>12272444</v>
      </c>
      <c r="D9" s="3">
        <v>665000</v>
      </c>
      <c r="E9" s="3"/>
      <c r="F9" s="3">
        <f t="shared" si="2"/>
        <v>7944156</v>
      </c>
      <c r="G9" s="3">
        <f t="shared" si="3"/>
        <v>3663288</v>
      </c>
      <c r="H9" s="163">
        <f t="shared" si="6"/>
        <v>7944156</v>
      </c>
      <c r="I9" s="134">
        <f t="shared" si="7"/>
        <v>3663288</v>
      </c>
      <c r="J9" s="10">
        <v>7933124</v>
      </c>
      <c r="K9" s="3">
        <f>IF((ROUND('表2-114年水電及自有財源'!G10*80%,0))&lt;0,0,(ROUND('表2-114年水電及自有財源'!G10*80%,0)))</f>
        <v>0</v>
      </c>
      <c r="L9" s="4">
        <f>'表2-114年水電及自有財源'!T10</f>
        <v>11032</v>
      </c>
      <c r="N9" s="3">
        <f t="shared" si="4"/>
        <v>665000</v>
      </c>
      <c r="O9" s="3">
        <f t="shared" si="5"/>
        <v>3663288</v>
      </c>
      <c r="P9" s="45"/>
      <c r="Q9" s="3">
        <f t="shared" si="1"/>
        <v>3663288</v>
      </c>
      <c r="R9" s="1" t="s">
        <v>9</v>
      </c>
    </row>
    <row r="10" spans="1:18" ht="18.600000000000001" customHeight="1" x14ac:dyDescent="0.25">
      <c r="A10" s="30" t="s">
        <v>10</v>
      </c>
      <c r="B10" s="2" t="s">
        <v>11</v>
      </c>
      <c r="C10" s="3">
        <v>5108258</v>
      </c>
      <c r="D10" s="3">
        <v>160000</v>
      </c>
      <c r="E10" s="3"/>
      <c r="F10" s="3">
        <f t="shared" si="2"/>
        <v>4105751</v>
      </c>
      <c r="G10" s="3">
        <f t="shared" si="3"/>
        <v>842507</v>
      </c>
      <c r="H10" s="163">
        <f t="shared" si="6"/>
        <v>4105751</v>
      </c>
      <c r="I10" s="134">
        <f t="shared" si="7"/>
        <v>842507</v>
      </c>
      <c r="J10" s="10">
        <v>4050267</v>
      </c>
      <c r="K10" s="3">
        <f>IF((ROUND('表2-114年水電及自有財源'!G11*80%,0))&lt;0,0,(ROUND('表2-114年水電及自有財源'!G11*80%,0)))</f>
        <v>0</v>
      </c>
      <c r="L10" s="4">
        <f>'表2-114年水電及自有財源'!T11</f>
        <v>55484</v>
      </c>
      <c r="N10" s="3">
        <f t="shared" si="4"/>
        <v>160000</v>
      </c>
      <c r="O10" s="3">
        <f t="shared" si="5"/>
        <v>842507</v>
      </c>
      <c r="P10" s="45"/>
      <c r="Q10" s="3">
        <f t="shared" si="1"/>
        <v>842507</v>
      </c>
      <c r="R10" s="1" t="s">
        <v>11</v>
      </c>
    </row>
    <row r="11" spans="1:18" ht="18.600000000000001" customHeight="1" x14ac:dyDescent="0.25">
      <c r="A11" s="30" t="s">
        <v>12</v>
      </c>
      <c r="B11" s="2" t="s">
        <v>13</v>
      </c>
      <c r="C11" s="3">
        <v>3734173</v>
      </c>
      <c r="D11" s="3">
        <v>250000</v>
      </c>
      <c r="E11" s="3"/>
      <c r="F11" s="3">
        <f t="shared" si="2"/>
        <v>2016457</v>
      </c>
      <c r="G11" s="3">
        <f t="shared" si="3"/>
        <v>1467716</v>
      </c>
      <c r="H11" s="163">
        <f t="shared" si="6"/>
        <v>2016457</v>
      </c>
      <c r="I11" s="134">
        <f t="shared" si="7"/>
        <v>1467716</v>
      </c>
      <c r="J11" s="10">
        <v>1932267</v>
      </c>
      <c r="K11" s="3">
        <f>IF((ROUND('表2-114年水電及自有財源'!G12*80%,0))&lt;0,0,(ROUND('表2-114年水電及自有財源'!G12*80%,0)))</f>
        <v>0</v>
      </c>
      <c r="L11" s="4">
        <f>'表2-114年水電及自有財源'!T12</f>
        <v>84190</v>
      </c>
      <c r="N11" s="3">
        <f t="shared" si="4"/>
        <v>250000</v>
      </c>
      <c r="O11" s="3">
        <f t="shared" si="5"/>
        <v>1467716</v>
      </c>
      <c r="P11" s="45"/>
      <c r="Q11" s="3">
        <f t="shared" si="1"/>
        <v>1467716</v>
      </c>
      <c r="R11" s="1" t="s">
        <v>13</v>
      </c>
    </row>
    <row r="12" spans="1:18" s="123" customFormat="1" ht="18.600000000000001" customHeight="1" x14ac:dyDescent="0.25">
      <c r="A12" s="119" t="s">
        <v>14</v>
      </c>
      <c r="B12" s="120" t="s">
        <v>15</v>
      </c>
      <c r="C12" s="121">
        <v>1391962</v>
      </c>
      <c r="D12" s="121">
        <v>0</v>
      </c>
      <c r="E12" s="121">
        <v>218949</v>
      </c>
      <c r="F12" s="3">
        <f t="shared" si="2"/>
        <v>229121</v>
      </c>
      <c r="G12" s="3">
        <f t="shared" si="3"/>
        <v>943892</v>
      </c>
      <c r="H12" s="163">
        <f t="shared" si="6"/>
        <v>229121</v>
      </c>
      <c r="I12" s="134">
        <f t="shared" si="7"/>
        <v>943892</v>
      </c>
      <c r="J12" s="122">
        <v>3998</v>
      </c>
      <c r="K12" s="121">
        <f>IF((ROUND('表2-114年水電及自有財源'!G13*80%,0))&lt;0,0,(ROUND('表2-114年水電及自有財源'!G13*80%,0)))</f>
        <v>215866</v>
      </c>
      <c r="L12" s="159">
        <f>'表2-114年水電及自有財源'!T13</f>
        <v>9257</v>
      </c>
      <c r="N12" s="121">
        <f t="shared" si="4"/>
        <v>0</v>
      </c>
      <c r="O12" s="121">
        <f t="shared" si="5"/>
        <v>943892</v>
      </c>
      <c r="P12" s="95"/>
      <c r="Q12" s="121">
        <f t="shared" si="1"/>
        <v>943892</v>
      </c>
      <c r="R12" s="123" t="s">
        <v>15</v>
      </c>
    </row>
    <row r="13" spans="1:18" ht="18.600000000000001" customHeight="1" x14ac:dyDescent="0.25">
      <c r="A13" s="30" t="s">
        <v>16</v>
      </c>
      <c r="B13" s="2" t="s">
        <v>17</v>
      </c>
      <c r="C13" s="3">
        <v>9720719</v>
      </c>
      <c r="D13" s="3">
        <v>0</v>
      </c>
      <c r="E13" s="3"/>
      <c r="F13" s="3">
        <f t="shared" si="2"/>
        <v>9678917</v>
      </c>
      <c r="G13" s="3">
        <f t="shared" si="3"/>
        <v>41802</v>
      </c>
      <c r="H13" s="163">
        <f t="shared" si="6"/>
        <v>9678917</v>
      </c>
      <c r="I13" s="134">
        <f t="shared" si="7"/>
        <v>41802</v>
      </c>
      <c r="J13" s="10">
        <v>9677874</v>
      </c>
      <c r="K13" s="3">
        <f>IF((ROUND('表2-114年水電及自有財源'!G14*80%,0))&lt;0,0,(ROUND('表2-114年水電及自有財源'!G14*80%,0)))</f>
        <v>637</v>
      </c>
      <c r="L13" s="4">
        <f>'表2-114年水電及自有財源'!T14</f>
        <v>406</v>
      </c>
      <c r="N13" s="3">
        <f t="shared" si="4"/>
        <v>0</v>
      </c>
      <c r="O13" s="3">
        <f t="shared" si="5"/>
        <v>41802</v>
      </c>
      <c r="P13" s="45"/>
      <c r="Q13" s="3">
        <f t="shared" si="1"/>
        <v>41802</v>
      </c>
      <c r="R13" s="1" t="s">
        <v>17</v>
      </c>
    </row>
    <row r="14" spans="1:18" ht="18.600000000000001" customHeight="1" x14ac:dyDescent="0.25">
      <c r="A14" s="30" t="s">
        <v>18</v>
      </c>
      <c r="B14" s="2" t="s">
        <v>19</v>
      </c>
      <c r="C14" s="3">
        <v>1437894</v>
      </c>
      <c r="D14" s="3">
        <v>0</v>
      </c>
      <c r="E14" s="3"/>
      <c r="F14" s="3">
        <f t="shared" si="2"/>
        <v>864851</v>
      </c>
      <c r="G14" s="3">
        <f t="shared" si="3"/>
        <v>573043</v>
      </c>
      <c r="H14" s="163">
        <f t="shared" si="6"/>
        <v>864851</v>
      </c>
      <c r="I14" s="134">
        <f t="shared" si="7"/>
        <v>573043</v>
      </c>
      <c r="J14" s="10">
        <v>832603</v>
      </c>
      <c r="K14" s="3">
        <f>IF((ROUND('表2-114年水電及自有財源'!G15*80%,0))&lt;0,0,(ROUND('表2-114年水電及自有財源'!G15*80%,0)))</f>
        <v>0</v>
      </c>
      <c r="L14" s="4">
        <f>'表2-114年水電及自有財源'!T15</f>
        <v>32248</v>
      </c>
      <c r="N14" s="3">
        <f t="shared" si="4"/>
        <v>0</v>
      </c>
      <c r="O14" s="3">
        <f t="shared" si="5"/>
        <v>573043</v>
      </c>
      <c r="P14" s="45"/>
      <c r="Q14" s="3">
        <f t="shared" si="1"/>
        <v>573043</v>
      </c>
      <c r="R14" s="1" t="s">
        <v>19</v>
      </c>
    </row>
    <row r="15" spans="1:18" ht="18.2" customHeight="1" x14ac:dyDescent="0.25">
      <c r="A15" s="30" t="s">
        <v>20</v>
      </c>
      <c r="B15" s="2" t="s">
        <v>21</v>
      </c>
      <c r="C15" s="3">
        <v>6555178</v>
      </c>
      <c r="D15" s="3">
        <v>250000</v>
      </c>
      <c r="E15" s="3"/>
      <c r="F15" s="3">
        <f t="shared" si="2"/>
        <v>5920530</v>
      </c>
      <c r="G15" s="3">
        <f t="shared" si="3"/>
        <v>384648</v>
      </c>
      <c r="H15" s="163">
        <f t="shared" si="6"/>
        <v>5920530</v>
      </c>
      <c r="I15" s="134">
        <f t="shared" si="7"/>
        <v>384648</v>
      </c>
      <c r="J15" s="225">
        <v>5709658</v>
      </c>
      <c r="K15" s="3">
        <f>IF((ROUND('表2-114年水電及自有財源'!G16*80%,0))&lt;0,0,(ROUND('表2-114年水電及自有財源'!G16*80%,0)))</f>
        <v>189409</v>
      </c>
      <c r="L15" s="4">
        <f>'表2-114年水電及自有財源'!T16</f>
        <v>21463</v>
      </c>
      <c r="N15" s="3">
        <f t="shared" si="4"/>
        <v>250000</v>
      </c>
      <c r="O15" s="3">
        <f t="shared" si="5"/>
        <v>384648</v>
      </c>
      <c r="P15" s="45"/>
      <c r="Q15" s="3">
        <f t="shared" si="1"/>
        <v>384648</v>
      </c>
      <c r="R15" s="1" t="s">
        <v>21</v>
      </c>
    </row>
    <row r="16" spans="1:18" ht="18.600000000000001" customHeight="1" x14ac:dyDescent="0.25">
      <c r="A16" s="30" t="s">
        <v>22</v>
      </c>
      <c r="B16" s="2" t="s">
        <v>23</v>
      </c>
      <c r="C16" s="3">
        <v>1959712</v>
      </c>
      <c r="D16" s="3">
        <v>140000</v>
      </c>
      <c r="E16" s="3"/>
      <c r="F16" s="3">
        <f t="shared" si="2"/>
        <v>1369912</v>
      </c>
      <c r="G16" s="3">
        <f t="shared" si="3"/>
        <v>449800</v>
      </c>
      <c r="H16" s="163">
        <f t="shared" si="6"/>
        <v>1369912</v>
      </c>
      <c r="I16" s="134">
        <f t="shared" si="7"/>
        <v>449800</v>
      </c>
      <c r="J16" s="10">
        <v>1359888</v>
      </c>
      <c r="K16" s="3">
        <f>IF((ROUND('表2-114年水電及自有財源'!G17*80%,0))&lt;0,0,(ROUND('表2-114年水電及自有財源'!G17*80%,0)))</f>
        <v>0</v>
      </c>
      <c r="L16" s="4">
        <f>'表2-114年水電及自有財源'!T17</f>
        <v>10024</v>
      </c>
      <c r="N16" s="3">
        <f t="shared" si="4"/>
        <v>140000</v>
      </c>
      <c r="O16" s="3">
        <f t="shared" si="5"/>
        <v>449800</v>
      </c>
      <c r="P16" s="45"/>
      <c r="Q16" s="3">
        <f t="shared" si="1"/>
        <v>449800</v>
      </c>
      <c r="R16" s="1" t="s">
        <v>23</v>
      </c>
    </row>
    <row r="17" spans="1:18" ht="18.600000000000001" customHeight="1" x14ac:dyDescent="0.25">
      <c r="A17" s="30" t="s">
        <v>24</v>
      </c>
      <c r="B17" s="2" t="s">
        <v>25</v>
      </c>
      <c r="C17" s="3">
        <v>1680643</v>
      </c>
      <c r="D17" s="3">
        <v>0</v>
      </c>
      <c r="E17" s="3"/>
      <c r="F17" s="3">
        <f t="shared" si="2"/>
        <v>1450429</v>
      </c>
      <c r="G17" s="3">
        <f t="shared" si="3"/>
        <v>230214</v>
      </c>
      <c r="H17" s="163">
        <f t="shared" si="6"/>
        <v>1450429</v>
      </c>
      <c r="I17" s="134">
        <f t="shared" si="7"/>
        <v>230214</v>
      </c>
      <c r="J17" s="10">
        <v>1418694</v>
      </c>
      <c r="K17" s="3">
        <f>IF((ROUND('表2-114年水電及自有財源'!G18*80%,0))&lt;0,0,(ROUND('表2-114年水電及自有財源'!G18*80%,0)))</f>
        <v>32000</v>
      </c>
      <c r="L17" s="4">
        <f>'表2-114年水電及自有財源'!T18</f>
        <v>-265</v>
      </c>
      <c r="N17" s="3">
        <f t="shared" si="4"/>
        <v>0</v>
      </c>
      <c r="O17" s="3">
        <f t="shared" si="5"/>
        <v>230214</v>
      </c>
      <c r="P17" s="45"/>
      <c r="Q17" s="3">
        <f t="shared" si="1"/>
        <v>230214</v>
      </c>
      <c r="R17" s="1" t="s">
        <v>25</v>
      </c>
    </row>
    <row r="18" spans="1:18" ht="18.600000000000001" customHeight="1" x14ac:dyDescent="0.25">
      <c r="A18" s="30" t="s">
        <v>26</v>
      </c>
      <c r="B18" s="2" t="s">
        <v>27</v>
      </c>
      <c r="C18" s="3">
        <v>2456960</v>
      </c>
      <c r="D18" s="3">
        <v>150000</v>
      </c>
      <c r="E18" s="3"/>
      <c r="F18" s="3">
        <f t="shared" si="2"/>
        <v>1503439</v>
      </c>
      <c r="G18" s="3">
        <f t="shared" si="3"/>
        <v>803521</v>
      </c>
      <c r="H18" s="163">
        <f t="shared" si="6"/>
        <v>1503439</v>
      </c>
      <c r="I18" s="134">
        <f t="shared" si="7"/>
        <v>803521</v>
      </c>
      <c r="J18" s="10">
        <v>1508152</v>
      </c>
      <c r="K18" s="3">
        <f>IF((ROUND('表2-114年水電及自有財源'!G19*80%,0))&lt;0,0,(ROUND('表2-114年水電及自有財源'!G19*80%,0)))</f>
        <v>0</v>
      </c>
      <c r="L18" s="4">
        <f>'表2-114年水電及自有財源'!T19</f>
        <v>-4713</v>
      </c>
      <c r="N18" s="3">
        <f t="shared" si="4"/>
        <v>150000</v>
      </c>
      <c r="O18" s="3">
        <f t="shared" si="5"/>
        <v>803521</v>
      </c>
      <c r="P18" s="45"/>
      <c r="Q18" s="3">
        <f t="shared" si="1"/>
        <v>803521</v>
      </c>
      <c r="R18" s="1" t="s">
        <v>27</v>
      </c>
    </row>
    <row r="19" spans="1:18" ht="18.600000000000001" customHeight="1" x14ac:dyDescent="0.25">
      <c r="A19" s="30" t="s">
        <v>28</v>
      </c>
      <c r="B19" s="2" t="s">
        <v>29</v>
      </c>
      <c r="C19" s="3">
        <v>1148039</v>
      </c>
      <c r="D19" s="3">
        <v>0</v>
      </c>
      <c r="E19" s="3"/>
      <c r="F19" s="3">
        <f t="shared" si="2"/>
        <v>629620</v>
      </c>
      <c r="G19" s="3">
        <f t="shared" si="3"/>
        <v>518419</v>
      </c>
      <c r="H19" s="163">
        <f t="shared" si="6"/>
        <v>629620</v>
      </c>
      <c r="I19" s="134">
        <f t="shared" ref="I19:I68" si="8">G19</f>
        <v>518419</v>
      </c>
      <c r="J19" s="10">
        <v>622671</v>
      </c>
      <c r="K19" s="3">
        <f>IF((ROUND('表2-114年水電及自有財源'!G20*80%,0))&lt;0,0,(ROUND('表2-114年水電及自有財源'!G20*80%,0)))</f>
        <v>0</v>
      </c>
      <c r="L19" s="4">
        <f>'表2-114年水電及自有財源'!T20</f>
        <v>6949</v>
      </c>
      <c r="N19" s="3">
        <f t="shared" si="4"/>
        <v>0</v>
      </c>
      <c r="O19" s="3">
        <f t="shared" si="5"/>
        <v>518419</v>
      </c>
      <c r="P19" s="45"/>
      <c r="Q19" s="3">
        <f t="shared" si="1"/>
        <v>518419</v>
      </c>
      <c r="R19" s="1" t="s">
        <v>29</v>
      </c>
    </row>
    <row r="20" spans="1:18" ht="18.600000000000001" customHeight="1" x14ac:dyDescent="0.25">
      <c r="A20" s="30" t="s">
        <v>30</v>
      </c>
      <c r="B20" s="2" t="s">
        <v>31</v>
      </c>
      <c r="C20" s="3">
        <v>2576902</v>
      </c>
      <c r="D20" s="3">
        <v>0</v>
      </c>
      <c r="E20" s="3"/>
      <c r="F20" s="3">
        <f t="shared" si="2"/>
        <v>1707633</v>
      </c>
      <c r="G20" s="3">
        <f t="shared" si="3"/>
        <v>869269</v>
      </c>
      <c r="H20" s="163">
        <f t="shared" si="6"/>
        <v>1707633</v>
      </c>
      <c r="I20" s="134">
        <f t="shared" si="8"/>
        <v>869269</v>
      </c>
      <c r="J20" s="10">
        <v>1619140</v>
      </c>
      <c r="K20" s="3">
        <f>IF((ROUND('表2-114年水電及自有財源'!G21*80%,0))&lt;0,0,(ROUND('表2-114年水電及自有財源'!G21*80%,0)))</f>
        <v>88026</v>
      </c>
      <c r="L20" s="4">
        <f>'表2-114年水電及自有財源'!T21</f>
        <v>467</v>
      </c>
      <c r="N20" s="3">
        <f t="shared" si="4"/>
        <v>0</v>
      </c>
      <c r="O20" s="3">
        <f t="shared" si="5"/>
        <v>869269</v>
      </c>
      <c r="P20" s="45"/>
      <c r="Q20" s="3">
        <f t="shared" si="1"/>
        <v>869269</v>
      </c>
      <c r="R20" s="1" t="s">
        <v>31</v>
      </c>
    </row>
    <row r="21" spans="1:18" ht="18.600000000000001" customHeight="1" x14ac:dyDescent="0.25">
      <c r="A21" s="30" t="s">
        <v>32</v>
      </c>
      <c r="B21" s="2" t="s">
        <v>33</v>
      </c>
      <c r="C21" s="3">
        <v>1801847</v>
      </c>
      <c r="D21" s="3">
        <v>0</v>
      </c>
      <c r="E21" s="3"/>
      <c r="F21" s="3">
        <f t="shared" si="2"/>
        <v>1052492</v>
      </c>
      <c r="G21" s="3">
        <f t="shared" si="3"/>
        <v>749355</v>
      </c>
      <c r="H21" s="163">
        <f t="shared" si="6"/>
        <v>1052492</v>
      </c>
      <c r="I21" s="134">
        <f t="shared" si="8"/>
        <v>749355</v>
      </c>
      <c r="J21" s="10">
        <v>907760</v>
      </c>
      <c r="K21" s="3">
        <f>IF((ROUND('表2-114年水電及自有財源'!G22*80%,0))&lt;0,0,(ROUND('表2-114年水電及自有財源'!G22*80%,0)))</f>
        <v>140807</v>
      </c>
      <c r="L21" s="4">
        <f>'表2-114年水電及自有財源'!T22</f>
        <v>3925</v>
      </c>
      <c r="N21" s="3">
        <f t="shared" si="4"/>
        <v>0</v>
      </c>
      <c r="O21" s="3">
        <f t="shared" si="5"/>
        <v>749355</v>
      </c>
      <c r="P21" s="45"/>
      <c r="Q21" s="3">
        <f t="shared" si="1"/>
        <v>749355</v>
      </c>
      <c r="R21" s="1" t="s">
        <v>33</v>
      </c>
    </row>
    <row r="22" spans="1:18" ht="18.600000000000001" customHeight="1" x14ac:dyDescent="0.25">
      <c r="A22" s="30" t="s">
        <v>34</v>
      </c>
      <c r="B22" s="2" t="s">
        <v>35</v>
      </c>
      <c r="C22" s="3">
        <v>1193497</v>
      </c>
      <c r="D22" s="3">
        <v>0</v>
      </c>
      <c r="E22" s="3"/>
      <c r="F22" s="3">
        <f t="shared" si="2"/>
        <v>535127</v>
      </c>
      <c r="G22" s="3">
        <f t="shared" si="3"/>
        <v>658370</v>
      </c>
      <c r="H22" s="163">
        <f t="shared" si="6"/>
        <v>535127</v>
      </c>
      <c r="I22" s="134">
        <f t="shared" si="8"/>
        <v>658370</v>
      </c>
      <c r="J22" s="10">
        <v>535027</v>
      </c>
      <c r="K22" s="3">
        <f>IF((ROUND('表2-114年水電及自有財源'!G23*80%,0))&lt;0,0,(ROUND('表2-114年水電及自有財源'!G23*80%,0)))</f>
        <v>0</v>
      </c>
      <c r="L22" s="4">
        <f>'表2-114年水電及自有財源'!T23</f>
        <v>100</v>
      </c>
      <c r="N22" s="3">
        <f t="shared" si="4"/>
        <v>0</v>
      </c>
      <c r="O22" s="3">
        <f t="shared" si="5"/>
        <v>658370</v>
      </c>
      <c r="P22" s="45"/>
      <c r="Q22" s="3">
        <f t="shared" si="1"/>
        <v>658370</v>
      </c>
      <c r="R22" s="1" t="s">
        <v>35</v>
      </c>
    </row>
    <row r="23" spans="1:18" ht="18.600000000000001" customHeight="1" x14ac:dyDescent="0.25">
      <c r="A23" s="30" t="s">
        <v>36</v>
      </c>
      <c r="B23" s="2" t="s">
        <v>37</v>
      </c>
      <c r="C23" s="3">
        <v>5965892</v>
      </c>
      <c r="D23" s="3">
        <v>130000</v>
      </c>
      <c r="E23" s="3"/>
      <c r="F23" s="3">
        <f t="shared" si="2"/>
        <v>3511346</v>
      </c>
      <c r="G23" s="3">
        <f t="shared" si="3"/>
        <v>2324546</v>
      </c>
      <c r="H23" s="163">
        <f t="shared" si="6"/>
        <v>3511346</v>
      </c>
      <c r="I23" s="134">
        <f t="shared" si="8"/>
        <v>2324546</v>
      </c>
      <c r="J23" s="10">
        <v>3420197</v>
      </c>
      <c r="K23" s="3">
        <f>IF((ROUND('表2-114年水電及自有財源'!G24*80%,0))&lt;0,0,(ROUND('表2-114年水電及自有財源'!G24*80%,0)))</f>
        <v>70418</v>
      </c>
      <c r="L23" s="4">
        <f>'表2-114年水電及自有財源'!T24</f>
        <v>20731</v>
      </c>
      <c r="N23" s="3">
        <f t="shared" si="4"/>
        <v>130000</v>
      </c>
      <c r="O23" s="3">
        <f t="shared" si="5"/>
        <v>2324546</v>
      </c>
      <c r="P23" s="45"/>
      <c r="Q23" s="3">
        <f t="shared" si="1"/>
        <v>2324546</v>
      </c>
      <c r="R23" s="1" t="s">
        <v>37</v>
      </c>
    </row>
    <row r="24" spans="1:18" ht="18.600000000000001" customHeight="1" x14ac:dyDescent="0.25">
      <c r="A24" s="30" t="s">
        <v>38</v>
      </c>
      <c r="B24" s="2" t="s">
        <v>39</v>
      </c>
      <c r="C24" s="3">
        <v>1400794</v>
      </c>
      <c r="D24" s="3">
        <v>100000</v>
      </c>
      <c r="E24" s="3"/>
      <c r="F24" s="3">
        <f t="shared" si="2"/>
        <v>1009671</v>
      </c>
      <c r="G24" s="3">
        <f t="shared" si="3"/>
        <v>291123</v>
      </c>
      <c r="H24" s="163">
        <f t="shared" si="6"/>
        <v>1009671</v>
      </c>
      <c r="I24" s="134">
        <f t="shared" si="8"/>
        <v>291123</v>
      </c>
      <c r="J24" s="10">
        <v>1012227</v>
      </c>
      <c r="K24" s="3">
        <f>IF((ROUND('表2-114年水電及自有財源'!G25*80%,0))&lt;0,0,(ROUND('表2-114年水電及自有財源'!G25*80%,0)))</f>
        <v>0</v>
      </c>
      <c r="L24" s="4">
        <f>'表2-114年水電及自有財源'!T25</f>
        <v>-2556</v>
      </c>
      <c r="N24" s="3">
        <f t="shared" si="4"/>
        <v>100000</v>
      </c>
      <c r="O24" s="3">
        <f t="shared" si="5"/>
        <v>291123</v>
      </c>
      <c r="P24" s="45"/>
      <c r="Q24" s="3">
        <f t="shared" si="1"/>
        <v>291123</v>
      </c>
      <c r="R24" s="1" t="s">
        <v>39</v>
      </c>
    </row>
    <row r="25" spans="1:18" ht="18.600000000000001" customHeight="1" x14ac:dyDescent="0.25">
      <c r="A25" s="30" t="s">
        <v>40</v>
      </c>
      <c r="B25" s="2" t="s">
        <v>41</v>
      </c>
      <c r="C25" s="3">
        <v>1053969</v>
      </c>
      <c r="D25" s="3">
        <v>0</v>
      </c>
      <c r="E25" s="3"/>
      <c r="F25" s="3">
        <f t="shared" si="2"/>
        <v>487835</v>
      </c>
      <c r="G25" s="3">
        <f t="shared" si="3"/>
        <v>566134</v>
      </c>
      <c r="H25" s="163">
        <f t="shared" si="6"/>
        <v>487835</v>
      </c>
      <c r="I25" s="134">
        <f t="shared" si="8"/>
        <v>566134</v>
      </c>
      <c r="J25" s="10">
        <v>347752</v>
      </c>
      <c r="K25" s="3">
        <f>IF((ROUND('表2-114年水電及自有財源'!G26*80%,0))&lt;0,0,(ROUND('表2-114年水電及自有財源'!G26*80%,0)))</f>
        <v>111146</v>
      </c>
      <c r="L25" s="4">
        <f>'表2-114年水電及自有財源'!T26</f>
        <v>28937</v>
      </c>
      <c r="N25" s="3">
        <f t="shared" si="4"/>
        <v>0</v>
      </c>
      <c r="O25" s="3">
        <f t="shared" si="5"/>
        <v>566134</v>
      </c>
      <c r="P25" s="45"/>
      <c r="Q25" s="3">
        <f t="shared" si="1"/>
        <v>566134</v>
      </c>
      <c r="R25" s="1" t="s">
        <v>41</v>
      </c>
    </row>
    <row r="26" spans="1:18" ht="18.600000000000001" customHeight="1" x14ac:dyDescent="0.25">
      <c r="A26" s="30" t="s">
        <v>42</v>
      </c>
      <c r="B26" s="2" t="s">
        <v>43</v>
      </c>
      <c r="C26" s="3">
        <v>5563893</v>
      </c>
      <c r="D26" s="3">
        <v>0</v>
      </c>
      <c r="E26" s="3"/>
      <c r="F26" s="3">
        <f t="shared" si="2"/>
        <v>1411544</v>
      </c>
      <c r="G26" s="3">
        <f t="shared" si="3"/>
        <v>4152349</v>
      </c>
      <c r="H26" s="163">
        <f t="shared" si="6"/>
        <v>1411544</v>
      </c>
      <c r="I26" s="134">
        <f t="shared" si="8"/>
        <v>4152349</v>
      </c>
      <c r="J26" s="10">
        <v>1397218</v>
      </c>
      <c r="K26" s="3">
        <f>IF((ROUND('表2-114年水電及自有財源'!G27*80%,0))&lt;0,0,(ROUND('表2-114年水電及自有財源'!G27*80%,0)))</f>
        <v>15385</v>
      </c>
      <c r="L26" s="4">
        <f>'表2-114年水電及自有財源'!T27</f>
        <v>-1059</v>
      </c>
      <c r="N26" s="3">
        <f t="shared" si="4"/>
        <v>0</v>
      </c>
      <c r="O26" s="3">
        <f t="shared" si="5"/>
        <v>4152349</v>
      </c>
      <c r="P26" s="45"/>
      <c r="Q26" s="3">
        <f t="shared" si="1"/>
        <v>4152349</v>
      </c>
      <c r="R26" s="1" t="s">
        <v>43</v>
      </c>
    </row>
    <row r="27" spans="1:18" ht="18.600000000000001" customHeight="1" x14ac:dyDescent="0.25">
      <c r="A27" s="30" t="s">
        <v>44</v>
      </c>
      <c r="B27" s="2" t="s">
        <v>45</v>
      </c>
      <c r="C27" s="3">
        <v>1222994</v>
      </c>
      <c r="D27" s="3">
        <v>0</v>
      </c>
      <c r="E27" s="3"/>
      <c r="F27" s="3">
        <f t="shared" si="2"/>
        <v>632654</v>
      </c>
      <c r="G27" s="3">
        <f t="shared" si="3"/>
        <v>590340</v>
      </c>
      <c r="H27" s="163">
        <f t="shared" si="6"/>
        <v>632654</v>
      </c>
      <c r="I27" s="134">
        <f t="shared" si="8"/>
        <v>590340</v>
      </c>
      <c r="J27" s="10">
        <v>644682</v>
      </c>
      <c r="K27" s="3">
        <f>IF((ROUND('表2-114年水電及自有財源'!G28*80%,0))&lt;0,0,(ROUND('表2-114年水電及自有財源'!G28*80%,0)))</f>
        <v>4696</v>
      </c>
      <c r="L27" s="4">
        <f>'表2-114年水電及自有財源'!T28</f>
        <v>-16724</v>
      </c>
      <c r="N27" s="3">
        <f t="shared" si="4"/>
        <v>0</v>
      </c>
      <c r="O27" s="3">
        <f t="shared" si="5"/>
        <v>590340</v>
      </c>
      <c r="P27" s="45"/>
      <c r="Q27" s="3">
        <f t="shared" si="1"/>
        <v>590340</v>
      </c>
      <c r="R27" s="1" t="s">
        <v>45</v>
      </c>
    </row>
    <row r="28" spans="1:18" ht="18.600000000000001" customHeight="1" x14ac:dyDescent="0.25">
      <c r="A28" s="30" t="s">
        <v>46</v>
      </c>
      <c r="B28" s="2" t="s">
        <v>47</v>
      </c>
      <c r="C28" s="3">
        <v>3449716</v>
      </c>
      <c r="D28" s="3">
        <v>50000</v>
      </c>
      <c r="E28" s="3"/>
      <c r="F28" s="3">
        <f t="shared" si="2"/>
        <v>3057125</v>
      </c>
      <c r="G28" s="3">
        <f t="shared" si="3"/>
        <v>342591</v>
      </c>
      <c r="H28" s="163">
        <f t="shared" si="6"/>
        <v>3057125</v>
      </c>
      <c r="I28" s="134">
        <f t="shared" si="8"/>
        <v>342591</v>
      </c>
      <c r="J28" s="10">
        <v>3033028</v>
      </c>
      <c r="K28" s="3">
        <f>IF((ROUND('表2-114年水電及自有財源'!G29*80%,0))&lt;0,0,(ROUND('表2-114年水電及自有財源'!G29*80%,0)))</f>
        <v>20820</v>
      </c>
      <c r="L28" s="4">
        <f>'表2-114年水電及自有財源'!T29</f>
        <v>3277</v>
      </c>
      <c r="N28" s="3">
        <f t="shared" si="4"/>
        <v>50000</v>
      </c>
      <c r="O28" s="3">
        <f t="shared" si="5"/>
        <v>342591</v>
      </c>
      <c r="P28" s="45"/>
      <c r="Q28" s="3">
        <f t="shared" si="1"/>
        <v>342591</v>
      </c>
      <c r="R28" s="1" t="s">
        <v>47</v>
      </c>
    </row>
    <row r="29" spans="1:18" ht="18.600000000000001" customHeight="1" x14ac:dyDescent="0.25">
      <c r="A29" s="30" t="s">
        <v>48</v>
      </c>
      <c r="B29" s="2" t="s">
        <v>49</v>
      </c>
      <c r="C29" s="3">
        <v>1678694</v>
      </c>
      <c r="D29" s="3">
        <v>0</v>
      </c>
      <c r="E29" s="3"/>
      <c r="F29" s="3">
        <f t="shared" si="2"/>
        <v>1436217</v>
      </c>
      <c r="G29" s="3">
        <f t="shared" si="3"/>
        <v>242477</v>
      </c>
      <c r="H29" s="163">
        <f t="shared" si="6"/>
        <v>1436217</v>
      </c>
      <c r="I29" s="134">
        <f t="shared" si="8"/>
        <v>242477</v>
      </c>
      <c r="J29" s="10">
        <v>1427871</v>
      </c>
      <c r="K29" s="3">
        <f>IF((ROUND('表2-114年水電及自有財源'!G30*80%,0))&lt;0,0,(ROUND('表2-114年水電及自有財源'!G30*80%,0)))</f>
        <v>8320</v>
      </c>
      <c r="L29" s="4">
        <f>'表2-114年水電及自有財源'!T30</f>
        <v>26</v>
      </c>
      <c r="N29" s="3">
        <f t="shared" si="4"/>
        <v>0</v>
      </c>
      <c r="O29" s="3">
        <f t="shared" si="5"/>
        <v>242477</v>
      </c>
      <c r="P29" s="45"/>
      <c r="Q29" s="3">
        <f t="shared" si="1"/>
        <v>242477</v>
      </c>
      <c r="R29" s="1" t="s">
        <v>49</v>
      </c>
    </row>
    <row r="30" spans="1:18" ht="18.600000000000001" customHeight="1" x14ac:dyDescent="0.25">
      <c r="A30" s="30" t="s">
        <v>50</v>
      </c>
      <c r="B30" s="2" t="s">
        <v>51</v>
      </c>
      <c r="C30" s="3">
        <v>623173</v>
      </c>
      <c r="D30" s="3">
        <v>0</v>
      </c>
      <c r="E30" s="3"/>
      <c r="F30" s="3">
        <f t="shared" si="2"/>
        <v>220731</v>
      </c>
      <c r="G30" s="3">
        <f t="shared" si="3"/>
        <v>402442</v>
      </c>
      <c r="H30" s="163">
        <f t="shared" si="6"/>
        <v>220731</v>
      </c>
      <c r="I30" s="134">
        <f t="shared" si="8"/>
        <v>402442</v>
      </c>
      <c r="J30" s="10">
        <v>191537</v>
      </c>
      <c r="K30" s="3">
        <f>IF((ROUND('表2-114年水電及自有財源'!G31*80%,0))&lt;0,0,(ROUND('表2-114年水電及自有財源'!G31*80%,0)))</f>
        <v>36798</v>
      </c>
      <c r="L30" s="4">
        <f>'表2-114年水電及自有財源'!T31</f>
        <v>-7604</v>
      </c>
      <c r="N30" s="3">
        <f t="shared" si="4"/>
        <v>0</v>
      </c>
      <c r="O30" s="3">
        <f t="shared" si="5"/>
        <v>402442</v>
      </c>
      <c r="P30" s="45"/>
      <c r="Q30" s="3">
        <f t="shared" si="1"/>
        <v>402442</v>
      </c>
      <c r="R30" s="1" t="s">
        <v>51</v>
      </c>
    </row>
    <row r="31" spans="1:18" s="123" customFormat="1" ht="18.600000000000001" customHeight="1" x14ac:dyDescent="0.25">
      <c r="A31" s="119" t="s">
        <v>52</v>
      </c>
      <c r="B31" s="120" t="s">
        <v>53</v>
      </c>
      <c r="C31" s="121">
        <v>13480369</v>
      </c>
      <c r="D31" s="121">
        <v>7957000</v>
      </c>
      <c r="E31" s="121"/>
      <c r="F31" s="3">
        <f t="shared" si="2"/>
        <v>0</v>
      </c>
      <c r="G31" s="3">
        <v>0</v>
      </c>
      <c r="H31" s="163">
        <f t="shared" si="6"/>
        <v>0</v>
      </c>
      <c r="I31" s="134">
        <f t="shared" si="8"/>
        <v>0</v>
      </c>
      <c r="J31" s="122"/>
      <c r="K31" s="121"/>
      <c r="L31" s="159">
        <f>'表2-114年水電及自有財源'!T32</f>
        <v>0</v>
      </c>
      <c r="N31" s="121">
        <v>0</v>
      </c>
      <c r="O31" s="121">
        <f t="shared" si="5"/>
        <v>0</v>
      </c>
      <c r="P31" s="95"/>
      <c r="Q31" s="121">
        <f t="shared" si="1"/>
        <v>0</v>
      </c>
      <c r="R31" s="123" t="s">
        <v>53</v>
      </c>
    </row>
    <row r="32" spans="1:18" ht="18.600000000000001" customHeight="1" x14ac:dyDescent="0.25">
      <c r="A32" s="31" t="s">
        <v>54</v>
      </c>
      <c r="B32" s="2" t="s">
        <v>55</v>
      </c>
      <c r="C32" s="3">
        <v>1429482</v>
      </c>
      <c r="D32" s="3">
        <v>187000</v>
      </c>
      <c r="E32" s="3"/>
      <c r="F32" s="3">
        <f t="shared" si="2"/>
        <v>356454</v>
      </c>
      <c r="G32" s="3">
        <f t="shared" ref="G32:G63" si="9">C32-D32-E32-F32</f>
        <v>886028</v>
      </c>
      <c r="H32" s="163">
        <f t="shared" si="6"/>
        <v>356454</v>
      </c>
      <c r="I32" s="134">
        <f t="shared" si="8"/>
        <v>886028</v>
      </c>
      <c r="J32" s="10">
        <v>292524</v>
      </c>
      <c r="K32" s="3">
        <f>IF((ROUND('表2-114年水電及自有財源'!G33*80%,0))&lt;0,0,(ROUND('表2-114年水電及自有財源'!G33*80%,0)))</f>
        <v>47966</v>
      </c>
      <c r="L32" s="4">
        <f>'表2-114年水電及自有財源'!T33</f>
        <v>15964</v>
      </c>
      <c r="N32" s="3">
        <f t="shared" ref="N32:N63" si="10">D32</f>
        <v>187000</v>
      </c>
      <c r="O32" s="3">
        <f t="shared" si="5"/>
        <v>886028</v>
      </c>
      <c r="P32" s="45"/>
      <c r="Q32" s="3">
        <f t="shared" si="1"/>
        <v>886028</v>
      </c>
      <c r="R32" s="1" t="s">
        <v>55</v>
      </c>
    </row>
    <row r="33" spans="1:27" ht="18.600000000000001" customHeight="1" x14ac:dyDescent="0.25">
      <c r="A33" s="31" t="s">
        <v>56</v>
      </c>
      <c r="B33" s="2" t="s">
        <v>57</v>
      </c>
      <c r="C33" s="3">
        <v>4317524</v>
      </c>
      <c r="D33" s="3">
        <v>200000</v>
      </c>
      <c r="E33" s="3"/>
      <c r="F33" s="3">
        <f t="shared" si="2"/>
        <v>2077716</v>
      </c>
      <c r="G33" s="3">
        <f t="shared" si="9"/>
        <v>2039808</v>
      </c>
      <c r="H33" s="163">
        <f t="shared" si="6"/>
        <v>2077716</v>
      </c>
      <c r="I33" s="134">
        <f t="shared" si="8"/>
        <v>2039808</v>
      </c>
      <c r="J33" s="10">
        <v>1983241</v>
      </c>
      <c r="K33" s="3">
        <f>IF((ROUND('表2-114年水電及自有財源'!G34*80%,0))&lt;0,0,(ROUND('表2-114年水電及自有財源'!G34*80%,0)))</f>
        <v>0</v>
      </c>
      <c r="L33" s="4">
        <f>'表2-114年水電及自有財源'!T34</f>
        <v>94475</v>
      </c>
      <c r="N33" s="3">
        <f t="shared" si="10"/>
        <v>200000</v>
      </c>
      <c r="O33" s="3">
        <f t="shared" si="5"/>
        <v>2039808</v>
      </c>
      <c r="P33" s="45"/>
      <c r="Q33" s="3">
        <f t="shared" si="1"/>
        <v>2039808</v>
      </c>
      <c r="R33" s="1" t="s">
        <v>57</v>
      </c>
    </row>
    <row r="34" spans="1:27" ht="18.600000000000001" customHeight="1" x14ac:dyDescent="0.25">
      <c r="A34" s="31" t="s">
        <v>58</v>
      </c>
      <c r="B34" s="2" t="s">
        <v>59</v>
      </c>
      <c r="C34" s="3">
        <v>2382730</v>
      </c>
      <c r="D34" s="3">
        <v>300000</v>
      </c>
      <c r="E34" s="3"/>
      <c r="F34" s="3">
        <f t="shared" si="2"/>
        <v>1233682</v>
      </c>
      <c r="G34" s="3">
        <f t="shared" si="9"/>
        <v>849048</v>
      </c>
      <c r="H34" s="163">
        <f t="shared" si="6"/>
        <v>1233682</v>
      </c>
      <c r="I34" s="134">
        <f t="shared" si="8"/>
        <v>849048</v>
      </c>
      <c r="J34" s="10">
        <v>947601</v>
      </c>
      <c r="K34" s="3">
        <f>IF((ROUND('表2-114年水電及自有財源'!G35*80%,0))&lt;0,0,(ROUND('表2-114年水電及自有財源'!G35*80%,0)))</f>
        <v>194031</v>
      </c>
      <c r="L34" s="4">
        <f>'表2-114年水電及自有財源'!T35</f>
        <v>92050</v>
      </c>
      <c r="N34" s="3">
        <f t="shared" si="10"/>
        <v>300000</v>
      </c>
      <c r="O34" s="3">
        <f t="shared" si="5"/>
        <v>849048</v>
      </c>
      <c r="P34" s="45"/>
      <c r="Q34" s="3">
        <f t="shared" si="1"/>
        <v>849048</v>
      </c>
      <c r="R34" s="1" t="s">
        <v>59</v>
      </c>
    </row>
    <row r="35" spans="1:27" ht="18.600000000000001" customHeight="1" x14ac:dyDescent="0.25">
      <c r="A35" s="20" t="s">
        <v>60</v>
      </c>
      <c r="B35" s="16" t="s">
        <v>61</v>
      </c>
      <c r="C35" s="27">
        <v>1773699</v>
      </c>
      <c r="D35" s="27">
        <v>0</v>
      </c>
      <c r="E35" s="27"/>
      <c r="F35" s="27">
        <f t="shared" si="2"/>
        <v>1264936</v>
      </c>
      <c r="G35" s="27">
        <f t="shared" si="9"/>
        <v>508763</v>
      </c>
      <c r="H35" s="163">
        <f t="shared" si="6"/>
        <v>1264936</v>
      </c>
      <c r="I35" s="134">
        <f t="shared" si="8"/>
        <v>508763</v>
      </c>
      <c r="J35" s="10">
        <v>1202080</v>
      </c>
      <c r="K35" s="3">
        <f>IF((ROUND('表2-114年水電及自有財源'!G36*80%,0))&lt;0,0,(ROUND('表2-114年水電及自有財源'!G36*80%,0)))</f>
        <v>8557</v>
      </c>
      <c r="L35" s="4">
        <f>'表2-114年水電及自有財源'!T36</f>
        <v>54299</v>
      </c>
      <c r="N35" s="3">
        <f t="shared" si="10"/>
        <v>0</v>
      </c>
      <c r="O35" s="3">
        <f t="shared" si="5"/>
        <v>508763</v>
      </c>
      <c r="P35" s="45"/>
      <c r="Q35" s="3">
        <f t="shared" si="1"/>
        <v>508763</v>
      </c>
      <c r="R35" s="1" t="s">
        <v>61</v>
      </c>
    </row>
    <row r="36" spans="1:27" ht="18.600000000000001" customHeight="1" x14ac:dyDescent="0.25">
      <c r="A36" s="20" t="s">
        <v>62</v>
      </c>
      <c r="B36" s="16" t="s">
        <v>63</v>
      </c>
      <c r="C36" s="3">
        <v>3951040</v>
      </c>
      <c r="D36" s="3">
        <v>216000</v>
      </c>
      <c r="E36" s="3"/>
      <c r="F36" s="3">
        <f t="shared" si="2"/>
        <v>3110850</v>
      </c>
      <c r="G36" s="3">
        <f t="shared" si="9"/>
        <v>624190</v>
      </c>
      <c r="H36" s="163">
        <f t="shared" si="6"/>
        <v>3110850</v>
      </c>
      <c r="I36" s="134">
        <f t="shared" si="8"/>
        <v>624190</v>
      </c>
      <c r="J36" s="10">
        <v>3014833</v>
      </c>
      <c r="K36" s="3">
        <f>IF((ROUND('表2-114年水電及自有財源'!G37*80%,0))&lt;0,0,(ROUND('表2-114年水電及自有財源'!G37*80%,0)))</f>
        <v>33228</v>
      </c>
      <c r="L36" s="4">
        <f>'表2-114年水電及自有財源'!T37</f>
        <v>62789</v>
      </c>
      <c r="N36" s="3">
        <f t="shared" si="10"/>
        <v>216000</v>
      </c>
      <c r="O36" s="3">
        <f t="shared" si="5"/>
        <v>624190</v>
      </c>
      <c r="P36" s="45"/>
      <c r="Q36" s="3">
        <f t="shared" si="1"/>
        <v>624190</v>
      </c>
      <c r="R36" s="1" t="s">
        <v>63</v>
      </c>
    </row>
    <row r="37" spans="1:27" ht="18.600000000000001" customHeight="1" x14ac:dyDescent="0.25">
      <c r="A37" s="20" t="s">
        <v>64</v>
      </c>
      <c r="B37" s="16" t="s">
        <v>65</v>
      </c>
      <c r="C37" s="3">
        <v>1427660</v>
      </c>
      <c r="D37" s="3">
        <v>60000</v>
      </c>
      <c r="E37" s="3"/>
      <c r="F37" s="3">
        <f t="shared" si="2"/>
        <v>1132232</v>
      </c>
      <c r="G37" s="3">
        <f t="shared" si="9"/>
        <v>235428</v>
      </c>
      <c r="H37" s="163">
        <f t="shared" si="6"/>
        <v>1132232</v>
      </c>
      <c r="I37" s="134">
        <f t="shared" si="8"/>
        <v>235428</v>
      </c>
      <c r="J37" s="10">
        <v>1052992</v>
      </c>
      <c r="K37" s="3">
        <f>IF((ROUND('表2-114年水電及自有財源'!G38*80%,0))&lt;0,0,(ROUND('表2-114年水電及自有財源'!G38*80%,0)))</f>
        <v>74234</v>
      </c>
      <c r="L37" s="4">
        <f>'表2-114年水電及自有財源'!T38</f>
        <v>5006</v>
      </c>
      <c r="N37" s="3">
        <f t="shared" si="10"/>
        <v>60000</v>
      </c>
      <c r="O37" s="3">
        <f t="shared" si="5"/>
        <v>235428</v>
      </c>
      <c r="P37" s="45"/>
      <c r="Q37" s="3">
        <f t="shared" ref="Q37:Q68" si="11">O37-P37</f>
        <v>235428</v>
      </c>
      <c r="R37" s="1" t="s">
        <v>65</v>
      </c>
    </row>
    <row r="38" spans="1:27" ht="18.600000000000001" customHeight="1" x14ac:dyDescent="0.25">
      <c r="A38" s="20" t="s">
        <v>66</v>
      </c>
      <c r="B38" s="16" t="s">
        <v>67</v>
      </c>
      <c r="C38" s="3">
        <v>918766</v>
      </c>
      <c r="D38" s="3">
        <v>75000</v>
      </c>
      <c r="E38" s="3"/>
      <c r="F38" s="3">
        <f t="shared" ref="F38:F69" si="12">SUM(J38:L38)</f>
        <v>441022</v>
      </c>
      <c r="G38" s="3">
        <f t="shared" si="9"/>
        <v>402744</v>
      </c>
      <c r="H38" s="163">
        <f t="shared" si="6"/>
        <v>441022</v>
      </c>
      <c r="I38" s="134">
        <f t="shared" si="8"/>
        <v>402744</v>
      </c>
      <c r="J38" s="10">
        <v>318796</v>
      </c>
      <c r="K38" s="3">
        <f>IF((ROUND('表2-114年水電及自有財源'!G39*80%,0))&lt;0,0,(ROUND('表2-114年水電及自有財源'!G39*80%,0)))</f>
        <v>71082</v>
      </c>
      <c r="L38" s="4">
        <f>'表2-114年水電及自有財源'!T39</f>
        <v>51144</v>
      </c>
      <c r="N38" s="3">
        <f t="shared" si="10"/>
        <v>75000</v>
      </c>
      <c r="O38" s="3">
        <f t="shared" ref="O38:O69" si="13">I38</f>
        <v>402744</v>
      </c>
      <c r="P38" s="45"/>
      <c r="Q38" s="3">
        <f t="shared" si="11"/>
        <v>402744</v>
      </c>
      <c r="R38" s="1" t="s">
        <v>67</v>
      </c>
    </row>
    <row r="39" spans="1:27" ht="18.600000000000001" customHeight="1" x14ac:dyDescent="0.25">
      <c r="A39" s="20" t="s">
        <v>68</v>
      </c>
      <c r="B39" s="16" t="s">
        <v>69</v>
      </c>
      <c r="C39" s="3">
        <v>3261978</v>
      </c>
      <c r="D39" s="3">
        <v>0</v>
      </c>
      <c r="E39" s="3"/>
      <c r="F39" s="3">
        <f t="shared" si="12"/>
        <v>1833283</v>
      </c>
      <c r="G39" s="3">
        <f t="shared" si="9"/>
        <v>1428695</v>
      </c>
      <c r="H39" s="163">
        <f t="shared" si="6"/>
        <v>1833283</v>
      </c>
      <c r="I39" s="134">
        <f t="shared" si="8"/>
        <v>1428695</v>
      </c>
      <c r="J39" s="10">
        <v>1682499</v>
      </c>
      <c r="K39" s="3">
        <f>IF((ROUND('表2-114年水電及自有財源'!G40*80%,0))&lt;0,0,(ROUND('表2-114年水電及自有財源'!G40*80%,0)))</f>
        <v>0</v>
      </c>
      <c r="L39" s="219">
        <f>'表2-114年水電及自有財源'!T40</f>
        <v>150784</v>
      </c>
      <c r="N39" s="3">
        <f t="shared" si="10"/>
        <v>0</v>
      </c>
      <c r="O39" s="3">
        <f t="shared" si="13"/>
        <v>1428695</v>
      </c>
      <c r="P39" s="45">
        <v>147000</v>
      </c>
      <c r="Q39" s="3">
        <f t="shared" si="11"/>
        <v>1281695</v>
      </c>
      <c r="R39" s="1" t="s">
        <v>69</v>
      </c>
    </row>
    <row r="40" spans="1:27" ht="18.600000000000001" customHeight="1" x14ac:dyDescent="0.25">
      <c r="A40" s="20" t="s">
        <v>70</v>
      </c>
      <c r="B40" s="16" t="s">
        <v>71</v>
      </c>
      <c r="C40" s="3">
        <v>3717413</v>
      </c>
      <c r="D40" s="3">
        <v>0</v>
      </c>
      <c r="E40" s="3"/>
      <c r="F40" s="3">
        <f t="shared" si="12"/>
        <v>2811475</v>
      </c>
      <c r="G40" s="3">
        <f t="shared" si="9"/>
        <v>905938</v>
      </c>
      <c r="H40" s="163">
        <f t="shared" si="6"/>
        <v>2811475</v>
      </c>
      <c r="I40" s="134">
        <f t="shared" si="8"/>
        <v>905938</v>
      </c>
      <c r="J40" s="10">
        <v>2654606</v>
      </c>
      <c r="K40" s="3">
        <f>IF((ROUND('表2-114年水電及自有財源'!G41*80%,0))&lt;0,0,(ROUND('表2-114年水電及自有財源'!G41*80%,0)))</f>
        <v>98248</v>
      </c>
      <c r="L40" s="4">
        <f>'表2-114年水電及自有財源'!T41</f>
        <v>58621</v>
      </c>
      <c r="N40" s="3">
        <f t="shared" si="10"/>
        <v>0</v>
      </c>
      <c r="O40" s="3">
        <f t="shared" si="13"/>
        <v>905938</v>
      </c>
      <c r="P40" s="45"/>
      <c r="Q40" s="3">
        <f t="shared" si="11"/>
        <v>905938</v>
      </c>
      <c r="R40" s="1" t="s">
        <v>71</v>
      </c>
    </row>
    <row r="41" spans="1:27" ht="18.600000000000001" customHeight="1" x14ac:dyDescent="0.25">
      <c r="A41" s="20" t="s">
        <v>72</v>
      </c>
      <c r="B41" s="210" t="s">
        <v>73</v>
      </c>
      <c r="C41" s="207">
        <v>1129467</v>
      </c>
      <c r="D41" s="3">
        <v>0</v>
      </c>
      <c r="E41" s="3"/>
      <c r="F41" s="207">
        <f t="shared" si="12"/>
        <v>714754</v>
      </c>
      <c r="G41" s="207">
        <f t="shared" si="9"/>
        <v>414713</v>
      </c>
      <c r="H41" s="163">
        <f t="shared" si="6"/>
        <v>714754</v>
      </c>
      <c r="I41" s="134">
        <f t="shared" si="8"/>
        <v>414713</v>
      </c>
      <c r="J41" s="212">
        <v>609548</v>
      </c>
      <c r="K41" s="207">
        <f>IF((ROUND('表2-114年水電及自有財源'!G42*80%,0))&lt;0,0,(ROUND('表2-114年水電及自有財源'!G42*80%,0)))</f>
        <v>92590</v>
      </c>
      <c r="L41" s="211">
        <f>'表2-114年水電及自有財源'!T42</f>
        <v>12616</v>
      </c>
      <c r="M41" s="213"/>
      <c r="N41" s="3">
        <f t="shared" si="10"/>
        <v>0</v>
      </c>
      <c r="O41" s="207">
        <f t="shared" si="13"/>
        <v>414713</v>
      </c>
      <c r="P41" s="45"/>
      <c r="Q41" s="3">
        <f t="shared" si="11"/>
        <v>414713</v>
      </c>
      <c r="R41" s="1" t="s">
        <v>73</v>
      </c>
    </row>
    <row r="42" spans="1:27" ht="18.600000000000001" customHeight="1" x14ac:dyDescent="0.25">
      <c r="A42" s="20" t="s">
        <v>74</v>
      </c>
      <c r="B42" s="210" t="s">
        <v>75</v>
      </c>
      <c r="C42" s="207">
        <v>2731242</v>
      </c>
      <c r="D42" s="3">
        <v>0</v>
      </c>
      <c r="E42" s="3"/>
      <c r="F42" s="207">
        <f t="shared" si="12"/>
        <v>2217399</v>
      </c>
      <c r="G42" s="207">
        <f t="shared" si="9"/>
        <v>513843</v>
      </c>
      <c r="H42" s="163">
        <f t="shared" si="6"/>
        <v>2217399</v>
      </c>
      <c r="I42" s="134">
        <f t="shared" si="8"/>
        <v>513843</v>
      </c>
      <c r="J42" s="212">
        <v>1740238</v>
      </c>
      <c r="K42" s="207">
        <f>IF((ROUND('表2-114年水電及自有財源'!G43*80%,0))&lt;0,0,(ROUND('表2-114年水電及自有財源'!G43*80%,0)))</f>
        <v>240810</v>
      </c>
      <c r="L42" s="211">
        <f>'表2-114年水電及自有財源'!T43</f>
        <v>236351</v>
      </c>
      <c r="M42" s="213"/>
      <c r="N42" s="3">
        <f t="shared" si="10"/>
        <v>0</v>
      </c>
      <c r="O42" s="207">
        <f t="shared" si="13"/>
        <v>513843</v>
      </c>
      <c r="P42" s="224">
        <v>145000</v>
      </c>
      <c r="Q42" s="3">
        <f t="shared" si="11"/>
        <v>368843</v>
      </c>
      <c r="R42" s="1" t="s">
        <v>75</v>
      </c>
    </row>
    <row r="43" spans="1:27" s="214" customFormat="1" ht="18.600000000000001" customHeight="1" x14ac:dyDescent="0.25">
      <c r="A43" s="216" t="s">
        <v>76</v>
      </c>
      <c r="B43" s="210" t="s">
        <v>77</v>
      </c>
      <c r="C43" s="207">
        <v>1813740</v>
      </c>
      <c r="D43" s="3">
        <v>100000</v>
      </c>
      <c r="E43" s="3"/>
      <c r="F43" s="207">
        <f t="shared" si="12"/>
        <v>1125582</v>
      </c>
      <c r="G43" s="207">
        <f t="shared" si="9"/>
        <v>588158</v>
      </c>
      <c r="H43" s="163">
        <f t="shared" si="6"/>
        <v>1125582</v>
      </c>
      <c r="I43" s="134">
        <f t="shared" si="8"/>
        <v>588158</v>
      </c>
      <c r="J43" s="212">
        <v>1041431</v>
      </c>
      <c r="K43" s="207">
        <f>IF((ROUND('表2-114年水電及自有財源'!G44*80%,0))&lt;0,0,(ROUND('表2-114年水電及自有財源'!G44*80%,0)))</f>
        <v>77195</v>
      </c>
      <c r="L43" s="211">
        <f>'表2-114年水電及自有財源'!T44</f>
        <v>6956</v>
      </c>
      <c r="M43" s="213"/>
      <c r="N43" s="3">
        <f t="shared" si="10"/>
        <v>100000</v>
      </c>
      <c r="O43" s="207">
        <f t="shared" si="13"/>
        <v>588158</v>
      </c>
      <c r="P43" s="45"/>
      <c r="Q43" s="207">
        <f t="shared" si="11"/>
        <v>588158</v>
      </c>
      <c r="R43" s="213" t="s">
        <v>77</v>
      </c>
      <c r="S43" s="213"/>
      <c r="T43" s="213"/>
      <c r="U43" s="213"/>
      <c r="V43" s="213"/>
      <c r="W43" s="213"/>
      <c r="X43" s="213"/>
      <c r="Y43" s="213"/>
      <c r="Z43" s="213"/>
      <c r="AA43" s="213"/>
    </row>
    <row r="44" spans="1:27" ht="18.600000000000001" customHeight="1" x14ac:dyDescent="0.25">
      <c r="A44" s="20" t="s">
        <v>78</v>
      </c>
      <c r="B44" s="16" t="s">
        <v>79</v>
      </c>
      <c r="C44" s="3">
        <v>5793909</v>
      </c>
      <c r="D44" s="3">
        <v>0</v>
      </c>
      <c r="E44" s="3"/>
      <c r="F44" s="3">
        <f t="shared" si="12"/>
        <v>4519078</v>
      </c>
      <c r="G44" s="3">
        <f t="shared" si="9"/>
        <v>1274831</v>
      </c>
      <c r="H44" s="163">
        <f t="shared" si="6"/>
        <v>4519078</v>
      </c>
      <c r="I44" s="134">
        <f t="shared" si="8"/>
        <v>1274831</v>
      </c>
      <c r="J44" s="212">
        <v>4385616</v>
      </c>
      <c r="K44" s="207">
        <f>IF((ROUND('表2-114年水電及自有財源'!G45*80%,0))&lt;0,0,(ROUND('表2-114年水電及自有財源'!G45*80%,0)))</f>
        <v>133885</v>
      </c>
      <c r="L44" s="211">
        <f>'表2-114年水電及自有財源'!T45</f>
        <v>-423</v>
      </c>
      <c r="M44" s="213"/>
      <c r="N44" s="3">
        <f t="shared" si="10"/>
        <v>0</v>
      </c>
      <c r="O44" s="207">
        <f t="shared" si="13"/>
        <v>1274831</v>
      </c>
      <c r="P44" s="45"/>
      <c r="Q44" s="3">
        <f t="shared" si="11"/>
        <v>1274831</v>
      </c>
      <c r="R44" s="1" t="s">
        <v>79</v>
      </c>
    </row>
    <row r="45" spans="1:27" ht="18.600000000000001" customHeight="1" x14ac:dyDescent="0.25">
      <c r="A45" s="20" t="s">
        <v>80</v>
      </c>
      <c r="B45" s="16" t="s">
        <v>81</v>
      </c>
      <c r="C45" s="3">
        <v>1458955</v>
      </c>
      <c r="D45" s="3">
        <v>0</v>
      </c>
      <c r="E45" s="3"/>
      <c r="F45" s="3">
        <f t="shared" si="12"/>
        <v>1025355</v>
      </c>
      <c r="G45" s="3">
        <f t="shared" si="9"/>
        <v>433600</v>
      </c>
      <c r="H45" s="163">
        <f t="shared" si="6"/>
        <v>1025355</v>
      </c>
      <c r="I45" s="134">
        <f t="shared" si="8"/>
        <v>433600</v>
      </c>
      <c r="J45" s="10">
        <v>855532</v>
      </c>
      <c r="K45" s="3">
        <f>IF((ROUND('表2-114年水電及自有財源'!G46*80%,0))&lt;0,0,(ROUND('表2-114年水電及自有財源'!G46*80%,0)))</f>
        <v>162267</v>
      </c>
      <c r="L45" s="4">
        <f>'表2-114年水電及自有財源'!T46</f>
        <v>7556</v>
      </c>
      <c r="N45" s="3">
        <f t="shared" si="10"/>
        <v>0</v>
      </c>
      <c r="O45" s="3">
        <f t="shared" si="13"/>
        <v>433600</v>
      </c>
      <c r="P45" s="45"/>
      <c r="Q45" s="3">
        <f t="shared" si="11"/>
        <v>433600</v>
      </c>
      <c r="R45" s="1" t="s">
        <v>81</v>
      </c>
    </row>
    <row r="46" spans="1:27" s="213" customFormat="1" ht="18.600000000000001" customHeight="1" x14ac:dyDescent="0.25">
      <c r="A46" s="20" t="s">
        <v>82</v>
      </c>
      <c r="B46" s="210" t="s">
        <v>83</v>
      </c>
      <c r="C46" s="207">
        <v>2101334</v>
      </c>
      <c r="D46" s="3">
        <v>0</v>
      </c>
      <c r="E46" s="3"/>
      <c r="F46" s="207">
        <f t="shared" si="12"/>
        <v>1863602</v>
      </c>
      <c r="G46" s="207">
        <f t="shared" si="9"/>
        <v>237732</v>
      </c>
      <c r="H46" s="163">
        <f t="shared" si="6"/>
        <v>1863602</v>
      </c>
      <c r="I46" s="134">
        <f t="shared" si="8"/>
        <v>237732</v>
      </c>
      <c r="J46" s="212">
        <v>1801623</v>
      </c>
      <c r="K46" s="207">
        <f>IF((ROUND('表2-114年水電及自有財源'!G47*80%,0))&lt;0,0,(ROUND('表2-114年水電及自有財源'!G47*80%,0)))</f>
        <v>61353</v>
      </c>
      <c r="L46" s="211">
        <f>'表2-114年水電及自有財源'!T47</f>
        <v>626</v>
      </c>
      <c r="N46" s="3">
        <f t="shared" si="10"/>
        <v>0</v>
      </c>
      <c r="O46" s="207">
        <f t="shared" si="13"/>
        <v>237732</v>
      </c>
      <c r="P46" s="45"/>
      <c r="Q46" s="207">
        <f t="shared" si="11"/>
        <v>237732</v>
      </c>
      <c r="R46" s="213" t="s">
        <v>83</v>
      </c>
    </row>
    <row r="47" spans="1:27" ht="18.600000000000001" customHeight="1" x14ac:dyDescent="0.25">
      <c r="A47" s="20" t="s">
        <v>84</v>
      </c>
      <c r="B47" s="16" t="s">
        <v>85</v>
      </c>
      <c r="C47" s="3">
        <v>760448</v>
      </c>
      <c r="D47" s="3">
        <v>0</v>
      </c>
      <c r="E47" s="3"/>
      <c r="F47" s="3">
        <f t="shared" si="12"/>
        <v>732727</v>
      </c>
      <c r="G47" s="3">
        <f t="shared" si="9"/>
        <v>27721</v>
      </c>
      <c r="H47" s="163">
        <f t="shared" si="6"/>
        <v>732727</v>
      </c>
      <c r="I47" s="134">
        <f t="shared" si="8"/>
        <v>27721</v>
      </c>
      <c r="J47" s="10">
        <v>724225</v>
      </c>
      <c r="K47" s="3">
        <f>IF((ROUND('表2-114年水電及自有財源'!G48*80%,0))&lt;0,0,(ROUND('表2-114年水電及自有財源'!G48*80%,0)))</f>
        <v>7254</v>
      </c>
      <c r="L47" s="4">
        <f>'表2-114年水電及自有財源'!T48</f>
        <v>1248</v>
      </c>
      <c r="N47" s="3">
        <f t="shared" si="10"/>
        <v>0</v>
      </c>
      <c r="O47" s="3">
        <f t="shared" si="13"/>
        <v>27721</v>
      </c>
      <c r="P47" s="45"/>
      <c r="Q47" s="3">
        <f t="shared" si="11"/>
        <v>27721</v>
      </c>
      <c r="R47" s="1" t="s">
        <v>85</v>
      </c>
    </row>
    <row r="48" spans="1:27" ht="18.600000000000001" customHeight="1" x14ac:dyDescent="0.25">
      <c r="A48" s="20" t="s">
        <v>86</v>
      </c>
      <c r="B48" s="16" t="s">
        <v>87</v>
      </c>
      <c r="C48" s="3">
        <v>1083342</v>
      </c>
      <c r="D48" s="3">
        <v>0</v>
      </c>
      <c r="E48" s="3"/>
      <c r="F48" s="3">
        <f t="shared" si="12"/>
        <v>431620</v>
      </c>
      <c r="G48" s="3">
        <f t="shared" si="9"/>
        <v>651722</v>
      </c>
      <c r="H48" s="163">
        <f t="shared" si="6"/>
        <v>431620</v>
      </c>
      <c r="I48" s="134">
        <f t="shared" si="8"/>
        <v>651722</v>
      </c>
      <c r="J48" s="10">
        <v>390255</v>
      </c>
      <c r="K48" s="3">
        <f>IF((ROUND('表2-114年水電及自有財源'!G49*80%,0))&lt;0,0,(ROUND('表2-114年水電及自有財源'!G49*80%,0)))</f>
        <v>11419</v>
      </c>
      <c r="L48" s="4">
        <f>'表2-114年水電及自有財源'!T49</f>
        <v>29946</v>
      </c>
      <c r="N48" s="3">
        <f t="shared" si="10"/>
        <v>0</v>
      </c>
      <c r="O48" s="3">
        <f t="shared" si="13"/>
        <v>651722</v>
      </c>
      <c r="P48" s="45"/>
      <c r="Q48" s="3">
        <f t="shared" si="11"/>
        <v>651722</v>
      </c>
      <c r="R48" s="1" t="s">
        <v>87</v>
      </c>
    </row>
    <row r="49" spans="1:18" ht="18.600000000000001" customHeight="1" x14ac:dyDescent="0.25">
      <c r="A49" s="20" t="s">
        <v>88</v>
      </c>
      <c r="B49" s="16" t="s">
        <v>89</v>
      </c>
      <c r="C49" s="3">
        <v>1643091</v>
      </c>
      <c r="D49" s="3">
        <v>0</v>
      </c>
      <c r="E49" s="3"/>
      <c r="F49" s="3">
        <f t="shared" si="12"/>
        <v>817997</v>
      </c>
      <c r="G49" s="3">
        <f t="shared" si="9"/>
        <v>825094</v>
      </c>
      <c r="H49" s="163">
        <f t="shared" si="6"/>
        <v>817997</v>
      </c>
      <c r="I49" s="134">
        <f t="shared" si="8"/>
        <v>825094</v>
      </c>
      <c r="J49" s="10">
        <v>572761</v>
      </c>
      <c r="K49" s="3">
        <f>IF((ROUND('表2-114年水電及自有財源'!G50*80%,0))&lt;0,0,(ROUND('表2-114年水電及自有財源'!G50*80%,0)))</f>
        <v>201153</v>
      </c>
      <c r="L49" s="4">
        <f>'表2-114年水電及自有財源'!T50</f>
        <v>44083</v>
      </c>
      <c r="N49" s="3">
        <f t="shared" si="10"/>
        <v>0</v>
      </c>
      <c r="O49" s="3">
        <f t="shared" si="13"/>
        <v>825094</v>
      </c>
      <c r="P49" s="45"/>
      <c r="Q49" s="3">
        <f t="shared" si="11"/>
        <v>825094</v>
      </c>
      <c r="R49" s="1" t="s">
        <v>89</v>
      </c>
    </row>
    <row r="50" spans="1:18" ht="18.600000000000001" customHeight="1" x14ac:dyDescent="0.25">
      <c r="A50" s="20" t="s">
        <v>347</v>
      </c>
      <c r="B50" s="16" t="s">
        <v>91</v>
      </c>
      <c r="C50" s="3">
        <v>2961742</v>
      </c>
      <c r="D50" s="3">
        <v>50000</v>
      </c>
      <c r="E50" s="3"/>
      <c r="F50" s="3">
        <f t="shared" si="12"/>
        <v>2298561</v>
      </c>
      <c r="G50" s="3">
        <f t="shared" si="9"/>
        <v>613181</v>
      </c>
      <c r="H50" s="163">
        <f t="shared" si="6"/>
        <v>2298561</v>
      </c>
      <c r="I50" s="134">
        <f t="shared" si="8"/>
        <v>613181</v>
      </c>
      <c r="J50" s="10">
        <v>2288150</v>
      </c>
      <c r="K50" s="3">
        <f>IF((ROUND('表2-114年水電及自有財源'!G51*80%,0))&lt;0,0,(ROUND('表2-114年水電及自有財源'!G51*80%,0)))</f>
        <v>11135</v>
      </c>
      <c r="L50" s="4">
        <f>'表2-114年水電及自有財源'!T51</f>
        <v>-724</v>
      </c>
      <c r="N50" s="3">
        <f t="shared" si="10"/>
        <v>50000</v>
      </c>
      <c r="O50" s="3">
        <f t="shared" si="13"/>
        <v>613181</v>
      </c>
      <c r="P50" s="104"/>
      <c r="Q50" s="3">
        <f t="shared" si="11"/>
        <v>613181</v>
      </c>
      <c r="R50" s="1" t="s">
        <v>91</v>
      </c>
    </row>
    <row r="51" spans="1:18" ht="18.600000000000001" customHeight="1" x14ac:dyDescent="0.25">
      <c r="A51" s="20" t="s">
        <v>92</v>
      </c>
      <c r="B51" s="16" t="s">
        <v>93</v>
      </c>
      <c r="C51" s="3">
        <v>1075521</v>
      </c>
      <c r="D51" s="3">
        <v>0</v>
      </c>
      <c r="E51" s="3"/>
      <c r="F51" s="3">
        <f t="shared" si="12"/>
        <v>802325</v>
      </c>
      <c r="G51" s="3">
        <f t="shared" si="9"/>
        <v>273196</v>
      </c>
      <c r="H51" s="163">
        <f t="shared" si="6"/>
        <v>802325</v>
      </c>
      <c r="I51" s="134">
        <f t="shared" si="8"/>
        <v>273196</v>
      </c>
      <c r="J51" s="10">
        <v>760158</v>
      </c>
      <c r="K51" s="3">
        <f>IF((ROUND('表2-114年水電及自有財源'!G52*80%,0))&lt;0,0,(ROUND('表2-114年水電及自有財源'!G52*80%,0)))</f>
        <v>36065</v>
      </c>
      <c r="L51" s="4">
        <f>'表2-114年水電及自有財源'!T52</f>
        <v>6102</v>
      </c>
      <c r="N51" s="3">
        <f t="shared" si="10"/>
        <v>0</v>
      </c>
      <c r="O51" s="3">
        <f t="shared" si="13"/>
        <v>273196</v>
      </c>
      <c r="P51" s="45"/>
      <c r="Q51" s="3">
        <f t="shared" si="11"/>
        <v>273196</v>
      </c>
      <c r="R51" s="1" t="s">
        <v>93</v>
      </c>
    </row>
    <row r="52" spans="1:18" ht="18.600000000000001" customHeight="1" x14ac:dyDescent="0.25">
      <c r="A52" s="20" t="s">
        <v>94</v>
      </c>
      <c r="B52" s="16" t="s">
        <v>95</v>
      </c>
      <c r="C52" s="3">
        <v>2571348</v>
      </c>
      <c r="D52" s="3">
        <v>46000</v>
      </c>
      <c r="E52" s="3"/>
      <c r="F52" s="3">
        <f t="shared" si="12"/>
        <v>1974654</v>
      </c>
      <c r="G52" s="3">
        <f t="shared" si="9"/>
        <v>550694</v>
      </c>
      <c r="H52" s="163">
        <f t="shared" si="6"/>
        <v>1974654</v>
      </c>
      <c r="I52" s="134">
        <f t="shared" si="8"/>
        <v>550694</v>
      </c>
      <c r="J52" s="10">
        <v>1956052</v>
      </c>
      <c r="K52" s="3">
        <f>IF((ROUND('表2-114年水電及自有財源'!G53*80%,0))&lt;0,0,(ROUND('表2-114年水電及自有財源'!G53*80%,0)))</f>
        <v>0</v>
      </c>
      <c r="L52" s="4">
        <f>'表2-114年水電及自有財源'!T53</f>
        <v>18602</v>
      </c>
      <c r="N52" s="3">
        <f t="shared" si="10"/>
        <v>46000</v>
      </c>
      <c r="O52" s="3">
        <f t="shared" si="13"/>
        <v>550694</v>
      </c>
      <c r="P52" s="45"/>
      <c r="Q52" s="3">
        <f t="shared" si="11"/>
        <v>550694</v>
      </c>
      <c r="R52" s="1" t="s">
        <v>95</v>
      </c>
    </row>
    <row r="53" spans="1:18" ht="18.600000000000001" customHeight="1" x14ac:dyDescent="0.25">
      <c r="A53" s="20" t="s">
        <v>96</v>
      </c>
      <c r="B53" s="16" t="s">
        <v>97</v>
      </c>
      <c r="C53" s="3">
        <v>2216543</v>
      </c>
      <c r="D53" s="3">
        <v>229000</v>
      </c>
      <c r="E53" s="3"/>
      <c r="F53" s="3">
        <f t="shared" si="12"/>
        <v>1540392</v>
      </c>
      <c r="G53" s="3">
        <f t="shared" si="9"/>
        <v>447151</v>
      </c>
      <c r="H53" s="163">
        <f t="shared" si="6"/>
        <v>1540392</v>
      </c>
      <c r="I53" s="134">
        <f t="shared" si="8"/>
        <v>447151</v>
      </c>
      <c r="J53" s="10">
        <v>1474393</v>
      </c>
      <c r="K53" s="3">
        <f>IF((ROUND('表2-114年水電及自有財源'!G54*80%,0))&lt;0,0,(ROUND('表2-114年水電及自有財源'!G54*80%,0)))</f>
        <v>58848</v>
      </c>
      <c r="L53" s="4">
        <f>'表2-114年水電及自有財源'!T54</f>
        <v>7151</v>
      </c>
      <c r="N53" s="3">
        <f t="shared" si="10"/>
        <v>229000</v>
      </c>
      <c r="O53" s="3">
        <f t="shared" si="13"/>
        <v>447151</v>
      </c>
      <c r="P53" s="45"/>
      <c r="Q53" s="3">
        <f t="shared" si="11"/>
        <v>447151</v>
      </c>
      <c r="R53" s="1" t="s">
        <v>97</v>
      </c>
    </row>
    <row r="54" spans="1:18" ht="18.600000000000001" customHeight="1" x14ac:dyDescent="0.25">
      <c r="A54" s="20" t="s">
        <v>98</v>
      </c>
      <c r="B54" s="16" t="s">
        <v>99</v>
      </c>
      <c r="C54" s="3">
        <v>1146337</v>
      </c>
      <c r="D54" s="3">
        <v>0</v>
      </c>
      <c r="E54" s="3"/>
      <c r="F54" s="3">
        <f t="shared" si="12"/>
        <v>1085780</v>
      </c>
      <c r="G54" s="3">
        <f t="shared" si="9"/>
        <v>60557</v>
      </c>
      <c r="H54" s="163">
        <f t="shared" si="6"/>
        <v>1085780</v>
      </c>
      <c r="I54" s="134">
        <f t="shared" si="8"/>
        <v>60557</v>
      </c>
      <c r="J54" s="10">
        <v>993834</v>
      </c>
      <c r="K54" s="3">
        <f>IF((ROUND('表2-114年水電及自有財源'!G55*80%,0))&lt;0,0,(ROUND('表2-114年水電及自有財源'!G55*80%,0)))</f>
        <v>85679</v>
      </c>
      <c r="L54" s="4">
        <f>'表2-114年水電及自有財源'!T55</f>
        <v>6267</v>
      </c>
      <c r="N54" s="3">
        <f t="shared" si="10"/>
        <v>0</v>
      </c>
      <c r="O54" s="3">
        <f t="shared" si="13"/>
        <v>60557</v>
      </c>
      <c r="P54" s="45"/>
      <c r="Q54" s="3">
        <f t="shared" si="11"/>
        <v>60557</v>
      </c>
      <c r="R54" s="1" t="s">
        <v>99</v>
      </c>
    </row>
    <row r="55" spans="1:18" ht="18.600000000000001" customHeight="1" x14ac:dyDescent="0.25">
      <c r="A55" s="20" t="s">
        <v>100</v>
      </c>
      <c r="B55" s="16" t="s">
        <v>101</v>
      </c>
      <c r="C55" s="3">
        <v>1707530</v>
      </c>
      <c r="D55" s="3">
        <v>140000</v>
      </c>
      <c r="E55" s="3"/>
      <c r="F55" s="3">
        <f t="shared" si="12"/>
        <v>1336232</v>
      </c>
      <c r="G55" s="3">
        <f t="shared" si="9"/>
        <v>231298</v>
      </c>
      <c r="H55" s="163">
        <f t="shared" si="6"/>
        <v>1336232</v>
      </c>
      <c r="I55" s="134">
        <f t="shared" si="8"/>
        <v>231298</v>
      </c>
      <c r="J55" s="10">
        <v>1267215</v>
      </c>
      <c r="K55" s="3">
        <f>IF((ROUND('表2-114年水電及自有財源'!G56*80%,0))&lt;0,0,(ROUND('表2-114年水電及自有財源'!G56*80%,0)))</f>
        <v>23858</v>
      </c>
      <c r="L55" s="4">
        <f>'表2-114年水電及自有財源'!T56</f>
        <v>45159</v>
      </c>
      <c r="N55" s="3">
        <f t="shared" si="10"/>
        <v>140000</v>
      </c>
      <c r="O55" s="3">
        <f t="shared" si="13"/>
        <v>231298</v>
      </c>
      <c r="P55" s="45"/>
      <c r="Q55" s="3">
        <f t="shared" si="11"/>
        <v>231298</v>
      </c>
      <c r="R55" s="1" t="s">
        <v>101</v>
      </c>
    </row>
    <row r="56" spans="1:18" ht="18.600000000000001" customHeight="1" x14ac:dyDescent="0.25">
      <c r="A56" s="20" t="s">
        <v>102</v>
      </c>
      <c r="B56" s="16" t="s">
        <v>103</v>
      </c>
      <c r="C56" s="3">
        <v>747472</v>
      </c>
      <c r="D56" s="3">
        <v>0</v>
      </c>
      <c r="E56" s="3"/>
      <c r="F56" s="3">
        <f t="shared" si="12"/>
        <v>578641</v>
      </c>
      <c r="G56" s="3">
        <f t="shared" si="9"/>
        <v>168831</v>
      </c>
      <c r="H56" s="163">
        <f t="shared" si="6"/>
        <v>578641</v>
      </c>
      <c r="I56" s="134">
        <f t="shared" si="8"/>
        <v>168831</v>
      </c>
      <c r="J56" s="10">
        <v>505242</v>
      </c>
      <c r="K56" s="3">
        <f>IF((ROUND('表2-114年水電及自有財源'!G57*80%,0))&lt;0,0,(ROUND('表2-114年水電及自有財源'!G57*80%,0)))</f>
        <v>72448</v>
      </c>
      <c r="L56" s="4">
        <f>'表2-114年水電及自有財源'!T57</f>
        <v>951</v>
      </c>
      <c r="N56" s="3">
        <f t="shared" si="10"/>
        <v>0</v>
      </c>
      <c r="O56" s="3">
        <f t="shared" si="13"/>
        <v>168831</v>
      </c>
      <c r="P56" s="45"/>
      <c r="Q56" s="3">
        <f t="shared" si="11"/>
        <v>168831</v>
      </c>
      <c r="R56" s="1" t="s">
        <v>103</v>
      </c>
    </row>
    <row r="57" spans="1:18" ht="18.600000000000001" customHeight="1" x14ac:dyDescent="0.25">
      <c r="A57" s="20" t="s">
        <v>104</v>
      </c>
      <c r="B57" s="16" t="s">
        <v>105</v>
      </c>
      <c r="C57" s="3">
        <v>1247899</v>
      </c>
      <c r="D57" s="3">
        <v>100000</v>
      </c>
      <c r="E57" s="3"/>
      <c r="F57" s="3">
        <f t="shared" si="12"/>
        <v>934400</v>
      </c>
      <c r="G57" s="3">
        <f t="shared" si="9"/>
        <v>213499</v>
      </c>
      <c r="H57" s="163">
        <f t="shared" si="6"/>
        <v>934400</v>
      </c>
      <c r="I57" s="134">
        <f t="shared" si="8"/>
        <v>213499</v>
      </c>
      <c r="J57" s="10">
        <v>832261</v>
      </c>
      <c r="K57" s="3">
        <f>IF((ROUND('表2-114年水電及自有財源'!G58*80%,0))&lt;0,0,(ROUND('表2-114年水電及自有財源'!G58*80%,0)))</f>
        <v>100711</v>
      </c>
      <c r="L57" s="4">
        <f>'表2-114年水電及自有財源'!T58</f>
        <v>1428</v>
      </c>
      <c r="N57" s="3">
        <f t="shared" si="10"/>
        <v>100000</v>
      </c>
      <c r="O57" s="3">
        <f t="shared" si="13"/>
        <v>213499</v>
      </c>
      <c r="P57" s="45"/>
      <c r="Q57" s="3">
        <f t="shared" si="11"/>
        <v>213499</v>
      </c>
      <c r="R57" s="1" t="s">
        <v>105</v>
      </c>
    </row>
    <row r="58" spans="1:18" ht="18.600000000000001" customHeight="1" x14ac:dyDescent="0.25">
      <c r="A58" s="20" t="s">
        <v>106</v>
      </c>
      <c r="B58" s="16" t="s">
        <v>107</v>
      </c>
      <c r="C58" s="3">
        <v>455455</v>
      </c>
      <c r="D58" s="3">
        <v>0</v>
      </c>
      <c r="E58" s="3"/>
      <c r="F58" s="3">
        <f t="shared" si="12"/>
        <v>373958</v>
      </c>
      <c r="G58" s="3">
        <f t="shared" si="9"/>
        <v>81497</v>
      </c>
      <c r="H58" s="163">
        <f t="shared" si="6"/>
        <v>373958</v>
      </c>
      <c r="I58" s="134">
        <f t="shared" si="8"/>
        <v>81497</v>
      </c>
      <c r="J58" s="10">
        <v>325556</v>
      </c>
      <c r="K58" s="3">
        <f>IF((ROUND('表2-114年水電及自有財源'!G59*80%,0))&lt;0,0,(ROUND('表2-114年水電及自有財源'!G59*80%,0)))</f>
        <v>44521</v>
      </c>
      <c r="L58" s="4">
        <f>'表2-114年水電及自有財源'!T59</f>
        <v>3881</v>
      </c>
      <c r="N58" s="3">
        <f t="shared" si="10"/>
        <v>0</v>
      </c>
      <c r="O58" s="3">
        <f t="shared" si="13"/>
        <v>81497</v>
      </c>
      <c r="P58" s="45"/>
      <c r="Q58" s="3">
        <f t="shared" si="11"/>
        <v>81497</v>
      </c>
      <c r="R58" s="1" t="s">
        <v>107</v>
      </c>
    </row>
    <row r="59" spans="1:18" ht="18.600000000000001" customHeight="1" x14ac:dyDescent="0.25">
      <c r="A59" s="20" t="s">
        <v>108</v>
      </c>
      <c r="B59" s="16" t="s">
        <v>109</v>
      </c>
      <c r="C59" s="3">
        <v>3075040</v>
      </c>
      <c r="D59" s="3">
        <v>0</v>
      </c>
      <c r="E59" s="3"/>
      <c r="F59" s="3">
        <f t="shared" si="12"/>
        <v>2478963</v>
      </c>
      <c r="G59" s="3">
        <f t="shared" si="9"/>
        <v>596077</v>
      </c>
      <c r="H59" s="163">
        <f t="shared" si="6"/>
        <v>2478963</v>
      </c>
      <c r="I59" s="134">
        <f t="shared" si="8"/>
        <v>596077</v>
      </c>
      <c r="J59" s="10">
        <v>2398589</v>
      </c>
      <c r="K59" s="3">
        <f>IF((ROUND('表2-114年水電及自有財源'!G60*80%,0))&lt;0,0,(ROUND('表2-114年水電及自有財源'!G60*80%,0)))</f>
        <v>76013</v>
      </c>
      <c r="L59" s="4">
        <f>'表2-114年水電及自有財源'!T60</f>
        <v>4361</v>
      </c>
      <c r="N59" s="3">
        <f t="shared" si="10"/>
        <v>0</v>
      </c>
      <c r="O59" s="3">
        <f t="shared" si="13"/>
        <v>596077</v>
      </c>
      <c r="P59" s="45">
        <v>40000</v>
      </c>
      <c r="Q59" s="3">
        <f t="shared" si="11"/>
        <v>556077</v>
      </c>
      <c r="R59" s="1" t="s">
        <v>109</v>
      </c>
    </row>
    <row r="60" spans="1:18" ht="18.600000000000001" customHeight="1" x14ac:dyDescent="0.25">
      <c r="A60" s="20" t="s">
        <v>110</v>
      </c>
      <c r="B60" s="16" t="s">
        <v>111</v>
      </c>
      <c r="C60" s="3">
        <v>1187787</v>
      </c>
      <c r="D60" s="3">
        <v>203000</v>
      </c>
      <c r="E60" s="3"/>
      <c r="F60" s="3">
        <f t="shared" si="12"/>
        <v>702150</v>
      </c>
      <c r="G60" s="3">
        <f t="shared" si="9"/>
        <v>282637</v>
      </c>
      <c r="H60" s="163">
        <f t="shared" si="6"/>
        <v>702150</v>
      </c>
      <c r="I60" s="134">
        <f t="shared" si="8"/>
        <v>282637</v>
      </c>
      <c r="J60" s="10">
        <v>597142</v>
      </c>
      <c r="K60" s="3">
        <f>IF((ROUND('表2-114年水電及自有財源'!G61*80%,0))&lt;0,0,(ROUND('表2-114年水電及自有財源'!G61*80%,0)))</f>
        <v>103074</v>
      </c>
      <c r="L60" s="4">
        <f>'表2-114年水電及自有財源'!T61</f>
        <v>1934</v>
      </c>
      <c r="N60" s="3">
        <f t="shared" si="10"/>
        <v>203000</v>
      </c>
      <c r="O60" s="3">
        <f t="shared" si="13"/>
        <v>282637</v>
      </c>
      <c r="P60" s="45"/>
      <c r="Q60" s="3">
        <f t="shared" si="11"/>
        <v>282637</v>
      </c>
      <c r="R60" s="1" t="s">
        <v>111</v>
      </c>
    </row>
    <row r="61" spans="1:18" ht="18.600000000000001" customHeight="1" x14ac:dyDescent="0.25">
      <c r="A61" s="20" t="s">
        <v>112</v>
      </c>
      <c r="B61" s="16" t="s">
        <v>113</v>
      </c>
      <c r="C61" s="3">
        <v>2532419</v>
      </c>
      <c r="D61" s="3">
        <v>0</v>
      </c>
      <c r="E61" s="3"/>
      <c r="F61" s="3">
        <f t="shared" si="12"/>
        <v>2144889</v>
      </c>
      <c r="G61" s="3">
        <f t="shared" si="9"/>
        <v>387530</v>
      </c>
      <c r="H61" s="163">
        <f t="shared" si="6"/>
        <v>2144889</v>
      </c>
      <c r="I61" s="134">
        <f t="shared" si="8"/>
        <v>387530</v>
      </c>
      <c r="J61" s="10">
        <v>2058313</v>
      </c>
      <c r="K61" s="3">
        <f>IF((ROUND('表2-114年水電及自有財源'!G62*80%,0))&lt;0,0,(ROUND('表2-114年水電及自有財源'!G62*80%,0)))</f>
        <v>85823</v>
      </c>
      <c r="L61" s="4">
        <f>'表2-114年水電及自有財源'!T62</f>
        <v>753</v>
      </c>
      <c r="N61" s="3">
        <f t="shared" si="10"/>
        <v>0</v>
      </c>
      <c r="O61" s="3">
        <f t="shared" si="13"/>
        <v>387530</v>
      </c>
      <c r="P61" s="45"/>
      <c r="Q61" s="3">
        <f t="shared" si="11"/>
        <v>387530</v>
      </c>
      <c r="R61" s="1" t="s">
        <v>113</v>
      </c>
    </row>
    <row r="62" spans="1:18" ht="18.600000000000001" customHeight="1" x14ac:dyDescent="0.25">
      <c r="A62" s="20" t="s">
        <v>114</v>
      </c>
      <c r="B62" s="16" t="s">
        <v>115</v>
      </c>
      <c r="C62" s="3">
        <v>1476609</v>
      </c>
      <c r="D62" s="3">
        <v>0</v>
      </c>
      <c r="E62" s="3"/>
      <c r="F62" s="3">
        <f t="shared" si="12"/>
        <v>1232232</v>
      </c>
      <c r="G62" s="3">
        <f t="shared" si="9"/>
        <v>244377</v>
      </c>
      <c r="H62" s="163">
        <f t="shared" si="6"/>
        <v>1232232</v>
      </c>
      <c r="I62" s="134">
        <f t="shared" si="8"/>
        <v>244377</v>
      </c>
      <c r="J62" s="10">
        <v>1152666</v>
      </c>
      <c r="K62" s="3">
        <f>IF((ROUND('表2-114年水電及自有財源'!G63*80%,0))&lt;0,0,(ROUND('表2-114年水電及自有財源'!G63*80%,0)))</f>
        <v>74245</v>
      </c>
      <c r="L62" s="4">
        <f>'表2-114年水電及自有財源'!T63</f>
        <v>5321</v>
      </c>
      <c r="N62" s="3">
        <f t="shared" si="10"/>
        <v>0</v>
      </c>
      <c r="O62" s="3">
        <f t="shared" si="13"/>
        <v>244377</v>
      </c>
      <c r="P62" s="45"/>
      <c r="Q62" s="3">
        <f t="shared" si="11"/>
        <v>244377</v>
      </c>
      <c r="R62" s="1" t="s">
        <v>115</v>
      </c>
    </row>
    <row r="63" spans="1:18" ht="18.600000000000001" customHeight="1" x14ac:dyDescent="0.25">
      <c r="A63" s="20" t="s">
        <v>116</v>
      </c>
      <c r="B63" s="16" t="s">
        <v>117</v>
      </c>
      <c r="C63" s="3">
        <v>1304736</v>
      </c>
      <c r="D63" s="3">
        <v>0</v>
      </c>
      <c r="E63" s="3"/>
      <c r="F63" s="3">
        <f t="shared" si="12"/>
        <v>915264</v>
      </c>
      <c r="G63" s="3">
        <f t="shared" si="9"/>
        <v>389472</v>
      </c>
      <c r="H63" s="163">
        <f t="shared" si="6"/>
        <v>915264</v>
      </c>
      <c r="I63" s="134">
        <f t="shared" si="8"/>
        <v>389472</v>
      </c>
      <c r="J63" s="10">
        <v>863279</v>
      </c>
      <c r="K63" s="3">
        <f>IF((ROUND('表2-114年水電及自有財源'!G64*80%,0))&lt;0,0,(ROUND('表2-114年水電及自有財源'!G64*80%,0)))</f>
        <v>49999</v>
      </c>
      <c r="L63" s="4">
        <f>'表2-114年水電及自有財源'!T64</f>
        <v>1986</v>
      </c>
      <c r="N63" s="3">
        <f t="shared" si="10"/>
        <v>0</v>
      </c>
      <c r="O63" s="3">
        <f t="shared" si="13"/>
        <v>389472</v>
      </c>
      <c r="P63" s="45"/>
      <c r="Q63" s="3">
        <f t="shared" si="11"/>
        <v>389472</v>
      </c>
      <c r="R63" s="1" t="s">
        <v>117</v>
      </c>
    </row>
    <row r="64" spans="1:18" ht="18.600000000000001" customHeight="1" x14ac:dyDescent="0.25">
      <c r="A64" s="20" t="s">
        <v>118</v>
      </c>
      <c r="B64" s="16" t="s">
        <v>119</v>
      </c>
      <c r="C64" s="3">
        <v>3449200</v>
      </c>
      <c r="D64" s="3">
        <v>0</v>
      </c>
      <c r="E64" s="3"/>
      <c r="F64" s="3">
        <f t="shared" si="12"/>
        <v>2072567</v>
      </c>
      <c r="G64" s="3">
        <f t="shared" ref="G64:G95" si="14">C64-D64-E64-F64</f>
        <v>1376633</v>
      </c>
      <c r="H64" s="163">
        <f t="shared" si="6"/>
        <v>2072567</v>
      </c>
      <c r="I64" s="134">
        <f t="shared" si="8"/>
        <v>1376633</v>
      </c>
      <c r="J64" s="10">
        <v>1950165</v>
      </c>
      <c r="K64" s="3">
        <f>IF((ROUND('表2-114年水電及自有財源'!G65*80%,0))&lt;0,0,(ROUND('表2-114年水電及自有財源'!G65*80%,0)))</f>
        <v>120955</v>
      </c>
      <c r="L64" s="4">
        <f>'表2-114年水電及自有財源'!T65</f>
        <v>1447</v>
      </c>
      <c r="N64" s="3">
        <f t="shared" ref="N64:N95" si="15">D64</f>
        <v>0</v>
      </c>
      <c r="O64" s="3">
        <f t="shared" si="13"/>
        <v>1376633</v>
      </c>
      <c r="P64" s="45"/>
      <c r="Q64" s="3">
        <f t="shared" si="11"/>
        <v>1376633</v>
      </c>
      <c r="R64" s="1" t="s">
        <v>119</v>
      </c>
    </row>
    <row r="65" spans="1:18" ht="18.600000000000001" customHeight="1" x14ac:dyDescent="0.25">
      <c r="A65" s="20" t="s">
        <v>120</v>
      </c>
      <c r="B65" s="16" t="s">
        <v>121</v>
      </c>
      <c r="C65" s="3">
        <v>1562863</v>
      </c>
      <c r="D65" s="3">
        <v>0</v>
      </c>
      <c r="E65" s="3"/>
      <c r="F65" s="3">
        <f t="shared" si="12"/>
        <v>1373287</v>
      </c>
      <c r="G65" s="3">
        <f t="shared" si="14"/>
        <v>189576</v>
      </c>
      <c r="H65" s="163">
        <f t="shared" si="6"/>
        <v>1373287</v>
      </c>
      <c r="I65" s="134">
        <f t="shared" si="8"/>
        <v>189576</v>
      </c>
      <c r="J65" s="10">
        <v>1303025</v>
      </c>
      <c r="K65" s="3">
        <f>IF((ROUND('表2-114年水電及自有財源'!G66*80%,0))&lt;0,0,(ROUND('表2-114年水電及自有財源'!G66*80%,0)))</f>
        <v>69998</v>
      </c>
      <c r="L65" s="4">
        <f>'表2-114年水電及自有財源'!T66</f>
        <v>264</v>
      </c>
      <c r="N65" s="3">
        <f t="shared" si="15"/>
        <v>0</v>
      </c>
      <c r="O65" s="3">
        <f t="shared" si="13"/>
        <v>189576</v>
      </c>
      <c r="P65" s="45"/>
      <c r="Q65" s="3">
        <f t="shared" si="11"/>
        <v>189576</v>
      </c>
      <c r="R65" s="1" t="s">
        <v>121</v>
      </c>
    </row>
    <row r="66" spans="1:18" ht="18.600000000000001" customHeight="1" x14ac:dyDescent="0.25">
      <c r="A66" s="20" t="s">
        <v>122</v>
      </c>
      <c r="B66" s="16" t="s">
        <v>123</v>
      </c>
      <c r="C66" s="3">
        <v>745884</v>
      </c>
      <c r="D66" s="3">
        <v>0</v>
      </c>
      <c r="E66" s="3"/>
      <c r="F66" s="3">
        <f t="shared" si="12"/>
        <v>398609</v>
      </c>
      <c r="G66" s="3">
        <f t="shared" si="14"/>
        <v>347275</v>
      </c>
      <c r="H66" s="163">
        <f t="shared" si="6"/>
        <v>398609</v>
      </c>
      <c r="I66" s="134">
        <f t="shared" si="8"/>
        <v>347275</v>
      </c>
      <c r="J66" s="10">
        <v>287797</v>
      </c>
      <c r="K66" s="3">
        <f>IF((ROUND('表2-114年水電及自有財源'!G67*80%,0))&lt;0,0,(ROUND('表2-114年水電及自有財源'!G67*80%,0)))</f>
        <v>108674</v>
      </c>
      <c r="L66" s="4">
        <f>'表2-114年水電及自有財源'!T67</f>
        <v>2138</v>
      </c>
      <c r="N66" s="3">
        <f t="shared" si="15"/>
        <v>0</v>
      </c>
      <c r="O66" s="3">
        <f t="shared" si="13"/>
        <v>347275</v>
      </c>
      <c r="P66" s="45"/>
      <c r="Q66" s="3">
        <f t="shared" si="11"/>
        <v>347275</v>
      </c>
      <c r="R66" s="1" t="s">
        <v>123</v>
      </c>
    </row>
    <row r="67" spans="1:18" ht="18.600000000000001" customHeight="1" x14ac:dyDescent="0.25">
      <c r="A67" s="20" t="s">
        <v>124</v>
      </c>
      <c r="B67" s="16" t="s">
        <v>125</v>
      </c>
      <c r="C67" s="3">
        <v>1114895</v>
      </c>
      <c r="D67" s="3">
        <v>0</v>
      </c>
      <c r="E67" s="3"/>
      <c r="F67" s="3">
        <f t="shared" si="12"/>
        <v>1126894</v>
      </c>
      <c r="G67" s="3">
        <f t="shared" si="14"/>
        <v>-11999</v>
      </c>
      <c r="H67" s="163">
        <f t="shared" si="6"/>
        <v>1126894</v>
      </c>
      <c r="I67" s="217">
        <v>0</v>
      </c>
      <c r="J67" s="10">
        <v>1043059</v>
      </c>
      <c r="K67" s="3">
        <f>IF((ROUND('表2-114年水電及自有財源'!G68*80%,0))&lt;0,0,(ROUND('表2-114年水電及自有財源'!G68*80%,0)))</f>
        <v>83581</v>
      </c>
      <c r="L67" s="4">
        <f>'表2-114年水電及自有財源'!T68</f>
        <v>254</v>
      </c>
      <c r="N67" s="3">
        <f t="shared" si="15"/>
        <v>0</v>
      </c>
      <c r="O67" s="3">
        <f t="shared" si="13"/>
        <v>0</v>
      </c>
      <c r="P67" s="45"/>
      <c r="Q67" s="207">
        <f t="shared" si="11"/>
        <v>0</v>
      </c>
      <c r="R67" s="1" t="s">
        <v>125</v>
      </c>
    </row>
    <row r="68" spans="1:18" ht="18.600000000000001" customHeight="1" x14ac:dyDescent="0.25">
      <c r="A68" s="20" t="s">
        <v>126</v>
      </c>
      <c r="B68" s="16" t="s">
        <v>127</v>
      </c>
      <c r="C68" s="3">
        <v>767079</v>
      </c>
      <c r="D68" s="3">
        <v>0</v>
      </c>
      <c r="E68" s="3"/>
      <c r="F68" s="3">
        <f t="shared" si="12"/>
        <v>419297</v>
      </c>
      <c r="G68" s="3">
        <f t="shared" si="14"/>
        <v>347782</v>
      </c>
      <c r="H68" s="163">
        <f t="shared" si="6"/>
        <v>419297</v>
      </c>
      <c r="I68" s="134">
        <f t="shared" si="8"/>
        <v>347782</v>
      </c>
      <c r="J68" s="10">
        <v>322401</v>
      </c>
      <c r="K68" s="3">
        <f>IF((ROUND('表2-114年水電及自有財源'!G69*80%,0))&lt;0,0,(ROUND('表2-114年水電及自有財源'!G69*80%,0)))</f>
        <v>97126</v>
      </c>
      <c r="L68" s="4">
        <f>'表2-114年水電及自有財源'!T69</f>
        <v>-230</v>
      </c>
      <c r="N68" s="3">
        <f t="shared" si="15"/>
        <v>0</v>
      </c>
      <c r="O68" s="3">
        <f t="shared" si="13"/>
        <v>347782</v>
      </c>
      <c r="P68" s="45"/>
      <c r="Q68" s="3">
        <f t="shared" si="11"/>
        <v>347782</v>
      </c>
      <c r="R68" s="1" t="s">
        <v>127</v>
      </c>
    </row>
    <row r="69" spans="1:18" ht="18.600000000000001" customHeight="1" x14ac:dyDescent="0.25">
      <c r="A69" s="20" t="s">
        <v>128</v>
      </c>
      <c r="B69" s="16" t="s">
        <v>129</v>
      </c>
      <c r="C69" s="3">
        <v>925761</v>
      </c>
      <c r="D69" s="3">
        <v>0</v>
      </c>
      <c r="E69" s="3"/>
      <c r="F69" s="3">
        <f t="shared" si="12"/>
        <v>793105</v>
      </c>
      <c r="G69" s="3">
        <f t="shared" si="14"/>
        <v>132656</v>
      </c>
      <c r="H69" s="163">
        <f t="shared" si="6"/>
        <v>793105</v>
      </c>
      <c r="I69" s="134">
        <f t="shared" ref="I69:I79" si="16">G69</f>
        <v>132656</v>
      </c>
      <c r="J69" s="10">
        <v>717879</v>
      </c>
      <c r="K69" s="3">
        <f>IF((ROUND('表2-114年水電及自有財源'!G70*80%,0))&lt;0,0,(ROUND('表2-114年水電及自有財源'!G70*80%,0)))</f>
        <v>74508</v>
      </c>
      <c r="L69" s="4">
        <f>'表2-114年水電及自有財源'!T70</f>
        <v>718</v>
      </c>
      <c r="N69" s="3">
        <f t="shared" si="15"/>
        <v>0</v>
      </c>
      <c r="O69" s="3">
        <f t="shared" si="13"/>
        <v>132656</v>
      </c>
      <c r="P69" s="45"/>
      <c r="Q69" s="3">
        <f t="shared" ref="Q69:Q100" si="17">O69-P69</f>
        <v>132656</v>
      </c>
      <c r="R69" s="1" t="s">
        <v>129</v>
      </c>
    </row>
    <row r="70" spans="1:18" ht="18.600000000000001" customHeight="1" x14ac:dyDescent="0.25">
      <c r="A70" s="20" t="s">
        <v>130</v>
      </c>
      <c r="B70" s="16" t="s">
        <v>131</v>
      </c>
      <c r="C70" s="3">
        <v>2012849</v>
      </c>
      <c r="D70" s="3">
        <v>333000</v>
      </c>
      <c r="E70" s="3"/>
      <c r="F70" s="3">
        <f t="shared" ref="F70:F101" si="18">SUM(J70:L70)</f>
        <v>1174882</v>
      </c>
      <c r="G70" s="3">
        <f t="shared" si="14"/>
        <v>504967</v>
      </c>
      <c r="H70" s="163">
        <f t="shared" si="6"/>
        <v>1174882</v>
      </c>
      <c r="I70" s="134">
        <f t="shared" si="16"/>
        <v>504967</v>
      </c>
      <c r="J70" s="10">
        <v>1024975</v>
      </c>
      <c r="K70" s="3">
        <f>IF((ROUND('表2-114年水電及自有財源'!G71*80%,0))&lt;0,0,(ROUND('表2-114年水電及自有財源'!G71*80%,0)))</f>
        <v>144522</v>
      </c>
      <c r="L70" s="4">
        <f>'表2-114年水電及自有財源'!T71</f>
        <v>5385</v>
      </c>
      <c r="N70" s="3">
        <f t="shared" si="15"/>
        <v>333000</v>
      </c>
      <c r="O70" s="3">
        <f t="shared" ref="O70:O101" si="19">I70</f>
        <v>504967</v>
      </c>
      <c r="P70" s="45"/>
      <c r="Q70" s="3">
        <f t="shared" si="17"/>
        <v>504967</v>
      </c>
      <c r="R70" s="1" t="s">
        <v>131</v>
      </c>
    </row>
    <row r="71" spans="1:18" ht="18.600000000000001" customHeight="1" x14ac:dyDescent="0.25">
      <c r="A71" s="20" t="s">
        <v>132</v>
      </c>
      <c r="B71" s="16" t="s">
        <v>133</v>
      </c>
      <c r="C71" s="3">
        <v>2281666</v>
      </c>
      <c r="D71" s="3">
        <v>240000</v>
      </c>
      <c r="E71" s="3"/>
      <c r="F71" s="3">
        <f t="shared" si="18"/>
        <v>1631440</v>
      </c>
      <c r="G71" s="3">
        <f t="shared" si="14"/>
        <v>410226</v>
      </c>
      <c r="H71" s="163">
        <f t="shared" ref="H71:H132" si="20">F71</f>
        <v>1631440</v>
      </c>
      <c r="I71" s="134">
        <f t="shared" si="16"/>
        <v>410226</v>
      </c>
      <c r="J71" s="10">
        <v>1508332</v>
      </c>
      <c r="K71" s="3">
        <f>IF((ROUND('表2-114年水電及自有財源'!G72*80%,0))&lt;0,0,(ROUND('表2-114年水電及自有財源'!G72*80%,0)))</f>
        <v>97618</v>
      </c>
      <c r="L71" s="4">
        <f>'表2-114年水電及自有財源'!T72</f>
        <v>25490</v>
      </c>
      <c r="N71" s="3">
        <f t="shared" si="15"/>
        <v>240000</v>
      </c>
      <c r="O71" s="3">
        <f t="shared" si="19"/>
        <v>410226</v>
      </c>
      <c r="P71" s="45"/>
      <c r="Q71" s="3">
        <f t="shared" si="17"/>
        <v>410226</v>
      </c>
      <c r="R71" s="1" t="s">
        <v>133</v>
      </c>
    </row>
    <row r="72" spans="1:18" ht="18.600000000000001" customHeight="1" x14ac:dyDescent="0.25">
      <c r="A72" s="20" t="s">
        <v>134</v>
      </c>
      <c r="B72" s="16" t="s">
        <v>135</v>
      </c>
      <c r="C72" s="3">
        <v>1309592</v>
      </c>
      <c r="D72" s="3">
        <v>0</v>
      </c>
      <c r="E72" s="3"/>
      <c r="F72" s="3">
        <f t="shared" si="18"/>
        <v>810802</v>
      </c>
      <c r="G72" s="3">
        <f t="shared" si="14"/>
        <v>498790</v>
      </c>
      <c r="H72" s="163">
        <f t="shared" si="20"/>
        <v>810802</v>
      </c>
      <c r="I72" s="134">
        <f t="shared" si="16"/>
        <v>498790</v>
      </c>
      <c r="J72" s="10">
        <v>739131</v>
      </c>
      <c r="K72" s="3">
        <f>IF((ROUND('表2-114年水電及自有財源'!G73*80%,0))&lt;0,0,(ROUND('表2-114年水電及自有財源'!G73*80%,0)))</f>
        <v>71082</v>
      </c>
      <c r="L72" s="4">
        <f>'表2-114年水電及自有財源'!T73</f>
        <v>589</v>
      </c>
      <c r="N72" s="3">
        <f t="shared" si="15"/>
        <v>0</v>
      </c>
      <c r="O72" s="3">
        <f t="shared" si="19"/>
        <v>498790</v>
      </c>
      <c r="P72" s="45"/>
      <c r="Q72" s="3">
        <f t="shared" si="17"/>
        <v>498790</v>
      </c>
      <c r="R72" s="1" t="s">
        <v>135</v>
      </c>
    </row>
    <row r="73" spans="1:18" ht="18.600000000000001" customHeight="1" x14ac:dyDescent="0.25">
      <c r="A73" s="20" t="s">
        <v>136</v>
      </c>
      <c r="B73" s="16" t="s">
        <v>137</v>
      </c>
      <c r="C73" s="3">
        <v>1196743</v>
      </c>
      <c r="D73" s="3">
        <v>100000</v>
      </c>
      <c r="E73" s="3"/>
      <c r="F73" s="3">
        <f t="shared" si="18"/>
        <v>658250</v>
      </c>
      <c r="G73" s="3">
        <f t="shared" si="14"/>
        <v>438493</v>
      </c>
      <c r="H73" s="163">
        <f t="shared" si="20"/>
        <v>658250</v>
      </c>
      <c r="I73" s="134">
        <f t="shared" si="16"/>
        <v>438493</v>
      </c>
      <c r="J73" s="10">
        <v>504625</v>
      </c>
      <c r="K73" s="3">
        <f>IF((ROUND('表2-114年水電及自有財源'!G74*80%,0))&lt;0,0,(ROUND('表2-114年水電及自有財源'!G74*80%,0)))</f>
        <v>150895</v>
      </c>
      <c r="L73" s="4">
        <f>'表2-114年水電及自有財源'!T74</f>
        <v>2730</v>
      </c>
      <c r="N73" s="3">
        <f t="shared" si="15"/>
        <v>100000</v>
      </c>
      <c r="O73" s="3">
        <f t="shared" si="19"/>
        <v>438493</v>
      </c>
      <c r="P73" s="45"/>
      <c r="Q73" s="3">
        <f t="shared" si="17"/>
        <v>438493</v>
      </c>
      <c r="R73" s="1" t="s">
        <v>137</v>
      </c>
    </row>
    <row r="74" spans="1:18" ht="18.600000000000001" customHeight="1" x14ac:dyDescent="0.25">
      <c r="A74" s="20" t="s">
        <v>138</v>
      </c>
      <c r="B74" s="16" t="s">
        <v>139</v>
      </c>
      <c r="C74" s="3">
        <v>1135648</v>
      </c>
      <c r="D74" s="3">
        <v>80000</v>
      </c>
      <c r="E74" s="3"/>
      <c r="F74" s="3">
        <f t="shared" si="18"/>
        <v>435938</v>
      </c>
      <c r="G74" s="3">
        <f t="shared" si="14"/>
        <v>619710</v>
      </c>
      <c r="H74" s="163">
        <f t="shared" si="20"/>
        <v>435938</v>
      </c>
      <c r="I74" s="134">
        <f t="shared" si="16"/>
        <v>619710</v>
      </c>
      <c r="J74" s="10">
        <v>330878</v>
      </c>
      <c r="K74" s="3">
        <f>IF((ROUND('表2-114年水電及自有財源'!G75*80%,0))&lt;0,0,(ROUND('表2-114年水電及自有財源'!G75*80%,0)))</f>
        <v>103576</v>
      </c>
      <c r="L74" s="4">
        <f>'表2-114年水電及自有財源'!T75</f>
        <v>1484</v>
      </c>
      <c r="N74" s="3">
        <f t="shared" si="15"/>
        <v>80000</v>
      </c>
      <c r="O74" s="3">
        <f t="shared" si="19"/>
        <v>619710</v>
      </c>
      <c r="P74" s="45"/>
      <c r="Q74" s="3">
        <f t="shared" si="17"/>
        <v>619710</v>
      </c>
      <c r="R74" s="1" t="s">
        <v>139</v>
      </c>
    </row>
    <row r="75" spans="1:18" ht="18.600000000000001" customHeight="1" x14ac:dyDescent="0.25">
      <c r="A75" s="20" t="s">
        <v>140</v>
      </c>
      <c r="B75" s="16" t="s">
        <v>141</v>
      </c>
      <c r="C75" s="3">
        <v>1147806</v>
      </c>
      <c r="D75" s="3">
        <v>0</v>
      </c>
      <c r="E75" s="3"/>
      <c r="F75" s="3">
        <f t="shared" si="18"/>
        <v>852032</v>
      </c>
      <c r="G75" s="3">
        <f t="shared" si="14"/>
        <v>295774</v>
      </c>
      <c r="H75" s="163">
        <f t="shared" si="20"/>
        <v>852032</v>
      </c>
      <c r="I75" s="134">
        <f t="shared" si="16"/>
        <v>295774</v>
      </c>
      <c r="J75" s="10">
        <v>794092</v>
      </c>
      <c r="K75" s="3">
        <f>IF((ROUND('表2-114年水電及自有財源'!G76*80%,0))&lt;0,0,(ROUND('表2-114年水電及自有財源'!G76*80%,0)))</f>
        <v>52884</v>
      </c>
      <c r="L75" s="4">
        <f>'表2-114年水電及自有財源'!T76</f>
        <v>5056</v>
      </c>
      <c r="N75" s="3">
        <f t="shared" si="15"/>
        <v>0</v>
      </c>
      <c r="O75" s="3">
        <f t="shared" si="19"/>
        <v>295774</v>
      </c>
      <c r="P75" s="45"/>
      <c r="Q75" s="3">
        <f t="shared" si="17"/>
        <v>295774</v>
      </c>
      <c r="R75" s="1" t="s">
        <v>141</v>
      </c>
    </row>
    <row r="76" spans="1:18" ht="18.600000000000001" customHeight="1" x14ac:dyDescent="0.25">
      <c r="A76" s="20" t="s">
        <v>142</v>
      </c>
      <c r="B76" s="16" t="s">
        <v>143</v>
      </c>
      <c r="C76" s="3">
        <v>1643665</v>
      </c>
      <c r="D76" s="3">
        <v>0</v>
      </c>
      <c r="E76" s="3"/>
      <c r="F76" s="3">
        <f t="shared" si="18"/>
        <v>837170</v>
      </c>
      <c r="G76" s="3">
        <f t="shared" si="14"/>
        <v>806495</v>
      </c>
      <c r="H76" s="163">
        <f t="shared" si="20"/>
        <v>837170</v>
      </c>
      <c r="I76" s="134">
        <f t="shared" si="16"/>
        <v>806495</v>
      </c>
      <c r="J76" s="10">
        <v>745590</v>
      </c>
      <c r="K76" s="3">
        <f>IF((ROUND('表2-114年水電及自有財源'!G77*80%,0))&lt;0,0,(ROUND('表2-114年水電及自有財源'!G77*80%,0)))</f>
        <v>91317</v>
      </c>
      <c r="L76" s="4">
        <f>'表2-114年水電及自有財源'!T77</f>
        <v>263</v>
      </c>
      <c r="N76" s="3">
        <f t="shared" si="15"/>
        <v>0</v>
      </c>
      <c r="O76" s="3">
        <f t="shared" si="19"/>
        <v>806495</v>
      </c>
      <c r="P76" s="45"/>
      <c r="Q76" s="3">
        <f t="shared" si="17"/>
        <v>806495</v>
      </c>
      <c r="R76" s="1" t="s">
        <v>143</v>
      </c>
    </row>
    <row r="77" spans="1:18" ht="18.600000000000001" customHeight="1" x14ac:dyDescent="0.25">
      <c r="A77" s="20" t="s">
        <v>144</v>
      </c>
      <c r="B77" s="16" t="s">
        <v>145</v>
      </c>
      <c r="C77" s="3">
        <v>615368</v>
      </c>
      <c r="D77" s="3">
        <v>81000</v>
      </c>
      <c r="E77" s="3"/>
      <c r="F77" s="3">
        <f t="shared" si="18"/>
        <v>466080</v>
      </c>
      <c r="G77" s="3">
        <f t="shared" si="14"/>
        <v>68288</v>
      </c>
      <c r="H77" s="163">
        <f t="shared" si="20"/>
        <v>466080</v>
      </c>
      <c r="I77" s="134">
        <f t="shared" si="16"/>
        <v>68288</v>
      </c>
      <c r="J77" s="10">
        <v>386483</v>
      </c>
      <c r="K77" s="3">
        <f>IF((ROUND('表2-114年水電及自有財源'!G78*80%,0))&lt;0,0,(ROUND('表2-114年水電及自有財源'!G78*80%,0)))</f>
        <v>77834</v>
      </c>
      <c r="L77" s="4">
        <f>'表2-114年水電及自有財源'!T78</f>
        <v>1763</v>
      </c>
      <c r="N77" s="3">
        <f t="shared" si="15"/>
        <v>81000</v>
      </c>
      <c r="O77" s="3">
        <f t="shared" si="19"/>
        <v>68288</v>
      </c>
      <c r="P77" s="45"/>
      <c r="Q77" s="3">
        <f t="shared" si="17"/>
        <v>68288</v>
      </c>
      <c r="R77" s="1" t="s">
        <v>145</v>
      </c>
    </row>
    <row r="78" spans="1:18" ht="18.600000000000001" customHeight="1" x14ac:dyDescent="0.25">
      <c r="A78" s="20" t="s">
        <v>146</v>
      </c>
      <c r="B78" s="16" t="s">
        <v>147</v>
      </c>
      <c r="C78" s="3">
        <v>328430</v>
      </c>
      <c r="D78" s="3">
        <v>0</v>
      </c>
      <c r="E78" s="3"/>
      <c r="F78" s="3">
        <f t="shared" si="18"/>
        <v>319272</v>
      </c>
      <c r="G78" s="3">
        <f t="shared" si="14"/>
        <v>9158</v>
      </c>
      <c r="H78" s="163">
        <f t="shared" si="20"/>
        <v>319272</v>
      </c>
      <c r="I78" s="134">
        <f t="shared" si="16"/>
        <v>9158</v>
      </c>
      <c r="J78" s="10">
        <v>288824</v>
      </c>
      <c r="K78" s="3">
        <f>IF((ROUND('表2-114年水電及自有財源'!G79*80%,0))&lt;0,0,(ROUND('表2-114年水電及自有財源'!G79*80%,0)))</f>
        <v>21784</v>
      </c>
      <c r="L78" s="4">
        <f>'表2-114年水電及自有財源'!T79</f>
        <v>8664</v>
      </c>
      <c r="N78" s="3">
        <f t="shared" si="15"/>
        <v>0</v>
      </c>
      <c r="O78" s="3">
        <f t="shared" si="19"/>
        <v>9158</v>
      </c>
      <c r="P78" s="45"/>
      <c r="Q78" s="3">
        <f t="shared" si="17"/>
        <v>9158</v>
      </c>
      <c r="R78" s="1" t="s">
        <v>147</v>
      </c>
    </row>
    <row r="79" spans="1:18" ht="18.600000000000001" customHeight="1" x14ac:dyDescent="0.25">
      <c r="A79" s="20" t="s">
        <v>148</v>
      </c>
      <c r="B79" s="16" t="s">
        <v>149</v>
      </c>
      <c r="C79" s="3">
        <v>952923</v>
      </c>
      <c r="D79" s="3">
        <v>0</v>
      </c>
      <c r="E79" s="3"/>
      <c r="F79" s="3">
        <f t="shared" si="18"/>
        <v>89697</v>
      </c>
      <c r="G79" s="3">
        <f t="shared" si="14"/>
        <v>863226</v>
      </c>
      <c r="H79" s="163">
        <f t="shared" si="20"/>
        <v>89697</v>
      </c>
      <c r="I79" s="134">
        <f t="shared" si="16"/>
        <v>863226</v>
      </c>
      <c r="J79" s="10">
        <v>-16767</v>
      </c>
      <c r="K79" s="3">
        <f>IF((ROUND('表2-114年水電及自有財源'!G80*80%,0))&lt;0,0,(ROUND('表2-114年水電及自有財源'!G80*80%,0)))</f>
        <v>102397</v>
      </c>
      <c r="L79" s="4">
        <f>'表2-114年水電及自有財源'!T80</f>
        <v>4067</v>
      </c>
      <c r="N79" s="3">
        <f t="shared" si="15"/>
        <v>0</v>
      </c>
      <c r="O79" s="3">
        <f t="shared" si="19"/>
        <v>863226</v>
      </c>
      <c r="P79" s="45"/>
      <c r="Q79" s="3">
        <f t="shared" si="17"/>
        <v>863226</v>
      </c>
      <c r="R79" s="1" t="s">
        <v>149</v>
      </c>
    </row>
    <row r="80" spans="1:18" ht="18.600000000000001" customHeight="1" x14ac:dyDescent="0.25">
      <c r="A80" s="20" t="s">
        <v>150</v>
      </c>
      <c r="B80" s="16" t="s">
        <v>151</v>
      </c>
      <c r="C80" s="3">
        <v>1779188</v>
      </c>
      <c r="D80" s="3">
        <v>105000</v>
      </c>
      <c r="E80" s="3"/>
      <c r="F80" s="3">
        <f t="shared" si="18"/>
        <v>1265436</v>
      </c>
      <c r="G80" s="3">
        <f t="shared" si="14"/>
        <v>408752</v>
      </c>
      <c r="H80" s="163">
        <f t="shared" si="20"/>
        <v>1265436</v>
      </c>
      <c r="I80" s="134">
        <f t="shared" ref="I80:I103" si="21">G80</f>
        <v>408752</v>
      </c>
      <c r="J80" s="10">
        <v>1204785</v>
      </c>
      <c r="K80" s="3">
        <f>IF((ROUND('表2-114年水電及自有財源'!G81*80%,0))&lt;0,0,(ROUND('表2-114年水電及自有財源'!G81*80%,0)))</f>
        <v>60162</v>
      </c>
      <c r="L80" s="4">
        <f>'表2-114年水電及自有財源'!T81</f>
        <v>489</v>
      </c>
      <c r="N80" s="3">
        <f t="shared" si="15"/>
        <v>105000</v>
      </c>
      <c r="O80" s="3">
        <f t="shared" si="19"/>
        <v>408752</v>
      </c>
      <c r="P80" s="45"/>
      <c r="Q80" s="3">
        <f t="shared" si="17"/>
        <v>408752</v>
      </c>
      <c r="R80" s="1" t="s">
        <v>151</v>
      </c>
    </row>
    <row r="81" spans="1:18" ht="18.600000000000001" customHeight="1" x14ac:dyDescent="0.25">
      <c r="A81" s="20" t="s">
        <v>152</v>
      </c>
      <c r="B81" s="16" t="s">
        <v>153</v>
      </c>
      <c r="C81" s="3">
        <v>300344</v>
      </c>
      <c r="D81" s="3">
        <v>0</v>
      </c>
      <c r="E81" s="3"/>
      <c r="F81" s="3">
        <f t="shared" si="18"/>
        <v>287496</v>
      </c>
      <c r="G81" s="3">
        <f t="shared" si="14"/>
        <v>12848</v>
      </c>
      <c r="H81" s="163">
        <f t="shared" si="20"/>
        <v>287496</v>
      </c>
      <c r="I81" s="134">
        <f t="shared" si="21"/>
        <v>12848</v>
      </c>
      <c r="J81" s="10">
        <v>261780</v>
      </c>
      <c r="K81" s="3">
        <f>IF((ROUND('表2-114年水電及自有財源'!G82*80%,0))&lt;0,0,(ROUND('表2-114年水電及自有財源'!G82*80%,0)))</f>
        <v>26133</v>
      </c>
      <c r="L81" s="4">
        <f>'表2-114年水電及自有財源'!T82</f>
        <v>-417</v>
      </c>
      <c r="M81" s="7"/>
      <c r="N81" s="3">
        <f t="shared" si="15"/>
        <v>0</v>
      </c>
      <c r="O81" s="3">
        <f t="shared" si="19"/>
        <v>12848</v>
      </c>
      <c r="P81" s="45"/>
      <c r="Q81" s="3">
        <f t="shared" si="17"/>
        <v>12848</v>
      </c>
      <c r="R81" s="1" t="s">
        <v>153</v>
      </c>
    </row>
    <row r="82" spans="1:18" ht="18.600000000000001" customHeight="1" x14ac:dyDescent="0.25">
      <c r="A82" s="20" t="s">
        <v>154</v>
      </c>
      <c r="B82" s="16" t="s">
        <v>155</v>
      </c>
      <c r="C82" s="3">
        <v>1946678</v>
      </c>
      <c r="D82" s="3">
        <v>0</v>
      </c>
      <c r="E82" s="3"/>
      <c r="F82" s="3">
        <f t="shared" si="18"/>
        <v>1812995</v>
      </c>
      <c r="G82" s="3">
        <f t="shared" si="14"/>
        <v>133683</v>
      </c>
      <c r="H82" s="163">
        <f t="shared" si="20"/>
        <v>1812995</v>
      </c>
      <c r="I82" s="134">
        <f t="shared" si="21"/>
        <v>133683</v>
      </c>
      <c r="J82" s="10">
        <v>1720994</v>
      </c>
      <c r="K82" s="3">
        <f>IF((ROUND('表2-114年水電及自有財源'!G83*80%,0))&lt;0,0,(ROUND('表2-114年水電及自有財源'!G83*80%,0)))</f>
        <v>92120</v>
      </c>
      <c r="L82" s="4">
        <f>'表2-114年水電及自有財源'!T83</f>
        <v>-119</v>
      </c>
      <c r="N82" s="3">
        <f t="shared" si="15"/>
        <v>0</v>
      </c>
      <c r="O82" s="3">
        <f t="shared" si="19"/>
        <v>133683</v>
      </c>
      <c r="P82" s="45"/>
      <c r="Q82" s="3">
        <f t="shared" si="17"/>
        <v>133683</v>
      </c>
      <c r="R82" s="1" t="s">
        <v>155</v>
      </c>
    </row>
    <row r="83" spans="1:18" ht="18.600000000000001" customHeight="1" x14ac:dyDescent="0.25">
      <c r="A83" s="20" t="s">
        <v>156</v>
      </c>
      <c r="B83" s="16" t="s">
        <v>157</v>
      </c>
      <c r="C83" s="3">
        <v>1408887</v>
      </c>
      <c r="D83" s="3">
        <v>0</v>
      </c>
      <c r="E83" s="3"/>
      <c r="F83" s="3">
        <f t="shared" si="18"/>
        <v>54832</v>
      </c>
      <c r="G83" s="3">
        <f t="shared" si="14"/>
        <v>1354055</v>
      </c>
      <c r="H83" s="163">
        <f t="shared" si="20"/>
        <v>54832</v>
      </c>
      <c r="I83" s="134">
        <f t="shared" si="21"/>
        <v>1354055</v>
      </c>
      <c r="J83" s="10">
        <v>40910</v>
      </c>
      <c r="K83" s="3">
        <f>IF((ROUND('表2-114年水電及自有財源'!G84*80%,0))&lt;0,0,(ROUND('表2-114年水電及自有財源'!G84*80%,0)))</f>
        <v>13653</v>
      </c>
      <c r="L83" s="4">
        <f>'表2-114年水電及自有財源'!T84</f>
        <v>269</v>
      </c>
      <c r="N83" s="3">
        <f t="shared" si="15"/>
        <v>0</v>
      </c>
      <c r="O83" s="3">
        <f t="shared" si="19"/>
        <v>1354055</v>
      </c>
      <c r="P83" s="45"/>
      <c r="Q83" s="3">
        <f t="shared" si="17"/>
        <v>1354055</v>
      </c>
      <c r="R83" s="1" t="s">
        <v>157</v>
      </c>
    </row>
    <row r="84" spans="1:18" ht="18.600000000000001" customHeight="1" x14ac:dyDescent="0.25">
      <c r="A84" s="20" t="s">
        <v>158</v>
      </c>
      <c r="B84" s="16" t="s">
        <v>159</v>
      </c>
      <c r="C84" s="3">
        <v>1094041</v>
      </c>
      <c r="D84" s="3">
        <v>0</v>
      </c>
      <c r="E84" s="3"/>
      <c r="F84" s="3">
        <f t="shared" si="18"/>
        <v>759435</v>
      </c>
      <c r="G84" s="3">
        <f t="shared" si="14"/>
        <v>334606</v>
      </c>
      <c r="H84" s="163">
        <f t="shared" si="20"/>
        <v>759435</v>
      </c>
      <c r="I84" s="134">
        <f t="shared" si="21"/>
        <v>334606</v>
      </c>
      <c r="J84" s="10">
        <v>751601</v>
      </c>
      <c r="K84" s="3">
        <f>IF((ROUND('表2-114年水電及自有財源'!G85*80%,0))&lt;0,0,(ROUND('表2-114年水電及自有財源'!G85*80%,0)))</f>
        <v>11467</v>
      </c>
      <c r="L84" s="4">
        <f>'表2-114年水電及自有財源'!T85</f>
        <v>-3633</v>
      </c>
      <c r="N84" s="3">
        <f t="shared" si="15"/>
        <v>0</v>
      </c>
      <c r="O84" s="3">
        <f t="shared" si="19"/>
        <v>334606</v>
      </c>
      <c r="P84" s="45">
        <v>47983</v>
      </c>
      <c r="Q84" s="3">
        <f t="shared" si="17"/>
        <v>286623</v>
      </c>
      <c r="R84" s="1" t="s">
        <v>159</v>
      </c>
    </row>
    <row r="85" spans="1:18" ht="18.600000000000001" customHeight="1" x14ac:dyDescent="0.25">
      <c r="A85" s="20" t="s">
        <v>160</v>
      </c>
      <c r="B85" s="16" t="s">
        <v>161</v>
      </c>
      <c r="C85" s="3">
        <v>2505580</v>
      </c>
      <c r="D85" s="3">
        <v>0</v>
      </c>
      <c r="E85" s="3"/>
      <c r="F85" s="3">
        <f t="shared" si="18"/>
        <v>2362318</v>
      </c>
      <c r="G85" s="3">
        <f t="shared" si="14"/>
        <v>143262</v>
      </c>
      <c r="H85" s="163">
        <f t="shared" si="20"/>
        <v>2362318</v>
      </c>
      <c r="I85" s="134">
        <f t="shared" si="21"/>
        <v>143262</v>
      </c>
      <c r="J85" s="10">
        <v>2280166</v>
      </c>
      <c r="K85" s="3">
        <f>IF((ROUND('表2-114年水電及自有財源'!G86*80%,0))&lt;0,0,(ROUND('表2-114年水電及自有財源'!G86*80%,0)))</f>
        <v>82114</v>
      </c>
      <c r="L85" s="4">
        <f>'表2-114年水電及自有財源'!T86</f>
        <v>38</v>
      </c>
      <c r="N85" s="3">
        <f t="shared" si="15"/>
        <v>0</v>
      </c>
      <c r="O85" s="3">
        <f t="shared" si="19"/>
        <v>143262</v>
      </c>
      <c r="P85" s="45"/>
      <c r="Q85" s="3">
        <f t="shared" si="17"/>
        <v>143262</v>
      </c>
      <c r="R85" s="1" t="s">
        <v>161</v>
      </c>
    </row>
    <row r="86" spans="1:18" ht="18.600000000000001" customHeight="1" x14ac:dyDescent="0.25">
      <c r="A86" s="20" t="s">
        <v>162</v>
      </c>
      <c r="B86" s="16" t="s">
        <v>163</v>
      </c>
      <c r="C86" s="3">
        <v>469255</v>
      </c>
      <c r="D86" s="3">
        <v>0</v>
      </c>
      <c r="E86" s="3"/>
      <c r="F86" s="3">
        <f t="shared" si="18"/>
        <v>144260</v>
      </c>
      <c r="G86" s="3">
        <f t="shared" si="14"/>
        <v>324995</v>
      </c>
      <c r="H86" s="163">
        <f t="shared" si="20"/>
        <v>144260</v>
      </c>
      <c r="I86" s="134">
        <f t="shared" si="21"/>
        <v>324995</v>
      </c>
      <c r="J86" s="10">
        <v>56710</v>
      </c>
      <c r="K86" s="3">
        <f>IF((ROUND('表2-114年水電及自有財源'!G87*80%,0))&lt;0,0,(ROUND('表2-114年水電及自有財源'!G87*80%,0)))</f>
        <v>85835</v>
      </c>
      <c r="L86" s="4">
        <f>'表2-114年水電及自有財源'!T87</f>
        <v>1715</v>
      </c>
      <c r="N86" s="3">
        <f t="shared" si="15"/>
        <v>0</v>
      </c>
      <c r="O86" s="3">
        <f t="shared" si="19"/>
        <v>324995</v>
      </c>
      <c r="P86" s="45"/>
      <c r="Q86" s="3">
        <f t="shared" si="17"/>
        <v>324995</v>
      </c>
      <c r="R86" s="1" t="s">
        <v>163</v>
      </c>
    </row>
    <row r="87" spans="1:18" ht="18.600000000000001" customHeight="1" x14ac:dyDescent="0.25">
      <c r="A87" s="20" t="s">
        <v>164</v>
      </c>
      <c r="B87" s="16" t="s">
        <v>165</v>
      </c>
      <c r="C87" s="3">
        <v>535157</v>
      </c>
      <c r="D87" s="3">
        <v>80000</v>
      </c>
      <c r="E87" s="3"/>
      <c r="F87" s="3">
        <f t="shared" si="18"/>
        <v>143495</v>
      </c>
      <c r="G87" s="3">
        <f t="shared" si="14"/>
        <v>311662</v>
      </c>
      <c r="H87" s="163">
        <f t="shared" si="20"/>
        <v>143495</v>
      </c>
      <c r="I87" s="134">
        <f t="shared" si="21"/>
        <v>311662</v>
      </c>
      <c r="J87" s="10">
        <v>41384</v>
      </c>
      <c r="K87" s="3">
        <f>IF((ROUND('表2-114年水電及自有財源'!G88*80%,0))&lt;0,0,(ROUND('表2-114年水電及自有財源'!G88*80%,0)))</f>
        <v>101714</v>
      </c>
      <c r="L87" s="4">
        <f>'表2-114年水電及自有財源'!T88</f>
        <v>397</v>
      </c>
      <c r="N87" s="3">
        <f t="shared" si="15"/>
        <v>80000</v>
      </c>
      <c r="O87" s="3">
        <f t="shared" si="19"/>
        <v>311662</v>
      </c>
      <c r="P87" s="45"/>
      <c r="Q87" s="3">
        <f t="shared" si="17"/>
        <v>311662</v>
      </c>
      <c r="R87" s="1" t="s">
        <v>165</v>
      </c>
    </row>
    <row r="88" spans="1:18" ht="18.600000000000001" customHeight="1" x14ac:dyDescent="0.25">
      <c r="A88" s="20" t="s">
        <v>166</v>
      </c>
      <c r="B88" s="16" t="s">
        <v>167</v>
      </c>
      <c r="C88" s="3">
        <v>1621627</v>
      </c>
      <c r="D88" s="3">
        <v>0</v>
      </c>
      <c r="E88" s="3"/>
      <c r="F88" s="3">
        <f t="shared" si="18"/>
        <v>1495671</v>
      </c>
      <c r="G88" s="3">
        <f t="shared" si="14"/>
        <v>125956</v>
      </c>
      <c r="H88" s="163">
        <f t="shared" si="20"/>
        <v>1495671</v>
      </c>
      <c r="I88" s="134">
        <f t="shared" si="21"/>
        <v>125956</v>
      </c>
      <c r="J88" s="10">
        <v>1411691</v>
      </c>
      <c r="K88" s="3">
        <f>IF((ROUND('表2-114年水電及自有財源'!G89*80%,0))&lt;0,0,(ROUND('表2-114年水電及自有財源'!G89*80%,0)))</f>
        <v>76026</v>
      </c>
      <c r="L88" s="4">
        <f>'表2-114年水電及自有財源'!T89</f>
        <v>7954</v>
      </c>
      <c r="N88" s="3">
        <f t="shared" si="15"/>
        <v>0</v>
      </c>
      <c r="O88" s="3">
        <f t="shared" si="19"/>
        <v>125956</v>
      </c>
      <c r="P88" s="45"/>
      <c r="Q88" s="3">
        <f t="shared" si="17"/>
        <v>125956</v>
      </c>
      <c r="R88" s="1" t="s">
        <v>167</v>
      </c>
    </row>
    <row r="89" spans="1:18" ht="18.600000000000001" customHeight="1" x14ac:dyDescent="0.25">
      <c r="A89" s="20" t="s">
        <v>168</v>
      </c>
      <c r="B89" s="16" t="s">
        <v>169</v>
      </c>
      <c r="C89" s="3">
        <v>2006139</v>
      </c>
      <c r="D89" s="3">
        <v>100000</v>
      </c>
      <c r="E89" s="3"/>
      <c r="F89" s="3">
        <f t="shared" si="18"/>
        <v>1179521</v>
      </c>
      <c r="G89" s="3">
        <f t="shared" si="14"/>
        <v>726618</v>
      </c>
      <c r="H89" s="163">
        <f t="shared" si="20"/>
        <v>1179521</v>
      </c>
      <c r="I89" s="134">
        <f t="shared" si="21"/>
        <v>726618</v>
      </c>
      <c r="J89" s="10">
        <v>1092514</v>
      </c>
      <c r="K89" s="3">
        <f>IF((ROUND('表2-114年水電及自有財源'!G90*80%,0))&lt;0,0,(ROUND('表2-114年水電及自有財源'!G90*80%,0)))</f>
        <v>87274</v>
      </c>
      <c r="L89" s="4">
        <f>'表2-114年水電及自有財源'!T90</f>
        <v>-267</v>
      </c>
      <c r="N89" s="3">
        <f t="shared" si="15"/>
        <v>100000</v>
      </c>
      <c r="O89" s="3">
        <f t="shared" si="19"/>
        <v>726618</v>
      </c>
      <c r="P89" s="45"/>
      <c r="Q89" s="3">
        <f t="shared" si="17"/>
        <v>726618</v>
      </c>
      <c r="R89" s="1" t="s">
        <v>169</v>
      </c>
    </row>
    <row r="90" spans="1:18" ht="18.600000000000001" customHeight="1" x14ac:dyDescent="0.25">
      <c r="A90" s="20" t="s">
        <v>170</v>
      </c>
      <c r="B90" s="16" t="s">
        <v>171</v>
      </c>
      <c r="C90" s="3">
        <v>607319</v>
      </c>
      <c r="D90" s="3">
        <v>0</v>
      </c>
      <c r="E90" s="3"/>
      <c r="F90" s="3">
        <f t="shared" si="18"/>
        <v>226163</v>
      </c>
      <c r="G90" s="3">
        <f t="shared" si="14"/>
        <v>381156</v>
      </c>
      <c r="H90" s="163">
        <f t="shared" si="20"/>
        <v>226163</v>
      </c>
      <c r="I90" s="134">
        <f t="shared" si="21"/>
        <v>381156</v>
      </c>
      <c r="J90" s="10">
        <v>134011</v>
      </c>
      <c r="K90" s="3">
        <f>IF((ROUND('表2-114年水電及自有財源'!G91*80%,0))&lt;0,0,(ROUND('表2-114年水電及自有財源'!G91*80%,0)))</f>
        <v>91255</v>
      </c>
      <c r="L90" s="4">
        <f>'表2-114年水電及自有財源'!T91</f>
        <v>897</v>
      </c>
      <c r="N90" s="3">
        <f t="shared" si="15"/>
        <v>0</v>
      </c>
      <c r="O90" s="3">
        <f t="shared" si="19"/>
        <v>381156</v>
      </c>
      <c r="P90" s="45">
        <v>85770</v>
      </c>
      <c r="Q90" s="3">
        <f t="shared" si="17"/>
        <v>295386</v>
      </c>
      <c r="R90" s="1" t="s">
        <v>171</v>
      </c>
    </row>
    <row r="91" spans="1:18" ht="18.600000000000001" customHeight="1" x14ac:dyDescent="0.25">
      <c r="A91" s="20" t="s">
        <v>172</v>
      </c>
      <c r="B91" s="16" t="s">
        <v>173</v>
      </c>
      <c r="C91" s="3">
        <v>1034245</v>
      </c>
      <c r="D91" s="3">
        <v>0</v>
      </c>
      <c r="E91" s="3"/>
      <c r="F91" s="3">
        <f t="shared" si="18"/>
        <v>926827</v>
      </c>
      <c r="G91" s="3">
        <f t="shared" si="14"/>
        <v>107418</v>
      </c>
      <c r="H91" s="163">
        <f t="shared" si="20"/>
        <v>926827</v>
      </c>
      <c r="I91" s="134">
        <f t="shared" si="21"/>
        <v>107418</v>
      </c>
      <c r="J91" s="10">
        <v>818838</v>
      </c>
      <c r="K91" s="3">
        <f>IF((ROUND('表2-114年水電及自有財源'!G92*80%,0))&lt;0,0,(ROUND('表2-114年水電及自有財源'!G92*80%,0)))</f>
        <v>111802</v>
      </c>
      <c r="L91" s="4">
        <f>'表2-114年水電及自有財源'!T92</f>
        <v>-3813</v>
      </c>
      <c r="N91" s="3">
        <f t="shared" si="15"/>
        <v>0</v>
      </c>
      <c r="O91" s="3">
        <f t="shared" si="19"/>
        <v>107418</v>
      </c>
      <c r="P91" s="45"/>
      <c r="Q91" s="3">
        <f t="shared" si="17"/>
        <v>107418</v>
      </c>
      <c r="R91" s="1" t="s">
        <v>173</v>
      </c>
    </row>
    <row r="92" spans="1:18" ht="18.600000000000001" customHeight="1" x14ac:dyDescent="0.25">
      <c r="A92" s="20" t="s">
        <v>174</v>
      </c>
      <c r="B92" s="16" t="s">
        <v>175</v>
      </c>
      <c r="C92" s="3">
        <v>1174460</v>
      </c>
      <c r="D92" s="3">
        <v>64000</v>
      </c>
      <c r="E92" s="3"/>
      <c r="F92" s="3">
        <f t="shared" si="18"/>
        <v>381805</v>
      </c>
      <c r="G92" s="3">
        <f t="shared" si="14"/>
        <v>728655</v>
      </c>
      <c r="H92" s="163">
        <f t="shared" si="20"/>
        <v>381805</v>
      </c>
      <c r="I92" s="134">
        <f t="shared" si="21"/>
        <v>728655</v>
      </c>
      <c r="J92" s="10">
        <v>299028</v>
      </c>
      <c r="K92" s="3">
        <f>IF((ROUND('表2-114年水電及自有財源'!G93*80%,0))&lt;0,0,(ROUND('表2-114年水電及自有財源'!G93*80%,0)))</f>
        <v>81942</v>
      </c>
      <c r="L92" s="4">
        <f>'表2-114年水電及自有財源'!T93</f>
        <v>835</v>
      </c>
      <c r="N92" s="3">
        <f t="shared" si="15"/>
        <v>64000</v>
      </c>
      <c r="O92" s="3">
        <f t="shared" si="19"/>
        <v>728655</v>
      </c>
      <c r="P92" s="45"/>
      <c r="Q92" s="3">
        <f t="shared" si="17"/>
        <v>728655</v>
      </c>
      <c r="R92" s="1" t="s">
        <v>175</v>
      </c>
    </row>
    <row r="93" spans="1:18" ht="18.600000000000001" customHeight="1" x14ac:dyDescent="0.25">
      <c r="A93" s="20" t="s">
        <v>176</v>
      </c>
      <c r="B93" s="16" t="s">
        <v>177</v>
      </c>
      <c r="C93" s="3">
        <v>729659</v>
      </c>
      <c r="D93" s="3">
        <v>0</v>
      </c>
      <c r="E93" s="3"/>
      <c r="F93" s="3">
        <f t="shared" si="18"/>
        <v>374339</v>
      </c>
      <c r="G93" s="3">
        <f t="shared" si="14"/>
        <v>355320</v>
      </c>
      <c r="H93" s="163">
        <f t="shared" si="20"/>
        <v>374339</v>
      </c>
      <c r="I93" s="134">
        <f t="shared" si="21"/>
        <v>355320</v>
      </c>
      <c r="J93" s="10">
        <v>316732</v>
      </c>
      <c r="K93" s="3">
        <f>IF((ROUND('表2-114年水電及自有財源'!G94*80%,0))&lt;0,0,(ROUND('表2-114年水電及自有財源'!G94*80%,0)))</f>
        <v>61128</v>
      </c>
      <c r="L93" s="4">
        <f>'表2-114年水電及自有財源'!T94</f>
        <v>-3521</v>
      </c>
      <c r="N93" s="3">
        <f t="shared" si="15"/>
        <v>0</v>
      </c>
      <c r="O93" s="3">
        <f t="shared" si="19"/>
        <v>355320</v>
      </c>
      <c r="P93" s="45"/>
      <c r="Q93" s="3">
        <f t="shared" si="17"/>
        <v>355320</v>
      </c>
      <c r="R93" s="1" t="s">
        <v>177</v>
      </c>
    </row>
    <row r="94" spans="1:18" ht="18.600000000000001" customHeight="1" x14ac:dyDescent="0.25">
      <c r="A94" s="20" t="s">
        <v>178</v>
      </c>
      <c r="B94" s="16" t="s">
        <v>179</v>
      </c>
      <c r="C94" s="3">
        <v>1533052</v>
      </c>
      <c r="D94" s="3">
        <v>0</v>
      </c>
      <c r="E94" s="3"/>
      <c r="F94" s="3">
        <f t="shared" si="18"/>
        <v>763437</v>
      </c>
      <c r="G94" s="3">
        <f t="shared" si="14"/>
        <v>769615</v>
      </c>
      <c r="H94" s="163">
        <f t="shared" si="20"/>
        <v>763437</v>
      </c>
      <c r="I94" s="134">
        <f t="shared" si="21"/>
        <v>769615</v>
      </c>
      <c r="J94" s="10">
        <v>623968</v>
      </c>
      <c r="K94" s="3">
        <f>IF((ROUND('表2-114年水電及自有財源'!G95*80%,0))&lt;0,0,(ROUND('表2-114年水電及自有財源'!G95*80%,0)))</f>
        <v>52003</v>
      </c>
      <c r="L94" s="4">
        <f>'表2-114年水電及自有財源'!T95</f>
        <v>87466</v>
      </c>
      <c r="N94" s="3">
        <f t="shared" si="15"/>
        <v>0</v>
      </c>
      <c r="O94" s="3">
        <f t="shared" si="19"/>
        <v>769615</v>
      </c>
      <c r="P94" s="45"/>
      <c r="Q94" s="3">
        <f t="shared" si="17"/>
        <v>769615</v>
      </c>
      <c r="R94" s="1" t="s">
        <v>179</v>
      </c>
    </row>
    <row r="95" spans="1:18" ht="18.600000000000001" customHeight="1" x14ac:dyDescent="0.25">
      <c r="A95" s="20" t="s">
        <v>180</v>
      </c>
      <c r="B95" s="16" t="s">
        <v>181</v>
      </c>
      <c r="C95" s="3">
        <v>1247690</v>
      </c>
      <c r="D95" s="3">
        <v>0</v>
      </c>
      <c r="E95" s="3"/>
      <c r="F95" s="3">
        <f t="shared" si="18"/>
        <v>773801</v>
      </c>
      <c r="G95" s="3">
        <f t="shared" si="14"/>
        <v>473889</v>
      </c>
      <c r="H95" s="163">
        <f t="shared" si="20"/>
        <v>773801</v>
      </c>
      <c r="I95" s="134">
        <f t="shared" si="21"/>
        <v>473889</v>
      </c>
      <c r="J95" s="10">
        <v>675683</v>
      </c>
      <c r="K95" s="3">
        <f>IF((ROUND('表2-114年水電及自有財源'!G96*80%,0))&lt;0,0,(ROUND('表2-114年水電及自有財源'!G96*80%,0)))</f>
        <v>98286</v>
      </c>
      <c r="L95" s="4">
        <f>'表2-114年水電及自有財源'!T96</f>
        <v>-168</v>
      </c>
      <c r="N95" s="3">
        <f t="shared" si="15"/>
        <v>0</v>
      </c>
      <c r="O95" s="3">
        <f t="shared" si="19"/>
        <v>473889</v>
      </c>
      <c r="P95" s="45"/>
      <c r="Q95" s="3">
        <f t="shared" si="17"/>
        <v>473889</v>
      </c>
      <c r="R95" s="1" t="s">
        <v>181</v>
      </c>
    </row>
    <row r="96" spans="1:18" ht="18.600000000000001" customHeight="1" x14ac:dyDescent="0.25">
      <c r="A96" s="20" t="s">
        <v>182</v>
      </c>
      <c r="B96" s="16" t="s">
        <v>183</v>
      </c>
      <c r="C96" s="3">
        <v>3480348</v>
      </c>
      <c r="D96" s="3">
        <v>90000</v>
      </c>
      <c r="E96" s="3"/>
      <c r="F96" s="3">
        <f t="shared" si="18"/>
        <v>2397707</v>
      </c>
      <c r="G96" s="3">
        <f t="shared" ref="G96:G127" si="22">C96-D96-E96-F96</f>
        <v>992641</v>
      </c>
      <c r="H96" s="163">
        <f t="shared" si="20"/>
        <v>2397707</v>
      </c>
      <c r="I96" s="134">
        <f t="shared" si="21"/>
        <v>992641</v>
      </c>
      <c r="J96" s="10">
        <v>2382662</v>
      </c>
      <c r="K96" s="3">
        <f>IF((ROUND('表2-114年水電及自有財源'!G97*80%,0))&lt;0,0,(ROUND('表2-114年水電及自有財源'!G97*80%,0)))</f>
        <v>7269</v>
      </c>
      <c r="L96" s="4">
        <f>'表2-114年水電及自有財源'!T97</f>
        <v>7776</v>
      </c>
      <c r="N96" s="3">
        <f t="shared" ref="N96:N132" si="23">D96</f>
        <v>90000</v>
      </c>
      <c r="O96" s="3">
        <f t="shared" si="19"/>
        <v>992641</v>
      </c>
      <c r="P96" s="45"/>
      <c r="Q96" s="3">
        <f t="shared" si="17"/>
        <v>992641</v>
      </c>
      <c r="R96" s="1" t="s">
        <v>183</v>
      </c>
    </row>
    <row r="97" spans="1:18" ht="18.600000000000001" customHeight="1" x14ac:dyDescent="0.25">
      <c r="A97" s="20" t="s">
        <v>184</v>
      </c>
      <c r="B97" s="16" t="s">
        <v>185</v>
      </c>
      <c r="C97" s="3">
        <v>427613</v>
      </c>
      <c r="D97" s="3">
        <v>0</v>
      </c>
      <c r="E97" s="3"/>
      <c r="F97" s="3">
        <f t="shared" si="18"/>
        <v>373025</v>
      </c>
      <c r="G97" s="3">
        <f t="shared" si="22"/>
        <v>54588</v>
      </c>
      <c r="H97" s="163">
        <f t="shared" si="20"/>
        <v>373025</v>
      </c>
      <c r="I97" s="134">
        <f t="shared" si="21"/>
        <v>54588</v>
      </c>
      <c r="J97" s="10">
        <v>320247</v>
      </c>
      <c r="K97" s="3">
        <f>IF((ROUND('表2-114年水電及自有財源'!G98*80%,0))&lt;0,0,(ROUND('表2-114年水電及自有財源'!G98*80%,0)))</f>
        <v>50823</v>
      </c>
      <c r="L97" s="4">
        <f>'表2-114年水電及自有財源'!T98</f>
        <v>1955</v>
      </c>
      <c r="N97" s="3">
        <f t="shared" si="23"/>
        <v>0</v>
      </c>
      <c r="O97" s="3">
        <f t="shared" si="19"/>
        <v>54588</v>
      </c>
      <c r="P97" s="45"/>
      <c r="Q97" s="3">
        <f t="shared" si="17"/>
        <v>54588</v>
      </c>
      <c r="R97" s="1" t="s">
        <v>185</v>
      </c>
    </row>
    <row r="98" spans="1:18" ht="18.600000000000001" customHeight="1" x14ac:dyDescent="0.25">
      <c r="A98" s="20" t="s">
        <v>186</v>
      </c>
      <c r="B98" s="16" t="s">
        <v>187</v>
      </c>
      <c r="C98" s="3">
        <v>1320348</v>
      </c>
      <c r="D98" s="3">
        <v>0</v>
      </c>
      <c r="E98" s="3"/>
      <c r="F98" s="3">
        <f t="shared" si="18"/>
        <v>610574</v>
      </c>
      <c r="G98" s="3">
        <f t="shared" si="22"/>
        <v>709774</v>
      </c>
      <c r="H98" s="163">
        <f t="shared" si="20"/>
        <v>610574</v>
      </c>
      <c r="I98" s="134">
        <f t="shared" si="21"/>
        <v>709774</v>
      </c>
      <c r="J98" s="10">
        <v>523042</v>
      </c>
      <c r="K98" s="3">
        <f>IF((ROUND('表2-114年水電及自有財源'!G99*80%,0))&lt;0,0,(ROUND('表2-114年水電及自有財源'!G99*80%,0)))</f>
        <v>85182</v>
      </c>
      <c r="L98" s="4">
        <f>'表2-114年水電及自有財源'!T99</f>
        <v>2350</v>
      </c>
      <c r="N98" s="3">
        <f t="shared" si="23"/>
        <v>0</v>
      </c>
      <c r="O98" s="3">
        <f t="shared" si="19"/>
        <v>709774</v>
      </c>
      <c r="P98" s="45"/>
      <c r="Q98" s="3">
        <f t="shared" si="17"/>
        <v>709774</v>
      </c>
      <c r="R98" s="1" t="s">
        <v>187</v>
      </c>
    </row>
    <row r="99" spans="1:18" ht="18.600000000000001" customHeight="1" x14ac:dyDescent="0.25">
      <c r="A99" s="20" t="s">
        <v>188</v>
      </c>
      <c r="B99" s="16" t="s">
        <v>189</v>
      </c>
      <c r="C99" s="3">
        <v>1071384</v>
      </c>
      <c r="D99" s="3">
        <v>0</v>
      </c>
      <c r="E99" s="3"/>
      <c r="F99" s="3">
        <f t="shared" si="18"/>
        <v>111795</v>
      </c>
      <c r="G99" s="3">
        <f t="shared" si="22"/>
        <v>959589</v>
      </c>
      <c r="H99" s="163">
        <f t="shared" si="20"/>
        <v>111795</v>
      </c>
      <c r="I99" s="134">
        <f t="shared" si="21"/>
        <v>959589</v>
      </c>
      <c r="J99" s="10">
        <v>26177</v>
      </c>
      <c r="K99" s="3">
        <f>IF((ROUND('表2-114年水電及自有財源'!G100*80%,0))&lt;0,0,(ROUND('表2-114年水電及自有財源'!G100*80%,0)))</f>
        <v>84282</v>
      </c>
      <c r="L99" s="4">
        <f>'表2-114年水電及自有財源'!T100</f>
        <v>1336</v>
      </c>
      <c r="N99" s="3">
        <f t="shared" si="23"/>
        <v>0</v>
      </c>
      <c r="O99" s="3">
        <f t="shared" si="19"/>
        <v>959589</v>
      </c>
      <c r="P99" s="45">
        <v>323000</v>
      </c>
      <c r="Q99" s="3">
        <f t="shared" si="17"/>
        <v>636589</v>
      </c>
      <c r="R99" s="1" t="s">
        <v>189</v>
      </c>
    </row>
    <row r="100" spans="1:18" ht="18.600000000000001" customHeight="1" x14ac:dyDescent="0.25">
      <c r="A100" s="20" t="s">
        <v>190</v>
      </c>
      <c r="B100" s="16" t="s">
        <v>191</v>
      </c>
      <c r="C100" s="3">
        <v>708080</v>
      </c>
      <c r="D100" s="3">
        <v>0</v>
      </c>
      <c r="E100" s="3"/>
      <c r="F100" s="3">
        <f t="shared" si="18"/>
        <v>105211</v>
      </c>
      <c r="G100" s="3">
        <f t="shared" si="22"/>
        <v>602869</v>
      </c>
      <c r="H100" s="163">
        <f t="shared" si="20"/>
        <v>105211</v>
      </c>
      <c r="I100" s="134">
        <f t="shared" si="21"/>
        <v>602869</v>
      </c>
      <c r="J100" s="10">
        <v>15589</v>
      </c>
      <c r="K100" s="3">
        <f>IF((ROUND('表2-114年水電及自有財源'!G101*80%,0))&lt;0,0,(ROUND('表2-114年水電及自有財源'!G101*80%,0)))</f>
        <v>86281</v>
      </c>
      <c r="L100" s="4">
        <f>'表2-114年水電及自有財源'!T101</f>
        <v>3341</v>
      </c>
      <c r="N100" s="3">
        <f t="shared" si="23"/>
        <v>0</v>
      </c>
      <c r="O100" s="3">
        <f t="shared" si="19"/>
        <v>602869</v>
      </c>
      <c r="P100" s="45"/>
      <c r="Q100" s="3">
        <f t="shared" si="17"/>
        <v>602869</v>
      </c>
      <c r="R100" s="1" t="s">
        <v>191</v>
      </c>
    </row>
    <row r="101" spans="1:18" ht="18.600000000000001" customHeight="1" x14ac:dyDescent="0.25">
      <c r="A101" s="20" t="s">
        <v>192</v>
      </c>
      <c r="B101" s="16" t="s">
        <v>193</v>
      </c>
      <c r="C101" s="3">
        <v>1123186</v>
      </c>
      <c r="D101" s="3">
        <v>0</v>
      </c>
      <c r="E101" s="3"/>
      <c r="F101" s="3">
        <f t="shared" si="18"/>
        <v>524495</v>
      </c>
      <c r="G101" s="3">
        <f t="shared" si="22"/>
        <v>598691</v>
      </c>
      <c r="H101" s="163">
        <f t="shared" si="20"/>
        <v>524495</v>
      </c>
      <c r="I101" s="134">
        <f t="shared" si="21"/>
        <v>598691</v>
      </c>
      <c r="J101" s="10">
        <v>456549</v>
      </c>
      <c r="K101" s="3">
        <f>IF((ROUND('表2-114年水電及自有財源'!G102*80%,0))&lt;0,0,(ROUND('表2-114年水電及自有財源'!G102*80%,0)))</f>
        <v>61122</v>
      </c>
      <c r="L101" s="4">
        <f>'表2-114年水電及自有財源'!T102</f>
        <v>6824</v>
      </c>
      <c r="N101" s="3">
        <f t="shared" si="23"/>
        <v>0</v>
      </c>
      <c r="O101" s="3">
        <f t="shared" si="19"/>
        <v>598691</v>
      </c>
      <c r="P101" s="45"/>
      <c r="Q101" s="3">
        <f t="shared" ref="Q101:Q132" si="24">O101-P101</f>
        <v>598691</v>
      </c>
      <c r="R101" s="1" t="s">
        <v>193</v>
      </c>
    </row>
    <row r="102" spans="1:18" ht="18.600000000000001" customHeight="1" x14ac:dyDescent="0.25">
      <c r="A102" s="20" t="s">
        <v>194</v>
      </c>
      <c r="B102" s="16" t="s">
        <v>195</v>
      </c>
      <c r="C102" s="3">
        <v>629278</v>
      </c>
      <c r="D102" s="3">
        <v>0</v>
      </c>
      <c r="E102" s="3"/>
      <c r="F102" s="3">
        <f t="shared" ref="F102:F132" si="25">SUM(J102:L102)</f>
        <v>264768</v>
      </c>
      <c r="G102" s="3">
        <f t="shared" si="22"/>
        <v>364510</v>
      </c>
      <c r="H102" s="163">
        <f t="shared" si="20"/>
        <v>264768</v>
      </c>
      <c r="I102" s="134">
        <f t="shared" si="21"/>
        <v>364510</v>
      </c>
      <c r="J102" s="10">
        <v>163097</v>
      </c>
      <c r="K102" s="3">
        <f>IF((ROUND('表2-114年水電及自有財源'!G103*80%,0))&lt;0,0,(ROUND('表2-114年水電及自有財源'!G103*80%,0)))</f>
        <v>99078</v>
      </c>
      <c r="L102" s="4">
        <f>'表2-114年水電及自有財源'!T103</f>
        <v>2593</v>
      </c>
      <c r="N102" s="3">
        <f t="shared" si="23"/>
        <v>0</v>
      </c>
      <c r="O102" s="3">
        <f t="shared" ref="O102:O132" si="26">I102</f>
        <v>364510</v>
      </c>
      <c r="P102" s="45">
        <v>26000</v>
      </c>
      <c r="Q102" s="3">
        <f t="shared" si="24"/>
        <v>338510</v>
      </c>
      <c r="R102" s="1" t="s">
        <v>195</v>
      </c>
    </row>
    <row r="103" spans="1:18" ht="18.600000000000001" customHeight="1" x14ac:dyDescent="0.25">
      <c r="A103" s="20" t="s">
        <v>196</v>
      </c>
      <c r="B103" s="16" t="s">
        <v>197</v>
      </c>
      <c r="C103" s="3">
        <v>2094760</v>
      </c>
      <c r="D103" s="3">
        <v>119000</v>
      </c>
      <c r="E103" s="3"/>
      <c r="F103" s="3">
        <f t="shared" si="25"/>
        <v>1671561</v>
      </c>
      <c r="G103" s="3">
        <f t="shared" si="22"/>
        <v>304199</v>
      </c>
      <c r="H103" s="163">
        <f t="shared" si="20"/>
        <v>1671561</v>
      </c>
      <c r="I103" s="134">
        <f t="shared" si="21"/>
        <v>304199</v>
      </c>
      <c r="J103" s="10">
        <v>1587374</v>
      </c>
      <c r="K103" s="3">
        <f>IF((ROUND('表2-114年水電及自有財源'!G104*80%,0))&lt;0,0,(ROUND('表2-114年水電及自有財源'!G104*80%,0)))</f>
        <v>83889</v>
      </c>
      <c r="L103" s="4">
        <f>'表2-114年水電及自有財源'!T104</f>
        <v>298</v>
      </c>
      <c r="N103" s="3">
        <f t="shared" si="23"/>
        <v>119000</v>
      </c>
      <c r="O103" s="3">
        <f t="shared" si="26"/>
        <v>304199</v>
      </c>
      <c r="P103" s="45"/>
      <c r="Q103" s="3">
        <f t="shared" si="24"/>
        <v>304199</v>
      </c>
      <c r="R103" s="1" t="s">
        <v>197</v>
      </c>
    </row>
    <row r="104" spans="1:18" ht="18.600000000000001" customHeight="1" x14ac:dyDescent="0.25">
      <c r="A104" s="20" t="s">
        <v>198</v>
      </c>
      <c r="B104" s="16" t="s">
        <v>199</v>
      </c>
      <c r="C104" s="3">
        <v>804916</v>
      </c>
      <c r="D104" s="3">
        <v>0</v>
      </c>
      <c r="E104" s="3"/>
      <c r="F104" s="3">
        <f t="shared" si="25"/>
        <v>641468</v>
      </c>
      <c r="G104" s="3">
        <f t="shared" si="22"/>
        <v>163448</v>
      </c>
      <c r="H104" s="163">
        <f t="shared" si="20"/>
        <v>641468</v>
      </c>
      <c r="I104" s="134">
        <f t="shared" ref="I104:I132" si="27">G104</f>
        <v>163448</v>
      </c>
      <c r="J104" s="10">
        <v>592030</v>
      </c>
      <c r="K104" s="3">
        <f>IF((ROUND('表2-114年水電及自有財源'!G105*80%,0))&lt;0,0,(ROUND('表2-114年水電及自有財源'!G105*80%,0)))</f>
        <v>48654</v>
      </c>
      <c r="L104" s="4">
        <f>'表2-114年水電及自有財源'!T105</f>
        <v>784</v>
      </c>
      <c r="N104" s="3">
        <f t="shared" si="23"/>
        <v>0</v>
      </c>
      <c r="O104" s="3">
        <f t="shared" si="26"/>
        <v>163448</v>
      </c>
      <c r="P104" s="45"/>
      <c r="Q104" s="3">
        <f t="shared" si="24"/>
        <v>163448</v>
      </c>
      <c r="R104" s="1" t="s">
        <v>199</v>
      </c>
    </row>
    <row r="105" spans="1:18" ht="18.600000000000001" customHeight="1" x14ac:dyDescent="0.25">
      <c r="A105" s="20" t="s">
        <v>200</v>
      </c>
      <c r="B105" s="16" t="s">
        <v>201</v>
      </c>
      <c r="C105" s="3">
        <v>742830</v>
      </c>
      <c r="D105" s="3">
        <v>0</v>
      </c>
      <c r="E105" s="3"/>
      <c r="F105" s="3">
        <f t="shared" si="25"/>
        <v>677642</v>
      </c>
      <c r="G105" s="3">
        <f t="shared" si="22"/>
        <v>65188</v>
      </c>
      <c r="H105" s="163">
        <f t="shared" si="20"/>
        <v>677642</v>
      </c>
      <c r="I105" s="134">
        <f t="shared" si="27"/>
        <v>65188</v>
      </c>
      <c r="J105" s="10">
        <v>613780</v>
      </c>
      <c r="K105" s="3">
        <f>IF((ROUND('表2-114年水電及自有財源'!G106*80%,0))&lt;0,0,(ROUND('表2-114年水電及自有財源'!G106*80%,0)))</f>
        <v>59602</v>
      </c>
      <c r="L105" s="4">
        <f>'表2-114年水電及自有財源'!T106</f>
        <v>4260</v>
      </c>
      <c r="N105" s="3">
        <f t="shared" si="23"/>
        <v>0</v>
      </c>
      <c r="O105" s="3">
        <f t="shared" si="26"/>
        <v>65188</v>
      </c>
      <c r="P105" s="45"/>
      <c r="Q105" s="3">
        <f t="shared" si="24"/>
        <v>65188</v>
      </c>
      <c r="R105" s="1" t="s">
        <v>201</v>
      </c>
    </row>
    <row r="106" spans="1:18" ht="18.600000000000001" customHeight="1" x14ac:dyDescent="0.25">
      <c r="A106" s="20" t="s">
        <v>202</v>
      </c>
      <c r="B106" s="16" t="s">
        <v>203</v>
      </c>
      <c r="C106" s="3">
        <v>2362254</v>
      </c>
      <c r="D106" s="3">
        <v>1139000</v>
      </c>
      <c r="E106" s="3"/>
      <c r="F106" s="3">
        <f t="shared" si="25"/>
        <v>379674</v>
      </c>
      <c r="G106" s="3">
        <f t="shared" si="22"/>
        <v>843580</v>
      </c>
      <c r="H106" s="163">
        <f t="shared" si="20"/>
        <v>379674</v>
      </c>
      <c r="I106" s="134">
        <f t="shared" si="27"/>
        <v>843580</v>
      </c>
      <c r="J106" s="10">
        <v>250168</v>
      </c>
      <c r="K106" s="3">
        <f>IF((ROUND('表2-114年水電及自有財源'!G107*80%,0))&lt;0,0,(ROUND('表2-114年水電及自有財源'!G107*80%,0)))</f>
        <v>124706</v>
      </c>
      <c r="L106" s="4">
        <f>'表2-114年水電及自有財源'!T107</f>
        <v>4800</v>
      </c>
      <c r="N106" s="3">
        <f t="shared" si="23"/>
        <v>1139000</v>
      </c>
      <c r="O106" s="3">
        <f t="shared" si="26"/>
        <v>843580</v>
      </c>
      <c r="P106" s="45"/>
      <c r="Q106" s="3">
        <f t="shared" si="24"/>
        <v>843580</v>
      </c>
      <c r="R106" s="1" t="s">
        <v>203</v>
      </c>
    </row>
    <row r="107" spans="1:18" ht="18.600000000000001" customHeight="1" x14ac:dyDescent="0.25">
      <c r="A107" s="20" t="s">
        <v>204</v>
      </c>
      <c r="B107" s="16" t="s">
        <v>205</v>
      </c>
      <c r="C107" s="3">
        <v>558479</v>
      </c>
      <c r="D107" s="3">
        <v>0</v>
      </c>
      <c r="E107" s="3"/>
      <c r="F107" s="3">
        <f t="shared" si="25"/>
        <v>500845</v>
      </c>
      <c r="G107" s="3">
        <f t="shared" si="22"/>
        <v>57634</v>
      </c>
      <c r="H107" s="163">
        <f t="shared" si="20"/>
        <v>500845</v>
      </c>
      <c r="I107" s="134">
        <f t="shared" si="27"/>
        <v>57634</v>
      </c>
      <c r="J107" s="10">
        <v>468853</v>
      </c>
      <c r="K107" s="3">
        <f>IF((ROUND('表2-114年水電及自有財源'!G108*80%,0))&lt;0,0,(ROUND('表2-114年水電及自有財源'!G108*80%,0)))</f>
        <v>31702</v>
      </c>
      <c r="L107" s="4">
        <f>'表2-114年水電及自有財源'!T108</f>
        <v>290</v>
      </c>
      <c r="N107" s="3">
        <f t="shared" si="23"/>
        <v>0</v>
      </c>
      <c r="O107" s="3">
        <f t="shared" si="26"/>
        <v>57634</v>
      </c>
      <c r="P107" s="45"/>
      <c r="Q107" s="3">
        <f t="shared" si="24"/>
        <v>57634</v>
      </c>
      <c r="R107" s="1" t="s">
        <v>205</v>
      </c>
    </row>
    <row r="108" spans="1:18" ht="18.600000000000001" customHeight="1" x14ac:dyDescent="0.25">
      <c r="A108" s="20" t="s">
        <v>206</v>
      </c>
      <c r="B108" s="16" t="s">
        <v>207</v>
      </c>
      <c r="C108" s="3">
        <v>718261</v>
      </c>
      <c r="D108" s="3">
        <v>0</v>
      </c>
      <c r="E108" s="3"/>
      <c r="F108" s="3">
        <f t="shared" si="25"/>
        <v>416552</v>
      </c>
      <c r="G108" s="3">
        <f t="shared" si="22"/>
        <v>301709</v>
      </c>
      <c r="H108" s="163">
        <f t="shared" si="20"/>
        <v>416552</v>
      </c>
      <c r="I108" s="134">
        <f t="shared" si="27"/>
        <v>301709</v>
      </c>
      <c r="J108" s="10">
        <v>298357</v>
      </c>
      <c r="K108" s="3">
        <f>IF((ROUND('表2-114年水電及自有財源'!G109*80%,0))&lt;0,0,(ROUND('表2-114年水電及自有財源'!G109*80%,0)))</f>
        <v>104490</v>
      </c>
      <c r="L108" s="4">
        <f>'表2-114年水電及自有財源'!T109</f>
        <v>13705</v>
      </c>
      <c r="N108" s="3">
        <f t="shared" si="23"/>
        <v>0</v>
      </c>
      <c r="O108" s="3">
        <f t="shared" si="26"/>
        <v>301709</v>
      </c>
      <c r="P108" s="45"/>
      <c r="Q108" s="3">
        <f t="shared" si="24"/>
        <v>301709</v>
      </c>
      <c r="R108" s="1" t="s">
        <v>207</v>
      </c>
    </row>
    <row r="109" spans="1:18" ht="18.600000000000001" customHeight="1" x14ac:dyDescent="0.25">
      <c r="A109" s="20" t="s">
        <v>208</v>
      </c>
      <c r="B109" s="16" t="s">
        <v>209</v>
      </c>
      <c r="C109" s="3">
        <v>7381213</v>
      </c>
      <c r="D109" s="3">
        <v>52000</v>
      </c>
      <c r="E109" s="3"/>
      <c r="F109" s="3">
        <f t="shared" si="25"/>
        <v>7291470</v>
      </c>
      <c r="G109" s="3">
        <f t="shared" si="22"/>
        <v>37743</v>
      </c>
      <c r="H109" s="163">
        <f t="shared" si="20"/>
        <v>7291470</v>
      </c>
      <c r="I109" s="134">
        <f t="shared" si="27"/>
        <v>37743</v>
      </c>
      <c r="J109" s="10">
        <v>7213980</v>
      </c>
      <c r="K109" s="3">
        <f>IF((ROUND('表2-114年水電及自有財源'!G110*80%,0))&lt;0,0,(ROUND('表2-114年水電及自有財源'!G110*80%,0)))</f>
        <v>41999</v>
      </c>
      <c r="L109" s="4">
        <f>'表2-114年水電及自有財源'!T110</f>
        <v>35491</v>
      </c>
      <c r="N109" s="3">
        <f t="shared" si="23"/>
        <v>52000</v>
      </c>
      <c r="O109" s="3">
        <f t="shared" si="26"/>
        <v>37743</v>
      </c>
      <c r="P109" s="45"/>
      <c r="Q109" s="3">
        <f t="shared" si="24"/>
        <v>37743</v>
      </c>
      <c r="R109" s="1" t="s">
        <v>209</v>
      </c>
    </row>
    <row r="110" spans="1:18" ht="18.600000000000001" customHeight="1" x14ac:dyDescent="0.25">
      <c r="A110" s="20" t="s">
        <v>210</v>
      </c>
      <c r="B110" s="16" t="s">
        <v>211</v>
      </c>
      <c r="C110" s="3">
        <v>584601</v>
      </c>
      <c r="D110" s="3">
        <v>0</v>
      </c>
      <c r="E110" s="3"/>
      <c r="F110" s="3">
        <f t="shared" si="25"/>
        <v>322878</v>
      </c>
      <c r="G110" s="3">
        <f t="shared" si="22"/>
        <v>261723</v>
      </c>
      <c r="H110" s="163">
        <f t="shared" si="20"/>
        <v>322878</v>
      </c>
      <c r="I110" s="134">
        <f t="shared" si="27"/>
        <v>261723</v>
      </c>
      <c r="J110" s="10">
        <v>218418</v>
      </c>
      <c r="K110" s="3">
        <f>IF((ROUND('表2-114年水電及自有財源'!G111*80%,0))&lt;0,0,(ROUND('表2-114年水電及自有財源'!G111*80%,0)))</f>
        <v>81162</v>
      </c>
      <c r="L110" s="4">
        <f>'表2-114年水電及自有財源'!T111</f>
        <v>23298</v>
      </c>
      <c r="N110" s="3">
        <f t="shared" si="23"/>
        <v>0</v>
      </c>
      <c r="O110" s="3">
        <f t="shared" si="26"/>
        <v>261723</v>
      </c>
      <c r="P110" s="45"/>
      <c r="Q110" s="3">
        <f t="shared" si="24"/>
        <v>261723</v>
      </c>
      <c r="R110" s="1" t="s">
        <v>211</v>
      </c>
    </row>
    <row r="111" spans="1:18" ht="18.600000000000001" customHeight="1" x14ac:dyDescent="0.25">
      <c r="A111" s="20" t="s">
        <v>212</v>
      </c>
      <c r="B111" s="16" t="s">
        <v>213</v>
      </c>
      <c r="C111" s="3">
        <v>851179</v>
      </c>
      <c r="D111" s="3">
        <v>560000</v>
      </c>
      <c r="E111" s="3"/>
      <c r="F111" s="3">
        <f t="shared" si="25"/>
        <v>128448</v>
      </c>
      <c r="G111" s="3">
        <f t="shared" si="22"/>
        <v>162731</v>
      </c>
      <c r="H111" s="163">
        <f t="shared" si="20"/>
        <v>128448</v>
      </c>
      <c r="I111" s="134">
        <f t="shared" si="27"/>
        <v>162731</v>
      </c>
      <c r="J111" s="10">
        <v>68800</v>
      </c>
      <c r="K111" s="3">
        <f>IF((ROUND('表2-114年水電及自有財源'!G112*80%,0))&lt;0,0,(ROUND('表2-114年水電及自有財源'!G112*80%,0)))</f>
        <v>58517</v>
      </c>
      <c r="L111" s="4">
        <f>'表2-114年水電及自有財源'!T112</f>
        <v>1131</v>
      </c>
      <c r="N111" s="3">
        <f t="shared" si="23"/>
        <v>560000</v>
      </c>
      <c r="O111" s="3">
        <f t="shared" si="26"/>
        <v>162731</v>
      </c>
      <c r="P111" s="45"/>
      <c r="Q111" s="3">
        <f t="shared" si="24"/>
        <v>162731</v>
      </c>
      <c r="R111" s="1" t="s">
        <v>213</v>
      </c>
    </row>
    <row r="112" spans="1:18" ht="18.600000000000001" customHeight="1" x14ac:dyDescent="0.25">
      <c r="A112" s="20" t="s">
        <v>214</v>
      </c>
      <c r="B112" s="210" t="s">
        <v>215</v>
      </c>
      <c r="C112" s="3">
        <v>246850</v>
      </c>
      <c r="D112" s="3">
        <v>0</v>
      </c>
      <c r="E112" s="3"/>
      <c r="F112" s="3">
        <f t="shared" si="25"/>
        <v>128630</v>
      </c>
      <c r="G112" s="3">
        <f t="shared" si="22"/>
        <v>118220</v>
      </c>
      <c r="H112" s="163">
        <f t="shared" si="20"/>
        <v>128630</v>
      </c>
      <c r="I112" s="134">
        <f t="shared" si="27"/>
        <v>118220</v>
      </c>
      <c r="J112" s="10">
        <v>43693</v>
      </c>
      <c r="K112" s="3">
        <f>IF((ROUND('表2-114年水電及自有財源'!G113*80%,0))&lt;0,0,(ROUND('表2-114年水電及自有財源'!G113*80%,0)))</f>
        <v>83305</v>
      </c>
      <c r="L112" s="4">
        <f>'表2-114年水電及自有財源'!T113</f>
        <v>1632</v>
      </c>
      <c r="N112" s="3">
        <f t="shared" si="23"/>
        <v>0</v>
      </c>
      <c r="O112" s="3">
        <f t="shared" si="26"/>
        <v>118220</v>
      </c>
      <c r="P112" s="45"/>
      <c r="Q112" s="3">
        <f t="shared" si="24"/>
        <v>118220</v>
      </c>
      <c r="R112" s="1" t="s">
        <v>215</v>
      </c>
    </row>
    <row r="113" spans="1:35" ht="18.600000000000001" customHeight="1" x14ac:dyDescent="0.25">
      <c r="A113" s="20" t="s">
        <v>216</v>
      </c>
      <c r="B113" s="16" t="s">
        <v>217</v>
      </c>
      <c r="C113" s="3">
        <v>2487874</v>
      </c>
      <c r="D113" s="3">
        <v>0</v>
      </c>
      <c r="E113" s="3"/>
      <c r="F113" s="3">
        <f t="shared" si="25"/>
        <v>1394399</v>
      </c>
      <c r="G113" s="3">
        <f t="shared" si="22"/>
        <v>1093475</v>
      </c>
      <c r="H113" s="163">
        <f t="shared" si="20"/>
        <v>1394399</v>
      </c>
      <c r="I113" s="134">
        <f t="shared" si="27"/>
        <v>1093475</v>
      </c>
      <c r="J113" s="10">
        <v>1314515</v>
      </c>
      <c r="K113" s="3">
        <f>IF((ROUND('表2-114年水電及自有財源'!G114*80%,0))&lt;0,0,(ROUND('表2-114年水電及自有財源'!G114*80%,0)))</f>
        <v>74890</v>
      </c>
      <c r="L113" s="4">
        <f>'表2-114年水電及自有財源'!T114</f>
        <v>4994</v>
      </c>
      <c r="N113" s="3">
        <f t="shared" si="23"/>
        <v>0</v>
      </c>
      <c r="O113" s="3">
        <f t="shared" si="26"/>
        <v>1093475</v>
      </c>
      <c r="P113" s="45">
        <v>150000</v>
      </c>
      <c r="Q113" s="3">
        <f t="shared" si="24"/>
        <v>943475</v>
      </c>
      <c r="R113" s="1" t="s">
        <v>217</v>
      </c>
    </row>
    <row r="114" spans="1:35" ht="18.600000000000001" customHeight="1" x14ac:dyDescent="0.25">
      <c r="A114" s="20" t="s">
        <v>218</v>
      </c>
      <c r="B114" s="16" t="s">
        <v>219</v>
      </c>
      <c r="C114" s="3">
        <v>2081410</v>
      </c>
      <c r="D114" s="3">
        <v>0</v>
      </c>
      <c r="E114" s="3"/>
      <c r="F114" s="3">
        <f t="shared" si="25"/>
        <v>1937595</v>
      </c>
      <c r="G114" s="3">
        <f t="shared" si="22"/>
        <v>143815</v>
      </c>
      <c r="H114" s="163">
        <f t="shared" si="20"/>
        <v>1937595</v>
      </c>
      <c r="I114" s="134">
        <f t="shared" si="27"/>
        <v>143815</v>
      </c>
      <c r="J114" s="10">
        <v>1890216</v>
      </c>
      <c r="K114" s="3">
        <f>IF((ROUND('表2-114年水電及自有財源'!G115*80%,0))&lt;0,0,(ROUND('表2-114年水電及自有財源'!G115*80%,0)))</f>
        <v>36288</v>
      </c>
      <c r="L114" s="4">
        <f>'表2-114年水電及自有財源'!T115</f>
        <v>11091</v>
      </c>
      <c r="N114" s="3">
        <f t="shared" si="23"/>
        <v>0</v>
      </c>
      <c r="O114" s="3">
        <f t="shared" si="26"/>
        <v>143815</v>
      </c>
      <c r="P114" s="45"/>
      <c r="Q114" s="3">
        <f t="shared" si="24"/>
        <v>143815</v>
      </c>
      <c r="R114" s="1" t="s">
        <v>219</v>
      </c>
    </row>
    <row r="115" spans="1:35" ht="18.600000000000001" customHeight="1" x14ac:dyDescent="0.25">
      <c r="A115" s="20" t="s">
        <v>220</v>
      </c>
      <c r="B115" s="16" t="s">
        <v>221</v>
      </c>
      <c r="C115" s="3">
        <v>1809805</v>
      </c>
      <c r="D115" s="3">
        <v>126000</v>
      </c>
      <c r="E115" s="3"/>
      <c r="F115" s="3">
        <f t="shared" si="25"/>
        <v>353579</v>
      </c>
      <c r="G115" s="3">
        <f t="shared" si="22"/>
        <v>1330226</v>
      </c>
      <c r="H115" s="163">
        <f t="shared" si="20"/>
        <v>353579</v>
      </c>
      <c r="I115" s="134">
        <f t="shared" si="27"/>
        <v>1330226</v>
      </c>
      <c r="J115" s="10">
        <v>206644</v>
      </c>
      <c r="K115" s="3">
        <f>IF((ROUND('表2-114年水電及自有財源'!G116*80%,0))&lt;0,0,(ROUND('表2-114年水電及自有財源'!G116*80%,0)))</f>
        <v>147530</v>
      </c>
      <c r="L115" s="4">
        <f>'表2-114年水電及自有財源'!T116</f>
        <v>-595</v>
      </c>
      <c r="N115" s="3">
        <f t="shared" si="23"/>
        <v>126000</v>
      </c>
      <c r="O115" s="3">
        <f t="shared" si="26"/>
        <v>1330226</v>
      </c>
      <c r="P115" s="45"/>
      <c r="Q115" s="3">
        <f t="shared" si="24"/>
        <v>1330226</v>
      </c>
      <c r="R115" s="1" t="s">
        <v>221</v>
      </c>
    </row>
    <row r="116" spans="1:35" ht="18.600000000000001" customHeight="1" x14ac:dyDescent="0.25">
      <c r="A116" s="20" t="s">
        <v>222</v>
      </c>
      <c r="B116" s="16" t="s">
        <v>223</v>
      </c>
      <c r="C116" s="3">
        <v>1339222</v>
      </c>
      <c r="D116" s="3">
        <v>0</v>
      </c>
      <c r="E116" s="3"/>
      <c r="F116" s="3">
        <f t="shared" si="25"/>
        <v>581677</v>
      </c>
      <c r="G116" s="3">
        <f t="shared" si="22"/>
        <v>757545</v>
      </c>
      <c r="H116" s="163">
        <f t="shared" si="20"/>
        <v>581677</v>
      </c>
      <c r="I116" s="134">
        <f t="shared" si="27"/>
        <v>757545</v>
      </c>
      <c r="J116" s="10">
        <v>506153</v>
      </c>
      <c r="K116" s="3">
        <f>IF((ROUND('表2-114年水電及自有財源'!G117*80%,0))&lt;0,0,(ROUND('表2-114年水電及自有財源'!G117*80%,0)))</f>
        <v>75322</v>
      </c>
      <c r="L116" s="4">
        <f>'表2-114年水電及自有財源'!T117</f>
        <v>202</v>
      </c>
      <c r="N116" s="3">
        <f t="shared" si="23"/>
        <v>0</v>
      </c>
      <c r="O116" s="3">
        <f t="shared" si="26"/>
        <v>757545</v>
      </c>
      <c r="P116" s="104"/>
      <c r="Q116" s="3">
        <f t="shared" si="24"/>
        <v>757545</v>
      </c>
      <c r="R116" s="1" t="s">
        <v>223</v>
      </c>
    </row>
    <row r="117" spans="1:35" ht="18.600000000000001" customHeight="1" x14ac:dyDescent="0.25">
      <c r="A117" s="20" t="s">
        <v>224</v>
      </c>
      <c r="B117" s="16" t="s">
        <v>225</v>
      </c>
      <c r="C117" s="3">
        <v>1093380</v>
      </c>
      <c r="D117" s="3">
        <v>0</v>
      </c>
      <c r="E117" s="3"/>
      <c r="F117" s="3">
        <f t="shared" si="25"/>
        <v>126650</v>
      </c>
      <c r="G117" s="3">
        <f t="shared" si="22"/>
        <v>966730</v>
      </c>
      <c r="H117" s="163">
        <f t="shared" si="20"/>
        <v>126650</v>
      </c>
      <c r="I117" s="134">
        <f t="shared" si="27"/>
        <v>966730</v>
      </c>
      <c r="J117" s="10">
        <v>27116</v>
      </c>
      <c r="K117" s="3">
        <f>IF((ROUND('表2-114年水電及自有財源'!G118*80%,0))&lt;0,0,(ROUND('表2-114年水電及自有財源'!G118*80%,0)))</f>
        <v>99743</v>
      </c>
      <c r="L117" s="4">
        <f>'表2-114年水電及自有財源'!T118</f>
        <v>-209</v>
      </c>
      <c r="N117" s="3">
        <f t="shared" si="23"/>
        <v>0</v>
      </c>
      <c r="O117" s="3">
        <f t="shared" si="26"/>
        <v>966730</v>
      </c>
      <c r="P117" s="104"/>
      <c r="Q117" s="3">
        <f t="shared" si="24"/>
        <v>966730</v>
      </c>
      <c r="R117" s="1" t="s">
        <v>225</v>
      </c>
    </row>
    <row r="118" spans="1:35" ht="18.600000000000001" customHeight="1" x14ac:dyDescent="0.25">
      <c r="A118" s="20" t="s">
        <v>226</v>
      </c>
      <c r="B118" s="16" t="s">
        <v>227</v>
      </c>
      <c r="C118" s="3">
        <v>2428815</v>
      </c>
      <c r="D118" s="3">
        <v>0</v>
      </c>
      <c r="E118" s="3"/>
      <c r="F118" s="3">
        <f t="shared" si="25"/>
        <v>1974059</v>
      </c>
      <c r="G118" s="3">
        <f t="shared" si="22"/>
        <v>454756</v>
      </c>
      <c r="H118" s="163">
        <f t="shared" si="20"/>
        <v>1974059</v>
      </c>
      <c r="I118" s="134">
        <f t="shared" si="27"/>
        <v>454756</v>
      </c>
      <c r="J118" s="10">
        <v>1892881</v>
      </c>
      <c r="K118" s="3">
        <f>IF((ROUND('表2-114年水電及自有財源'!G119*80%,0))&lt;0,0,(ROUND('表2-114年水電及自有財源'!G119*80%,0)))</f>
        <v>77956</v>
      </c>
      <c r="L118" s="4">
        <f>'表2-114年水電及自有財源'!T119</f>
        <v>3222</v>
      </c>
      <c r="N118" s="3">
        <f t="shared" si="23"/>
        <v>0</v>
      </c>
      <c r="O118" s="3">
        <f t="shared" si="26"/>
        <v>454756</v>
      </c>
      <c r="P118" s="45"/>
      <c r="Q118" s="3">
        <f t="shared" si="24"/>
        <v>454756</v>
      </c>
      <c r="R118" s="1" t="s">
        <v>227</v>
      </c>
    </row>
    <row r="119" spans="1:35" ht="18.600000000000001" customHeight="1" x14ac:dyDescent="0.25">
      <c r="A119" s="20" t="s">
        <v>228</v>
      </c>
      <c r="B119" s="16" t="s">
        <v>229</v>
      </c>
      <c r="C119" s="3">
        <v>790950</v>
      </c>
      <c r="D119" s="3">
        <v>150000</v>
      </c>
      <c r="E119" s="3"/>
      <c r="F119" s="3">
        <f t="shared" si="25"/>
        <v>240857</v>
      </c>
      <c r="G119" s="3">
        <f t="shared" si="22"/>
        <v>400093</v>
      </c>
      <c r="H119" s="163">
        <f t="shared" si="20"/>
        <v>240857</v>
      </c>
      <c r="I119" s="134">
        <f t="shared" si="27"/>
        <v>400093</v>
      </c>
      <c r="J119" s="10">
        <v>182299</v>
      </c>
      <c r="K119" s="3">
        <f>IF((ROUND('表2-114年水電及自有財源'!G120*80%,0))&lt;0,0,(ROUND('表2-114年水電及自有財源'!G120*80%,0)))</f>
        <v>58266</v>
      </c>
      <c r="L119" s="4">
        <f>'表2-114年水電及自有財源'!T120</f>
        <v>292</v>
      </c>
      <c r="N119" s="3">
        <f t="shared" si="23"/>
        <v>150000</v>
      </c>
      <c r="O119" s="3">
        <f t="shared" si="26"/>
        <v>400093</v>
      </c>
      <c r="P119" s="45"/>
      <c r="Q119" s="3">
        <f t="shared" si="24"/>
        <v>400093</v>
      </c>
      <c r="R119" s="1" t="s">
        <v>229</v>
      </c>
    </row>
    <row r="120" spans="1:35" ht="18.600000000000001" customHeight="1" x14ac:dyDescent="0.25">
      <c r="A120" s="20" t="s">
        <v>230</v>
      </c>
      <c r="B120" s="16" t="s">
        <v>231</v>
      </c>
      <c r="C120" s="3">
        <v>1161946</v>
      </c>
      <c r="D120" s="3">
        <v>0</v>
      </c>
      <c r="E120" s="3"/>
      <c r="F120" s="3">
        <f t="shared" si="25"/>
        <v>339379</v>
      </c>
      <c r="G120" s="3">
        <f t="shared" si="22"/>
        <v>822567</v>
      </c>
      <c r="H120" s="163">
        <f t="shared" si="20"/>
        <v>339379</v>
      </c>
      <c r="I120" s="134">
        <f t="shared" si="27"/>
        <v>822567</v>
      </c>
      <c r="J120" s="10">
        <v>257860</v>
      </c>
      <c r="K120" s="3">
        <f>IF((ROUND('表2-114年水電及自有財源'!G121*80%,0))&lt;0,0,(ROUND('表2-114年水電及自有財源'!G121*80%,0)))</f>
        <v>81256</v>
      </c>
      <c r="L120" s="4">
        <f>'表2-114年水電及自有財源'!T121</f>
        <v>263</v>
      </c>
      <c r="N120" s="3">
        <f t="shared" si="23"/>
        <v>0</v>
      </c>
      <c r="O120" s="207">
        <f t="shared" si="26"/>
        <v>822567</v>
      </c>
      <c r="P120" s="45"/>
      <c r="Q120" s="3">
        <f t="shared" si="24"/>
        <v>822567</v>
      </c>
      <c r="R120" s="1" t="s">
        <v>231</v>
      </c>
    </row>
    <row r="121" spans="1:35" ht="18.600000000000001" customHeight="1" x14ac:dyDescent="0.25">
      <c r="A121" s="20" t="s">
        <v>232</v>
      </c>
      <c r="B121" s="16" t="s">
        <v>233</v>
      </c>
      <c r="C121" s="3">
        <v>660371</v>
      </c>
      <c r="D121" s="3">
        <v>0</v>
      </c>
      <c r="E121" s="3"/>
      <c r="F121" s="3">
        <f t="shared" si="25"/>
        <v>83129</v>
      </c>
      <c r="G121" s="3">
        <f t="shared" si="22"/>
        <v>577242</v>
      </c>
      <c r="H121" s="163">
        <f t="shared" si="20"/>
        <v>83129</v>
      </c>
      <c r="I121" s="134">
        <f t="shared" si="27"/>
        <v>577242</v>
      </c>
      <c r="J121" s="212">
        <v>12689</v>
      </c>
      <c r="K121" s="207">
        <f>IF((ROUND('表2-114年水電及自有財源'!G122*80%,0))&lt;0,0,(ROUND('表2-114年水電及自有財源'!G122*80%,0)))</f>
        <v>66388</v>
      </c>
      <c r="L121" s="211">
        <f>'表2-114年水電及自有財源'!T122</f>
        <v>4052</v>
      </c>
      <c r="N121" s="3">
        <f t="shared" si="23"/>
        <v>0</v>
      </c>
      <c r="O121" s="207">
        <f t="shared" si="26"/>
        <v>577242</v>
      </c>
      <c r="P121" s="45"/>
      <c r="Q121" s="207">
        <f t="shared" si="24"/>
        <v>577242</v>
      </c>
      <c r="R121" s="1" t="s">
        <v>233</v>
      </c>
    </row>
    <row r="122" spans="1:35" s="214" customFormat="1" ht="18.600000000000001" customHeight="1" x14ac:dyDescent="0.25">
      <c r="A122" s="20" t="s">
        <v>234</v>
      </c>
      <c r="B122" s="210" t="s">
        <v>235</v>
      </c>
      <c r="C122" s="207">
        <v>2320343</v>
      </c>
      <c r="D122" s="3">
        <v>65000</v>
      </c>
      <c r="E122" s="3"/>
      <c r="F122" s="207">
        <f t="shared" si="25"/>
        <v>2152058</v>
      </c>
      <c r="G122" s="207">
        <f t="shared" si="22"/>
        <v>103285</v>
      </c>
      <c r="H122" s="163">
        <f t="shared" si="20"/>
        <v>2152058</v>
      </c>
      <c r="I122" s="134">
        <f t="shared" si="27"/>
        <v>103285</v>
      </c>
      <c r="J122" s="212">
        <v>2094537</v>
      </c>
      <c r="K122" s="207">
        <f>IF((ROUND('表2-114年水電及自有財源'!G123*80%,0))&lt;0,0,(ROUND('表2-114年水電及自有財源'!G123*80%,0)))</f>
        <v>57095</v>
      </c>
      <c r="L122" s="211">
        <f>'表2-114年水電及自有財源'!T123</f>
        <v>426</v>
      </c>
      <c r="M122" s="213"/>
      <c r="N122" s="3">
        <f t="shared" si="23"/>
        <v>65000</v>
      </c>
      <c r="O122" s="207">
        <f t="shared" si="26"/>
        <v>103285</v>
      </c>
      <c r="P122" s="45"/>
      <c r="Q122" s="207">
        <f t="shared" si="24"/>
        <v>103285</v>
      </c>
      <c r="R122" s="213" t="s">
        <v>235</v>
      </c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</row>
    <row r="123" spans="1:35" ht="18.600000000000001" customHeight="1" x14ac:dyDescent="0.25">
      <c r="A123" s="20" t="s">
        <v>236</v>
      </c>
      <c r="B123" s="16" t="s">
        <v>237</v>
      </c>
      <c r="C123" s="3">
        <v>2664240</v>
      </c>
      <c r="D123" s="3">
        <v>72000</v>
      </c>
      <c r="E123" s="3"/>
      <c r="F123" s="3">
        <f t="shared" si="25"/>
        <v>1505239</v>
      </c>
      <c r="G123" s="3">
        <f t="shared" si="22"/>
        <v>1087001</v>
      </c>
      <c r="H123" s="163">
        <f t="shared" si="20"/>
        <v>1505239</v>
      </c>
      <c r="I123" s="134">
        <f t="shared" si="27"/>
        <v>1087001</v>
      </c>
      <c r="J123" s="212">
        <v>1477676</v>
      </c>
      <c r="K123" s="207">
        <f>IF((ROUND('表2-114年水電及自有財源'!G124*80%,0))&lt;0,0,(ROUND('表2-114年水電及自有財源'!G124*80%,0)))</f>
        <v>22778</v>
      </c>
      <c r="L123" s="211">
        <f>'表2-114年水電及自有財源'!T124</f>
        <v>4785</v>
      </c>
      <c r="N123" s="3">
        <f t="shared" si="23"/>
        <v>72000</v>
      </c>
      <c r="O123" s="207">
        <f t="shared" si="26"/>
        <v>1087001</v>
      </c>
      <c r="P123" s="45"/>
      <c r="Q123" s="207">
        <f t="shared" si="24"/>
        <v>1087001</v>
      </c>
      <c r="R123" s="1" t="s">
        <v>237</v>
      </c>
    </row>
    <row r="124" spans="1:35" ht="18.600000000000001" customHeight="1" x14ac:dyDescent="0.25">
      <c r="A124" s="20" t="s">
        <v>238</v>
      </c>
      <c r="B124" s="16" t="s">
        <v>239</v>
      </c>
      <c r="C124" s="3">
        <v>1243496</v>
      </c>
      <c r="D124" s="3">
        <v>0</v>
      </c>
      <c r="E124" s="3"/>
      <c r="F124" s="3">
        <f t="shared" si="25"/>
        <v>771517</v>
      </c>
      <c r="G124" s="3">
        <f t="shared" si="22"/>
        <v>471979</v>
      </c>
      <c r="H124" s="163">
        <f t="shared" si="20"/>
        <v>771517</v>
      </c>
      <c r="I124" s="134">
        <f t="shared" si="27"/>
        <v>471979</v>
      </c>
      <c r="J124" s="10">
        <v>671555</v>
      </c>
      <c r="K124" s="3">
        <f>IF((ROUND('表2-114年水電及自有財源'!G125*80%,0))&lt;0,0,(ROUND('表2-114年水電及自有財源'!G125*80%,0)))</f>
        <v>100624</v>
      </c>
      <c r="L124" s="4">
        <f>'表2-114年水電及自有財源'!T125</f>
        <v>-662</v>
      </c>
      <c r="N124" s="3">
        <f t="shared" si="23"/>
        <v>0</v>
      </c>
      <c r="O124" s="3">
        <f t="shared" si="26"/>
        <v>471979</v>
      </c>
      <c r="P124" s="45"/>
      <c r="Q124" s="207">
        <f t="shared" si="24"/>
        <v>471979</v>
      </c>
      <c r="R124" s="1" t="s">
        <v>239</v>
      </c>
    </row>
    <row r="125" spans="1:35" ht="18.600000000000001" customHeight="1" x14ac:dyDescent="0.25">
      <c r="A125" s="20" t="s">
        <v>240</v>
      </c>
      <c r="B125" s="16" t="s">
        <v>241</v>
      </c>
      <c r="C125" s="3">
        <v>1886165</v>
      </c>
      <c r="D125" s="3">
        <v>0</v>
      </c>
      <c r="E125" s="3"/>
      <c r="F125" s="3">
        <f t="shared" si="25"/>
        <v>847499</v>
      </c>
      <c r="G125" s="3">
        <f t="shared" si="22"/>
        <v>1038666</v>
      </c>
      <c r="H125" s="163">
        <f t="shared" si="20"/>
        <v>847499</v>
      </c>
      <c r="I125" s="134">
        <f t="shared" si="27"/>
        <v>1038666</v>
      </c>
      <c r="J125" s="10">
        <v>750097</v>
      </c>
      <c r="K125" s="3">
        <f>IF((ROUND('表2-114年水電及自有財源'!G126*80%,0))&lt;0,0,(ROUND('表2-114年水電及自有財源'!G126*80%,0)))</f>
        <v>93558</v>
      </c>
      <c r="L125" s="4">
        <f>'表2-114年水電及自有財源'!T126</f>
        <v>3844</v>
      </c>
      <c r="N125" s="3">
        <f t="shared" si="23"/>
        <v>0</v>
      </c>
      <c r="O125" s="3">
        <f t="shared" si="26"/>
        <v>1038666</v>
      </c>
      <c r="P125" s="45"/>
      <c r="Q125" s="207">
        <f t="shared" si="24"/>
        <v>1038666</v>
      </c>
      <c r="R125" s="1" t="s">
        <v>241</v>
      </c>
    </row>
    <row r="126" spans="1:35" ht="18.600000000000001" customHeight="1" x14ac:dyDescent="0.25">
      <c r="A126" s="20" t="s">
        <v>242</v>
      </c>
      <c r="B126" s="16" t="s">
        <v>243</v>
      </c>
      <c r="C126" s="3">
        <v>2835813</v>
      </c>
      <c r="D126" s="3">
        <v>1000000</v>
      </c>
      <c r="E126" s="3"/>
      <c r="F126" s="3">
        <f t="shared" si="25"/>
        <v>140692</v>
      </c>
      <c r="G126" s="3">
        <f t="shared" si="22"/>
        <v>1695121</v>
      </c>
      <c r="H126" s="163">
        <f t="shared" si="20"/>
        <v>140692</v>
      </c>
      <c r="I126" s="134">
        <f t="shared" si="27"/>
        <v>1695121</v>
      </c>
      <c r="J126" s="10">
        <v>81058</v>
      </c>
      <c r="K126" s="3">
        <f>IF((ROUND('表2-114年水電及自有財源'!G127*80%,0))&lt;0,0,(ROUND('表2-114年水電及自有財源'!G127*80%,0)))</f>
        <v>58778</v>
      </c>
      <c r="L126" s="4">
        <f>'表2-114年水電及自有財源'!T127</f>
        <v>856</v>
      </c>
      <c r="N126" s="3">
        <f t="shared" si="23"/>
        <v>1000000</v>
      </c>
      <c r="O126" s="3">
        <f t="shared" si="26"/>
        <v>1695121</v>
      </c>
      <c r="P126" s="45"/>
      <c r="Q126" s="3">
        <f t="shared" si="24"/>
        <v>1695121</v>
      </c>
      <c r="R126" s="1" t="s">
        <v>243</v>
      </c>
    </row>
    <row r="127" spans="1:35" ht="18.600000000000001" customHeight="1" x14ac:dyDescent="0.25">
      <c r="A127" s="20" t="s">
        <v>244</v>
      </c>
      <c r="B127" s="16" t="s">
        <v>245</v>
      </c>
      <c r="C127" s="3">
        <v>1265261</v>
      </c>
      <c r="D127" s="3">
        <v>270000</v>
      </c>
      <c r="E127" s="3"/>
      <c r="F127" s="3">
        <f t="shared" si="25"/>
        <v>392609</v>
      </c>
      <c r="G127" s="3">
        <f t="shared" si="22"/>
        <v>602652</v>
      </c>
      <c r="H127" s="163">
        <f t="shared" si="20"/>
        <v>392609</v>
      </c>
      <c r="I127" s="134">
        <f t="shared" si="27"/>
        <v>602652</v>
      </c>
      <c r="J127" s="10">
        <v>322088</v>
      </c>
      <c r="K127" s="3">
        <f>IF((ROUND('表2-114年水電及自有財源'!G128*80%,0))&lt;0,0,(ROUND('表2-114年水電及自有財源'!G128*80%,0)))</f>
        <v>70837</v>
      </c>
      <c r="L127" s="4">
        <f>'表2-114年水電及自有財源'!T128</f>
        <v>-316</v>
      </c>
      <c r="N127" s="3">
        <f t="shared" si="23"/>
        <v>270000</v>
      </c>
      <c r="O127" s="3">
        <f t="shared" si="26"/>
        <v>602652</v>
      </c>
      <c r="P127" s="45"/>
      <c r="Q127" s="3">
        <f t="shared" si="24"/>
        <v>602652</v>
      </c>
      <c r="R127" s="1" t="s">
        <v>245</v>
      </c>
    </row>
    <row r="128" spans="1:35" ht="18.600000000000001" customHeight="1" x14ac:dyDescent="0.25">
      <c r="A128" s="20" t="s">
        <v>246</v>
      </c>
      <c r="B128" s="16" t="s">
        <v>247</v>
      </c>
      <c r="C128" s="3">
        <v>1808503</v>
      </c>
      <c r="D128" s="3">
        <v>300000</v>
      </c>
      <c r="E128" s="3"/>
      <c r="F128" s="3">
        <f t="shared" si="25"/>
        <v>966838</v>
      </c>
      <c r="G128" s="3">
        <f t="shared" ref="G128:G132" si="28">C128-D128-E128-F128</f>
        <v>541665</v>
      </c>
      <c r="H128" s="163">
        <f t="shared" si="20"/>
        <v>966838</v>
      </c>
      <c r="I128" s="134">
        <f t="shared" si="27"/>
        <v>541665</v>
      </c>
      <c r="J128" s="10">
        <v>872779</v>
      </c>
      <c r="K128" s="3">
        <f>IF((ROUND('表2-114年水電及自有財源'!G129*80%,0))&lt;0,0,(ROUND('表2-114年水電及自有財源'!G129*80%,0)))</f>
        <v>91090</v>
      </c>
      <c r="L128" s="4">
        <f>'表2-114年水電及自有財源'!T129</f>
        <v>2969</v>
      </c>
      <c r="N128" s="3">
        <f t="shared" si="23"/>
        <v>300000</v>
      </c>
      <c r="O128" s="3">
        <f t="shared" si="26"/>
        <v>541665</v>
      </c>
      <c r="P128" s="45"/>
      <c r="Q128" s="3">
        <f t="shared" si="24"/>
        <v>541665</v>
      </c>
      <c r="R128" s="1" t="s">
        <v>247</v>
      </c>
    </row>
    <row r="129" spans="1:18" ht="18.600000000000001" customHeight="1" x14ac:dyDescent="0.25">
      <c r="A129" s="20" t="s">
        <v>248</v>
      </c>
      <c r="B129" s="16" t="s">
        <v>249</v>
      </c>
      <c r="C129" s="3">
        <v>909507</v>
      </c>
      <c r="D129" s="3">
        <v>0</v>
      </c>
      <c r="E129" s="3"/>
      <c r="F129" s="3">
        <f t="shared" si="25"/>
        <v>799062</v>
      </c>
      <c r="G129" s="3">
        <f t="shared" si="28"/>
        <v>110445</v>
      </c>
      <c r="H129" s="163">
        <f t="shared" si="20"/>
        <v>799062</v>
      </c>
      <c r="I129" s="134">
        <f t="shared" si="27"/>
        <v>110445</v>
      </c>
      <c r="J129" s="10">
        <v>725609</v>
      </c>
      <c r="K129" s="3">
        <f>IF((ROUND('表2-114年水電及自有財源'!G130*80%,0))&lt;0,0,(ROUND('表2-114年水電及自有財源'!G130*80%,0)))</f>
        <v>68918</v>
      </c>
      <c r="L129" s="4">
        <f>'表2-114年水電及自有財源'!T130</f>
        <v>4535</v>
      </c>
      <c r="N129" s="3">
        <f t="shared" si="23"/>
        <v>0</v>
      </c>
      <c r="O129" s="3">
        <f t="shared" si="26"/>
        <v>110445</v>
      </c>
      <c r="P129" s="45"/>
      <c r="Q129" s="3">
        <f t="shared" si="24"/>
        <v>110445</v>
      </c>
      <c r="R129" s="1" t="s">
        <v>249</v>
      </c>
    </row>
    <row r="130" spans="1:18" ht="18.600000000000001" customHeight="1" x14ac:dyDescent="0.25">
      <c r="A130" s="20" t="s">
        <v>250</v>
      </c>
      <c r="B130" s="16" t="s">
        <v>251</v>
      </c>
      <c r="C130" s="3">
        <v>646507</v>
      </c>
      <c r="D130" s="3">
        <v>0</v>
      </c>
      <c r="E130" s="3"/>
      <c r="F130" s="3">
        <f t="shared" si="25"/>
        <v>116392</v>
      </c>
      <c r="G130" s="3">
        <f t="shared" si="28"/>
        <v>530115</v>
      </c>
      <c r="H130" s="163">
        <f t="shared" si="20"/>
        <v>116392</v>
      </c>
      <c r="I130" s="134">
        <f t="shared" si="27"/>
        <v>530115</v>
      </c>
      <c r="J130" s="10">
        <v>59185</v>
      </c>
      <c r="K130" s="3">
        <f>IF((ROUND('表2-114年水電及自有財源'!G131*80%,0))&lt;0,0,(ROUND('表2-114年水電及自有財源'!G131*80%,0)))</f>
        <v>54012</v>
      </c>
      <c r="L130" s="4">
        <f>'表2-114年水電及自有財源'!T131</f>
        <v>3195</v>
      </c>
      <c r="N130" s="3">
        <f t="shared" si="23"/>
        <v>0</v>
      </c>
      <c r="O130" s="3">
        <f t="shared" si="26"/>
        <v>530115</v>
      </c>
      <c r="P130" s="45"/>
      <c r="Q130" s="3">
        <f t="shared" si="24"/>
        <v>530115</v>
      </c>
      <c r="R130" s="1" t="s">
        <v>251</v>
      </c>
    </row>
    <row r="131" spans="1:18" ht="18.600000000000001" customHeight="1" x14ac:dyDescent="0.25">
      <c r="A131" s="20" t="s">
        <v>252</v>
      </c>
      <c r="B131" s="16" t="s">
        <v>253</v>
      </c>
      <c r="C131" s="3">
        <v>3253782</v>
      </c>
      <c r="D131" s="3">
        <v>0</v>
      </c>
      <c r="E131" s="3"/>
      <c r="F131" s="3">
        <f t="shared" si="25"/>
        <v>2822971</v>
      </c>
      <c r="G131" s="3">
        <f t="shared" si="28"/>
        <v>430811</v>
      </c>
      <c r="H131" s="163">
        <f t="shared" si="20"/>
        <v>2822971</v>
      </c>
      <c r="I131" s="134">
        <f t="shared" si="27"/>
        <v>430811</v>
      </c>
      <c r="J131" s="10">
        <v>2722741</v>
      </c>
      <c r="K131" s="3">
        <f>IF((ROUND('表2-114年水電及自有財源'!G132*80%,0))&lt;0,0,(ROUND('表2-114年水電及自有財源'!G132*80%,0)))</f>
        <v>31351</v>
      </c>
      <c r="L131" s="4">
        <f>'表2-114年水電及自有財源'!T132</f>
        <v>68879</v>
      </c>
      <c r="N131" s="3">
        <f t="shared" si="23"/>
        <v>0</v>
      </c>
      <c r="O131" s="3">
        <f t="shared" si="26"/>
        <v>430811</v>
      </c>
      <c r="P131" s="45"/>
      <c r="Q131" s="3">
        <f t="shared" si="24"/>
        <v>430811</v>
      </c>
      <c r="R131" s="1" t="s">
        <v>253</v>
      </c>
    </row>
    <row r="132" spans="1:18" ht="18.600000000000001" customHeight="1" thickBot="1" x14ac:dyDescent="0.3">
      <c r="A132" s="21" t="s">
        <v>254</v>
      </c>
      <c r="B132" s="22" t="s">
        <v>255</v>
      </c>
      <c r="C132" s="5">
        <v>1717070</v>
      </c>
      <c r="D132" s="5">
        <v>0</v>
      </c>
      <c r="E132" s="5"/>
      <c r="F132" s="5">
        <f t="shared" si="25"/>
        <v>1379481</v>
      </c>
      <c r="G132" s="5">
        <f t="shared" si="28"/>
        <v>337589</v>
      </c>
      <c r="H132" s="163">
        <f t="shared" si="20"/>
        <v>1379481</v>
      </c>
      <c r="I132" s="135">
        <f t="shared" si="27"/>
        <v>337589</v>
      </c>
      <c r="J132" s="11">
        <v>1354068</v>
      </c>
      <c r="K132" s="5">
        <f>IF((ROUND('表2-114年水電及自有財源'!G133*80%,0))&lt;0,0,(ROUND('表2-114年水電及自有財源'!G133*80%,0)))</f>
        <v>23333</v>
      </c>
      <c r="L132" s="6">
        <f>'表2-114年水電及自有財源'!T133</f>
        <v>2080</v>
      </c>
      <c r="M132" s="7"/>
      <c r="N132" s="3">
        <f t="shared" si="23"/>
        <v>0</v>
      </c>
      <c r="O132" s="3">
        <f t="shared" si="26"/>
        <v>337589</v>
      </c>
      <c r="P132" s="45"/>
      <c r="Q132" s="3">
        <f t="shared" si="24"/>
        <v>337589</v>
      </c>
      <c r="R132" s="1" t="s">
        <v>255</v>
      </c>
    </row>
    <row r="133" spans="1:18" ht="7.9" customHeight="1" x14ac:dyDescent="0.25"/>
    <row r="134" spans="1:18" x14ac:dyDescent="0.25">
      <c r="A134" s="23" t="s">
        <v>276</v>
      </c>
      <c r="B134" s="208" t="s">
        <v>310</v>
      </c>
      <c r="C134" s="209"/>
      <c r="D134" s="222"/>
      <c r="E134" s="222"/>
    </row>
    <row r="135" spans="1:18" x14ac:dyDescent="0.25">
      <c r="A135" s="23"/>
      <c r="B135" s="208" t="s">
        <v>311</v>
      </c>
      <c r="C135" s="209"/>
      <c r="D135" s="222"/>
      <c r="E135" s="222"/>
    </row>
    <row r="136" spans="1:18" x14ac:dyDescent="0.25">
      <c r="A136" s="23"/>
    </row>
    <row r="137" spans="1:18" x14ac:dyDescent="0.25">
      <c r="A137" s="23"/>
    </row>
  </sheetData>
  <sheetProtection algorithmName="SHA-512" hashValue="0xC2ehs6OyWmoZs6IwFH3RMX9sK055joNoumaL69UR0ntV7/bwQSG9e8smbc+yrw3pR3dTxAYETJEuR05cixSQ==" saltValue="tX6uJmWs0it+79nKHbc0pg==" spinCount="100000" sheet="1" objects="1" scenarios="1"/>
  <mergeCells count="1">
    <mergeCell ref="A1:L1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8" fitToHeight="0" orientation="landscape" r:id="rId1"/>
  <headerFooter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9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N9" sqref="N9"/>
    </sheetView>
  </sheetViews>
  <sheetFormatPr defaultColWidth="9" defaultRowHeight="16.5" x14ac:dyDescent="0.25"/>
  <cols>
    <col min="1" max="1" width="9" style="12" customWidth="1"/>
    <col min="2" max="2" width="13.625" style="12" customWidth="1"/>
    <col min="3" max="4" width="12.375" style="1" customWidth="1"/>
    <col min="5" max="5" width="11.125" style="1" customWidth="1"/>
    <col min="6" max="6" width="12.375" style="1" customWidth="1"/>
    <col min="7" max="7" width="14.75" style="1" customWidth="1"/>
    <col min="8" max="14" width="12.375" style="1" customWidth="1"/>
    <col min="15" max="15" width="10" style="1" customWidth="1"/>
    <col min="16" max="16" width="14.5" style="1" customWidth="1"/>
    <col min="17" max="17" width="12.75" style="1" customWidth="1"/>
    <col min="18" max="18" width="12" style="1" customWidth="1"/>
    <col min="19" max="19" width="10.875" style="1" customWidth="1"/>
    <col min="20" max="20" width="9" style="1"/>
    <col min="21" max="21" width="17.375" style="1" customWidth="1"/>
    <col min="22" max="22" width="18.5" style="1" customWidth="1"/>
    <col min="23" max="23" width="14.375" style="1" customWidth="1"/>
    <col min="24" max="24" width="17.75" style="1" customWidth="1"/>
    <col min="25" max="16384" width="9" style="1"/>
  </cols>
  <sheetData>
    <row r="1" spans="1:24" x14ac:dyDescent="0.25">
      <c r="A1" s="12" t="s">
        <v>286</v>
      </c>
    </row>
    <row r="2" spans="1:24" ht="22.35" customHeight="1" x14ac:dyDescent="0.25">
      <c r="A2" s="229" t="s">
        <v>315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P2" s="230" t="s">
        <v>293</v>
      </c>
      <c r="Q2" s="230"/>
      <c r="R2" s="230"/>
      <c r="S2" s="230"/>
    </row>
    <row r="3" spans="1:24" ht="17.25" customHeight="1" thickBot="1" x14ac:dyDescent="0.3">
      <c r="A3" s="25"/>
      <c r="B3" s="25"/>
      <c r="C3" s="71"/>
      <c r="D3" s="71"/>
      <c r="E3" s="71"/>
      <c r="F3" s="13"/>
      <c r="G3" s="109"/>
      <c r="H3" s="109" t="s">
        <v>349</v>
      </c>
      <c r="I3" s="71"/>
      <c r="J3" s="71"/>
      <c r="K3" s="71"/>
      <c r="L3" s="110"/>
      <c r="M3" s="110"/>
      <c r="N3" s="111" t="s">
        <v>314</v>
      </c>
      <c r="P3" s="230"/>
      <c r="Q3" s="230"/>
      <c r="R3" s="230"/>
      <c r="S3" s="230"/>
    </row>
    <row r="4" spans="1:24" ht="69" customHeight="1" x14ac:dyDescent="0.25">
      <c r="A4" s="32" t="s">
        <v>1</v>
      </c>
      <c r="B4" s="33" t="s">
        <v>2</v>
      </c>
      <c r="C4" s="54" t="s">
        <v>330</v>
      </c>
      <c r="D4" s="43" t="s">
        <v>278</v>
      </c>
      <c r="E4" s="43" t="s">
        <v>278</v>
      </c>
      <c r="F4" s="47" t="s">
        <v>329</v>
      </c>
      <c r="G4" s="47" t="s">
        <v>331</v>
      </c>
      <c r="H4" s="54" t="s">
        <v>289</v>
      </c>
      <c r="I4" s="54" t="s">
        <v>261</v>
      </c>
      <c r="J4" s="54" t="s">
        <v>262</v>
      </c>
      <c r="K4" s="43" t="s">
        <v>291</v>
      </c>
      <c r="L4" s="91" t="s">
        <v>260</v>
      </c>
      <c r="M4" s="114" t="s">
        <v>257</v>
      </c>
      <c r="N4" s="115" t="s">
        <v>256</v>
      </c>
      <c r="O4" s="12"/>
      <c r="P4" s="12" t="s">
        <v>288</v>
      </c>
      <c r="Q4" s="12" t="s">
        <v>290</v>
      </c>
      <c r="R4" s="12" t="s">
        <v>292</v>
      </c>
      <c r="S4" s="127" t="s">
        <v>320</v>
      </c>
    </row>
    <row r="5" spans="1:24" s="103" customFormat="1" ht="25.9" customHeight="1" thickBot="1" x14ac:dyDescent="0.3">
      <c r="A5" s="96"/>
      <c r="B5" s="97"/>
      <c r="C5" s="76" t="s">
        <v>306</v>
      </c>
      <c r="D5" s="82" t="s">
        <v>307</v>
      </c>
      <c r="E5" s="226" t="s">
        <v>365</v>
      </c>
      <c r="F5" s="98" t="s">
        <v>358</v>
      </c>
      <c r="G5" s="99" t="s">
        <v>359</v>
      </c>
      <c r="H5" s="100" t="s">
        <v>263</v>
      </c>
      <c r="I5" s="101" t="s">
        <v>360</v>
      </c>
      <c r="J5" s="100" t="s">
        <v>267</v>
      </c>
      <c r="K5" s="101" t="s">
        <v>361</v>
      </c>
      <c r="L5" s="105" t="s">
        <v>362</v>
      </c>
      <c r="M5" s="106" t="s">
        <v>363</v>
      </c>
      <c r="N5" s="102" t="s">
        <v>364</v>
      </c>
      <c r="U5" s="103" t="s">
        <v>338</v>
      </c>
      <c r="V5" s="103" t="s">
        <v>335</v>
      </c>
      <c r="W5" s="103" t="s">
        <v>336</v>
      </c>
      <c r="X5" s="103" t="s">
        <v>337</v>
      </c>
    </row>
    <row r="6" spans="1:24" ht="25.15" customHeight="1" x14ac:dyDescent="0.25">
      <c r="A6" s="107" t="s">
        <v>0</v>
      </c>
      <c r="B6" s="28"/>
      <c r="C6" s="55">
        <f t="shared" ref="C6:N6" si="0">SUM(C7:C133)</f>
        <v>4850489576</v>
      </c>
      <c r="D6" s="44">
        <f t="shared" si="0"/>
        <v>4750231736</v>
      </c>
      <c r="E6" s="44">
        <f t="shared" si="0"/>
        <v>817209</v>
      </c>
      <c r="F6" s="48">
        <f t="shared" si="0"/>
        <v>95000</v>
      </c>
      <c r="G6" s="48">
        <f t="shared" si="0"/>
        <v>51571</v>
      </c>
      <c r="H6" s="55">
        <f>SUM(H7:H133)</f>
        <v>878599977</v>
      </c>
      <c r="I6" s="44">
        <f>SUM(I8:I133)</f>
        <v>819270937</v>
      </c>
      <c r="J6" s="55">
        <f t="shared" si="0"/>
        <v>43049128</v>
      </c>
      <c r="K6" s="44">
        <f t="shared" si="0"/>
        <v>40839289</v>
      </c>
      <c r="L6" s="125">
        <f t="shared" si="0"/>
        <v>5744112881</v>
      </c>
      <c r="M6" s="116">
        <f t="shared" si="0"/>
        <v>5586233838</v>
      </c>
      <c r="N6" s="63">
        <f t="shared" si="0"/>
        <v>157879043</v>
      </c>
      <c r="O6" s="7"/>
      <c r="P6" s="86">
        <f>SUM(P8:P133)</f>
        <v>97157641</v>
      </c>
      <c r="Q6" s="86">
        <f t="shared" ref="Q6:R6" si="1">SUM(Q8:Q133)</f>
        <v>59328772</v>
      </c>
      <c r="R6" s="86">
        <f t="shared" si="1"/>
        <v>2209839</v>
      </c>
      <c r="S6" s="86">
        <f>SUM(S8:S133)</f>
        <v>158696252</v>
      </c>
      <c r="T6" s="86"/>
      <c r="U6" s="86">
        <f t="shared" ref="U6" si="2">SUM(U8:U133)</f>
        <v>5613799452</v>
      </c>
      <c r="V6" s="86">
        <f>U6-M6</f>
        <v>27565614</v>
      </c>
      <c r="W6" s="128">
        <f>U32</f>
        <v>24873762</v>
      </c>
      <c r="X6" s="7">
        <f>V6-W6</f>
        <v>2691852</v>
      </c>
    </row>
    <row r="7" spans="1:24" ht="18.600000000000001" customHeight="1" x14ac:dyDescent="0.25">
      <c r="A7" s="18" t="s">
        <v>3</v>
      </c>
      <c r="B7" s="26" t="s">
        <v>270</v>
      </c>
      <c r="C7" s="56"/>
      <c r="D7" s="45"/>
      <c r="E7" s="45"/>
      <c r="F7" s="49"/>
      <c r="G7" s="49"/>
      <c r="H7" s="56"/>
      <c r="I7" s="45"/>
      <c r="J7" s="56"/>
      <c r="K7" s="45"/>
      <c r="L7" s="117"/>
      <c r="M7" s="89"/>
      <c r="N7" s="64"/>
    </row>
    <row r="8" spans="1:24" ht="18.600000000000001" customHeight="1" x14ac:dyDescent="0.25">
      <c r="A8" s="30" t="s">
        <v>4</v>
      </c>
      <c r="B8" s="185" t="s">
        <v>5</v>
      </c>
      <c r="C8" s="56">
        <v>44413000</v>
      </c>
      <c r="D8" s="45">
        <v>44180871</v>
      </c>
      <c r="E8" s="45"/>
      <c r="F8" s="49"/>
      <c r="G8" s="49"/>
      <c r="H8" s="56">
        <v>2278230</v>
      </c>
      <c r="I8" s="45">
        <v>2278230</v>
      </c>
      <c r="J8" s="56">
        <v>1198300</v>
      </c>
      <c r="K8" s="45">
        <v>1198300</v>
      </c>
      <c r="L8" s="117">
        <f t="shared" ref="L8:L31" si="3">C8-F8+H8+J8</f>
        <v>47889530</v>
      </c>
      <c r="M8" s="89">
        <f>D8+E8-G8+I8+K8</f>
        <v>47657401</v>
      </c>
      <c r="N8" s="64">
        <f>L8-M8</f>
        <v>232129</v>
      </c>
      <c r="P8" s="86">
        <f t="shared" ref="P8:P31" si="4">(C8-F8)-(D8-G8)</f>
        <v>232129</v>
      </c>
      <c r="Q8" s="86">
        <f>H8-I8</f>
        <v>0</v>
      </c>
      <c r="R8" s="86">
        <f>J8-K8</f>
        <v>0</v>
      </c>
      <c r="S8" s="86">
        <f>SUM(P8:R8)</f>
        <v>232129</v>
      </c>
      <c r="U8" s="128">
        <v>47657401</v>
      </c>
    </row>
    <row r="9" spans="1:24" ht="18.600000000000001" customHeight="1" x14ac:dyDescent="0.25">
      <c r="A9" s="30" t="s">
        <v>6</v>
      </c>
      <c r="B9" s="185" t="s">
        <v>7</v>
      </c>
      <c r="C9" s="224">
        <v>75669000</v>
      </c>
      <c r="D9" s="45">
        <v>67618847</v>
      </c>
      <c r="E9" s="45">
        <v>12160</v>
      </c>
      <c r="F9" s="49"/>
      <c r="G9" s="49"/>
      <c r="H9" s="56">
        <v>26060000</v>
      </c>
      <c r="I9" s="45">
        <v>25144871</v>
      </c>
      <c r="J9" s="56">
        <v>567000</v>
      </c>
      <c r="K9" s="45">
        <v>527960</v>
      </c>
      <c r="L9" s="117">
        <f t="shared" si="3"/>
        <v>102296000</v>
      </c>
      <c r="M9" s="89">
        <f t="shared" ref="M9:M72" si="5">D9+E9-G9+I9+K9</f>
        <v>93303838</v>
      </c>
      <c r="N9" s="64">
        <f t="shared" ref="N9:N72" si="6">L9-M9</f>
        <v>8992162</v>
      </c>
      <c r="P9" s="86">
        <f t="shared" si="4"/>
        <v>8050153</v>
      </c>
      <c r="Q9" s="86">
        <f t="shared" ref="Q9:Q72" si="7">H9-I9</f>
        <v>915129</v>
      </c>
      <c r="R9" s="86">
        <f t="shared" ref="R9:R72" si="8">J9-K9</f>
        <v>39040</v>
      </c>
      <c r="S9" s="86">
        <f t="shared" ref="S9:S72" si="9">SUM(P9:R9)</f>
        <v>9004322</v>
      </c>
      <c r="U9" s="128">
        <v>93303838</v>
      </c>
    </row>
    <row r="10" spans="1:24" ht="18.600000000000001" customHeight="1" x14ac:dyDescent="0.25">
      <c r="A10" s="30" t="s">
        <v>8</v>
      </c>
      <c r="B10" s="185" t="s">
        <v>9</v>
      </c>
      <c r="C10" s="56">
        <v>184449000</v>
      </c>
      <c r="D10" s="45">
        <v>179429008</v>
      </c>
      <c r="E10" s="45"/>
      <c r="F10" s="49">
        <v>5000</v>
      </c>
      <c r="G10" s="49"/>
      <c r="H10" s="56">
        <v>53962000</v>
      </c>
      <c r="I10" s="45">
        <v>51053868</v>
      </c>
      <c r="J10" s="56">
        <v>911250</v>
      </c>
      <c r="K10" s="45">
        <v>901250</v>
      </c>
      <c r="L10" s="117">
        <f t="shared" si="3"/>
        <v>239317250</v>
      </c>
      <c r="M10" s="89">
        <f t="shared" si="5"/>
        <v>231384126</v>
      </c>
      <c r="N10" s="64">
        <f t="shared" si="6"/>
        <v>7933124</v>
      </c>
      <c r="P10" s="86">
        <f t="shared" si="4"/>
        <v>5014992</v>
      </c>
      <c r="Q10" s="86">
        <f t="shared" si="7"/>
        <v>2908132</v>
      </c>
      <c r="R10" s="86">
        <f t="shared" si="8"/>
        <v>10000</v>
      </c>
      <c r="S10" s="86">
        <f t="shared" si="9"/>
        <v>7933124</v>
      </c>
      <c r="U10" s="128">
        <v>231384126</v>
      </c>
    </row>
    <row r="11" spans="1:24" ht="18.600000000000001" customHeight="1" x14ac:dyDescent="0.25">
      <c r="A11" s="30" t="s">
        <v>10</v>
      </c>
      <c r="B11" s="185" t="s">
        <v>11</v>
      </c>
      <c r="C11" s="56">
        <v>224194000</v>
      </c>
      <c r="D11" s="45">
        <v>222353507</v>
      </c>
      <c r="E11" s="45"/>
      <c r="F11" s="49"/>
      <c r="G11" s="49"/>
      <c r="H11" s="56">
        <v>63828000</v>
      </c>
      <c r="I11" s="45">
        <v>61618776</v>
      </c>
      <c r="J11" s="56">
        <v>2504100</v>
      </c>
      <c r="K11" s="45">
        <v>2503550</v>
      </c>
      <c r="L11" s="117">
        <f t="shared" si="3"/>
        <v>290526100</v>
      </c>
      <c r="M11" s="89">
        <f t="shared" si="5"/>
        <v>286475833</v>
      </c>
      <c r="N11" s="64">
        <f t="shared" si="6"/>
        <v>4050267</v>
      </c>
      <c r="P11" s="86">
        <f t="shared" si="4"/>
        <v>1840493</v>
      </c>
      <c r="Q11" s="86">
        <f t="shared" si="7"/>
        <v>2209224</v>
      </c>
      <c r="R11" s="86">
        <f t="shared" si="8"/>
        <v>550</v>
      </c>
      <c r="S11" s="86">
        <f t="shared" si="9"/>
        <v>4050267</v>
      </c>
      <c r="U11" s="128">
        <v>286475833</v>
      </c>
    </row>
    <row r="12" spans="1:24" ht="18.600000000000001" customHeight="1" x14ac:dyDescent="0.25">
      <c r="A12" s="30" t="s">
        <v>12</v>
      </c>
      <c r="B12" s="185" t="s">
        <v>13</v>
      </c>
      <c r="C12" s="56">
        <v>96736000</v>
      </c>
      <c r="D12" s="45">
        <v>96285454</v>
      </c>
      <c r="E12" s="45">
        <v>27884</v>
      </c>
      <c r="F12" s="49"/>
      <c r="G12" s="49"/>
      <c r="H12" s="56">
        <v>20939000</v>
      </c>
      <c r="I12" s="45">
        <v>19429395</v>
      </c>
      <c r="J12" s="56">
        <v>1120480</v>
      </c>
      <c r="K12" s="45">
        <v>1120480</v>
      </c>
      <c r="L12" s="117">
        <f t="shared" si="3"/>
        <v>118795480</v>
      </c>
      <c r="M12" s="89">
        <f t="shared" si="5"/>
        <v>116863213</v>
      </c>
      <c r="N12" s="64">
        <f t="shared" si="6"/>
        <v>1932267</v>
      </c>
      <c r="P12" s="86">
        <f t="shared" si="4"/>
        <v>450546</v>
      </c>
      <c r="Q12" s="86">
        <f t="shared" si="7"/>
        <v>1509605</v>
      </c>
      <c r="R12" s="86">
        <f t="shared" si="8"/>
        <v>0</v>
      </c>
      <c r="S12" s="86">
        <f t="shared" si="9"/>
        <v>1960151</v>
      </c>
      <c r="U12" s="128">
        <v>116863213</v>
      </c>
    </row>
    <row r="13" spans="1:24" s="123" customFormat="1" ht="17.25" customHeight="1" x14ac:dyDescent="0.25">
      <c r="A13" s="165" t="s">
        <v>14</v>
      </c>
      <c r="B13" s="186" t="s">
        <v>15</v>
      </c>
      <c r="C13" s="93">
        <v>49826000</v>
      </c>
      <c r="D13" s="92">
        <f>52418265-2640281</f>
        <v>49777984</v>
      </c>
      <c r="E13" s="92">
        <v>44018</v>
      </c>
      <c r="F13" s="166"/>
      <c r="G13" s="167"/>
      <c r="H13" s="94">
        <v>7676617</v>
      </c>
      <c r="I13" s="95">
        <v>7676617</v>
      </c>
      <c r="J13" s="94">
        <v>834240</v>
      </c>
      <c r="K13" s="95">
        <v>834240</v>
      </c>
      <c r="L13" s="168">
        <f t="shared" si="3"/>
        <v>58336857</v>
      </c>
      <c r="M13" s="89">
        <f t="shared" si="5"/>
        <v>58332859</v>
      </c>
      <c r="N13" s="169">
        <f>L13-M13</f>
        <v>3998</v>
      </c>
      <c r="P13" s="170">
        <f t="shared" si="4"/>
        <v>48016</v>
      </c>
      <c r="Q13" s="170">
        <f t="shared" si="7"/>
        <v>0</v>
      </c>
      <c r="R13" s="170">
        <f t="shared" si="8"/>
        <v>0</v>
      </c>
      <c r="S13" s="218">
        <f t="shared" si="9"/>
        <v>48016</v>
      </c>
      <c r="U13" s="181">
        <v>60973140</v>
      </c>
    </row>
    <row r="14" spans="1:24" ht="18.600000000000001" customHeight="1" x14ac:dyDescent="0.25">
      <c r="A14" s="30" t="s">
        <v>16</v>
      </c>
      <c r="B14" s="185" t="s">
        <v>17</v>
      </c>
      <c r="C14" s="56">
        <v>47039000</v>
      </c>
      <c r="D14" s="45">
        <v>45696638</v>
      </c>
      <c r="E14" s="45">
        <v>12232</v>
      </c>
      <c r="F14" s="49"/>
      <c r="G14" s="49"/>
      <c r="H14" s="56">
        <v>19991000</v>
      </c>
      <c r="I14" s="45">
        <v>11643806</v>
      </c>
      <c r="J14" s="56">
        <v>952350</v>
      </c>
      <c r="K14" s="45">
        <v>951800</v>
      </c>
      <c r="L14" s="117">
        <f t="shared" si="3"/>
        <v>67982350</v>
      </c>
      <c r="M14" s="89">
        <f t="shared" si="5"/>
        <v>58304476</v>
      </c>
      <c r="N14" s="64">
        <f t="shared" si="6"/>
        <v>9677874</v>
      </c>
      <c r="P14" s="86">
        <f t="shared" si="4"/>
        <v>1342362</v>
      </c>
      <c r="Q14" s="86">
        <f t="shared" si="7"/>
        <v>8347194</v>
      </c>
      <c r="R14" s="86">
        <f t="shared" si="8"/>
        <v>550</v>
      </c>
      <c r="S14" s="86">
        <f t="shared" si="9"/>
        <v>9690106</v>
      </c>
      <c r="U14" s="128">
        <v>58304476</v>
      </c>
    </row>
    <row r="15" spans="1:24" ht="18.600000000000001" customHeight="1" x14ac:dyDescent="0.25">
      <c r="A15" s="30" t="s">
        <v>18</v>
      </c>
      <c r="B15" s="185" t="s">
        <v>19</v>
      </c>
      <c r="C15" s="56">
        <v>133544000</v>
      </c>
      <c r="D15" s="45">
        <v>133247976</v>
      </c>
      <c r="E15" s="45"/>
      <c r="F15" s="49"/>
      <c r="G15" s="49"/>
      <c r="H15" s="56">
        <v>41739000</v>
      </c>
      <c r="I15" s="45">
        <v>41202421</v>
      </c>
      <c r="J15" s="56">
        <v>632650</v>
      </c>
      <c r="K15" s="45">
        <v>632650</v>
      </c>
      <c r="L15" s="117">
        <f t="shared" si="3"/>
        <v>175915650</v>
      </c>
      <c r="M15" s="89">
        <f t="shared" si="5"/>
        <v>175083047</v>
      </c>
      <c r="N15" s="64">
        <f t="shared" si="6"/>
        <v>832603</v>
      </c>
      <c r="P15" s="86">
        <f t="shared" si="4"/>
        <v>296024</v>
      </c>
      <c r="Q15" s="86">
        <f t="shared" si="7"/>
        <v>536579</v>
      </c>
      <c r="R15" s="86">
        <f t="shared" si="8"/>
        <v>0</v>
      </c>
      <c r="S15" s="86">
        <f t="shared" si="9"/>
        <v>832603</v>
      </c>
      <c r="U15" s="128">
        <v>175083047</v>
      </c>
    </row>
    <row r="16" spans="1:24" ht="18.600000000000001" customHeight="1" x14ac:dyDescent="0.25">
      <c r="A16" s="30" t="s">
        <v>20</v>
      </c>
      <c r="B16" s="185" t="s">
        <v>21</v>
      </c>
      <c r="C16" s="224">
        <v>72006000</v>
      </c>
      <c r="D16" s="45">
        <v>66759508</v>
      </c>
      <c r="E16" s="45"/>
      <c r="F16" s="49"/>
      <c r="G16" s="49"/>
      <c r="H16" s="56">
        <v>8732000</v>
      </c>
      <c r="I16" s="45">
        <v>8248834</v>
      </c>
      <c r="J16" s="56">
        <v>514270</v>
      </c>
      <c r="K16" s="45">
        <f>514270+20000</f>
        <v>534270</v>
      </c>
      <c r="L16" s="117">
        <f t="shared" si="3"/>
        <v>81252270</v>
      </c>
      <c r="M16" s="89">
        <f t="shared" si="5"/>
        <v>75542612</v>
      </c>
      <c r="N16" s="64">
        <f t="shared" si="6"/>
        <v>5709658</v>
      </c>
      <c r="P16" s="86">
        <f t="shared" si="4"/>
        <v>5246492</v>
      </c>
      <c r="Q16" s="86">
        <f t="shared" si="7"/>
        <v>483166</v>
      </c>
      <c r="R16" s="86">
        <f t="shared" si="8"/>
        <v>-20000</v>
      </c>
      <c r="S16" s="86">
        <f t="shared" si="9"/>
        <v>5709658</v>
      </c>
      <c r="U16" s="128">
        <v>75542612</v>
      </c>
    </row>
    <row r="17" spans="1:21" ht="18.600000000000001" customHeight="1" x14ac:dyDescent="0.25">
      <c r="A17" s="30" t="s">
        <v>22</v>
      </c>
      <c r="B17" s="185" t="s">
        <v>23</v>
      </c>
      <c r="C17" s="56">
        <v>50858000</v>
      </c>
      <c r="D17" s="45">
        <v>50563136</v>
      </c>
      <c r="E17" s="45"/>
      <c r="F17" s="49"/>
      <c r="G17" s="49"/>
      <c r="H17" s="56">
        <v>23561000</v>
      </c>
      <c r="I17" s="45">
        <v>22495976</v>
      </c>
      <c r="J17" s="56">
        <v>535750</v>
      </c>
      <c r="K17" s="45">
        <v>535750</v>
      </c>
      <c r="L17" s="117">
        <f t="shared" si="3"/>
        <v>74954750</v>
      </c>
      <c r="M17" s="89">
        <f t="shared" si="5"/>
        <v>73594862</v>
      </c>
      <c r="N17" s="64">
        <f t="shared" si="6"/>
        <v>1359888</v>
      </c>
      <c r="P17" s="86">
        <f t="shared" si="4"/>
        <v>294864</v>
      </c>
      <c r="Q17" s="86">
        <f t="shared" si="7"/>
        <v>1065024</v>
      </c>
      <c r="R17" s="86">
        <f t="shared" si="8"/>
        <v>0</v>
      </c>
      <c r="S17" s="86">
        <f t="shared" si="9"/>
        <v>1359888</v>
      </c>
      <c r="U17" s="128">
        <v>73594862</v>
      </c>
    </row>
    <row r="18" spans="1:21" ht="18.600000000000001" customHeight="1" x14ac:dyDescent="0.25">
      <c r="A18" s="30" t="s">
        <v>24</v>
      </c>
      <c r="B18" s="185" t="s">
        <v>25</v>
      </c>
      <c r="C18" s="56">
        <v>30760000</v>
      </c>
      <c r="D18" s="45">
        <v>30266790</v>
      </c>
      <c r="E18" s="45"/>
      <c r="F18" s="49"/>
      <c r="G18" s="49"/>
      <c r="H18" s="56">
        <v>7855000</v>
      </c>
      <c r="I18" s="45">
        <v>7125516</v>
      </c>
      <c r="J18" s="56">
        <v>199000</v>
      </c>
      <c r="K18" s="45">
        <v>3000</v>
      </c>
      <c r="L18" s="117">
        <f t="shared" si="3"/>
        <v>38814000</v>
      </c>
      <c r="M18" s="89">
        <f t="shared" si="5"/>
        <v>37395306</v>
      </c>
      <c r="N18" s="64">
        <f t="shared" si="6"/>
        <v>1418694</v>
      </c>
      <c r="P18" s="86">
        <f t="shared" si="4"/>
        <v>493210</v>
      </c>
      <c r="Q18" s="86">
        <f t="shared" si="7"/>
        <v>729484</v>
      </c>
      <c r="R18" s="86">
        <f t="shared" si="8"/>
        <v>196000</v>
      </c>
      <c r="S18" s="86">
        <f t="shared" si="9"/>
        <v>1418694</v>
      </c>
      <c r="U18" s="128">
        <v>37395306</v>
      </c>
    </row>
    <row r="19" spans="1:21" ht="18.600000000000001" customHeight="1" x14ac:dyDescent="0.25">
      <c r="A19" s="30" t="s">
        <v>26</v>
      </c>
      <c r="B19" s="185" t="s">
        <v>27</v>
      </c>
      <c r="C19" s="56">
        <v>28564000</v>
      </c>
      <c r="D19" s="45">
        <v>27398705</v>
      </c>
      <c r="E19" s="45">
        <v>3040</v>
      </c>
      <c r="F19" s="49"/>
      <c r="G19" s="49"/>
      <c r="H19" s="56">
        <v>8466000</v>
      </c>
      <c r="I19" s="45">
        <v>8329603</v>
      </c>
      <c r="J19" s="56">
        <v>214800</v>
      </c>
      <c r="K19" s="45">
        <v>5300</v>
      </c>
      <c r="L19" s="117">
        <f t="shared" si="3"/>
        <v>37244800</v>
      </c>
      <c r="M19" s="89">
        <f t="shared" si="5"/>
        <v>35736648</v>
      </c>
      <c r="N19" s="64">
        <f t="shared" si="6"/>
        <v>1508152</v>
      </c>
      <c r="P19" s="86">
        <f t="shared" si="4"/>
        <v>1165295</v>
      </c>
      <c r="Q19" s="86">
        <f t="shared" si="7"/>
        <v>136397</v>
      </c>
      <c r="R19" s="86">
        <f t="shared" si="8"/>
        <v>209500</v>
      </c>
      <c r="S19" s="86">
        <f t="shared" si="9"/>
        <v>1511192</v>
      </c>
      <c r="U19" s="128">
        <v>35736648</v>
      </c>
    </row>
    <row r="20" spans="1:21" ht="18.600000000000001" customHeight="1" x14ac:dyDescent="0.25">
      <c r="A20" s="30" t="s">
        <v>28</v>
      </c>
      <c r="B20" s="185" t="s">
        <v>29</v>
      </c>
      <c r="C20" s="56">
        <v>46875000</v>
      </c>
      <c r="D20" s="45">
        <v>46248529</v>
      </c>
      <c r="E20" s="45">
        <v>3800</v>
      </c>
      <c r="F20" s="49"/>
      <c r="G20" s="49"/>
      <c r="H20" s="56">
        <v>8913229</v>
      </c>
      <c r="I20" s="45">
        <v>8913229</v>
      </c>
      <c r="J20" s="56">
        <v>459200</v>
      </c>
      <c r="K20" s="45">
        <v>459200</v>
      </c>
      <c r="L20" s="117">
        <f t="shared" si="3"/>
        <v>56247429</v>
      </c>
      <c r="M20" s="89">
        <f t="shared" si="5"/>
        <v>55624758</v>
      </c>
      <c r="N20" s="64">
        <f t="shared" si="6"/>
        <v>622671</v>
      </c>
      <c r="P20" s="86">
        <f t="shared" si="4"/>
        <v>626471</v>
      </c>
      <c r="Q20" s="86">
        <f t="shared" si="7"/>
        <v>0</v>
      </c>
      <c r="R20" s="86">
        <f t="shared" si="8"/>
        <v>0</v>
      </c>
      <c r="S20" s="86">
        <f t="shared" si="9"/>
        <v>626471</v>
      </c>
      <c r="U20" s="128">
        <v>55624758</v>
      </c>
    </row>
    <row r="21" spans="1:21" ht="18.600000000000001" customHeight="1" x14ac:dyDescent="0.25">
      <c r="A21" s="30" t="s">
        <v>30</v>
      </c>
      <c r="B21" s="185" t="s">
        <v>31</v>
      </c>
      <c r="C21" s="56">
        <v>22709000</v>
      </c>
      <c r="D21" s="45">
        <v>21214575</v>
      </c>
      <c r="E21" s="45">
        <v>5209</v>
      </c>
      <c r="F21" s="49"/>
      <c r="G21" s="49"/>
      <c r="H21" s="56">
        <v>3480000</v>
      </c>
      <c r="I21" s="45">
        <v>3350076</v>
      </c>
      <c r="J21" s="56">
        <v>284450</v>
      </c>
      <c r="K21" s="45">
        <v>284450</v>
      </c>
      <c r="L21" s="117">
        <f t="shared" si="3"/>
        <v>26473450</v>
      </c>
      <c r="M21" s="89">
        <f t="shared" si="5"/>
        <v>24854310</v>
      </c>
      <c r="N21" s="64">
        <f t="shared" si="6"/>
        <v>1619140</v>
      </c>
      <c r="P21" s="86">
        <f t="shared" si="4"/>
        <v>1494425</v>
      </c>
      <c r="Q21" s="86">
        <f t="shared" si="7"/>
        <v>129924</v>
      </c>
      <c r="R21" s="86">
        <f t="shared" si="8"/>
        <v>0</v>
      </c>
      <c r="S21" s="86">
        <f t="shared" si="9"/>
        <v>1624349</v>
      </c>
      <c r="U21" s="128">
        <v>24854310</v>
      </c>
    </row>
    <row r="22" spans="1:21" ht="18.600000000000001" customHeight="1" x14ac:dyDescent="0.25">
      <c r="A22" s="30" t="s">
        <v>32</v>
      </c>
      <c r="B22" s="185" t="s">
        <v>33</v>
      </c>
      <c r="C22" s="56">
        <v>50728000</v>
      </c>
      <c r="D22" s="45">
        <v>49985393</v>
      </c>
      <c r="E22" s="45"/>
      <c r="F22" s="49"/>
      <c r="G22" s="49"/>
      <c r="H22" s="56">
        <v>9175000</v>
      </c>
      <c r="I22" s="45">
        <v>9009927</v>
      </c>
      <c r="J22" s="56">
        <v>609200</v>
      </c>
      <c r="K22" s="45">
        <v>609120</v>
      </c>
      <c r="L22" s="117">
        <f t="shared" si="3"/>
        <v>60512200</v>
      </c>
      <c r="M22" s="89">
        <f t="shared" si="5"/>
        <v>59604440</v>
      </c>
      <c r="N22" s="64">
        <f t="shared" si="6"/>
        <v>907760</v>
      </c>
      <c r="P22" s="86">
        <f t="shared" si="4"/>
        <v>742607</v>
      </c>
      <c r="Q22" s="86">
        <f t="shared" si="7"/>
        <v>165073</v>
      </c>
      <c r="R22" s="86">
        <f t="shared" si="8"/>
        <v>80</v>
      </c>
      <c r="S22" s="86">
        <f t="shared" si="9"/>
        <v>907760</v>
      </c>
      <c r="U22" s="128">
        <v>59604440</v>
      </c>
    </row>
    <row r="23" spans="1:21" ht="18.600000000000001" customHeight="1" x14ac:dyDescent="0.25">
      <c r="A23" s="30" t="s">
        <v>34</v>
      </c>
      <c r="B23" s="185" t="s">
        <v>35</v>
      </c>
      <c r="C23" s="56">
        <v>20713000</v>
      </c>
      <c r="D23" s="45">
        <v>20177973</v>
      </c>
      <c r="E23" s="45"/>
      <c r="F23" s="49"/>
      <c r="G23" s="49"/>
      <c r="H23" s="56">
        <v>2193134</v>
      </c>
      <c r="I23" s="45">
        <v>2193134</v>
      </c>
      <c r="J23" s="56">
        <v>65226</v>
      </c>
      <c r="K23" s="45">
        <v>65226</v>
      </c>
      <c r="L23" s="117">
        <f t="shared" si="3"/>
        <v>22971360</v>
      </c>
      <c r="M23" s="89">
        <f t="shared" si="5"/>
        <v>22436333</v>
      </c>
      <c r="N23" s="64">
        <f t="shared" si="6"/>
        <v>535027</v>
      </c>
      <c r="P23" s="86">
        <f t="shared" si="4"/>
        <v>535027</v>
      </c>
      <c r="Q23" s="86">
        <f t="shared" si="7"/>
        <v>0</v>
      </c>
      <c r="R23" s="86">
        <f t="shared" si="8"/>
        <v>0</v>
      </c>
      <c r="S23" s="180">
        <f t="shared" si="9"/>
        <v>535027</v>
      </c>
      <c r="U23" s="128">
        <v>22436333</v>
      </c>
    </row>
    <row r="24" spans="1:21" ht="18.600000000000001" customHeight="1" x14ac:dyDescent="0.25">
      <c r="A24" s="30" t="s">
        <v>36</v>
      </c>
      <c r="B24" s="185" t="s">
        <v>37</v>
      </c>
      <c r="C24" s="56">
        <v>48478000</v>
      </c>
      <c r="D24" s="45">
        <v>46343208</v>
      </c>
      <c r="E24" s="45"/>
      <c r="F24" s="49"/>
      <c r="G24" s="49"/>
      <c r="H24" s="56">
        <v>15531000</v>
      </c>
      <c r="I24" s="45">
        <v>14352795</v>
      </c>
      <c r="J24" s="56">
        <v>322000</v>
      </c>
      <c r="K24" s="45">
        <v>214800</v>
      </c>
      <c r="L24" s="117">
        <f t="shared" si="3"/>
        <v>64331000</v>
      </c>
      <c r="M24" s="89">
        <f t="shared" si="5"/>
        <v>60910803</v>
      </c>
      <c r="N24" s="64">
        <f t="shared" si="6"/>
        <v>3420197</v>
      </c>
      <c r="P24" s="86">
        <f t="shared" si="4"/>
        <v>2134792</v>
      </c>
      <c r="Q24" s="86">
        <f t="shared" si="7"/>
        <v>1178205</v>
      </c>
      <c r="R24" s="86">
        <f t="shared" si="8"/>
        <v>107200</v>
      </c>
      <c r="S24" s="86">
        <f t="shared" si="9"/>
        <v>3420197</v>
      </c>
      <c r="U24" s="128">
        <v>60910803</v>
      </c>
    </row>
    <row r="25" spans="1:21" ht="18.600000000000001" customHeight="1" x14ac:dyDescent="0.25">
      <c r="A25" s="30" t="s">
        <v>38</v>
      </c>
      <c r="B25" s="185" t="s">
        <v>39</v>
      </c>
      <c r="C25" s="56">
        <v>30297000</v>
      </c>
      <c r="D25" s="45">
        <v>29395277</v>
      </c>
      <c r="E25" s="45"/>
      <c r="F25" s="49">
        <v>10000</v>
      </c>
      <c r="G25" s="49"/>
      <c r="H25" s="56">
        <v>2489000</v>
      </c>
      <c r="I25" s="45">
        <v>2369496</v>
      </c>
      <c r="J25" s="56">
        <v>5000</v>
      </c>
      <c r="K25" s="45">
        <v>4000</v>
      </c>
      <c r="L25" s="117">
        <f t="shared" si="3"/>
        <v>32781000</v>
      </c>
      <c r="M25" s="89">
        <f t="shared" si="5"/>
        <v>31768773</v>
      </c>
      <c r="N25" s="64">
        <f t="shared" si="6"/>
        <v>1012227</v>
      </c>
      <c r="P25" s="86">
        <f t="shared" si="4"/>
        <v>891723</v>
      </c>
      <c r="Q25" s="86">
        <f t="shared" si="7"/>
        <v>119504</v>
      </c>
      <c r="R25" s="86">
        <f t="shared" si="8"/>
        <v>1000</v>
      </c>
      <c r="S25" s="86">
        <f t="shared" si="9"/>
        <v>1012227</v>
      </c>
      <c r="U25" s="128">
        <v>31768773</v>
      </c>
    </row>
    <row r="26" spans="1:21" ht="18.600000000000001" customHeight="1" x14ac:dyDescent="0.25">
      <c r="A26" s="30" t="s">
        <v>40</v>
      </c>
      <c r="B26" s="185" t="s">
        <v>41</v>
      </c>
      <c r="C26" s="56">
        <v>88564000</v>
      </c>
      <c r="D26" s="45">
        <v>88708648</v>
      </c>
      <c r="E26" s="45"/>
      <c r="F26" s="49"/>
      <c r="G26" s="49"/>
      <c r="H26" s="56">
        <v>18983000</v>
      </c>
      <c r="I26" s="45">
        <v>18490600</v>
      </c>
      <c r="J26" s="56">
        <v>1065800</v>
      </c>
      <c r="K26" s="45">
        <v>1065800</v>
      </c>
      <c r="L26" s="117">
        <f t="shared" si="3"/>
        <v>108612800</v>
      </c>
      <c r="M26" s="89">
        <f t="shared" si="5"/>
        <v>108265048</v>
      </c>
      <c r="N26" s="64">
        <f t="shared" si="6"/>
        <v>347752</v>
      </c>
      <c r="P26" s="86">
        <f t="shared" si="4"/>
        <v>-144648</v>
      </c>
      <c r="Q26" s="86">
        <f t="shared" si="7"/>
        <v>492400</v>
      </c>
      <c r="R26" s="86">
        <f t="shared" si="8"/>
        <v>0</v>
      </c>
      <c r="S26" s="86">
        <f t="shared" si="9"/>
        <v>347752</v>
      </c>
      <c r="U26" s="128">
        <v>108265048</v>
      </c>
    </row>
    <row r="27" spans="1:21" ht="18.600000000000001" customHeight="1" x14ac:dyDescent="0.25">
      <c r="A27" s="30" t="s">
        <v>42</v>
      </c>
      <c r="B27" s="185" t="s">
        <v>43</v>
      </c>
      <c r="C27" s="56">
        <v>27082000</v>
      </c>
      <c r="D27" s="45">
        <v>25999678</v>
      </c>
      <c r="E27" s="45"/>
      <c r="F27" s="49"/>
      <c r="G27" s="49"/>
      <c r="H27" s="56">
        <v>3862000</v>
      </c>
      <c r="I27" s="45">
        <v>3547104</v>
      </c>
      <c r="J27" s="56">
        <v>385150</v>
      </c>
      <c r="K27" s="45">
        <v>385150</v>
      </c>
      <c r="L27" s="117">
        <f t="shared" si="3"/>
        <v>31329150</v>
      </c>
      <c r="M27" s="89">
        <f t="shared" si="5"/>
        <v>29931932</v>
      </c>
      <c r="N27" s="64">
        <f t="shared" si="6"/>
        <v>1397218</v>
      </c>
      <c r="P27" s="86">
        <f t="shared" si="4"/>
        <v>1082322</v>
      </c>
      <c r="Q27" s="86">
        <f t="shared" si="7"/>
        <v>314896</v>
      </c>
      <c r="R27" s="86">
        <f t="shared" si="8"/>
        <v>0</v>
      </c>
      <c r="S27" s="86">
        <f t="shared" si="9"/>
        <v>1397218</v>
      </c>
      <c r="U27" s="128">
        <v>29931932</v>
      </c>
    </row>
    <row r="28" spans="1:21" ht="18.600000000000001" customHeight="1" x14ac:dyDescent="0.25">
      <c r="A28" s="30" t="s">
        <v>44</v>
      </c>
      <c r="B28" s="185" t="s">
        <v>45</v>
      </c>
      <c r="C28" s="56">
        <v>23704000</v>
      </c>
      <c r="D28" s="45">
        <v>23103030</v>
      </c>
      <c r="E28" s="45"/>
      <c r="F28" s="49"/>
      <c r="G28" s="49"/>
      <c r="H28" s="56">
        <v>839000</v>
      </c>
      <c r="I28" s="45">
        <v>795288</v>
      </c>
      <c r="J28" s="56">
        <v>280600</v>
      </c>
      <c r="K28" s="45">
        <v>280600</v>
      </c>
      <c r="L28" s="117">
        <f t="shared" si="3"/>
        <v>24823600</v>
      </c>
      <c r="M28" s="89">
        <f t="shared" si="5"/>
        <v>24178918</v>
      </c>
      <c r="N28" s="64">
        <f t="shared" si="6"/>
        <v>644682</v>
      </c>
      <c r="P28" s="86">
        <f t="shared" si="4"/>
        <v>600970</v>
      </c>
      <c r="Q28" s="86">
        <f t="shared" si="7"/>
        <v>43712</v>
      </c>
      <c r="R28" s="86">
        <f t="shared" si="8"/>
        <v>0</v>
      </c>
      <c r="S28" s="86">
        <f t="shared" si="9"/>
        <v>644682</v>
      </c>
      <c r="U28" s="128">
        <v>24178918</v>
      </c>
    </row>
    <row r="29" spans="1:21" ht="18.600000000000001" customHeight="1" x14ac:dyDescent="0.25">
      <c r="A29" s="30" t="s">
        <v>46</v>
      </c>
      <c r="B29" s="185" t="s">
        <v>47</v>
      </c>
      <c r="C29" s="56">
        <v>30394000</v>
      </c>
      <c r="D29" s="45">
        <v>28873914</v>
      </c>
      <c r="E29" s="45">
        <v>16926</v>
      </c>
      <c r="F29" s="49"/>
      <c r="G29" s="49"/>
      <c r="H29" s="56">
        <v>4963000</v>
      </c>
      <c r="I29" s="45">
        <v>3433132</v>
      </c>
      <c r="J29" s="56">
        <v>369450</v>
      </c>
      <c r="K29" s="45">
        <v>369450</v>
      </c>
      <c r="L29" s="117">
        <f t="shared" si="3"/>
        <v>35726450</v>
      </c>
      <c r="M29" s="89">
        <f t="shared" si="5"/>
        <v>32693422</v>
      </c>
      <c r="N29" s="64">
        <f t="shared" si="6"/>
        <v>3033028</v>
      </c>
      <c r="P29" s="86">
        <f t="shared" si="4"/>
        <v>1520086</v>
      </c>
      <c r="Q29" s="86">
        <f t="shared" si="7"/>
        <v>1529868</v>
      </c>
      <c r="R29" s="86">
        <f t="shared" si="8"/>
        <v>0</v>
      </c>
      <c r="S29" s="86">
        <f t="shared" si="9"/>
        <v>3049954</v>
      </c>
      <c r="U29" s="128">
        <v>32693422</v>
      </c>
    </row>
    <row r="30" spans="1:21" ht="18.600000000000001" customHeight="1" x14ac:dyDescent="0.25">
      <c r="A30" s="30" t="s">
        <v>48</v>
      </c>
      <c r="B30" s="185" t="s">
        <v>49</v>
      </c>
      <c r="C30" s="56">
        <v>28146000</v>
      </c>
      <c r="D30" s="45">
        <v>27542294</v>
      </c>
      <c r="E30" s="45"/>
      <c r="F30" s="49"/>
      <c r="G30" s="49"/>
      <c r="H30" s="56">
        <v>3307000</v>
      </c>
      <c r="I30" s="45">
        <v>2663635</v>
      </c>
      <c r="J30" s="56">
        <v>188800</v>
      </c>
      <c r="K30" s="45">
        <v>8000</v>
      </c>
      <c r="L30" s="117">
        <f t="shared" si="3"/>
        <v>31641800</v>
      </c>
      <c r="M30" s="89">
        <f t="shared" si="5"/>
        <v>30213929</v>
      </c>
      <c r="N30" s="64">
        <f t="shared" si="6"/>
        <v>1427871</v>
      </c>
      <c r="P30" s="86">
        <f t="shared" si="4"/>
        <v>603706</v>
      </c>
      <c r="Q30" s="86">
        <f t="shared" si="7"/>
        <v>643365</v>
      </c>
      <c r="R30" s="86">
        <f t="shared" si="8"/>
        <v>180800</v>
      </c>
      <c r="S30" s="86">
        <f t="shared" si="9"/>
        <v>1427871</v>
      </c>
      <c r="U30" s="128">
        <v>30213929</v>
      </c>
    </row>
    <row r="31" spans="1:21" ht="18.600000000000001" customHeight="1" x14ac:dyDescent="0.25">
      <c r="A31" s="30" t="s">
        <v>50</v>
      </c>
      <c r="B31" s="185" t="s">
        <v>51</v>
      </c>
      <c r="C31" s="56">
        <v>19523000</v>
      </c>
      <c r="D31" s="45">
        <v>19308930</v>
      </c>
      <c r="E31" s="45">
        <v>22533</v>
      </c>
      <c r="F31" s="49"/>
      <c r="G31" s="49"/>
      <c r="H31" s="56">
        <v>1213275</v>
      </c>
      <c r="I31" s="45">
        <v>1213275</v>
      </c>
      <c r="J31" s="56">
        <v>4000</v>
      </c>
      <c r="K31" s="45">
        <v>4000</v>
      </c>
      <c r="L31" s="117">
        <f t="shared" si="3"/>
        <v>20740275</v>
      </c>
      <c r="M31" s="89">
        <f t="shared" si="5"/>
        <v>20548738</v>
      </c>
      <c r="N31" s="64">
        <f t="shared" si="6"/>
        <v>191537</v>
      </c>
      <c r="P31" s="86">
        <f t="shared" si="4"/>
        <v>214070</v>
      </c>
      <c r="Q31" s="86">
        <f t="shared" si="7"/>
        <v>0</v>
      </c>
      <c r="R31" s="86">
        <f t="shared" si="8"/>
        <v>0</v>
      </c>
      <c r="S31" s="86">
        <f t="shared" si="9"/>
        <v>214070</v>
      </c>
      <c r="U31" s="128">
        <v>20548738</v>
      </c>
    </row>
    <row r="32" spans="1:21" s="179" customFormat="1" ht="18.600000000000001" customHeight="1" x14ac:dyDescent="0.25">
      <c r="A32" s="171" t="s">
        <v>52</v>
      </c>
      <c r="B32" s="190" t="s">
        <v>53</v>
      </c>
      <c r="C32" s="173">
        <v>27832000</v>
      </c>
      <c r="D32" s="104">
        <v>24775230</v>
      </c>
      <c r="E32" s="104"/>
      <c r="F32" s="174"/>
      <c r="G32" s="174"/>
      <c r="H32" s="173">
        <v>61000</v>
      </c>
      <c r="I32" s="104">
        <v>60732</v>
      </c>
      <c r="J32" s="173">
        <v>37800</v>
      </c>
      <c r="K32" s="104">
        <v>37800</v>
      </c>
      <c r="L32" s="175"/>
      <c r="M32" s="89"/>
      <c r="N32" s="176"/>
      <c r="O32" s="177"/>
      <c r="P32" s="178"/>
      <c r="Q32" s="178"/>
      <c r="R32" s="178"/>
      <c r="S32" s="178"/>
      <c r="U32" s="182">
        <v>24873762</v>
      </c>
    </row>
    <row r="33" spans="1:21" ht="18.600000000000001" customHeight="1" x14ac:dyDescent="0.25">
      <c r="A33" s="31" t="s">
        <v>54</v>
      </c>
      <c r="B33" s="185" t="s">
        <v>55</v>
      </c>
      <c r="C33" s="56">
        <v>47655000</v>
      </c>
      <c r="D33" s="45">
        <v>47620917</v>
      </c>
      <c r="E33" s="45"/>
      <c r="F33" s="49"/>
      <c r="G33" s="49"/>
      <c r="H33" s="56">
        <v>12122000</v>
      </c>
      <c r="I33" s="45">
        <v>11932959</v>
      </c>
      <c r="J33" s="56">
        <v>152000</v>
      </c>
      <c r="K33" s="45">
        <v>82600</v>
      </c>
      <c r="L33" s="117">
        <f t="shared" ref="L33:L64" si="10">C33-F33+H33+J33</f>
        <v>59929000</v>
      </c>
      <c r="M33" s="89">
        <f t="shared" si="5"/>
        <v>59636476</v>
      </c>
      <c r="N33" s="64">
        <f t="shared" si="6"/>
        <v>292524</v>
      </c>
      <c r="P33" s="86">
        <f t="shared" ref="P33:P64" si="11">(C33-F33)-(D33-G33)</f>
        <v>34083</v>
      </c>
      <c r="Q33" s="86">
        <f t="shared" si="7"/>
        <v>189041</v>
      </c>
      <c r="R33" s="86">
        <f t="shared" si="8"/>
        <v>69400</v>
      </c>
      <c r="S33" s="86">
        <f t="shared" si="9"/>
        <v>292524</v>
      </c>
      <c r="U33" s="128">
        <v>59636476</v>
      </c>
    </row>
    <row r="34" spans="1:21" ht="18.600000000000001" customHeight="1" x14ac:dyDescent="0.25">
      <c r="A34" s="31" t="s">
        <v>56</v>
      </c>
      <c r="B34" s="185" t="s">
        <v>57</v>
      </c>
      <c r="C34" s="56">
        <v>186953000</v>
      </c>
      <c r="D34" s="45">
        <v>186385753</v>
      </c>
      <c r="E34" s="45"/>
      <c r="F34" s="49"/>
      <c r="G34" s="49"/>
      <c r="H34" s="56">
        <v>42275000</v>
      </c>
      <c r="I34" s="45">
        <v>40859006</v>
      </c>
      <c r="J34" s="56">
        <v>3339460</v>
      </c>
      <c r="K34" s="45">
        <v>3339460</v>
      </c>
      <c r="L34" s="117">
        <f t="shared" si="10"/>
        <v>232567460</v>
      </c>
      <c r="M34" s="89">
        <f t="shared" si="5"/>
        <v>230584219</v>
      </c>
      <c r="N34" s="64">
        <f t="shared" si="6"/>
        <v>1983241</v>
      </c>
      <c r="P34" s="86">
        <f t="shared" si="11"/>
        <v>567247</v>
      </c>
      <c r="Q34" s="86">
        <f t="shared" si="7"/>
        <v>1415994</v>
      </c>
      <c r="R34" s="86">
        <f t="shared" si="8"/>
        <v>0</v>
      </c>
      <c r="S34" s="86">
        <f t="shared" si="9"/>
        <v>1983241</v>
      </c>
      <c r="U34" s="128">
        <v>230584219</v>
      </c>
    </row>
    <row r="35" spans="1:21" ht="18.600000000000001" customHeight="1" x14ac:dyDescent="0.25">
      <c r="A35" s="31" t="s">
        <v>58</v>
      </c>
      <c r="B35" s="185" t="s">
        <v>59</v>
      </c>
      <c r="C35" s="56">
        <v>75206000</v>
      </c>
      <c r="D35" s="45">
        <v>74714191</v>
      </c>
      <c r="E35" s="45">
        <v>3324</v>
      </c>
      <c r="F35" s="49"/>
      <c r="G35" s="49"/>
      <c r="H35" s="56">
        <v>21578000</v>
      </c>
      <c r="I35" s="45">
        <v>21118884</v>
      </c>
      <c r="J35" s="56">
        <v>576350</v>
      </c>
      <c r="K35" s="45">
        <v>576350</v>
      </c>
      <c r="L35" s="117">
        <f t="shared" si="10"/>
        <v>97360350</v>
      </c>
      <c r="M35" s="89">
        <f t="shared" si="5"/>
        <v>96412749</v>
      </c>
      <c r="N35" s="64">
        <f t="shared" si="6"/>
        <v>947601</v>
      </c>
      <c r="P35" s="86">
        <f t="shared" si="11"/>
        <v>491809</v>
      </c>
      <c r="Q35" s="86">
        <f t="shared" si="7"/>
        <v>459116</v>
      </c>
      <c r="R35" s="86">
        <f t="shared" si="8"/>
        <v>0</v>
      </c>
      <c r="S35" s="86">
        <f t="shared" si="9"/>
        <v>950925</v>
      </c>
      <c r="U35" s="128">
        <v>96412749</v>
      </c>
    </row>
    <row r="36" spans="1:21" ht="18.600000000000001" customHeight="1" x14ac:dyDescent="0.25">
      <c r="A36" s="31" t="s">
        <v>60</v>
      </c>
      <c r="B36" s="185" t="s">
        <v>61</v>
      </c>
      <c r="C36" s="56">
        <v>57573000</v>
      </c>
      <c r="D36" s="45">
        <v>56873598</v>
      </c>
      <c r="E36" s="45">
        <v>6902</v>
      </c>
      <c r="F36" s="49">
        <v>40000</v>
      </c>
      <c r="G36" s="49">
        <v>40000</v>
      </c>
      <c r="H36" s="56">
        <v>9433000</v>
      </c>
      <c r="I36" s="45">
        <v>9016900</v>
      </c>
      <c r="J36" s="56">
        <v>345000</v>
      </c>
      <c r="K36" s="45">
        <f>241520+10000</f>
        <v>251520</v>
      </c>
      <c r="L36" s="117">
        <f t="shared" si="10"/>
        <v>67311000</v>
      </c>
      <c r="M36" s="89">
        <f t="shared" si="5"/>
        <v>66108920</v>
      </c>
      <c r="N36" s="64">
        <f t="shared" si="6"/>
        <v>1202080</v>
      </c>
      <c r="P36" s="86">
        <f t="shared" si="11"/>
        <v>699402</v>
      </c>
      <c r="Q36" s="86">
        <f t="shared" si="7"/>
        <v>416100</v>
      </c>
      <c r="R36" s="86">
        <f t="shared" si="8"/>
        <v>93480</v>
      </c>
      <c r="S36" s="86">
        <f t="shared" si="9"/>
        <v>1208982</v>
      </c>
      <c r="U36" s="128">
        <v>66148920</v>
      </c>
    </row>
    <row r="37" spans="1:21" ht="18.600000000000001" customHeight="1" x14ac:dyDescent="0.25">
      <c r="A37" s="31" t="s">
        <v>62</v>
      </c>
      <c r="B37" s="185" t="s">
        <v>63</v>
      </c>
      <c r="C37" s="56">
        <v>113267000</v>
      </c>
      <c r="D37" s="45">
        <v>111817924</v>
      </c>
      <c r="E37" s="45">
        <v>7720</v>
      </c>
      <c r="F37" s="49"/>
      <c r="G37" s="49"/>
      <c r="H37" s="56">
        <v>30024000</v>
      </c>
      <c r="I37" s="45">
        <v>28450523</v>
      </c>
      <c r="J37" s="56">
        <v>600850</v>
      </c>
      <c r="K37" s="45">
        <v>600850</v>
      </c>
      <c r="L37" s="117">
        <f t="shared" si="10"/>
        <v>143891850</v>
      </c>
      <c r="M37" s="89">
        <f t="shared" si="5"/>
        <v>140877017</v>
      </c>
      <c r="N37" s="64">
        <f t="shared" si="6"/>
        <v>3014833</v>
      </c>
      <c r="P37" s="86">
        <f t="shared" si="11"/>
        <v>1449076</v>
      </c>
      <c r="Q37" s="86">
        <f t="shared" si="7"/>
        <v>1573477</v>
      </c>
      <c r="R37" s="86">
        <f t="shared" si="8"/>
        <v>0</v>
      </c>
      <c r="S37" s="86">
        <f t="shared" si="9"/>
        <v>3022553</v>
      </c>
      <c r="U37" s="128">
        <v>140877017</v>
      </c>
    </row>
    <row r="38" spans="1:21" ht="18.600000000000001" customHeight="1" x14ac:dyDescent="0.25">
      <c r="A38" s="31" t="s">
        <v>64</v>
      </c>
      <c r="B38" s="185" t="s">
        <v>65</v>
      </c>
      <c r="C38" s="56">
        <v>23917000</v>
      </c>
      <c r="D38" s="45">
        <v>23707972</v>
      </c>
      <c r="E38" s="45">
        <v>8934</v>
      </c>
      <c r="F38" s="49"/>
      <c r="G38" s="49"/>
      <c r="H38" s="56">
        <v>6099000</v>
      </c>
      <c r="I38" s="45">
        <v>5246102</v>
      </c>
      <c r="J38" s="56">
        <v>186500</v>
      </c>
      <c r="K38" s="45">
        <v>186500</v>
      </c>
      <c r="L38" s="117">
        <f t="shared" si="10"/>
        <v>30202500</v>
      </c>
      <c r="M38" s="89">
        <f t="shared" si="5"/>
        <v>29149508</v>
      </c>
      <c r="N38" s="64">
        <f t="shared" si="6"/>
        <v>1052992</v>
      </c>
      <c r="P38" s="86">
        <f t="shared" si="11"/>
        <v>209028</v>
      </c>
      <c r="Q38" s="86">
        <f t="shared" si="7"/>
        <v>852898</v>
      </c>
      <c r="R38" s="86">
        <f t="shared" si="8"/>
        <v>0</v>
      </c>
      <c r="S38" s="86">
        <f t="shared" si="9"/>
        <v>1061926</v>
      </c>
      <c r="U38" s="128">
        <v>29149508</v>
      </c>
    </row>
    <row r="39" spans="1:21" ht="18.600000000000001" customHeight="1" x14ac:dyDescent="0.25">
      <c r="A39" s="31" t="s">
        <v>66</v>
      </c>
      <c r="B39" s="185" t="s">
        <v>67</v>
      </c>
      <c r="C39" s="56">
        <v>27371000</v>
      </c>
      <c r="D39" s="45">
        <v>27230549</v>
      </c>
      <c r="E39" s="45">
        <v>4635</v>
      </c>
      <c r="F39" s="49"/>
      <c r="G39" s="49"/>
      <c r="H39" s="56">
        <v>11446000</v>
      </c>
      <c r="I39" s="45">
        <v>11263020</v>
      </c>
      <c r="J39" s="56">
        <v>343500</v>
      </c>
      <c r="K39" s="45">
        <v>343500</v>
      </c>
      <c r="L39" s="117">
        <f t="shared" si="10"/>
        <v>39160500</v>
      </c>
      <c r="M39" s="89">
        <f t="shared" si="5"/>
        <v>38841704</v>
      </c>
      <c r="N39" s="64">
        <f t="shared" si="6"/>
        <v>318796</v>
      </c>
      <c r="P39" s="86">
        <f t="shared" si="11"/>
        <v>140451</v>
      </c>
      <c r="Q39" s="86">
        <f t="shared" si="7"/>
        <v>182980</v>
      </c>
      <c r="R39" s="86">
        <f t="shared" si="8"/>
        <v>0</v>
      </c>
      <c r="S39" s="86">
        <f t="shared" si="9"/>
        <v>323431</v>
      </c>
      <c r="U39" s="128">
        <v>38841704</v>
      </c>
    </row>
    <row r="40" spans="1:21" ht="18.600000000000001" customHeight="1" x14ac:dyDescent="0.25">
      <c r="A40" s="31" t="s">
        <v>68</v>
      </c>
      <c r="B40" s="185" t="s">
        <v>69</v>
      </c>
      <c r="C40" s="56">
        <v>51803000</v>
      </c>
      <c r="D40" s="45">
        <v>51317452</v>
      </c>
      <c r="E40" s="45">
        <v>19168</v>
      </c>
      <c r="F40" s="49">
        <v>20000</v>
      </c>
      <c r="G40" s="189">
        <v>11571</v>
      </c>
      <c r="H40" s="56">
        <v>6369000</v>
      </c>
      <c r="I40" s="45">
        <v>5144452</v>
      </c>
      <c r="J40" s="56">
        <v>570350</v>
      </c>
      <c r="K40" s="45">
        <v>570350</v>
      </c>
      <c r="L40" s="117">
        <f t="shared" si="10"/>
        <v>58722350</v>
      </c>
      <c r="M40" s="89">
        <f t="shared" si="5"/>
        <v>57039851</v>
      </c>
      <c r="N40" s="64">
        <f t="shared" si="6"/>
        <v>1682499</v>
      </c>
      <c r="P40" s="86">
        <f t="shared" si="11"/>
        <v>477119</v>
      </c>
      <c r="Q40" s="86">
        <f t="shared" si="7"/>
        <v>1224548</v>
      </c>
      <c r="R40" s="86">
        <f t="shared" si="8"/>
        <v>0</v>
      </c>
      <c r="S40" s="86">
        <f t="shared" si="9"/>
        <v>1701667</v>
      </c>
      <c r="U40" s="128">
        <v>57051422</v>
      </c>
    </row>
    <row r="41" spans="1:21" ht="18.600000000000001" customHeight="1" x14ac:dyDescent="0.25">
      <c r="A41" s="31" t="s">
        <v>70</v>
      </c>
      <c r="B41" s="185" t="s">
        <v>71</v>
      </c>
      <c r="C41" s="56">
        <v>68669000</v>
      </c>
      <c r="D41" s="45">
        <v>66070880</v>
      </c>
      <c r="E41" s="45"/>
      <c r="F41" s="49"/>
      <c r="G41" s="49"/>
      <c r="H41" s="56">
        <v>12418000</v>
      </c>
      <c r="I41" s="45">
        <v>12361514</v>
      </c>
      <c r="J41" s="56">
        <v>688250</v>
      </c>
      <c r="K41" s="45">
        <v>688250</v>
      </c>
      <c r="L41" s="117">
        <f t="shared" si="10"/>
        <v>81775250</v>
      </c>
      <c r="M41" s="89">
        <f t="shared" si="5"/>
        <v>79120644</v>
      </c>
      <c r="N41" s="64">
        <f t="shared" si="6"/>
        <v>2654606</v>
      </c>
      <c r="P41" s="86">
        <f t="shared" si="11"/>
        <v>2598120</v>
      </c>
      <c r="Q41" s="86">
        <f t="shared" si="7"/>
        <v>56486</v>
      </c>
      <c r="R41" s="86">
        <f t="shared" si="8"/>
        <v>0</v>
      </c>
      <c r="S41" s="86">
        <f t="shared" si="9"/>
        <v>2654606</v>
      </c>
      <c r="U41" s="128">
        <v>79120644</v>
      </c>
    </row>
    <row r="42" spans="1:21" ht="18.600000000000001" customHeight="1" x14ac:dyDescent="0.25">
      <c r="A42" s="31" t="s">
        <v>72</v>
      </c>
      <c r="B42" s="185" t="s">
        <v>73</v>
      </c>
      <c r="C42" s="56">
        <v>24938000</v>
      </c>
      <c r="D42" s="45">
        <v>24638880</v>
      </c>
      <c r="E42" s="45">
        <v>7600</v>
      </c>
      <c r="F42" s="49"/>
      <c r="G42" s="49"/>
      <c r="H42" s="56">
        <v>4654000</v>
      </c>
      <c r="I42" s="45">
        <v>4335972</v>
      </c>
      <c r="J42" s="56">
        <v>395150</v>
      </c>
      <c r="K42" s="45">
        <v>395150</v>
      </c>
      <c r="L42" s="117">
        <f t="shared" si="10"/>
        <v>29987150</v>
      </c>
      <c r="M42" s="89">
        <f t="shared" si="5"/>
        <v>29377602</v>
      </c>
      <c r="N42" s="64">
        <f t="shared" si="6"/>
        <v>609548</v>
      </c>
      <c r="P42" s="86">
        <f t="shared" si="11"/>
        <v>299120</v>
      </c>
      <c r="Q42" s="86">
        <f t="shared" si="7"/>
        <v>318028</v>
      </c>
      <c r="R42" s="86">
        <f t="shared" si="8"/>
        <v>0</v>
      </c>
      <c r="S42" s="86">
        <f t="shared" si="9"/>
        <v>617148</v>
      </c>
      <c r="U42" s="128">
        <v>29377602</v>
      </c>
    </row>
    <row r="43" spans="1:21" ht="18.600000000000001" customHeight="1" x14ac:dyDescent="0.25">
      <c r="A43" s="31" t="s">
        <v>74</v>
      </c>
      <c r="B43" s="185" t="s">
        <v>75</v>
      </c>
      <c r="C43" s="56">
        <v>84133000</v>
      </c>
      <c r="D43" s="45">
        <v>83031274</v>
      </c>
      <c r="E43" s="45">
        <v>1536</v>
      </c>
      <c r="F43" s="49"/>
      <c r="G43" s="49"/>
      <c r="H43" s="56">
        <v>18393000</v>
      </c>
      <c r="I43" s="45">
        <v>17853446</v>
      </c>
      <c r="J43" s="56">
        <v>914994</v>
      </c>
      <c r="K43" s="45">
        <v>814500</v>
      </c>
      <c r="L43" s="117">
        <f t="shared" si="10"/>
        <v>103440994</v>
      </c>
      <c r="M43" s="89">
        <f t="shared" si="5"/>
        <v>101700756</v>
      </c>
      <c r="N43" s="64">
        <f t="shared" si="6"/>
        <v>1740238</v>
      </c>
      <c r="P43" s="86">
        <f t="shared" si="11"/>
        <v>1101726</v>
      </c>
      <c r="Q43" s="86">
        <f t="shared" si="7"/>
        <v>539554</v>
      </c>
      <c r="R43" s="86">
        <f t="shared" si="8"/>
        <v>100494</v>
      </c>
      <c r="S43" s="86">
        <f t="shared" si="9"/>
        <v>1741774</v>
      </c>
      <c r="U43" s="128">
        <v>101700756</v>
      </c>
    </row>
    <row r="44" spans="1:21" ht="18.600000000000001" customHeight="1" x14ac:dyDescent="0.25">
      <c r="A44" s="31" t="s">
        <v>76</v>
      </c>
      <c r="B44" s="185" t="s">
        <v>77</v>
      </c>
      <c r="C44" s="56">
        <v>22664000</v>
      </c>
      <c r="D44" s="45">
        <v>22039202</v>
      </c>
      <c r="E44" s="45"/>
      <c r="F44" s="49"/>
      <c r="G44" s="49"/>
      <c r="H44" s="56">
        <v>5728000</v>
      </c>
      <c r="I44" s="45">
        <v>5311367</v>
      </c>
      <c r="J44" s="56">
        <v>150700</v>
      </c>
      <c r="K44" s="45">
        <v>150700</v>
      </c>
      <c r="L44" s="117">
        <f t="shared" si="10"/>
        <v>28542700</v>
      </c>
      <c r="M44" s="89">
        <f t="shared" si="5"/>
        <v>27501269</v>
      </c>
      <c r="N44" s="64">
        <f t="shared" si="6"/>
        <v>1041431</v>
      </c>
      <c r="P44" s="86">
        <f t="shared" si="11"/>
        <v>624798</v>
      </c>
      <c r="Q44" s="86">
        <f t="shared" si="7"/>
        <v>416633</v>
      </c>
      <c r="R44" s="86">
        <f t="shared" si="8"/>
        <v>0</v>
      </c>
      <c r="S44" s="86">
        <f t="shared" si="9"/>
        <v>1041431</v>
      </c>
      <c r="U44" s="128">
        <v>27501269</v>
      </c>
    </row>
    <row r="45" spans="1:21" ht="18.600000000000001" customHeight="1" x14ac:dyDescent="0.25">
      <c r="A45" s="31" t="s">
        <v>78</v>
      </c>
      <c r="B45" s="185" t="s">
        <v>79</v>
      </c>
      <c r="C45" s="56">
        <v>51669000</v>
      </c>
      <c r="D45" s="45">
        <v>47686729</v>
      </c>
      <c r="E45" s="45">
        <v>41288</v>
      </c>
      <c r="F45" s="49"/>
      <c r="G45" s="49"/>
      <c r="H45" s="56">
        <v>2804000</v>
      </c>
      <c r="I45" s="45">
        <v>2407167</v>
      </c>
      <c r="J45" s="56">
        <v>79000</v>
      </c>
      <c r="K45" s="45">
        <v>31200</v>
      </c>
      <c r="L45" s="117">
        <f t="shared" si="10"/>
        <v>54552000</v>
      </c>
      <c r="M45" s="89">
        <f t="shared" si="5"/>
        <v>50166384</v>
      </c>
      <c r="N45" s="64">
        <f t="shared" si="6"/>
        <v>4385616</v>
      </c>
      <c r="P45" s="86">
        <f t="shared" si="11"/>
        <v>3982271</v>
      </c>
      <c r="Q45" s="86">
        <f t="shared" si="7"/>
        <v>396833</v>
      </c>
      <c r="R45" s="86">
        <f t="shared" si="8"/>
        <v>47800</v>
      </c>
      <c r="S45" s="86">
        <f t="shared" si="9"/>
        <v>4426904</v>
      </c>
      <c r="U45" s="128">
        <v>50166384</v>
      </c>
    </row>
    <row r="46" spans="1:21" ht="18.600000000000001" customHeight="1" x14ac:dyDescent="0.25">
      <c r="A46" s="31" t="s">
        <v>80</v>
      </c>
      <c r="B46" s="185" t="s">
        <v>81</v>
      </c>
      <c r="C46" s="56">
        <v>74626000</v>
      </c>
      <c r="D46" s="45">
        <v>74238171</v>
      </c>
      <c r="E46" s="45"/>
      <c r="F46" s="49"/>
      <c r="G46" s="49"/>
      <c r="H46" s="56">
        <v>6931000</v>
      </c>
      <c r="I46" s="45">
        <v>6463297</v>
      </c>
      <c r="J46" s="56">
        <v>938400</v>
      </c>
      <c r="K46" s="45">
        <f>918400+20000</f>
        <v>938400</v>
      </c>
      <c r="L46" s="117">
        <f t="shared" si="10"/>
        <v>82495400</v>
      </c>
      <c r="M46" s="89">
        <f t="shared" si="5"/>
        <v>81639868</v>
      </c>
      <c r="N46" s="64">
        <f t="shared" si="6"/>
        <v>855532</v>
      </c>
      <c r="P46" s="86">
        <f t="shared" si="11"/>
        <v>387829</v>
      </c>
      <c r="Q46" s="86">
        <f t="shared" si="7"/>
        <v>467703</v>
      </c>
      <c r="R46" s="86">
        <f t="shared" si="8"/>
        <v>0</v>
      </c>
      <c r="S46" s="86">
        <f t="shared" si="9"/>
        <v>855532</v>
      </c>
      <c r="U46" s="128">
        <v>81639868</v>
      </c>
    </row>
    <row r="47" spans="1:21" ht="18.600000000000001" customHeight="1" x14ac:dyDescent="0.25">
      <c r="A47" s="31" t="s">
        <v>82</v>
      </c>
      <c r="B47" s="185" t="s">
        <v>83</v>
      </c>
      <c r="C47" s="56">
        <v>22084000</v>
      </c>
      <c r="D47" s="45">
        <v>21605687</v>
      </c>
      <c r="E47" s="45">
        <v>7600</v>
      </c>
      <c r="F47" s="49"/>
      <c r="G47" s="49"/>
      <c r="H47" s="56">
        <v>4224000</v>
      </c>
      <c r="I47" s="45">
        <v>2927690</v>
      </c>
      <c r="J47" s="56">
        <v>171000</v>
      </c>
      <c r="K47" s="45">
        <v>136400</v>
      </c>
      <c r="L47" s="117">
        <f t="shared" si="10"/>
        <v>26479000</v>
      </c>
      <c r="M47" s="89">
        <f t="shared" si="5"/>
        <v>24677377</v>
      </c>
      <c r="N47" s="64">
        <f t="shared" si="6"/>
        <v>1801623</v>
      </c>
      <c r="P47" s="86">
        <f t="shared" si="11"/>
        <v>478313</v>
      </c>
      <c r="Q47" s="86">
        <f t="shared" si="7"/>
        <v>1296310</v>
      </c>
      <c r="R47" s="86">
        <f t="shared" si="8"/>
        <v>34600</v>
      </c>
      <c r="S47" s="86">
        <f t="shared" si="9"/>
        <v>1809223</v>
      </c>
      <c r="U47" s="128">
        <v>24677377</v>
      </c>
    </row>
    <row r="48" spans="1:21" ht="18.600000000000001" customHeight="1" x14ac:dyDescent="0.25">
      <c r="A48" s="31" t="s">
        <v>84</v>
      </c>
      <c r="B48" s="185" t="s">
        <v>85</v>
      </c>
      <c r="C48" s="56">
        <v>22715000</v>
      </c>
      <c r="D48" s="45">
        <v>22272393</v>
      </c>
      <c r="E48" s="45">
        <v>6080</v>
      </c>
      <c r="F48" s="49"/>
      <c r="G48" s="49"/>
      <c r="H48" s="56">
        <v>4316000</v>
      </c>
      <c r="I48" s="45">
        <v>4041502</v>
      </c>
      <c r="J48" s="56">
        <v>112000</v>
      </c>
      <c r="K48" s="45">
        <v>98800</v>
      </c>
      <c r="L48" s="117">
        <f t="shared" si="10"/>
        <v>27143000</v>
      </c>
      <c r="M48" s="89">
        <f t="shared" si="5"/>
        <v>26418775</v>
      </c>
      <c r="N48" s="64">
        <f t="shared" si="6"/>
        <v>724225</v>
      </c>
      <c r="P48" s="86">
        <f t="shared" si="11"/>
        <v>442607</v>
      </c>
      <c r="Q48" s="86">
        <f t="shared" si="7"/>
        <v>274498</v>
      </c>
      <c r="R48" s="86">
        <f t="shared" si="8"/>
        <v>13200</v>
      </c>
      <c r="S48" s="86">
        <f t="shared" si="9"/>
        <v>730305</v>
      </c>
      <c r="U48" s="128">
        <v>26418775</v>
      </c>
    </row>
    <row r="49" spans="1:21" ht="18.600000000000001" customHeight="1" x14ac:dyDescent="0.25">
      <c r="A49" s="31" t="s">
        <v>86</v>
      </c>
      <c r="B49" s="185" t="s">
        <v>87</v>
      </c>
      <c r="C49" s="56">
        <v>62136000</v>
      </c>
      <c r="D49" s="45">
        <v>62088778</v>
      </c>
      <c r="E49" s="45"/>
      <c r="F49" s="49">
        <v>5000</v>
      </c>
      <c r="G49" s="49"/>
      <c r="H49" s="56">
        <v>12387000</v>
      </c>
      <c r="I49" s="45">
        <v>12190167</v>
      </c>
      <c r="J49" s="56">
        <v>385000</v>
      </c>
      <c r="K49" s="45">
        <v>233800</v>
      </c>
      <c r="L49" s="117">
        <f t="shared" si="10"/>
        <v>74903000</v>
      </c>
      <c r="M49" s="89">
        <f t="shared" si="5"/>
        <v>74512745</v>
      </c>
      <c r="N49" s="64">
        <f t="shared" si="6"/>
        <v>390255</v>
      </c>
      <c r="P49" s="86">
        <f t="shared" si="11"/>
        <v>42222</v>
      </c>
      <c r="Q49" s="86">
        <f t="shared" si="7"/>
        <v>196833</v>
      </c>
      <c r="R49" s="86">
        <f t="shared" si="8"/>
        <v>151200</v>
      </c>
      <c r="S49" s="86">
        <f t="shared" si="9"/>
        <v>390255</v>
      </c>
      <c r="U49" s="128">
        <v>74512745</v>
      </c>
    </row>
    <row r="50" spans="1:21" ht="18.600000000000001" customHeight="1" x14ac:dyDescent="0.25">
      <c r="A50" s="31" t="s">
        <v>88</v>
      </c>
      <c r="B50" s="185" t="s">
        <v>89</v>
      </c>
      <c r="C50" s="56">
        <v>132351000</v>
      </c>
      <c r="D50" s="45">
        <v>131928831</v>
      </c>
      <c r="E50" s="45">
        <v>4728</v>
      </c>
      <c r="F50" s="49"/>
      <c r="G50" s="49"/>
      <c r="H50" s="56">
        <v>28900000</v>
      </c>
      <c r="I50" s="45">
        <v>28744680</v>
      </c>
      <c r="J50" s="56">
        <v>1588060</v>
      </c>
      <c r="K50" s="45">
        <v>1588060</v>
      </c>
      <c r="L50" s="117">
        <f t="shared" si="10"/>
        <v>162839060</v>
      </c>
      <c r="M50" s="89">
        <f t="shared" si="5"/>
        <v>162266299</v>
      </c>
      <c r="N50" s="64">
        <f t="shared" si="6"/>
        <v>572761</v>
      </c>
      <c r="P50" s="86">
        <f t="shared" si="11"/>
        <v>422169</v>
      </c>
      <c r="Q50" s="86">
        <f t="shared" si="7"/>
        <v>155320</v>
      </c>
      <c r="R50" s="86">
        <f t="shared" si="8"/>
        <v>0</v>
      </c>
      <c r="S50" s="86">
        <f t="shared" si="9"/>
        <v>577489</v>
      </c>
      <c r="U50" s="128">
        <v>162266299</v>
      </c>
    </row>
    <row r="51" spans="1:21" ht="18.600000000000001" customHeight="1" x14ac:dyDescent="0.25">
      <c r="A51" s="31" t="s">
        <v>90</v>
      </c>
      <c r="B51" s="185" t="s">
        <v>91</v>
      </c>
      <c r="C51" s="56">
        <v>105484000</v>
      </c>
      <c r="D51" s="45">
        <v>104828358</v>
      </c>
      <c r="E51" s="45">
        <v>1560</v>
      </c>
      <c r="F51" s="49"/>
      <c r="G51" s="49"/>
      <c r="H51" s="56">
        <v>13864000</v>
      </c>
      <c r="I51" s="45">
        <v>12229932</v>
      </c>
      <c r="J51" s="56">
        <v>1299800</v>
      </c>
      <c r="K51" s="45">
        <v>1299800</v>
      </c>
      <c r="L51" s="117">
        <f t="shared" si="10"/>
        <v>120647800</v>
      </c>
      <c r="M51" s="89">
        <f t="shared" si="5"/>
        <v>118359650</v>
      </c>
      <c r="N51" s="64">
        <f t="shared" si="6"/>
        <v>2288150</v>
      </c>
      <c r="P51" s="86">
        <f t="shared" si="11"/>
        <v>655642</v>
      </c>
      <c r="Q51" s="86">
        <f t="shared" si="7"/>
        <v>1634068</v>
      </c>
      <c r="R51" s="86">
        <f t="shared" si="8"/>
        <v>0</v>
      </c>
      <c r="S51" s="86">
        <f t="shared" si="9"/>
        <v>2289710</v>
      </c>
      <c r="U51" s="128">
        <v>118359650</v>
      </c>
    </row>
    <row r="52" spans="1:21" ht="18.600000000000001" customHeight="1" x14ac:dyDescent="0.25">
      <c r="A52" s="31" t="s">
        <v>92</v>
      </c>
      <c r="B52" s="185" t="s">
        <v>93</v>
      </c>
      <c r="C52" s="56">
        <v>24647000</v>
      </c>
      <c r="D52" s="45">
        <v>24383443</v>
      </c>
      <c r="E52" s="45">
        <v>4679</v>
      </c>
      <c r="F52" s="49"/>
      <c r="G52" s="49"/>
      <c r="H52" s="56">
        <v>5877000</v>
      </c>
      <c r="I52" s="45">
        <v>5385620</v>
      </c>
      <c r="J52" s="56">
        <v>153000</v>
      </c>
      <c r="K52" s="45">
        <v>143100</v>
      </c>
      <c r="L52" s="117">
        <f t="shared" si="10"/>
        <v>30677000</v>
      </c>
      <c r="M52" s="89">
        <f t="shared" si="5"/>
        <v>29916842</v>
      </c>
      <c r="N52" s="64">
        <f t="shared" si="6"/>
        <v>760158</v>
      </c>
      <c r="P52" s="86">
        <f t="shared" si="11"/>
        <v>263557</v>
      </c>
      <c r="Q52" s="86">
        <f t="shared" si="7"/>
        <v>491380</v>
      </c>
      <c r="R52" s="86">
        <f t="shared" si="8"/>
        <v>9900</v>
      </c>
      <c r="S52" s="86">
        <f t="shared" si="9"/>
        <v>764837</v>
      </c>
      <c r="U52" s="128">
        <v>29916842</v>
      </c>
    </row>
    <row r="53" spans="1:21" ht="18.600000000000001" customHeight="1" x14ac:dyDescent="0.25">
      <c r="A53" s="31" t="s">
        <v>94</v>
      </c>
      <c r="B53" s="185" t="s">
        <v>95</v>
      </c>
      <c r="C53" s="56">
        <v>53149000</v>
      </c>
      <c r="D53" s="45">
        <v>52077113</v>
      </c>
      <c r="E53" s="45">
        <v>3398</v>
      </c>
      <c r="F53" s="49"/>
      <c r="G53" s="49"/>
      <c r="H53" s="56">
        <v>9789590</v>
      </c>
      <c r="I53" s="45">
        <v>9049277</v>
      </c>
      <c r="J53" s="56">
        <v>284000</v>
      </c>
      <c r="K53" s="45">
        <v>136750</v>
      </c>
      <c r="L53" s="117">
        <f t="shared" si="10"/>
        <v>63222590</v>
      </c>
      <c r="M53" s="89">
        <f t="shared" si="5"/>
        <v>61266538</v>
      </c>
      <c r="N53" s="64">
        <f t="shared" si="6"/>
        <v>1956052</v>
      </c>
      <c r="P53" s="86">
        <f t="shared" si="11"/>
        <v>1071887</v>
      </c>
      <c r="Q53" s="86">
        <f t="shared" si="7"/>
        <v>740313</v>
      </c>
      <c r="R53" s="86">
        <f t="shared" si="8"/>
        <v>147250</v>
      </c>
      <c r="S53" s="86">
        <f t="shared" si="9"/>
        <v>1959450</v>
      </c>
      <c r="U53" s="128">
        <v>61266538</v>
      </c>
    </row>
    <row r="54" spans="1:21" ht="18.600000000000001" customHeight="1" x14ac:dyDescent="0.25">
      <c r="A54" s="31" t="s">
        <v>96</v>
      </c>
      <c r="B54" s="185" t="s">
        <v>97</v>
      </c>
      <c r="C54" s="56">
        <v>24659000</v>
      </c>
      <c r="D54" s="45">
        <v>23165121</v>
      </c>
      <c r="E54" s="45">
        <v>88455</v>
      </c>
      <c r="F54" s="49"/>
      <c r="G54" s="49"/>
      <c r="H54" s="56">
        <v>5855000</v>
      </c>
      <c r="I54" s="45">
        <v>5527981</v>
      </c>
      <c r="J54" s="56">
        <v>159500</v>
      </c>
      <c r="K54" s="45">
        <v>417550</v>
      </c>
      <c r="L54" s="117">
        <f t="shared" si="10"/>
        <v>30673500</v>
      </c>
      <c r="M54" s="89">
        <f t="shared" si="5"/>
        <v>29199107</v>
      </c>
      <c r="N54" s="64">
        <f t="shared" si="6"/>
        <v>1474393</v>
      </c>
      <c r="P54" s="86">
        <f t="shared" si="11"/>
        <v>1493879</v>
      </c>
      <c r="Q54" s="86">
        <f t="shared" si="7"/>
        <v>327019</v>
      </c>
      <c r="R54" s="86">
        <f t="shared" si="8"/>
        <v>-258050</v>
      </c>
      <c r="S54" s="86">
        <f t="shared" si="9"/>
        <v>1562848</v>
      </c>
      <c r="U54" s="128">
        <v>29199107</v>
      </c>
    </row>
    <row r="55" spans="1:21" ht="18.600000000000001" customHeight="1" x14ac:dyDescent="0.25">
      <c r="A55" s="31" t="s">
        <v>98</v>
      </c>
      <c r="B55" s="185" t="s">
        <v>99</v>
      </c>
      <c r="C55" s="56">
        <v>45343000</v>
      </c>
      <c r="D55" s="45">
        <v>44371264</v>
      </c>
      <c r="E55" s="45">
        <v>13502</v>
      </c>
      <c r="F55" s="49"/>
      <c r="G55" s="49"/>
      <c r="H55" s="56">
        <v>12243000</v>
      </c>
      <c r="I55" s="45">
        <v>12207400</v>
      </c>
      <c r="J55" s="56">
        <v>375100</v>
      </c>
      <c r="K55" s="45">
        <v>375100</v>
      </c>
      <c r="L55" s="117">
        <f t="shared" si="10"/>
        <v>57961100</v>
      </c>
      <c r="M55" s="89">
        <f t="shared" si="5"/>
        <v>56967266</v>
      </c>
      <c r="N55" s="64">
        <f t="shared" si="6"/>
        <v>993834</v>
      </c>
      <c r="P55" s="86">
        <f t="shared" si="11"/>
        <v>971736</v>
      </c>
      <c r="Q55" s="86">
        <f t="shared" si="7"/>
        <v>35600</v>
      </c>
      <c r="R55" s="86">
        <f t="shared" si="8"/>
        <v>0</v>
      </c>
      <c r="S55" s="86">
        <f t="shared" si="9"/>
        <v>1007336</v>
      </c>
      <c r="U55" s="128">
        <v>56967266</v>
      </c>
    </row>
    <row r="56" spans="1:21" ht="18.600000000000001" customHeight="1" x14ac:dyDescent="0.25">
      <c r="A56" s="31" t="s">
        <v>100</v>
      </c>
      <c r="B56" s="185" t="s">
        <v>101</v>
      </c>
      <c r="C56" s="56">
        <v>53736000</v>
      </c>
      <c r="D56" s="45">
        <v>53177881</v>
      </c>
      <c r="E56" s="45">
        <v>4560</v>
      </c>
      <c r="F56" s="49"/>
      <c r="G56" s="49"/>
      <c r="H56" s="56">
        <v>12189000</v>
      </c>
      <c r="I56" s="45">
        <v>11475344</v>
      </c>
      <c r="J56" s="56">
        <v>697800</v>
      </c>
      <c r="K56" s="45">
        <v>697800</v>
      </c>
      <c r="L56" s="117">
        <f t="shared" si="10"/>
        <v>66622800</v>
      </c>
      <c r="M56" s="89">
        <f t="shared" si="5"/>
        <v>65355585</v>
      </c>
      <c r="N56" s="64">
        <f t="shared" si="6"/>
        <v>1267215</v>
      </c>
      <c r="P56" s="86">
        <f t="shared" si="11"/>
        <v>558119</v>
      </c>
      <c r="Q56" s="86">
        <f t="shared" si="7"/>
        <v>713656</v>
      </c>
      <c r="R56" s="86">
        <f t="shared" si="8"/>
        <v>0</v>
      </c>
      <c r="S56" s="86">
        <f t="shared" si="9"/>
        <v>1271775</v>
      </c>
      <c r="U56" s="128">
        <v>65355585</v>
      </c>
    </row>
    <row r="57" spans="1:21" ht="18.600000000000001" customHeight="1" x14ac:dyDescent="0.25">
      <c r="A57" s="31" t="s">
        <v>102</v>
      </c>
      <c r="B57" s="185" t="s">
        <v>103</v>
      </c>
      <c r="C57" s="56">
        <v>20955712</v>
      </c>
      <c r="D57" s="45">
        <v>20630770</v>
      </c>
      <c r="E57" s="45">
        <v>19216</v>
      </c>
      <c r="F57" s="49"/>
      <c r="G57" s="49"/>
      <c r="H57" s="56">
        <v>3301000</v>
      </c>
      <c r="I57" s="45">
        <v>3101484</v>
      </c>
      <c r="J57" s="56">
        <v>91520</v>
      </c>
      <c r="K57" s="45">
        <v>91520</v>
      </c>
      <c r="L57" s="117">
        <f t="shared" si="10"/>
        <v>24348232</v>
      </c>
      <c r="M57" s="89">
        <f t="shared" si="5"/>
        <v>23842990</v>
      </c>
      <c r="N57" s="64">
        <f t="shared" si="6"/>
        <v>505242</v>
      </c>
      <c r="P57" s="86">
        <f t="shared" si="11"/>
        <v>324942</v>
      </c>
      <c r="Q57" s="86">
        <f t="shared" si="7"/>
        <v>199516</v>
      </c>
      <c r="R57" s="86">
        <f t="shared" si="8"/>
        <v>0</v>
      </c>
      <c r="S57" s="86">
        <f t="shared" si="9"/>
        <v>524458</v>
      </c>
      <c r="U57" s="128">
        <v>23842990</v>
      </c>
    </row>
    <row r="58" spans="1:21" ht="18.600000000000001" customHeight="1" x14ac:dyDescent="0.25">
      <c r="A58" s="31" t="s">
        <v>104</v>
      </c>
      <c r="B58" s="185" t="s">
        <v>105</v>
      </c>
      <c r="C58" s="56">
        <v>32878000</v>
      </c>
      <c r="D58" s="45">
        <v>32315012</v>
      </c>
      <c r="E58" s="45">
        <v>15635</v>
      </c>
      <c r="F58" s="49"/>
      <c r="G58" s="49"/>
      <c r="H58" s="56">
        <v>3966000</v>
      </c>
      <c r="I58" s="45">
        <v>3665712</v>
      </c>
      <c r="J58" s="56">
        <v>281690</v>
      </c>
      <c r="K58" s="45">
        <v>297070</v>
      </c>
      <c r="L58" s="117">
        <f t="shared" si="10"/>
        <v>37125690</v>
      </c>
      <c r="M58" s="89">
        <f t="shared" si="5"/>
        <v>36293429</v>
      </c>
      <c r="N58" s="64">
        <f t="shared" si="6"/>
        <v>832261</v>
      </c>
      <c r="P58" s="86">
        <f t="shared" si="11"/>
        <v>562988</v>
      </c>
      <c r="Q58" s="86">
        <f t="shared" si="7"/>
        <v>300288</v>
      </c>
      <c r="R58" s="86">
        <f t="shared" si="8"/>
        <v>-15380</v>
      </c>
      <c r="S58" s="86">
        <f t="shared" si="9"/>
        <v>847896</v>
      </c>
      <c r="U58" s="128">
        <v>36293429</v>
      </c>
    </row>
    <row r="59" spans="1:21" ht="18.600000000000001" customHeight="1" x14ac:dyDescent="0.25">
      <c r="A59" s="31" t="s">
        <v>106</v>
      </c>
      <c r="B59" s="185" t="s">
        <v>107</v>
      </c>
      <c r="C59" s="56">
        <v>21903000</v>
      </c>
      <c r="D59" s="45">
        <v>21734491</v>
      </c>
      <c r="E59" s="45"/>
      <c r="F59" s="49"/>
      <c r="G59" s="49"/>
      <c r="H59" s="56">
        <v>1375000</v>
      </c>
      <c r="I59" s="45">
        <v>1217953</v>
      </c>
      <c r="J59" s="56">
        <v>497400</v>
      </c>
      <c r="K59" s="45">
        <v>497400</v>
      </c>
      <c r="L59" s="117">
        <f t="shared" si="10"/>
        <v>23775400</v>
      </c>
      <c r="M59" s="89">
        <f t="shared" si="5"/>
        <v>23449844</v>
      </c>
      <c r="N59" s="64">
        <f t="shared" si="6"/>
        <v>325556</v>
      </c>
      <c r="P59" s="86">
        <f t="shared" si="11"/>
        <v>168509</v>
      </c>
      <c r="Q59" s="86">
        <f t="shared" si="7"/>
        <v>157047</v>
      </c>
      <c r="R59" s="86">
        <f t="shared" si="8"/>
        <v>0</v>
      </c>
      <c r="S59" s="86">
        <f t="shared" si="9"/>
        <v>325556</v>
      </c>
      <c r="U59" s="128">
        <v>23449844</v>
      </c>
    </row>
    <row r="60" spans="1:21" ht="18.600000000000001" customHeight="1" x14ac:dyDescent="0.25">
      <c r="A60" s="31" t="s">
        <v>108</v>
      </c>
      <c r="B60" s="185" t="s">
        <v>109</v>
      </c>
      <c r="C60" s="56">
        <v>25595000</v>
      </c>
      <c r="D60" s="45">
        <v>23452269</v>
      </c>
      <c r="E60" s="45">
        <v>4727</v>
      </c>
      <c r="F60" s="49"/>
      <c r="G60" s="49"/>
      <c r="H60" s="56">
        <v>3670451</v>
      </c>
      <c r="I60" s="45">
        <v>3409866</v>
      </c>
      <c r="J60" s="56">
        <v>363650</v>
      </c>
      <c r="K60" s="45">
        <v>363650</v>
      </c>
      <c r="L60" s="117">
        <f t="shared" si="10"/>
        <v>29629101</v>
      </c>
      <c r="M60" s="89">
        <f t="shared" si="5"/>
        <v>27230512</v>
      </c>
      <c r="N60" s="64">
        <f t="shared" si="6"/>
        <v>2398589</v>
      </c>
      <c r="P60" s="86">
        <f t="shared" si="11"/>
        <v>2142731</v>
      </c>
      <c r="Q60" s="86">
        <f t="shared" si="7"/>
        <v>260585</v>
      </c>
      <c r="R60" s="86">
        <f t="shared" si="8"/>
        <v>0</v>
      </c>
      <c r="S60" s="86">
        <f t="shared" si="9"/>
        <v>2403316</v>
      </c>
      <c r="U60" s="128">
        <v>27230512</v>
      </c>
    </row>
    <row r="61" spans="1:21" ht="18.600000000000001" customHeight="1" x14ac:dyDescent="0.25">
      <c r="A61" s="31" t="s">
        <v>110</v>
      </c>
      <c r="B61" s="185" t="s">
        <v>111</v>
      </c>
      <c r="C61" s="56">
        <v>29329000</v>
      </c>
      <c r="D61" s="45">
        <v>28997636</v>
      </c>
      <c r="E61" s="45"/>
      <c r="F61" s="49"/>
      <c r="G61" s="49"/>
      <c r="H61" s="56">
        <v>4074000</v>
      </c>
      <c r="I61" s="45">
        <v>3940822</v>
      </c>
      <c r="J61" s="56">
        <v>246000</v>
      </c>
      <c r="K61" s="45">
        <v>113400</v>
      </c>
      <c r="L61" s="117">
        <f t="shared" si="10"/>
        <v>33649000</v>
      </c>
      <c r="M61" s="89">
        <f t="shared" si="5"/>
        <v>33051858</v>
      </c>
      <c r="N61" s="64">
        <f t="shared" si="6"/>
        <v>597142</v>
      </c>
      <c r="P61" s="86">
        <f t="shared" si="11"/>
        <v>331364</v>
      </c>
      <c r="Q61" s="86">
        <f t="shared" si="7"/>
        <v>133178</v>
      </c>
      <c r="R61" s="86">
        <f t="shared" si="8"/>
        <v>132600</v>
      </c>
      <c r="S61" s="86">
        <f t="shared" si="9"/>
        <v>597142</v>
      </c>
      <c r="U61" s="128">
        <v>33051858</v>
      </c>
    </row>
    <row r="62" spans="1:21" ht="18.600000000000001" customHeight="1" x14ac:dyDescent="0.25">
      <c r="A62" s="31" t="s">
        <v>112</v>
      </c>
      <c r="B62" s="185" t="s">
        <v>113</v>
      </c>
      <c r="C62" s="56">
        <v>19978000</v>
      </c>
      <c r="D62" s="45">
        <v>18163375</v>
      </c>
      <c r="E62" s="45"/>
      <c r="F62" s="49"/>
      <c r="G62" s="49"/>
      <c r="H62" s="56">
        <v>2384000</v>
      </c>
      <c r="I62" s="45">
        <v>2211912</v>
      </c>
      <c r="J62" s="56">
        <v>117000</v>
      </c>
      <c r="K62" s="45">
        <v>45400</v>
      </c>
      <c r="L62" s="117">
        <f t="shared" si="10"/>
        <v>22479000</v>
      </c>
      <c r="M62" s="89">
        <f t="shared" si="5"/>
        <v>20420687</v>
      </c>
      <c r="N62" s="64">
        <f t="shared" si="6"/>
        <v>2058313</v>
      </c>
      <c r="P62" s="86">
        <f t="shared" si="11"/>
        <v>1814625</v>
      </c>
      <c r="Q62" s="86">
        <f t="shared" si="7"/>
        <v>172088</v>
      </c>
      <c r="R62" s="86">
        <f t="shared" si="8"/>
        <v>71600</v>
      </c>
      <c r="S62" s="86">
        <f t="shared" si="9"/>
        <v>2058313</v>
      </c>
      <c r="U62" s="128">
        <v>20420687</v>
      </c>
    </row>
    <row r="63" spans="1:21" ht="18.600000000000001" customHeight="1" x14ac:dyDescent="0.25">
      <c r="A63" s="31" t="s">
        <v>114</v>
      </c>
      <c r="B63" s="185" t="s">
        <v>115</v>
      </c>
      <c r="C63" s="56">
        <v>22832000</v>
      </c>
      <c r="D63" s="45">
        <v>21745981</v>
      </c>
      <c r="E63" s="45">
        <v>17138</v>
      </c>
      <c r="F63" s="49"/>
      <c r="G63" s="49"/>
      <c r="H63" s="56">
        <v>2262000</v>
      </c>
      <c r="I63" s="45">
        <v>2178215</v>
      </c>
      <c r="J63" s="56">
        <v>454350</v>
      </c>
      <c r="K63" s="45">
        <v>454350</v>
      </c>
      <c r="L63" s="117">
        <f t="shared" si="10"/>
        <v>25548350</v>
      </c>
      <c r="M63" s="89">
        <f t="shared" si="5"/>
        <v>24395684</v>
      </c>
      <c r="N63" s="64">
        <f t="shared" si="6"/>
        <v>1152666</v>
      </c>
      <c r="P63" s="86">
        <f t="shared" si="11"/>
        <v>1086019</v>
      </c>
      <c r="Q63" s="86">
        <f t="shared" si="7"/>
        <v>83785</v>
      </c>
      <c r="R63" s="86">
        <f t="shared" si="8"/>
        <v>0</v>
      </c>
      <c r="S63" s="86">
        <f t="shared" si="9"/>
        <v>1169804</v>
      </c>
      <c r="U63" s="128">
        <v>24395684</v>
      </c>
    </row>
    <row r="64" spans="1:21" ht="18.600000000000001" customHeight="1" x14ac:dyDescent="0.25">
      <c r="A64" s="31" t="s">
        <v>116</v>
      </c>
      <c r="B64" s="185" t="s">
        <v>117</v>
      </c>
      <c r="C64" s="56">
        <v>17703000</v>
      </c>
      <c r="D64" s="45">
        <v>16854721</v>
      </c>
      <c r="E64" s="45"/>
      <c r="F64" s="49"/>
      <c r="G64" s="49"/>
      <c r="H64" s="56">
        <v>3193461</v>
      </c>
      <c r="I64" s="45">
        <v>3193461</v>
      </c>
      <c r="J64" s="56">
        <v>17000</v>
      </c>
      <c r="K64" s="45">
        <v>2000</v>
      </c>
      <c r="L64" s="117">
        <f t="shared" si="10"/>
        <v>20913461</v>
      </c>
      <c r="M64" s="89">
        <f t="shared" si="5"/>
        <v>20050182</v>
      </c>
      <c r="N64" s="64">
        <f t="shared" si="6"/>
        <v>863279</v>
      </c>
      <c r="P64" s="86">
        <f t="shared" si="11"/>
        <v>848279</v>
      </c>
      <c r="Q64" s="86">
        <f t="shared" si="7"/>
        <v>0</v>
      </c>
      <c r="R64" s="86">
        <f t="shared" si="8"/>
        <v>15000</v>
      </c>
      <c r="S64" s="86">
        <f t="shared" si="9"/>
        <v>863279</v>
      </c>
      <c r="U64" s="128">
        <v>20050182</v>
      </c>
    </row>
    <row r="65" spans="1:21" ht="18.600000000000001" customHeight="1" x14ac:dyDescent="0.25">
      <c r="A65" s="31" t="s">
        <v>118</v>
      </c>
      <c r="B65" s="185" t="s">
        <v>119</v>
      </c>
      <c r="C65" s="56">
        <v>39320000</v>
      </c>
      <c r="D65" s="45">
        <v>38156809</v>
      </c>
      <c r="E65" s="45">
        <v>7160</v>
      </c>
      <c r="F65" s="49"/>
      <c r="G65" s="49"/>
      <c r="H65" s="56">
        <v>10482000</v>
      </c>
      <c r="I65" s="45">
        <v>9739366</v>
      </c>
      <c r="J65" s="56">
        <v>184000</v>
      </c>
      <c r="K65" s="45">
        <f>126500+6000</f>
        <v>132500</v>
      </c>
      <c r="L65" s="117">
        <f t="shared" ref="L65:L96" si="12">C65-F65+H65+J65</f>
        <v>49986000</v>
      </c>
      <c r="M65" s="89">
        <f t="shared" si="5"/>
        <v>48035835</v>
      </c>
      <c r="N65" s="64">
        <f t="shared" si="6"/>
        <v>1950165</v>
      </c>
      <c r="P65" s="86">
        <f t="shared" ref="P65:P96" si="13">(C65-F65)-(D65-G65)</f>
        <v>1163191</v>
      </c>
      <c r="Q65" s="86">
        <f t="shared" si="7"/>
        <v>742634</v>
      </c>
      <c r="R65" s="86">
        <f t="shared" si="8"/>
        <v>51500</v>
      </c>
      <c r="S65" s="86">
        <f t="shared" si="9"/>
        <v>1957325</v>
      </c>
      <c r="U65" s="128">
        <v>48035835</v>
      </c>
    </row>
    <row r="66" spans="1:21" ht="18.600000000000001" customHeight="1" x14ac:dyDescent="0.25">
      <c r="A66" s="31" t="s">
        <v>120</v>
      </c>
      <c r="B66" s="185" t="s">
        <v>121</v>
      </c>
      <c r="C66" s="56">
        <v>22724000</v>
      </c>
      <c r="D66" s="45">
        <v>22067855</v>
      </c>
      <c r="E66" s="45">
        <v>3040</v>
      </c>
      <c r="F66" s="49"/>
      <c r="G66" s="49"/>
      <c r="H66" s="56">
        <v>5332472</v>
      </c>
      <c r="I66" s="45">
        <v>4682552</v>
      </c>
      <c r="J66" s="56">
        <v>326850</v>
      </c>
      <c r="K66" s="45">
        <v>326850</v>
      </c>
      <c r="L66" s="117">
        <f t="shared" si="12"/>
        <v>28383322</v>
      </c>
      <c r="M66" s="89">
        <f t="shared" si="5"/>
        <v>27080297</v>
      </c>
      <c r="N66" s="64">
        <f t="shared" si="6"/>
        <v>1303025</v>
      </c>
      <c r="P66" s="86">
        <f t="shared" si="13"/>
        <v>656145</v>
      </c>
      <c r="Q66" s="86">
        <f t="shared" si="7"/>
        <v>649920</v>
      </c>
      <c r="R66" s="86">
        <f t="shared" si="8"/>
        <v>0</v>
      </c>
      <c r="S66" s="86">
        <f t="shared" si="9"/>
        <v>1306065</v>
      </c>
      <c r="U66" s="128">
        <v>27080297</v>
      </c>
    </row>
    <row r="67" spans="1:21" ht="18.600000000000001" customHeight="1" x14ac:dyDescent="0.25">
      <c r="A67" s="31" t="s">
        <v>122</v>
      </c>
      <c r="B67" s="185" t="s">
        <v>123</v>
      </c>
      <c r="C67" s="56">
        <v>21204000</v>
      </c>
      <c r="D67" s="45">
        <v>20980667</v>
      </c>
      <c r="E67" s="45"/>
      <c r="F67" s="49"/>
      <c r="G67" s="49"/>
      <c r="H67" s="56">
        <v>2068000</v>
      </c>
      <c r="I67" s="45">
        <v>1944996</v>
      </c>
      <c r="J67" s="56">
        <v>137100</v>
      </c>
      <c r="K67" s="45">
        <v>195640</v>
      </c>
      <c r="L67" s="117">
        <f t="shared" si="12"/>
        <v>23409100</v>
      </c>
      <c r="M67" s="89">
        <f t="shared" si="5"/>
        <v>23121303</v>
      </c>
      <c r="N67" s="64">
        <f t="shared" si="6"/>
        <v>287797</v>
      </c>
      <c r="P67" s="86">
        <f t="shared" si="13"/>
        <v>223333</v>
      </c>
      <c r="Q67" s="86">
        <f t="shared" si="7"/>
        <v>123004</v>
      </c>
      <c r="R67" s="86">
        <f t="shared" si="8"/>
        <v>-58540</v>
      </c>
      <c r="S67" s="86">
        <f t="shared" si="9"/>
        <v>287797</v>
      </c>
      <c r="U67" s="128">
        <v>23121303</v>
      </c>
    </row>
    <row r="68" spans="1:21" ht="18.600000000000001" customHeight="1" x14ac:dyDescent="0.25">
      <c r="A68" s="31" t="s">
        <v>124</v>
      </c>
      <c r="B68" s="185" t="s">
        <v>125</v>
      </c>
      <c r="C68" s="56">
        <v>21322000</v>
      </c>
      <c r="D68" s="45">
        <v>20604796</v>
      </c>
      <c r="E68" s="45">
        <v>9120</v>
      </c>
      <c r="F68" s="49"/>
      <c r="G68" s="49"/>
      <c r="H68" s="56">
        <v>4354675</v>
      </c>
      <c r="I68" s="45">
        <v>4019700</v>
      </c>
      <c r="J68" s="56">
        <v>78100</v>
      </c>
      <c r="K68" s="45">
        <v>78100</v>
      </c>
      <c r="L68" s="117">
        <f t="shared" si="12"/>
        <v>25754775</v>
      </c>
      <c r="M68" s="89">
        <f t="shared" si="5"/>
        <v>24711716</v>
      </c>
      <c r="N68" s="64">
        <f t="shared" si="6"/>
        <v>1043059</v>
      </c>
      <c r="P68" s="86">
        <f t="shared" si="13"/>
        <v>717204</v>
      </c>
      <c r="Q68" s="86">
        <f t="shared" si="7"/>
        <v>334975</v>
      </c>
      <c r="R68" s="86">
        <f t="shared" si="8"/>
        <v>0</v>
      </c>
      <c r="S68" s="86">
        <f t="shared" si="9"/>
        <v>1052179</v>
      </c>
      <c r="U68" s="128">
        <v>24711716</v>
      </c>
    </row>
    <row r="69" spans="1:21" ht="18.600000000000001" customHeight="1" x14ac:dyDescent="0.25">
      <c r="A69" s="31" t="s">
        <v>126</v>
      </c>
      <c r="B69" s="185" t="s">
        <v>127</v>
      </c>
      <c r="C69" s="56">
        <v>20852000</v>
      </c>
      <c r="D69" s="45">
        <v>20644603</v>
      </c>
      <c r="E69" s="45"/>
      <c r="F69" s="49"/>
      <c r="G69" s="49"/>
      <c r="H69" s="56">
        <v>1229000</v>
      </c>
      <c r="I69" s="45">
        <v>1113996</v>
      </c>
      <c r="J69" s="56">
        <v>43800</v>
      </c>
      <c r="K69" s="45">
        <v>43800</v>
      </c>
      <c r="L69" s="117">
        <f t="shared" si="12"/>
        <v>22124800</v>
      </c>
      <c r="M69" s="89">
        <f t="shared" si="5"/>
        <v>21802399</v>
      </c>
      <c r="N69" s="64">
        <f t="shared" si="6"/>
        <v>322401</v>
      </c>
      <c r="P69" s="86">
        <f t="shared" si="13"/>
        <v>207397</v>
      </c>
      <c r="Q69" s="86">
        <f t="shared" si="7"/>
        <v>115004</v>
      </c>
      <c r="R69" s="86">
        <f t="shared" si="8"/>
        <v>0</v>
      </c>
      <c r="S69" s="86">
        <f t="shared" si="9"/>
        <v>322401</v>
      </c>
      <c r="U69" s="128">
        <v>21802399</v>
      </c>
    </row>
    <row r="70" spans="1:21" ht="18.600000000000001" customHeight="1" x14ac:dyDescent="0.25">
      <c r="A70" s="31" t="s">
        <v>128</v>
      </c>
      <c r="B70" s="185" t="s">
        <v>129</v>
      </c>
      <c r="C70" s="56">
        <v>24674000</v>
      </c>
      <c r="D70" s="45">
        <v>24250725</v>
      </c>
      <c r="E70" s="45"/>
      <c r="F70" s="49"/>
      <c r="G70" s="49"/>
      <c r="H70" s="56">
        <v>5727000</v>
      </c>
      <c r="I70" s="45">
        <v>5432396</v>
      </c>
      <c r="J70" s="56">
        <v>154690</v>
      </c>
      <c r="K70" s="45">
        <v>154690</v>
      </c>
      <c r="L70" s="117">
        <f t="shared" si="12"/>
        <v>30555690</v>
      </c>
      <c r="M70" s="89">
        <f t="shared" si="5"/>
        <v>29837811</v>
      </c>
      <c r="N70" s="64">
        <f t="shared" si="6"/>
        <v>717879</v>
      </c>
      <c r="P70" s="86">
        <f t="shared" si="13"/>
        <v>423275</v>
      </c>
      <c r="Q70" s="86">
        <f t="shared" si="7"/>
        <v>294604</v>
      </c>
      <c r="R70" s="86">
        <f t="shared" si="8"/>
        <v>0</v>
      </c>
      <c r="S70" s="86">
        <f t="shared" si="9"/>
        <v>717879</v>
      </c>
      <c r="U70" s="128">
        <v>29837811</v>
      </c>
    </row>
    <row r="71" spans="1:21" ht="18.600000000000001" customHeight="1" x14ac:dyDescent="0.25">
      <c r="A71" s="31" t="s">
        <v>130</v>
      </c>
      <c r="B71" s="185" t="s">
        <v>131</v>
      </c>
      <c r="C71" s="56">
        <v>32761000</v>
      </c>
      <c r="D71" s="45">
        <v>32161828</v>
      </c>
      <c r="E71" s="45">
        <v>14334</v>
      </c>
      <c r="F71" s="49"/>
      <c r="G71" s="49"/>
      <c r="H71" s="56">
        <v>6133000</v>
      </c>
      <c r="I71" s="45">
        <v>5771813</v>
      </c>
      <c r="J71" s="56">
        <v>308300</v>
      </c>
      <c r="K71" s="45">
        <v>229350</v>
      </c>
      <c r="L71" s="117">
        <f t="shared" si="12"/>
        <v>39202300</v>
      </c>
      <c r="M71" s="89">
        <f t="shared" si="5"/>
        <v>38177325</v>
      </c>
      <c r="N71" s="64">
        <f t="shared" si="6"/>
        <v>1024975</v>
      </c>
      <c r="P71" s="86">
        <f t="shared" si="13"/>
        <v>599172</v>
      </c>
      <c r="Q71" s="86">
        <f t="shared" si="7"/>
        <v>361187</v>
      </c>
      <c r="R71" s="86">
        <f t="shared" si="8"/>
        <v>78950</v>
      </c>
      <c r="S71" s="86">
        <f t="shared" si="9"/>
        <v>1039309</v>
      </c>
      <c r="U71" s="128">
        <v>38177325</v>
      </c>
    </row>
    <row r="72" spans="1:21" ht="18.600000000000001" customHeight="1" x14ac:dyDescent="0.25">
      <c r="A72" s="31" t="s">
        <v>132</v>
      </c>
      <c r="B72" s="185" t="s">
        <v>133</v>
      </c>
      <c r="C72" s="56">
        <v>21932000</v>
      </c>
      <c r="D72" s="45">
        <v>20589164</v>
      </c>
      <c r="E72" s="45">
        <v>1520</v>
      </c>
      <c r="F72" s="49"/>
      <c r="G72" s="49"/>
      <c r="H72" s="56">
        <v>3765000</v>
      </c>
      <c r="I72" s="45">
        <v>3597984</v>
      </c>
      <c r="J72" s="56">
        <v>285200</v>
      </c>
      <c r="K72" s="45">
        <v>285200</v>
      </c>
      <c r="L72" s="117">
        <f t="shared" si="12"/>
        <v>25982200</v>
      </c>
      <c r="M72" s="89">
        <f t="shared" si="5"/>
        <v>24473868</v>
      </c>
      <c r="N72" s="64">
        <f t="shared" si="6"/>
        <v>1508332</v>
      </c>
      <c r="P72" s="86">
        <f t="shared" si="13"/>
        <v>1342836</v>
      </c>
      <c r="Q72" s="86">
        <f t="shared" si="7"/>
        <v>167016</v>
      </c>
      <c r="R72" s="86">
        <f t="shared" si="8"/>
        <v>0</v>
      </c>
      <c r="S72" s="86">
        <f t="shared" si="9"/>
        <v>1509852</v>
      </c>
      <c r="U72" s="128">
        <v>24473868</v>
      </c>
    </row>
    <row r="73" spans="1:21" ht="18.600000000000001" customHeight="1" x14ac:dyDescent="0.25">
      <c r="A73" s="31" t="s">
        <v>134</v>
      </c>
      <c r="B73" s="185" t="s">
        <v>135</v>
      </c>
      <c r="C73" s="56">
        <v>24850000</v>
      </c>
      <c r="D73" s="45">
        <v>24411257</v>
      </c>
      <c r="E73" s="45"/>
      <c r="F73" s="49">
        <v>10000</v>
      </c>
      <c r="G73" s="49"/>
      <c r="H73" s="56">
        <v>3072000</v>
      </c>
      <c r="I73" s="45">
        <v>2792312</v>
      </c>
      <c r="J73" s="56">
        <v>96000</v>
      </c>
      <c r="K73" s="45">
        <f>45300+20000</f>
        <v>65300</v>
      </c>
      <c r="L73" s="117">
        <f t="shared" si="12"/>
        <v>28008000</v>
      </c>
      <c r="M73" s="89">
        <f t="shared" ref="M73:M133" si="14">D73+E73-G73+I73+K73</f>
        <v>27268869</v>
      </c>
      <c r="N73" s="64">
        <f t="shared" ref="N73:N133" si="15">L73-M73</f>
        <v>739131</v>
      </c>
      <c r="P73" s="86">
        <f t="shared" si="13"/>
        <v>428743</v>
      </c>
      <c r="Q73" s="86">
        <f t="shared" ref="Q73:Q133" si="16">H73-I73</f>
        <v>279688</v>
      </c>
      <c r="R73" s="86">
        <f t="shared" ref="R73:R133" si="17">J73-K73</f>
        <v>30700</v>
      </c>
      <c r="S73" s="86">
        <f t="shared" ref="S73:S133" si="18">SUM(P73:R73)</f>
        <v>739131</v>
      </c>
      <c r="U73" s="128">
        <v>27268869</v>
      </c>
    </row>
    <row r="74" spans="1:21" ht="18.600000000000001" customHeight="1" x14ac:dyDescent="0.25">
      <c r="A74" s="31" t="s">
        <v>136</v>
      </c>
      <c r="B74" s="185" t="s">
        <v>137</v>
      </c>
      <c r="C74" s="56">
        <v>50078000</v>
      </c>
      <c r="D74" s="45">
        <v>49672807</v>
      </c>
      <c r="E74" s="45"/>
      <c r="F74" s="49"/>
      <c r="G74" s="49"/>
      <c r="H74" s="56">
        <v>7617000</v>
      </c>
      <c r="I74" s="45">
        <v>7517568</v>
      </c>
      <c r="J74" s="56">
        <v>350950</v>
      </c>
      <c r="K74" s="45">
        <v>350950</v>
      </c>
      <c r="L74" s="117">
        <f t="shared" si="12"/>
        <v>58045950</v>
      </c>
      <c r="M74" s="89">
        <f t="shared" si="14"/>
        <v>57541325</v>
      </c>
      <c r="N74" s="64">
        <f t="shared" si="15"/>
        <v>504625</v>
      </c>
      <c r="P74" s="86">
        <f t="shared" si="13"/>
        <v>405193</v>
      </c>
      <c r="Q74" s="86">
        <f t="shared" si="16"/>
        <v>99432</v>
      </c>
      <c r="R74" s="86">
        <f t="shared" si="17"/>
        <v>0</v>
      </c>
      <c r="S74" s="86">
        <f t="shared" si="18"/>
        <v>504625</v>
      </c>
      <c r="U74" s="128">
        <v>57541325</v>
      </c>
    </row>
    <row r="75" spans="1:21" ht="18.600000000000001" customHeight="1" x14ac:dyDescent="0.25">
      <c r="A75" s="31" t="s">
        <v>138</v>
      </c>
      <c r="B75" s="185" t="s">
        <v>139</v>
      </c>
      <c r="C75" s="56">
        <v>21248000</v>
      </c>
      <c r="D75" s="45">
        <v>20975611</v>
      </c>
      <c r="E75" s="45"/>
      <c r="F75" s="49"/>
      <c r="G75" s="49"/>
      <c r="H75" s="56">
        <v>3072000</v>
      </c>
      <c r="I75" s="45">
        <v>3053911</v>
      </c>
      <c r="J75" s="56">
        <v>56000</v>
      </c>
      <c r="K75" s="45">
        <v>15600</v>
      </c>
      <c r="L75" s="117">
        <f t="shared" si="12"/>
        <v>24376000</v>
      </c>
      <c r="M75" s="89">
        <f t="shared" si="14"/>
        <v>24045122</v>
      </c>
      <c r="N75" s="64">
        <f t="shared" si="15"/>
        <v>330878</v>
      </c>
      <c r="P75" s="86">
        <f t="shared" si="13"/>
        <v>272389</v>
      </c>
      <c r="Q75" s="86">
        <f t="shared" si="16"/>
        <v>18089</v>
      </c>
      <c r="R75" s="86">
        <f t="shared" si="17"/>
        <v>40400</v>
      </c>
      <c r="S75" s="86">
        <f t="shared" si="18"/>
        <v>330878</v>
      </c>
      <c r="U75" s="128">
        <v>24045122</v>
      </c>
    </row>
    <row r="76" spans="1:21" ht="18.600000000000001" customHeight="1" x14ac:dyDescent="0.25">
      <c r="A76" s="31" t="s">
        <v>140</v>
      </c>
      <c r="B76" s="185" t="s">
        <v>141</v>
      </c>
      <c r="C76" s="56">
        <v>15113000</v>
      </c>
      <c r="D76" s="45">
        <v>14646804</v>
      </c>
      <c r="E76" s="45"/>
      <c r="F76" s="49"/>
      <c r="G76" s="49"/>
      <c r="H76" s="56">
        <v>644000</v>
      </c>
      <c r="I76" s="45">
        <v>316104</v>
      </c>
      <c r="J76" s="56">
        <v>75100</v>
      </c>
      <c r="K76" s="45">
        <v>75100</v>
      </c>
      <c r="L76" s="117">
        <f t="shared" si="12"/>
        <v>15832100</v>
      </c>
      <c r="M76" s="89">
        <f t="shared" si="14"/>
        <v>15038008</v>
      </c>
      <c r="N76" s="64">
        <f t="shared" si="15"/>
        <v>794092</v>
      </c>
      <c r="P76" s="86">
        <f t="shared" si="13"/>
        <v>466196</v>
      </c>
      <c r="Q76" s="86">
        <f t="shared" si="16"/>
        <v>327896</v>
      </c>
      <c r="R76" s="86">
        <f t="shared" si="17"/>
        <v>0</v>
      </c>
      <c r="S76" s="86">
        <f t="shared" si="18"/>
        <v>794092</v>
      </c>
      <c r="U76" s="128">
        <v>15038008</v>
      </c>
    </row>
    <row r="77" spans="1:21" ht="18.600000000000001" customHeight="1" x14ac:dyDescent="0.25">
      <c r="A77" s="31" t="s">
        <v>142</v>
      </c>
      <c r="B77" s="185" t="s">
        <v>143</v>
      </c>
      <c r="C77" s="56">
        <v>16943000</v>
      </c>
      <c r="D77" s="45">
        <v>16234466</v>
      </c>
      <c r="E77" s="45"/>
      <c r="F77" s="49"/>
      <c r="G77" s="49"/>
      <c r="H77" s="56">
        <v>660000</v>
      </c>
      <c r="I77" s="45">
        <v>622944</v>
      </c>
      <c r="J77" s="56">
        <v>50968</v>
      </c>
      <c r="K77" s="45">
        <v>50968</v>
      </c>
      <c r="L77" s="117">
        <f t="shared" si="12"/>
        <v>17653968</v>
      </c>
      <c r="M77" s="89">
        <f t="shared" si="14"/>
        <v>16908378</v>
      </c>
      <c r="N77" s="64">
        <f t="shared" si="15"/>
        <v>745590</v>
      </c>
      <c r="P77" s="86">
        <f t="shared" si="13"/>
        <v>708534</v>
      </c>
      <c r="Q77" s="86">
        <f t="shared" si="16"/>
        <v>37056</v>
      </c>
      <c r="R77" s="86">
        <f t="shared" si="17"/>
        <v>0</v>
      </c>
      <c r="S77" s="86">
        <f t="shared" si="18"/>
        <v>745590</v>
      </c>
      <c r="U77" s="128">
        <v>16908378</v>
      </c>
    </row>
    <row r="78" spans="1:21" ht="18.600000000000001" customHeight="1" x14ac:dyDescent="0.25">
      <c r="A78" s="31" t="s">
        <v>144</v>
      </c>
      <c r="B78" s="185" t="s">
        <v>145</v>
      </c>
      <c r="C78" s="56">
        <v>19705000</v>
      </c>
      <c r="D78" s="45">
        <v>19585353</v>
      </c>
      <c r="E78" s="45"/>
      <c r="F78" s="49"/>
      <c r="G78" s="49"/>
      <c r="H78" s="56">
        <v>2770000</v>
      </c>
      <c r="I78" s="45">
        <v>2503164</v>
      </c>
      <c r="J78" s="56">
        <v>345950</v>
      </c>
      <c r="K78" s="45">
        <v>345950</v>
      </c>
      <c r="L78" s="117">
        <f t="shared" si="12"/>
        <v>22820950</v>
      </c>
      <c r="M78" s="89">
        <f t="shared" si="14"/>
        <v>22434467</v>
      </c>
      <c r="N78" s="64">
        <f t="shared" si="15"/>
        <v>386483</v>
      </c>
      <c r="P78" s="86">
        <f t="shared" si="13"/>
        <v>119647</v>
      </c>
      <c r="Q78" s="86">
        <f t="shared" si="16"/>
        <v>266836</v>
      </c>
      <c r="R78" s="86">
        <f t="shared" si="17"/>
        <v>0</v>
      </c>
      <c r="S78" s="86">
        <f t="shared" si="18"/>
        <v>386483</v>
      </c>
      <c r="U78" s="128">
        <v>22434467</v>
      </c>
    </row>
    <row r="79" spans="1:21" ht="18.600000000000001" customHeight="1" x14ac:dyDescent="0.25">
      <c r="A79" s="31" t="s">
        <v>146</v>
      </c>
      <c r="B79" s="185" t="s">
        <v>147</v>
      </c>
      <c r="C79" s="56">
        <v>21130000</v>
      </c>
      <c r="D79" s="45">
        <v>21312351</v>
      </c>
      <c r="E79" s="45">
        <v>19201</v>
      </c>
      <c r="F79" s="49"/>
      <c r="G79" s="49"/>
      <c r="H79" s="56">
        <v>2070000</v>
      </c>
      <c r="I79" s="45">
        <v>1502704</v>
      </c>
      <c r="J79" s="56">
        <v>110400</v>
      </c>
      <c r="K79" s="45">
        <v>187320</v>
      </c>
      <c r="L79" s="117">
        <f t="shared" si="12"/>
        <v>23310400</v>
      </c>
      <c r="M79" s="89">
        <f t="shared" si="14"/>
        <v>23021576</v>
      </c>
      <c r="N79" s="64">
        <f t="shared" si="15"/>
        <v>288824</v>
      </c>
      <c r="P79" s="86">
        <f t="shared" si="13"/>
        <v>-182351</v>
      </c>
      <c r="Q79" s="86">
        <f t="shared" si="16"/>
        <v>567296</v>
      </c>
      <c r="R79" s="86">
        <f t="shared" si="17"/>
        <v>-76920</v>
      </c>
      <c r="S79" s="86">
        <f t="shared" si="18"/>
        <v>308025</v>
      </c>
      <c r="U79" s="128">
        <v>23021576</v>
      </c>
    </row>
    <row r="80" spans="1:21" ht="18.600000000000001" customHeight="1" x14ac:dyDescent="0.25">
      <c r="A80" s="31" t="s">
        <v>148</v>
      </c>
      <c r="B80" s="185" t="s">
        <v>149</v>
      </c>
      <c r="C80" s="56">
        <v>19856000</v>
      </c>
      <c r="D80" s="45">
        <v>19905891</v>
      </c>
      <c r="E80" s="45"/>
      <c r="F80" s="49"/>
      <c r="G80" s="49"/>
      <c r="H80" s="56">
        <v>699000</v>
      </c>
      <c r="I80" s="45">
        <v>665876</v>
      </c>
      <c r="J80" s="56">
        <v>98800</v>
      </c>
      <c r="K80" s="45">
        <v>98800</v>
      </c>
      <c r="L80" s="117">
        <f t="shared" si="12"/>
        <v>20653800</v>
      </c>
      <c r="M80" s="89">
        <f t="shared" si="14"/>
        <v>20670567</v>
      </c>
      <c r="N80" s="64">
        <f t="shared" si="15"/>
        <v>-16767</v>
      </c>
      <c r="P80" s="86">
        <f t="shared" si="13"/>
        <v>-49891</v>
      </c>
      <c r="Q80" s="86">
        <f t="shared" si="16"/>
        <v>33124</v>
      </c>
      <c r="R80" s="86">
        <f t="shared" si="17"/>
        <v>0</v>
      </c>
      <c r="S80" s="180">
        <f t="shared" si="18"/>
        <v>-16767</v>
      </c>
      <c r="U80" s="128">
        <v>20670567</v>
      </c>
    </row>
    <row r="81" spans="1:21" ht="18.600000000000001" customHeight="1" x14ac:dyDescent="0.25">
      <c r="A81" s="31" t="s">
        <v>150</v>
      </c>
      <c r="B81" s="185" t="s">
        <v>151</v>
      </c>
      <c r="C81" s="56">
        <v>24949000</v>
      </c>
      <c r="D81" s="45">
        <v>24199904</v>
      </c>
      <c r="E81" s="45"/>
      <c r="F81" s="49"/>
      <c r="G81" s="49"/>
      <c r="H81" s="56">
        <v>1705000</v>
      </c>
      <c r="I81" s="45">
        <v>1249311</v>
      </c>
      <c r="J81" s="56">
        <v>2000</v>
      </c>
      <c r="K81" s="45">
        <v>2000</v>
      </c>
      <c r="L81" s="117">
        <f t="shared" si="12"/>
        <v>26656000</v>
      </c>
      <c r="M81" s="89">
        <f t="shared" si="14"/>
        <v>25451215</v>
      </c>
      <c r="N81" s="64">
        <f t="shared" si="15"/>
        <v>1204785</v>
      </c>
      <c r="P81" s="86">
        <f t="shared" si="13"/>
        <v>749096</v>
      </c>
      <c r="Q81" s="86">
        <f t="shared" si="16"/>
        <v>455689</v>
      </c>
      <c r="R81" s="86">
        <f t="shared" si="17"/>
        <v>0</v>
      </c>
      <c r="S81" s="86">
        <f t="shared" si="18"/>
        <v>1204785</v>
      </c>
      <c r="U81" s="128">
        <v>25451215</v>
      </c>
    </row>
    <row r="82" spans="1:21" ht="18.600000000000001" customHeight="1" x14ac:dyDescent="0.25">
      <c r="A82" s="31" t="s">
        <v>152</v>
      </c>
      <c r="B82" s="185" t="s">
        <v>153</v>
      </c>
      <c r="C82" s="56">
        <v>12647000</v>
      </c>
      <c r="D82" s="45">
        <v>12608546</v>
      </c>
      <c r="E82" s="45"/>
      <c r="F82" s="49"/>
      <c r="G82" s="49"/>
      <c r="H82" s="56">
        <v>759000</v>
      </c>
      <c r="I82" s="45">
        <v>535674</v>
      </c>
      <c r="J82" s="56">
        <v>279950</v>
      </c>
      <c r="K82" s="45">
        <v>279950</v>
      </c>
      <c r="L82" s="117">
        <f t="shared" si="12"/>
        <v>13685950</v>
      </c>
      <c r="M82" s="89">
        <f t="shared" si="14"/>
        <v>13424170</v>
      </c>
      <c r="N82" s="64">
        <f t="shared" si="15"/>
        <v>261780</v>
      </c>
      <c r="P82" s="86">
        <f t="shared" si="13"/>
        <v>38454</v>
      </c>
      <c r="Q82" s="86">
        <f t="shared" si="16"/>
        <v>223326</v>
      </c>
      <c r="R82" s="86">
        <f t="shared" si="17"/>
        <v>0</v>
      </c>
      <c r="S82" s="86">
        <f t="shared" si="18"/>
        <v>261780</v>
      </c>
      <c r="U82" s="128">
        <v>13424170</v>
      </c>
    </row>
    <row r="83" spans="1:21" ht="18.600000000000001" customHeight="1" x14ac:dyDescent="0.25">
      <c r="A83" s="31" t="s">
        <v>154</v>
      </c>
      <c r="B83" s="185" t="s">
        <v>155</v>
      </c>
      <c r="C83" s="56">
        <v>18719000</v>
      </c>
      <c r="D83" s="45">
        <v>17444039</v>
      </c>
      <c r="E83" s="45"/>
      <c r="F83" s="49"/>
      <c r="G83" s="49"/>
      <c r="H83" s="56">
        <v>1129000</v>
      </c>
      <c r="I83" s="45">
        <v>682967</v>
      </c>
      <c r="J83" s="56">
        <v>278450</v>
      </c>
      <c r="K83" s="45">
        <v>278450</v>
      </c>
      <c r="L83" s="117">
        <f t="shared" si="12"/>
        <v>20126450</v>
      </c>
      <c r="M83" s="89">
        <f t="shared" si="14"/>
        <v>18405456</v>
      </c>
      <c r="N83" s="64">
        <f t="shared" si="15"/>
        <v>1720994</v>
      </c>
      <c r="P83" s="86">
        <f t="shared" si="13"/>
        <v>1274961</v>
      </c>
      <c r="Q83" s="86">
        <f t="shared" si="16"/>
        <v>446033</v>
      </c>
      <c r="R83" s="86">
        <f t="shared" si="17"/>
        <v>0</v>
      </c>
      <c r="S83" s="86">
        <f t="shared" si="18"/>
        <v>1720994</v>
      </c>
      <c r="U83" s="128">
        <v>18405456</v>
      </c>
    </row>
    <row r="84" spans="1:21" ht="18.600000000000001" customHeight="1" x14ac:dyDescent="0.25">
      <c r="A84" s="31" t="s">
        <v>156</v>
      </c>
      <c r="B84" s="185" t="s">
        <v>157</v>
      </c>
      <c r="C84" s="56">
        <v>16556000</v>
      </c>
      <c r="D84" s="45">
        <v>16578934</v>
      </c>
      <c r="E84" s="45"/>
      <c r="F84" s="49"/>
      <c r="G84" s="49"/>
      <c r="H84" s="56">
        <v>1912000</v>
      </c>
      <c r="I84" s="45">
        <v>1855656</v>
      </c>
      <c r="J84" s="56">
        <v>9000</v>
      </c>
      <c r="K84" s="45">
        <v>1500</v>
      </c>
      <c r="L84" s="117">
        <f t="shared" si="12"/>
        <v>18477000</v>
      </c>
      <c r="M84" s="89">
        <f t="shared" si="14"/>
        <v>18436090</v>
      </c>
      <c r="N84" s="64">
        <f t="shared" si="15"/>
        <v>40910</v>
      </c>
      <c r="P84" s="86">
        <f t="shared" si="13"/>
        <v>-22934</v>
      </c>
      <c r="Q84" s="86">
        <f t="shared" si="16"/>
        <v>56344</v>
      </c>
      <c r="R84" s="86">
        <f t="shared" si="17"/>
        <v>7500</v>
      </c>
      <c r="S84" s="86">
        <f t="shared" si="18"/>
        <v>40910</v>
      </c>
      <c r="U84" s="128">
        <v>18436090</v>
      </c>
    </row>
    <row r="85" spans="1:21" ht="18.600000000000001" customHeight="1" x14ac:dyDescent="0.25">
      <c r="A85" s="31" t="s">
        <v>158</v>
      </c>
      <c r="B85" s="185" t="s">
        <v>159</v>
      </c>
      <c r="C85" s="56">
        <v>77615000</v>
      </c>
      <c r="D85" s="45">
        <v>77066051</v>
      </c>
      <c r="E85" s="45"/>
      <c r="F85" s="49"/>
      <c r="G85" s="49"/>
      <c r="H85" s="56">
        <v>8684000</v>
      </c>
      <c r="I85" s="45">
        <v>8475348</v>
      </c>
      <c r="J85" s="56">
        <v>823950</v>
      </c>
      <c r="K85" s="45">
        <f>823950+6000</f>
        <v>829950</v>
      </c>
      <c r="L85" s="117">
        <f t="shared" si="12"/>
        <v>87122950</v>
      </c>
      <c r="M85" s="89">
        <f t="shared" si="14"/>
        <v>86371349</v>
      </c>
      <c r="N85" s="64">
        <f t="shared" si="15"/>
        <v>751601</v>
      </c>
      <c r="P85" s="86">
        <f t="shared" si="13"/>
        <v>548949</v>
      </c>
      <c r="Q85" s="86">
        <f t="shared" si="16"/>
        <v>208652</v>
      </c>
      <c r="R85" s="86">
        <f t="shared" si="17"/>
        <v>-6000</v>
      </c>
      <c r="S85" s="86">
        <f t="shared" si="18"/>
        <v>751601</v>
      </c>
      <c r="U85" s="128">
        <v>86371349</v>
      </c>
    </row>
    <row r="86" spans="1:21" ht="18.600000000000001" customHeight="1" x14ac:dyDescent="0.25">
      <c r="A86" s="31" t="s">
        <v>160</v>
      </c>
      <c r="B86" s="185" t="s">
        <v>161</v>
      </c>
      <c r="C86" s="56">
        <v>22716000</v>
      </c>
      <c r="D86" s="45">
        <v>21098513</v>
      </c>
      <c r="E86" s="45"/>
      <c r="F86" s="49"/>
      <c r="G86" s="49"/>
      <c r="H86" s="56">
        <v>1776000</v>
      </c>
      <c r="I86" s="45">
        <v>1090821</v>
      </c>
      <c r="J86" s="56">
        <v>39000</v>
      </c>
      <c r="K86" s="45">
        <f>1500+60000</f>
        <v>61500</v>
      </c>
      <c r="L86" s="117">
        <f t="shared" si="12"/>
        <v>24531000</v>
      </c>
      <c r="M86" s="89">
        <f t="shared" si="14"/>
        <v>22250834</v>
      </c>
      <c r="N86" s="64">
        <f t="shared" si="15"/>
        <v>2280166</v>
      </c>
      <c r="P86" s="86">
        <f t="shared" si="13"/>
        <v>1617487</v>
      </c>
      <c r="Q86" s="86">
        <f t="shared" si="16"/>
        <v>685179</v>
      </c>
      <c r="R86" s="86">
        <f t="shared" si="17"/>
        <v>-22500</v>
      </c>
      <c r="S86" s="86">
        <f t="shared" si="18"/>
        <v>2280166</v>
      </c>
      <c r="U86" s="128">
        <v>22250834</v>
      </c>
    </row>
    <row r="87" spans="1:21" ht="18.600000000000001" customHeight="1" x14ac:dyDescent="0.25">
      <c r="A87" s="31" t="s">
        <v>162</v>
      </c>
      <c r="B87" s="185" t="s">
        <v>163</v>
      </c>
      <c r="C87" s="56">
        <v>21230000</v>
      </c>
      <c r="D87" s="45">
        <v>21248344</v>
      </c>
      <c r="E87" s="45"/>
      <c r="F87" s="49"/>
      <c r="G87" s="49"/>
      <c r="H87" s="56">
        <v>3635226</v>
      </c>
      <c r="I87" s="45">
        <v>3597172</v>
      </c>
      <c r="J87" s="56">
        <v>39000</v>
      </c>
      <c r="K87" s="45">
        <v>2000</v>
      </c>
      <c r="L87" s="117">
        <f t="shared" si="12"/>
        <v>24904226</v>
      </c>
      <c r="M87" s="89">
        <f t="shared" si="14"/>
        <v>24847516</v>
      </c>
      <c r="N87" s="64">
        <f t="shared" si="15"/>
        <v>56710</v>
      </c>
      <c r="P87" s="86">
        <f t="shared" si="13"/>
        <v>-18344</v>
      </c>
      <c r="Q87" s="86">
        <f t="shared" si="16"/>
        <v>38054</v>
      </c>
      <c r="R87" s="86">
        <f t="shared" si="17"/>
        <v>37000</v>
      </c>
      <c r="S87" s="86">
        <f t="shared" si="18"/>
        <v>56710</v>
      </c>
      <c r="U87" s="128">
        <v>24847516</v>
      </c>
    </row>
    <row r="88" spans="1:21" ht="18.600000000000001" customHeight="1" x14ac:dyDescent="0.25">
      <c r="A88" s="31" t="s">
        <v>164</v>
      </c>
      <c r="B88" s="185" t="s">
        <v>165</v>
      </c>
      <c r="C88" s="56">
        <v>16092000</v>
      </c>
      <c r="D88" s="45">
        <v>16088364</v>
      </c>
      <c r="E88" s="45"/>
      <c r="F88" s="49"/>
      <c r="G88" s="49"/>
      <c r="H88" s="56">
        <v>1256000</v>
      </c>
      <c r="I88" s="45">
        <v>1218252</v>
      </c>
      <c r="J88" s="56">
        <v>363650</v>
      </c>
      <c r="K88" s="45">
        <v>363650</v>
      </c>
      <c r="L88" s="117">
        <f t="shared" si="12"/>
        <v>17711650</v>
      </c>
      <c r="M88" s="89">
        <f t="shared" si="14"/>
        <v>17670266</v>
      </c>
      <c r="N88" s="64">
        <f t="shared" si="15"/>
        <v>41384</v>
      </c>
      <c r="P88" s="86">
        <f t="shared" si="13"/>
        <v>3636</v>
      </c>
      <c r="Q88" s="86">
        <f t="shared" si="16"/>
        <v>37748</v>
      </c>
      <c r="R88" s="86">
        <f t="shared" si="17"/>
        <v>0</v>
      </c>
      <c r="S88" s="86">
        <f t="shared" si="18"/>
        <v>41384</v>
      </c>
      <c r="U88" s="128">
        <v>17670266</v>
      </c>
    </row>
    <row r="89" spans="1:21" ht="18.600000000000001" customHeight="1" x14ac:dyDescent="0.25">
      <c r="A89" s="31" t="s">
        <v>166</v>
      </c>
      <c r="B89" s="185" t="s">
        <v>167</v>
      </c>
      <c r="C89" s="56">
        <v>18620000</v>
      </c>
      <c r="D89" s="45">
        <v>17222581</v>
      </c>
      <c r="E89" s="45"/>
      <c r="F89" s="49"/>
      <c r="G89" s="49"/>
      <c r="H89" s="56">
        <v>1396000</v>
      </c>
      <c r="I89" s="45">
        <v>1381728</v>
      </c>
      <c r="J89" s="56">
        <v>56660</v>
      </c>
      <c r="K89" s="45">
        <v>56660</v>
      </c>
      <c r="L89" s="117">
        <f t="shared" si="12"/>
        <v>20072660</v>
      </c>
      <c r="M89" s="89">
        <f t="shared" si="14"/>
        <v>18660969</v>
      </c>
      <c r="N89" s="64">
        <f t="shared" si="15"/>
        <v>1411691</v>
      </c>
      <c r="P89" s="86">
        <f t="shared" si="13"/>
        <v>1397419</v>
      </c>
      <c r="Q89" s="86">
        <f t="shared" si="16"/>
        <v>14272</v>
      </c>
      <c r="R89" s="86">
        <f t="shared" si="17"/>
        <v>0</v>
      </c>
      <c r="S89" s="86">
        <f t="shared" si="18"/>
        <v>1411691</v>
      </c>
      <c r="U89" s="128">
        <v>18660969</v>
      </c>
    </row>
    <row r="90" spans="1:21" ht="18.600000000000001" customHeight="1" x14ac:dyDescent="0.25">
      <c r="A90" s="31" t="s">
        <v>168</v>
      </c>
      <c r="B90" s="185" t="s">
        <v>169</v>
      </c>
      <c r="C90" s="56">
        <v>20434000</v>
      </c>
      <c r="D90" s="45">
        <v>19513633</v>
      </c>
      <c r="E90" s="45">
        <v>3214</v>
      </c>
      <c r="F90" s="49"/>
      <c r="G90" s="49"/>
      <c r="H90" s="56">
        <v>1370193</v>
      </c>
      <c r="I90" s="45">
        <v>1266332</v>
      </c>
      <c r="J90" s="56">
        <v>77000</v>
      </c>
      <c r="K90" s="45">
        <v>5500</v>
      </c>
      <c r="L90" s="117">
        <f t="shared" si="12"/>
        <v>21881193</v>
      </c>
      <c r="M90" s="89">
        <f t="shared" si="14"/>
        <v>20788679</v>
      </c>
      <c r="N90" s="64">
        <f t="shared" si="15"/>
        <v>1092514</v>
      </c>
      <c r="P90" s="86">
        <f t="shared" si="13"/>
        <v>920367</v>
      </c>
      <c r="Q90" s="86">
        <f t="shared" si="16"/>
        <v>103861</v>
      </c>
      <c r="R90" s="86">
        <f t="shared" si="17"/>
        <v>71500</v>
      </c>
      <c r="S90" s="86">
        <f t="shared" si="18"/>
        <v>1095728</v>
      </c>
      <c r="U90" s="128">
        <v>20788679</v>
      </c>
    </row>
    <row r="91" spans="1:21" ht="18.600000000000001" customHeight="1" x14ac:dyDescent="0.25">
      <c r="A91" s="31" t="s">
        <v>170</v>
      </c>
      <c r="B91" s="185" t="s">
        <v>171</v>
      </c>
      <c r="C91" s="56">
        <v>16167000</v>
      </c>
      <c r="D91" s="45">
        <v>16067033</v>
      </c>
      <c r="E91" s="45"/>
      <c r="F91" s="49"/>
      <c r="G91" s="49"/>
      <c r="H91" s="56">
        <v>738000</v>
      </c>
      <c r="I91" s="45">
        <v>703956</v>
      </c>
      <c r="J91" s="56">
        <v>311700</v>
      </c>
      <c r="K91" s="45">
        <v>311700</v>
      </c>
      <c r="L91" s="117">
        <f t="shared" si="12"/>
        <v>17216700</v>
      </c>
      <c r="M91" s="89">
        <f t="shared" si="14"/>
        <v>17082689</v>
      </c>
      <c r="N91" s="64">
        <f t="shared" si="15"/>
        <v>134011</v>
      </c>
      <c r="P91" s="86">
        <f t="shared" si="13"/>
        <v>99967</v>
      </c>
      <c r="Q91" s="86">
        <f t="shared" si="16"/>
        <v>34044</v>
      </c>
      <c r="R91" s="86">
        <f t="shared" si="17"/>
        <v>0</v>
      </c>
      <c r="S91" s="86">
        <f t="shared" si="18"/>
        <v>134011</v>
      </c>
      <c r="U91" s="128">
        <v>17082689</v>
      </c>
    </row>
    <row r="92" spans="1:21" ht="18.600000000000001" customHeight="1" x14ac:dyDescent="0.25">
      <c r="A92" s="31" t="s">
        <v>172</v>
      </c>
      <c r="B92" s="185" t="s">
        <v>173</v>
      </c>
      <c r="C92" s="56">
        <v>48684000</v>
      </c>
      <c r="D92" s="45">
        <v>48340336</v>
      </c>
      <c r="E92" s="45">
        <v>7833</v>
      </c>
      <c r="F92" s="49"/>
      <c r="G92" s="49"/>
      <c r="H92" s="56">
        <v>4974000</v>
      </c>
      <c r="I92" s="45">
        <v>4490993</v>
      </c>
      <c r="J92" s="56">
        <v>358550</v>
      </c>
      <c r="K92" s="45">
        <v>358550</v>
      </c>
      <c r="L92" s="117">
        <f t="shared" si="12"/>
        <v>54016550</v>
      </c>
      <c r="M92" s="89">
        <f t="shared" si="14"/>
        <v>53197712</v>
      </c>
      <c r="N92" s="64">
        <f t="shared" si="15"/>
        <v>818838</v>
      </c>
      <c r="P92" s="86">
        <f t="shared" si="13"/>
        <v>343664</v>
      </c>
      <c r="Q92" s="86">
        <f t="shared" si="16"/>
        <v>483007</v>
      </c>
      <c r="R92" s="86">
        <f t="shared" si="17"/>
        <v>0</v>
      </c>
      <c r="S92" s="86">
        <f t="shared" si="18"/>
        <v>826671</v>
      </c>
      <c r="U92" s="128">
        <v>53197712</v>
      </c>
    </row>
    <row r="93" spans="1:21" ht="18.600000000000001" customHeight="1" x14ac:dyDescent="0.25">
      <c r="A93" s="31" t="s">
        <v>174</v>
      </c>
      <c r="B93" s="185" t="s">
        <v>175</v>
      </c>
      <c r="C93" s="56">
        <v>18097000</v>
      </c>
      <c r="D93" s="45">
        <v>17788024</v>
      </c>
      <c r="E93" s="45">
        <v>9948</v>
      </c>
      <c r="F93" s="49"/>
      <c r="G93" s="49"/>
      <c r="H93" s="56">
        <v>1233079</v>
      </c>
      <c r="I93" s="45">
        <v>1233079</v>
      </c>
      <c r="J93" s="56">
        <v>56700</v>
      </c>
      <c r="K93" s="45">
        <v>56700</v>
      </c>
      <c r="L93" s="117">
        <f t="shared" si="12"/>
        <v>19386779</v>
      </c>
      <c r="M93" s="89">
        <f t="shared" si="14"/>
        <v>19087751</v>
      </c>
      <c r="N93" s="64">
        <f t="shared" si="15"/>
        <v>299028</v>
      </c>
      <c r="P93" s="86">
        <f t="shared" si="13"/>
        <v>308976</v>
      </c>
      <c r="Q93" s="86">
        <f t="shared" si="16"/>
        <v>0</v>
      </c>
      <c r="R93" s="86">
        <f t="shared" si="17"/>
        <v>0</v>
      </c>
      <c r="S93" s="86">
        <f t="shared" si="18"/>
        <v>308976</v>
      </c>
      <c r="U93" s="128">
        <v>19087751</v>
      </c>
    </row>
    <row r="94" spans="1:21" ht="18.600000000000001" customHeight="1" x14ac:dyDescent="0.25">
      <c r="A94" s="31" t="s">
        <v>176</v>
      </c>
      <c r="B94" s="185" t="s">
        <v>177</v>
      </c>
      <c r="C94" s="56">
        <v>20228000</v>
      </c>
      <c r="D94" s="45">
        <v>19950776</v>
      </c>
      <c r="E94" s="45"/>
      <c r="F94" s="49"/>
      <c r="G94" s="49"/>
      <c r="H94" s="56">
        <v>1330000</v>
      </c>
      <c r="I94" s="45">
        <v>1290492</v>
      </c>
      <c r="J94" s="56">
        <v>112940</v>
      </c>
      <c r="K94" s="45">
        <v>112940</v>
      </c>
      <c r="L94" s="117">
        <f t="shared" si="12"/>
        <v>21670940</v>
      </c>
      <c r="M94" s="89">
        <f t="shared" si="14"/>
        <v>21354208</v>
      </c>
      <c r="N94" s="64">
        <f t="shared" si="15"/>
        <v>316732</v>
      </c>
      <c r="P94" s="86">
        <f t="shared" si="13"/>
        <v>277224</v>
      </c>
      <c r="Q94" s="86">
        <f t="shared" si="16"/>
        <v>39508</v>
      </c>
      <c r="R94" s="86">
        <f t="shared" si="17"/>
        <v>0</v>
      </c>
      <c r="S94" s="86">
        <f t="shared" si="18"/>
        <v>316732</v>
      </c>
      <c r="U94" s="128">
        <v>21354208</v>
      </c>
    </row>
    <row r="95" spans="1:21" ht="18.600000000000001" customHeight="1" x14ac:dyDescent="0.25">
      <c r="A95" s="31" t="s">
        <v>178</v>
      </c>
      <c r="B95" s="185" t="s">
        <v>179</v>
      </c>
      <c r="C95" s="56">
        <v>24095000</v>
      </c>
      <c r="D95" s="45">
        <v>23675644</v>
      </c>
      <c r="E95" s="45"/>
      <c r="F95" s="49"/>
      <c r="G95" s="49"/>
      <c r="H95" s="56">
        <v>425256</v>
      </c>
      <c r="I95" s="45">
        <v>392544</v>
      </c>
      <c r="J95" s="56">
        <v>244000</v>
      </c>
      <c r="K95" s="45">
        <v>72100</v>
      </c>
      <c r="L95" s="117">
        <f t="shared" si="12"/>
        <v>24764256</v>
      </c>
      <c r="M95" s="89">
        <f t="shared" si="14"/>
        <v>24140288</v>
      </c>
      <c r="N95" s="64">
        <f t="shared" si="15"/>
        <v>623968</v>
      </c>
      <c r="P95" s="86">
        <f t="shared" si="13"/>
        <v>419356</v>
      </c>
      <c r="Q95" s="86">
        <f t="shared" si="16"/>
        <v>32712</v>
      </c>
      <c r="R95" s="86">
        <f t="shared" si="17"/>
        <v>171900</v>
      </c>
      <c r="S95" s="86">
        <f t="shared" si="18"/>
        <v>623968</v>
      </c>
      <c r="U95" s="128">
        <v>24140288</v>
      </c>
    </row>
    <row r="96" spans="1:21" ht="18.600000000000001" customHeight="1" x14ac:dyDescent="0.25">
      <c r="A96" s="31" t="s">
        <v>180</v>
      </c>
      <c r="B96" s="185" t="s">
        <v>181</v>
      </c>
      <c r="C96" s="56">
        <v>19285000</v>
      </c>
      <c r="D96" s="45">
        <v>18668803</v>
      </c>
      <c r="E96" s="45"/>
      <c r="F96" s="49"/>
      <c r="G96" s="49"/>
      <c r="H96" s="56">
        <v>346000</v>
      </c>
      <c r="I96" s="45">
        <v>214194</v>
      </c>
      <c r="J96" s="56">
        <v>297450</v>
      </c>
      <c r="K96" s="45">
        <v>369770</v>
      </c>
      <c r="L96" s="117">
        <f t="shared" si="12"/>
        <v>19928450</v>
      </c>
      <c r="M96" s="89">
        <f t="shared" si="14"/>
        <v>19252767</v>
      </c>
      <c r="N96" s="64">
        <f t="shared" si="15"/>
        <v>675683</v>
      </c>
      <c r="P96" s="86">
        <f t="shared" si="13"/>
        <v>616197</v>
      </c>
      <c r="Q96" s="86">
        <f t="shared" si="16"/>
        <v>131806</v>
      </c>
      <c r="R96" s="86">
        <f t="shared" si="17"/>
        <v>-72320</v>
      </c>
      <c r="S96" s="86">
        <f t="shared" si="18"/>
        <v>675683</v>
      </c>
      <c r="U96" s="128">
        <v>19252767</v>
      </c>
    </row>
    <row r="97" spans="1:21" ht="18.600000000000001" customHeight="1" x14ac:dyDescent="0.25">
      <c r="A97" s="31" t="s">
        <v>182</v>
      </c>
      <c r="B97" s="185" t="s">
        <v>183</v>
      </c>
      <c r="C97" s="56">
        <v>27810000</v>
      </c>
      <c r="D97" s="45">
        <v>25559476</v>
      </c>
      <c r="E97" s="45">
        <v>13378</v>
      </c>
      <c r="F97" s="49"/>
      <c r="G97" s="49"/>
      <c r="H97" s="56">
        <v>1911708</v>
      </c>
      <c r="I97" s="45">
        <v>1766192</v>
      </c>
      <c r="J97" s="56">
        <v>577660</v>
      </c>
      <c r="K97" s="45">
        <v>577660</v>
      </c>
      <c r="L97" s="117">
        <f t="shared" ref="L97:L131" si="19">C97-F97+H97+J97</f>
        <v>30299368</v>
      </c>
      <c r="M97" s="89">
        <f t="shared" si="14"/>
        <v>27916706</v>
      </c>
      <c r="N97" s="64">
        <f t="shared" si="15"/>
        <v>2382662</v>
      </c>
      <c r="P97" s="86">
        <f t="shared" ref="P97:P133" si="20">(C97-F97)-(D97-G97)</f>
        <v>2250524</v>
      </c>
      <c r="Q97" s="86">
        <f t="shared" si="16"/>
        <v>145516</v>
      </c>
      <c r="R97" s="86">
        <f t="shared" si="17"/>
        <v>0</v>
      </c>
      <c r="S97" s="86">
        <f t="shared" si="18"/>
        <v>2396040</v>
      </c>
      <c r="U97" s="128">
        <v>27916706</v>
      </c>
    </row>
    <row r="98" spans="1:21" ht="18.600000000000001" customHeight="1" x14ac:dyDescent="0.25">
      <c r="A98" s="31" t="s">
        <v>184</v>
      </c>
      <c r="B98" s="185" t="s">
        <v>185</v>
      </c>
      <c r="C98" s="56">
        <v>17047000</v>
      </c>
      <c r="D98" s="45">
        <v>16941501</v>
      </c>
      <c r="E98" s="45"/>
      <c r="F98" s="49"/>
      <c r="G98" s="49"/>
      <c r="H98" s="56">
        <v>1760000</v>
      </c>
      <c r="I98" s="45">
        <v>1545252</v>
      </c>
      <c r="J98" s="56">
        <v>381750</v>
      </c>
      <c r="K98" s="45">
        <v>381750</v>
      </c>
      <c r="L98" s="117">
        <f t="shared" si="19"/>
        <v>19188750</v>
      </c>
      <c r="M98" s="89">
        <f t="shared" si="14"/>
        <v>18868503</v>
      </c>
      <c r="N98" s="64">
        <f t="shared" si="15"/>
        <v>320247</v>
      </c>
      <c r="P98" s="86">
        <f t="shared" si="20"/>
        <v>105499</v>
      </c>
      <c r="Q98" s="86">
        <f t="shared" si="16"/>
        <v>214748</v>
      </c>
      <c r="R98" s="86">
        <f t="shared" si="17"/>
        <v>0</v>
      </c>
      <c r="S98" s="86">
        <f t="shared" si="18"/>
        <v>320247</v>
      </c>
      <c r="U98" s="128">
        <v>18868503</v>
      </c>
    </row>
    <row r="99" spans="1:21" ht="18.600000000000001" customHeight="1" x14ac:dyDescent="0.25">
      <c r="A99" s="31" t="s">
        <v>186</v>
      </c>
      <c r="B99" s="185" t="s">
        <v>187</v>
      </c>
      <c r="C99" s="56">
        <v>16678000</v>
      </c>
      <c r="D99" s="45">
        <v>16240906</v>
      </c>
      <c r="E99" s="45"/>
      <c r="F99" s="49"/>
      <c r="G99" s="49"/>
      <c r="H99" s="56">
        <v>768000</v>
      </c>
      <c r="I99" s="45">
        <v>749772</v>
      </c>
      <c r="J99" s="56">
        <v>67720</v>
      </c>
      <c r="K99" s="45">
        <v>0</v>
      </c>
      <c r="L99" s="117">
        <f t="shared" si="19"/>
        <v>17513720</v>
      </c>
      <c r="M99" s="89">
        <f t="shared" si="14"/>
        <v>16990678</v>
      </c>
      <c r="N99" s="64">
        <f t="shared" si="15"/>
        <v>523042</v>
      </c>
      <c r="P99" s="86">
        <f t="shared" si="20"/>
        <v>437094</v>
      </c>
      <c r="Q99" s="86">
        <f t="shared" si="16"/>
        <v>18228</v>
      </c>
      <c r="R99" s="86">
        <f t="shared" si="17"/>
        <v>67720</v>
      </c>
      <c r="S99" s="86">
        <f t="shared" si="18"/>
        <v>523042</v>
      </c>
      <c r="U99" s="128">
        <v>16990678</v>
      </c>
    </row>
    <row r="100" spans="1:21" ht="18.600000000000001" customHeight="1" x14ac:dyDescent="0.25">
      <c r="A100" s="31" t="s">
        <v>188</v>
      </c>
      <c r="B100" s="185" t="s">
        <v>189</v>
      </c>
      <c r="C100" s="56">
        <v>15958000</v>
      </c>
      <c r="D100" s="45">
        <v>15947151</v>
      </c>
      <c r="E100" s="45"/>
      <c r="F100" s="49"/>
      <c r="G100" s="49"/>
      <c r="H100" s="56">
        <v>1459000</v>
      </c>
      <c r="I100" s="45">
        <v>1443672</v>
      </c>
      <c r="J100" s="56">
        <v>334690</v>
      </c>
      <c r="K100" s="45">
        <v>334690</v>
      </c>
      <c r="L100" s="117">
        <f t="shared" si="19"/>
        <v>17751690</v>
      </c>
      <c r="M100" s="89">
        <f t="shared" si="14"/>
        <v>17725513</v>
      </c>
      <c r="N100" s="64">
        <f t="shared" si="15"/>
        <v>26177</v>
      </c>
      <c r="P100" s="86">
        <f t="shared" si="20"/>
        <v>10849</v>
      </c>
      <c r="Q100" s="86">
        <f t="shared" si="16"/>
        <v>15328</v>
      </c>
      <c r="R100" s="86">
        <f t="shared" si="17"/>
        <v>0</v>
      </c>
      <c r="S100" s="86">
        <f t="shared" si="18"/>
        <v>26177</v>
      </c>
      <c r="U100" s="128">
        <v>17725513</v>
      </c>
    </row>
    <row r="101" spans="1:21" ht="18.600000000000001" customHeight="1" x14ac:dyDescent="0.25">
      <c r="A101" s="31" t="s">
        <v>190</v>
      </c>
      <c r="B101" s="185" t="s">
        <v>191</v>
      </c>
      <c r="C101" s="56">
        <v>21486000</v>
      </c>
      <c r="D101" s="45">
        <v>21470871</v>
      </c>
      <c r="E101" s="45"/>
      <c r="F101" s="49"/>
      <c r="G101" s="49"/>
      <c r="H101" s="56">
        <v>286000</v>
      </c>
      <c r="I101" s="45">
        <v>285540</v>
      </c>
      <c r="J101" s="56">
        <v>229350</v>
      </c>
      <c r="K101" s="45">
        <v>229350</v>
      </c>
      <c r="L101" s="117">
        <f t="shared" si="19"/>
        <v>22001350</v>
      </c>
      <c r="M101" s="89">
        <f t="shared" si="14"/>
        <v>21985761</v>
      </c>
      <c r="N101" s="64">
        <f t="shared" si="15"/>
        <v>15589</v>
      </c>
      <c r="P101" s="86">
        <f t="shared" si="20"/>
        <v>15129</v>
      </c>
      <c r="Q101" s="86">
        <f t="shared" si="16"/>
        <v>460</v>
      </c>
      <c r="R101" s="86">
        <f t="shared" si="17"/>
        <v>0</v>
      </c>
      <c r="S101" s="86">
        <f t="shared" si="18"/>
        <v>15589</v>
      </c>
      <c r="U101" s="128">
        <v>21985761</v>
      </c>
    </row>
    <row r="102" spans="1:21" ht="18.600000000000001" customHeight="1" x14ac:dyDescent="0.25">
      <c r="A102" s="31" t="s">
        <v>192</v>
      </c>
      <c r="B102" s="185" t="s">
        <v>193</v>
      </c>
      <c r="C102" s="56">
        <v>23357000</v>
      </c>
      <c r="D102" s="45">
        <v>22966129</v>
      </c>
      <c r="E102" s="45">
        <v>50006</v>
      </c>
      <c r="F102" s="49"/>
      <c r="G102" s="49"/>
      <c r="H102" s="56">
        <v>1542875</v>
      </c>
      <c r="I102" s="45">
        <v>1427191</v>
      </c>
      <c r="J102" s="56">
        <v>358650</v>
      </c>
      <c r="K102" s="45">
        <v>358650</v>
      </c>
      <c r="L102" s="117">
        <f t="shared" si="19"/>
        <v>25258525</v>
      </c>
      <c r="M102" s="89">
        <f t="shared" si="14"/>
        <v>24801976</v>
      </c>
      <c r="N102" s="64">
        <f t="shared" si="15"/>
        <v>456549</v>
      </c>
      <c r="P102" s="86">
        <f t="shared" si="20"/>
        <v>390871</v>
      </c>
      <c r="Q102" s="86">
        <f t="shared" si="16"/>
        <v>115684</v>
      </c>
      <c r="R102" s="86">
        <f t="shared" si="17"/>
        <v>0</v>
      </c>
      <c r="S102" s="86">
        <f t="shared" si="18"/>
        <v>506555</v>
      </c>
      <c r="U102" s="128">
        <v>24801976</v>
      </c>
    </row>
    <row r="103" spans="1:21" ht="18.600000000000001" customHeight="1" x14ac:dyDescent="0.25">
      <c r="A103" s="31" t="s">
        <v>194</v>
      </c>
      <c r="B103" s="185" t="s">
        <v>195</v>
      </c>
      <c r="C103" s="56">
        <v>19129000</v>
      </c>
      <c r="D103" s="45">
        <v>19033327</v>
      </c>
      <c r="E103" s="45"/>
      <c r="F103" s="49"/>
      <c r="G103" s="49"/>
      <c r="H103" s="56">
        <v>463000</v>
      </c>
      <c r="I103" s="45">
        <v>444576</v>
      </c>
      <c r="J103" s="56">
        <v>51000</v>
      </c>
      <c r="K103" s="45">
        <v>2000</v>
      </c>
      <c r="L103" s="117">
        <f t="shared" si="19"/>
        <v>19643000</v>
      </c>
      <c r="M103" s="89">
        <f t="shared" si="14"/>
        <v>19479903</v>
      </c>
      <c r="N103" s="64">
        <f t="shared" si="15"/>
        <v>163097</v>
      </c>
      <c r="P103" s="86">
        <f t="shared" si="20"/>
        <v>95673</v>
      </c>
      <c r="Q103" s="86">
        <f t="shared" si="16"/>
        <v>18424</v>
      </c>
      <c r="R103" s="86">
        <f t="shared" si="17"/>
        <v>49000</v>
      </c>
      <c r="S103" s="86">
        <f t="shared" si="18"/>
        <v>163097</v>
      </c>
      <c r="U103" s="128">
        <v>19479903</v>
      </c>
    </row>
    <row r="104" spans="1:21" ht="18.600000000000001" customHeight="1" x14ac:dyDescent="0.25">
      <c r="A104" s="31" t="s">
        <v>196</v>
      </c>
      <c r="B104" s="185" t="s">
        <v>197</v>
      </c>
      <c r="C104" s="56">
        <v>18059700</v>
      </c>
      <c r="D104" s="45">
        <v>16549940</v>
      </c>
      <c r="E104" s="45"/>
      <c r="F104" s="49"/>
      <c r="G104" s="49"/>
      <c r="H104" s="56">
        <v>1543000</v>
      </c>
      <c r="I104" s="45">
        <v>1465586</v>
      </c>
      <c r="J104" s="56">
        <v>36000</v>
      </c>
      <c r="K104" s="45">
        <v>35800</v>
      </c>
      <c r="L104" s="117">
        <f t="shared" si="19"/>
        <v>19638700</v>
      </c>
      <c r="M104" s="89">
        <f t="shared" si="14"/>
        <v>18051326</v>
      </c>
      <c r="N104" s="64">
        <f t="shared" si="15"/>
        <v>1587374</v>
      </c>
      <c r="P104" s="86">
        <f t="shared" si="20"/>
        <v>1509760</v>
      </c>
      <c r="Q104" s="86">
        <f t="shared" si="16"/>
        <v>77414</v>
      </c>
      <c r="R104" s="86">
        <f t="shared" si="17"/>
        <v>200</v>
      </c>
      <c r="S104" s="86">
        <f t="shared" si="18"/>
        <v>1587374</v>
      </c>
      <c r="U104" s="128">
        <v>18051326</v>
      </c>
    </row>
    <row r="105" spans="1:21" ht="18.600000000000001" customHeight="1" x14ac:dyDescent="0.25">
      <c r="A105" s="31" t="s">
        <v>198</v>
      </c>
      <c r="B105" s="185" t="s">
        <v>199</v>
      </c>
      <c r="C105" s="56">
        <v>30604000</v>
      </c>
      <c r="D105" s="45">
        <v>30145022</v>
      </c>
      <c r="E105" s="45"/>
      <c r="F105" s="49"/>
      <c r="G105" s="49"/>
      <c r="H105" s="56">
        <v>3901000</v>
      </c>
      <c r="I105" s="45">
        <v>3774948</v>
      </c>
      <c r="J105" s="56">
        <v>14000</v>
      </c>
      <c r="K105" s="45">
        <v>7000</v>
      </c>
      <c r="L105" s="117">
        <f t="shared" si="19"/>
        <v>34519000</v>
      </c>
      <c r="M105" s="89">
        <f t="shared" si="14"/>
        <v>33926970</v>
      </c>
      <c r="N105" s="64">
        <f t="shared" si="15"/>
        <v>592030</v>
      </c>
      <c r="P105" s="86">
        <f t="shared" si="20"/>
        <v>458978</v>
      </c>
      <c r="Q105" s="86">
        <f t="shared" si="16"/>
        <v>126052</v>
      </c>
      <c r="R105" s="86">
        <f t="shared" si="17"/>
        <v>7000</v>
      </c>
      <c r="S105" s="86">
        <f t="shared" si="18"/>
        <v>592030</v>
      </c>
      <c r="U105" s="128">
        <v>33926970</v>
      </c>
    </row>
    <row r="106" spans="1:21" ht="18.600000000000001" customHeight="1" x14ac:dyDescent="0.25">
      <c r="A106" s="31" t="s">
        <v>200</v>
      </c>
      <c r="B106" s="185" t="s">
        <v>201</v>
      </c>
      <c r="C106" s="56">
        <v>27606000</v>
      </c>
      <c r="D106" s="45">
        <v>27184710</v>
      </c>
      <c r="E106" s="45">
        <v>15550</v>
      </c>
      <c r="F106" s="49"/>
      <c r="G106" s="49"/>
      <c r="H106" s="56">
        <v>4077000</v>
      </c>
      <c r="I106" s="45">
        <v>3872960</v>
      </c>
      <c r="J106" s="56">
        <v>232850</v>
      </c>
      <c r="K106" s="45">
        <v>228850</v>
      </c>
      <c r="L106" s="117">
        <f t="shared" si="19"/>
        <v>31915850</v>
      </c>
      <c r="M106" s="89">
        <f t="shared" si="14"/>
        <v>31302070</v>
      </c>
      <c r="N106" s="64">
        <f t="shared" si="15"/>
        <v>613780</v>
      </c>
      <c r="P106" s="86">
        <f t="shared" si="20"/>
        <v>421290</v>
      </c>
      <c r="Q106" s="86">
        <f t="shared" si="16"/>
        <v>204040</v>
      </c>
      <c r="R106" s="86">
        <f t="shared" si="17"/>
        <v>4000</v>
      </c>
      <c r="S106" s="86">
        <f t="shared" si="18"/>
        <v>629330</v>
      </c>
      <c r="U106" s="128">
        <v>31302070</v>
      </c>
    </row>
    <row r="107" spans="1:21" ht="18.600000000000001" customHeight="1" x14ac:dyDescent="0.25">
      <c r="A107" s="31" t="s">
        <v>202</v>
      </c>
      <c r="B107" s="185" t="s">
        <v>203</v>
      </c>
      <c r="C107" s="56">
        <v>27019000</v>
      </c>
      <c r="D107" s="45">
        <v>26769832</v>
      </c>
      <c r="E107" s="45"/>
      <c r="F107" s="49"/>
      <c r="G107" s="49"/>
      <c r="H107" s="56">
        <v>2296890</v>
      </c>
      <c r="I107" s="45">
        <v>2296890</v>
      </c>
      <c r="J107" s="56">
        <v>5000</v>
      </c>
      <c r="K107" s="45">
        <v>4000</v>
      </c>
      <c r="L107" s="117">
        <f t="shared" si="19"/>
        <v>29320890</v>
      </c>
      <c r="M107" s="89">
        <f t="shared" si="14"/>
        <v>29070722</v>
      </c>
      <c r="N107" s="64">
        <f t="shared" si="15"/>
        <v>250168</v>
      </c>
      <c r="P107" s="86">
        <f t="shared" si="20"/>
        <v>249168</v>
      </c>
      <c r="Q107" s="86">
        <f t="shared" si="16"/>
        <v>0</v>
      </c>
      <c r="R107" s="86">
        <f t="shared" si="17"/>
        <v>1000</v>
      </c>
      <c r="S107" s="86">
        <f t="shared" si="18"/>
        <v>250168</v>
      </c>
      <c r="U107" s="128">
        <v>29070722</v>
      </c>
    </row>
    <row r="108" spans="1:21" ht="18.600000000000001" customHeight="1" x14ac:dyDescent="0.25">
      <c r="A108" s="31" t="s">
        <v>204</v>
      </c>
      <c r="B108" s="185" t="s">
        <v>205</v>
      </c>
      <c r="C108" s="56">
        <v>21753000</v>
      </c>
      <c r="D108" s="45">
        <v>21444627</v>
      </c>
      <c r="E108" s="45">
        <v>16720</v>
      </c>
      <c r="F108" s="49"/>
      <c r="G108" s="49"/>
      <c r="H108" s="56">
        <v>2974000</v>
      </c>
      <c r="I108" s="45">
        <v>2860200</v>
      </c>
      <c r="J108" s="56">
        <v>135000</v>
      </c>
      <c r="K108" s="45">
        <v>71600</v>
      </c>
      <c r="L108" s="117">
        <f t="shared" si="19"/>
        <v>24862000</v>
      </c>
      <c r="M108" s="89">
        <f t="shared" si="14"/>
        <v>24393147</v>
      </c>
      <c r="N108" s="64">
        <f t="shared" si="15"/>
        <v>468853</v>
      </c>
      <c r="P108" s="86">
        <f t="shared" si="20"/>
        <v>308373</v>
      </c>
      <c r="Q108" s="86">
        <f t="shared" si="16"/>
        <v>113800</v>
      </c>
      <c r="R108" s="86">
        <f t="shared" si="17"/>
        <v>63400</v>
      </c>
      <c r="S108" s="86">
        <f t="shared" si="18"/>
        <v>485573</v>
      </c>
      <c r="U108" s="128">
        <v>24393147</v>
      </c>
    </row>
    <row r="109" spans="1:21" ht="18.600000000000001" customHeight="1" x14ac:dyDescent="0.25">
      <c r="A109" s="31" t="s">
        <v>206</v>
      </c>
      <c r="B109" s="185" t="s">
        <v>207</v>
      </c>
      <c r="C109" s="56">
        <v>26788000</v>
      </c>
      <c r="D109" s="45">
        <v>26585065</v>
      </c>
      <c r="E109" s="45">
        <v>16302</v>
      </c>
      <c r="F109" s="49"/>
      <c r="G109" s="49"/>
      <c r="H109" s="56">
        <v>2965000</v>
      </c>
      <c r="I109" s="45">
        <v>2853276</v>
      </c>
      <c r="J109" s="56">
        <v>271650</v>
      </c>
      <c r="K109" s="45">
        <v>271650</v>
      </c>
      <c r="L109" s="117">
        <f t="shared" si="19"/>
        <v>30024650</v>
      </c>
      <c r="M109" s="89">
        <f t="shared" si="14"/>
        <v>29726293</v>
      </c>
      <c r="N109" s="64">
        <f t="shared" si="15"/>
        <v>298357</v>
      </c>
      <c r="P109" s="86">
        <f t="shared" si="20"/>
        <v>202935</v>
      </c>
      <c r="Q109" s="86">
        <f t="shared" si="16"/>
        <v>111724</v>
      </c>
      <c r="R109" s="86">
        <f t="shared" si="17"/>
        <v>0</v>
      </c>
      <c r="S109" s="191">
        <f t="shared" si="18"/>
        <v>314659</v>
      </c>
      <c r="U109" s="128">
        <v>29726293</v>
      </c>
    </row>
    <row r="110" spans="1:21" ht="18.600000000000001" customHeight="1" x14ac:dyDescent="0.25">
      <c r="A110" s="31" t="s">
        <v>208</v>
      </c>
      <c r="B110" s="185" t="s">
        <v>209</v>
      </c>
      <c r="C110" s="56">
        <v>23677000</v>
      </c>
      <c r="D110" s="45">
        <v>23027967</v>
      </c>
      <c r="E110" s="45">
        <v>122929</v>
      </c>
      <c r="F110" s="49"/>
      <c r="G110" s="49"/>
      <c r="H110" s="56">
        <v>13021000</v>
      </c>
      <c r="I110" s="45">
        <v>6334124</v>
      </c>
      <c r="J110" s="56">
        <v>280950</v>
      </c>
      <c r="K110" s="45">
        <v>279950</v>
      </c>
      <c r="L110" s="117">
        <f t="shared" si="19"/>
        <v>36978950</v>
      </c>
      <c r="M110" s="89">
        <f t="shared" si="14"/>
        <v>29764970</v>
      </c>
      <c r="N110" s="64">
        <f t="shared" si="15"/>
        <v>7213980</v>
      </c>
      <c r="P110" s="86">
        <f t="shared" si="20"/>
        <v>649033</v>
      </c>
      <c r="Q110" s="86">
        <f t="shared" si="16"/>
        <v>6686876</v>
      </c>
      <c r="R110" s="86">
        <f t="shared" si="17"/>
        <v>1000</v>
      </c>
      <c r="S110" s="86">
        <f t="shared" si="18"/>
        <v>7336909</v>
      </c>
      <c r="U110" s="128">
        <v>29764970</v>
      </c>
    </row>
    <row r="111" spans="1:21" ht="18.600000000000001" customHeight="1" x14ac:dyDescent="0.25">
      <c r="A111" s="31" t="s">
        <v>210</v>
      </c>
      <c r="B111" s="185" t="s">
        <v>211</v>
      </c>
      <c r="C111" s="56">
        <v>25602000</v>
      </c>
      <c r="D111" s="45">
        <v>25675057</v>
      </c>
      <c r="E111" s="45">
        <v>9869</v>
      </c>
      <c r="F111" s="49"/>
      <c r="G111" s="49"/>
      <c r="H111" s="56">
        <v>1005000</v>
      </c>
      <c r="I111" s="45">
        <v>703656</v>
      </c>
      <c r="J111" s="56">
        <v>287400</v>
      </c>
      <c r="K111" s="45">
        <v>287400</v>
      </c>
      <c r="L111" s="117">
        <f t="shared" si="19"/>
        <v>26894400</v>
      </c>
      <c r="M111" s="89">
        <f t="shared" si="14"/>
        <v>26675982</v>
      </c>
      <c r="N111" s="64">
        <f t="shared" si="15"/>
        <v>218418</v>
      </c>
      <c r="P111" s="86">
        <f t="shared" si="20"/>
        <v>-73057</v>
      </c>
      <c r="Q111" s="86">
        <f t="shared" si="16"/>
        <v>301344</v>
      </c>
      <c r="R111" s="86">
        <f t="shared" si="17"/>
        <v>0</v>
      </c>
      <c r="S111" s="86">
        <f t="shared" si="18"/>
        <v>228287</v>
      </c>
      <c r="U111" s="128">
        <v>26675982</v>
      </c>
    </row>
    <row r="112" spans="1:21" ht="18.600000000000001" customHeight="1" x14ac:dyDescent="0.25">
      <c r="A112" s="31" t="s">
        <v>212</v>
      </c>
      <c r="B112" s="185" t="s">
        <v>213</v>
      </c>
      <c r="C112" s="56">
        <v>26770000</v>
      </c>
      <c r="D112" s="45">
        <v>26770000</v>
      </c>
      <c r="E112" s="45"/>
      <c r="F112" s="49"/>
      <c r="G112" s="49"/>
      <c r="H112" s="56">
        <v>4336000</v>
      </c>
      <c r="I112" s="45">
        <v>4336000</v>
      </c>
      <c r="J112" s="56">
        <v>96000</v>
      </c>
      <c r="K112" s="45">
        <v>27200</v>
      </c>
      <c r="L112" s="117">
        <f t="shared" si="19"/>
        <v>31202000</v>
      </c>
      <c r="M112" s="89">
        <f t="shared" si="14"/>
        <v>31133200</v>
      </c>
      <c r="N112" s="64">
        <f t="shared" si="15"/>
        <v>68800</v>
      </c>
      <c r="P112" s="86">
        <f t="shared" si="20"/>
        <v>0</v>
      </c>
      <c r="Q112" s="86">
        <f t="shared" si="16"/>
        <v>0</v>
      </c>
      <c r="R112" s="86">
        <f t="shared" si="17"/>
        <v>68800</v>
      </c>
      <c r="S112" s="86">
        <f t="shared" si="18"/>
        <v>68800</v>
      </c>
      <c r="U112" s="128">
        <v>31133200</v>
      </c>
    </row>
    <row r="113" spans="1:21" ht="18.600000000000001" customHeight="1" x14ac:dyDescent="0.25">
      <c r="A113" s="31" t="s">
        <v>214</v>
      </c>
      <c r="B113" s="185" t="s">
        <v>215</v>
      </c>
      <c r="C113" s="56">
        <v>23914000</v>
      </c>
      <c r="D113" s="45">
        <v>24031151</v>
      </c>
      <c r="E113" s="45">
        <v>3040</v>
      </c>
      <c r="F113" s="49"/>
      <c r="G113" s="49"/>
      <c r="H113" s="56">
        <v>4459000</v>
      </c>
      <c r="I113" s="45">
        <v>4335616</v>
      </c>
      <c r="J113" s="56">
        <v>46000</v>
      </c>
      <c r="K113" s="45">
        <v>5500</v>
      </c>
      <c r="L113" s="117">
        <f t="shared" si="19"/>
        <v>28419000</v>
      </c>
      <c r="M113" s="89">
        <f t="shared" si="14"/>
        <v>28375307</v>
      </c>
      <c r="N113" s="64">
        <f t="shared" si="15"/>
        <v>43693</v>
      </c>
      <c r="P113" s="86">
        <f t="shared" si="20"/>
        <v>-117151</v>
      </c>
      <c r="Q113" s="86">
        <f t="shared" si="16"/>
        <v>123384</v>
      </c>
      <c r="R113" s="86">
        <f t="shared" si="17"/>
        <v>40500</v>
      </c>
      <c r="S113" s="191">
        <f t="shared" si="18"/>
        <v>46733</v>
      </c>
      <c r="U113" s="128">
        <v>28375307</v>
      </c>
    </row>
    <row r="114" spans="1:21" ht="18.600000000000001" customHeight="1" x14ac:dyDescent="0.25">
      <c r="A114" s="31" t="s">
        <v>216</v>
      </c>
      <c r="B114" s="185" t="s">
        <v>217</v>
      </c>
      <c r="C114" s="56">
        <v>27879000</v>
      </c>
      <c r="D114" s="45">
        <v>26652693</v>
      </c>
      <c r="E114" s="45"/>
      <c r="F114" s="49"/>
      <c r="G114" s="49"/>
      <c r="H114" s="56">
        <v>2582000</v>
      </c>
      <c r="I114" s="45">
        <v>2508992</v>
      </c>
      <c r="J114" s="56">
        <v>67000</v>
      </c>
      <c r="K114" s="45">
        <f>41800+10000</f>
        <v>51800</v>
      </c>
      <c r="L114" s="117">
        <f t="shared" si="19"/>
        <v>30528000</v>
      </c>
      <c r="M114" s="89">
        <f t="shared" si="14"/>
        <v>29213485</v>
      </c>
      <c r="N114" s="64">
        <f t="shared" si="15"/>
        <v>1314515</v>
      </c>
      <c r="P114" s="86">
        <f t="shared" si="20"/>
        <v>1226307</v>
      </c>
      <c r="Q114" s="86">
        <f t="shared" si="16"/>
        <v>73008</v>
      </c>
      <c r="R114" s="86">
        <f t="shared" si="17"/>
        <v>15200</v>
      </c>
      <c r="S114" s="86">
        <f t="shared" si="18"/>
        <v>1314515</v>
      </c>
      <c r="U114" s="128">
        <v>29213485</v>
      </c>
    </row>
    <row r="115" spans="1:21" ht="18.600000000000001" customHeight="1" x14ac:dyDescent="0.25">
      <c r="A115" s="31" t="s">
        <v>218</v>
      </c>
      <c r="B115" s="185" t="s">
        <v>219</v>
      </c>
      <c r="C115" s="56">
        <v>22096000</v>
      </c>
      <c r="D115" s="45">
        <v>20520455</v>
      </c>
      <c r="E115" s="45"/>
      <c r="F115" s="49"/>
      <c r="G115" s="49"/>
      <c r="H115" s="56">
        <v>4327000</v>
      </c>
      <c r="I115" s="45">
        <v>4011729</v>
      </c>
      <c r="J115" s="56">
        <v>173400</v>
      </c>
      <c r="K115" s="45">
        <v>174000</v>
      </c>
      <c r="L115" s="117">
        <f t="shared" si="19"/>
        <v>26596400</v>
      </c>
      <c r="M115" s="89">
        <f t="shared" si="14"/>
        <v>24706184</v>
      </c>
      <c r="N115" s="64">
        <f t="shared" si="15"/>
        <v>1890216</v>
      </c>
      <c r="P115" s="86">
        <f t="shared" si="20"/>
        <v>1575545</v>
      </c>
      <c r="Q115" s="86">
        <f t="shared" si="16"/>
        <v>315271</v>
      </c>
      <c r="R115" s="86">
        <f t="shared" si="17"/>
        <v>-600</v>
      </c>
      <c r="S115" s="86">
        <f t="shared" si="18"/>
        <v>1890216</v>
      </c>
      <c r="U115" s="128">
        <v>24706184</v>
      </c>
    </row>
    <row r="116" spans="1:21" ht="18.600000000000001" customHeight="1" x14ac:dyDescent="0.25">
      <c r="A116" s="31" t="s">
        <v>220</v>
      </c>
      <c r="B116" s="185" t="s">
        <v>221</v>
      </c>
      <c r="C116" s="56">
        <v>31815000</v>
      </c>
      <c r="D116" s="45">
        <v>31768932</v>
      </c>
      <c r="E116" s="45"/>
      <c r="F116" s="49"/>
      <c r="G116" s="49"/>
      <c r="H116" s="56">
        <v>2195000</v>
      </c>
      <c r="I116" s="45">
        <v>2105724</v>
      </c>
      <c r="J116" s="56">
        <v>104000</v>
      </c>
      <c r="K116" s="45">
        <v>32700</v>
      </c>
      <c r="L116" s="117">
        <f t="shared" si="19"/>
        <v>34114000</v>
      </c>
      <c r="M116" s="89">
        <f t="shared" si="14"/>
        <v>33907356</v>
      </c>
      <c r="N116" s="64">
        <f t="shared" si="15"/>
        <v>206644</v>
      </c>
      <c r="P116" s="86">
        <f t="shared" si="20"/>
        <v>46068</v>
      </c>
      <c r="Q116" s="86">
        <f t="shared" si="16"/>
        <v>89276</v>
      </c>
      <c r="R116" s="86">
        <f t="shared" si="17"/>
        <v>71300</v>
      </c>
      <c r="S116" s="86">
        <f t="shared" si="18"/>
        <v>206644</v>
      </c>
      <c r="U116" s="128">
        <v>33907356</v>
      </c>
    </row>
    <row r="117" spans="1:21" ht="18.600000000000001" customHeight="1" x14ac:dyDescent="0.25">
      <c r="A117" s="31" t="s">
        <v>222</v>
      </c>
      <c r="B117" s="185" t="s">
        <v>223</v>
      </c>
      <c r="C117" s="223">
        <v>25202000</v>
      </c>
      <c r="D117" s="45">
        <v>24790215</v>
      </c>
      <c r="E117" s="45"/>
      <c r="F117" s="49"/>
      <c r="G117" s="49"/>
      <c r="H117" s="56">
        <v>2862000</v>
      </c>
      <c r="I117" s="45">
        <v>2767632</v>
      </c>
      <c r="J117" s="56">
        <v>273800</v>
      </c>
      <c r="K117" s="45">
        <v>273800</v>
      </c>
      <c r="L117" s="117">
        <f t="shared" si="19"/>
        <v>28337800</v>
      </c>
      <c r="M117" s="89">
        <f t="shared" si="14"/>
        <v>27831647</v>
      </c>
      <c r="N117" s="64">
        <f t="shared" si="15"/>
        <v>506153</v>
      </c>
      <c r="P117" s="86">
        <f t="shared" si="20"/>
        <v>411785</v>
      </c>
      <c r="Q117" s="86">
        <f t="shared" si="16"/>
        <v>94368</v>
      </c>
      <c r="R117" s="86">
        <f t="shared" si="17"/>
        <v>0</v>
      </c>
      <c r="S117" s="180">
        <f t="shared" si="18"/>
        <v>506153</v>
      </c>
      <c r="U117" s="128">
        <v>27831647</v>
      </c>
    </row>
    <row r="118" spans="1:21" ht="18.600000000000001" customHeight="1" x14ac:dyDescent="0.25">
      <c r="A118" s="31" t="s">
        <v>224</v>
      </c>
      <c r="B118" s="185" t="s">
        <v>225</v>
      </c>
      <c r="C118" s="56">
        <v>23087000</v>
      </c>
      <c r="D118" s="45">
        <v>23074279</v>
      </c>
      <c r="E118" s="45">
        <v>15357</v>
      </c>
      <c r="F118" s="49"/>
      <c r="G118" s="49"/>
      <c r="H118" s="56">
        <v>2656000</v>
      </c>
      <c r="I118" s="45">
        <v>2638748</v>
      </c>
      <c r="J118" s="56">
        <v>17000</v>
      </c>
      <c r="K118" s="45">
        <v>4500</v>
      </c>
      <c r="L118" s="117">
        <f t="shared" si="19"/>
        <v>25760000</v>
      </c>
      <c r="M118" s="89">
        <f t="shared" si="14"/>
        <v>25732884</v>
      </c>
      <c r="N118" s="64">
        <f t="shared" si="15"/>
        <v>27116</v>
      </c>
      <c r="P118" s="86">
        <f t="shared" si="20"/>
        <v>12721</v>
      </c>
      <c r="Q118" s="86">
        <f t="shared" si="16"/>
        <v>17252</v>
      </c>
      <c r="R118" s="86">
        <f t="shared" si="17"/>
        <v>12500</v>
      </c>
      <c r="S118" s="86">
        <f t="shared" si="18"/>
        <v>42473</v>
      </c>
      <c r="U118" s="128">
        <v>25732884</v>
      </c>
    </row>
    <row r="119" spans="1:21" ht="18.600000000000001" customHeight="1" x14ac:dyDescent="0.25">
      <c r="A119" s="31" t="s">
        <v>226</v>
      </c>
      <c r="B119" s="185" t="s">
        <v>227</v>
      </c>
      <c r="C119" s="56">
        <v>20036000</v>
      </c>
      <c r="D119" s="45">
        <v>20006141</v>
      </c>
      <c r="E119" s="45">
        <v>4722</v>
      </c>
      <c r="F119" s="49"/>
      <c r="G119" s="49"/>
      <c r="H119" s="56">
        <v>4335616</v>
      </c>
      <c r="I119" s="45">
        <v>2503872</v>
      </c>
      <c r="J119" s="56">
        <v>36000</v>
      </c>
      <c r="K119" s="45">
        <v>0</v>
      </c>
      <c r="L119" s="117">
        <f t="shared" si="19"/>
        <v>24407616</v>
      </c>
      <c r="M119" s="89">
        <f t="shared" si="14"/>
        <v>22514735</v>
      </c>
      <c r="N119" s="64">
        <f t="shared" si="15"/>
        <v>1892881</v>
      </c>
      <c r="P119" s="86">
        <f t="shared" si="20"/>
        <v>29859</v>
      </c>
      <c r="Q119" s="86">
        <f t="shared" si="16"/>
        <v>1831744</v>
      </c>
      <c r="R119" s="86">
        <f t="shared" si="17"/>
        <v>36000</v>
      </c>
      <c r="S119" s="86">
        <f t="shared" si="18"/>
        <v>1897603</v>
      </c>
      <c r="U119" s="128">
        <v>22514735</v>
      </c>
    </row>
    <row r="120" spans="1:21" ht="18.600000000000001" customHeight="1" x14ac:dyDescent="0.25">
      <c r="A120" s="31" t="s">
        <v>228</v>
      </c>
      <c r="B120" s="185" t="s">
        <v>229</v>
      </c>
      <c r="C120" s="56">
        <v>24135000</v>
      </c>
      <c r="D120" s="45">
        <v>24102509</v>
      </c>
      <c r="E120" s="45"/>
      <c r="F120" s="49"/>
      <c r="G120" s="49"/>
      <c r="H120" s="56">
        <v>4212000</v>
      </c>
      <c r="I120" s="45">
        <v>4062192</v>
      </c>
      <c r="J120" s="56">
        <v>55100</v>
      </c>
      <c r="K120" s="45">
        <v>55100</v>
      </c>
      <c r="L120" s="117">
        <f t="shared" si="19"/>
        <v>28402100</v>
      </c>
      <c r="M120" s="89">
        <f t="shared" si="14"/>
        <v>28219801</v>
      </c>
      <c r="N120" s="64">
        <f t="shared" si="15"/>
        <v>182299</v>
      </c>
      <c r="P120" s="86">
        <f t="shared" si="20"/>
        <v>32491</v>
      </c>
      <c r="Q120" s="86">
        <f t="shared" si="16"/>
        <v>149808</v>
      </c>
      <c r="R120" s="86">
        <f t="shared" si="17"/>
        <v>0</v>
      </c>
      <c r="S120" s="86">
        <f t="shared" si="18"/>
        <v>182299</v>
      </c>
      <c r="U120" s="128">
        <v>28219801</v>
      </c>
    </row>
    <row r="121" spans="1:21" ht="18.600000000000001" customHeight="1" x14ac:dyDescent="0.25">
      <c r="A121" s="31" t="s">
        <v>230</v>
      </c>
      <c r="B121" s="185" t="s">
        <v>231</v>
      </c>
      <c r="C121" s="56">
        <v>25822000</v>
      </c>
      <c r="D121" s="45">
        <v>25768902</v>
      </c>
      <c r="E121" s="45">
        <v>6910</v>
      </c>
      <c r="F121" s="49"/>
      <c r="G121" s="49"/>
      <c r="H121" s="56">
        <v>3324000</v>
      </c>
      <c r="I121" s="45">
        <v>3169728</v>
      </c>
      <c r="J121" s="56">
        <v>73000</v>
      </c>
      <c r="K121" s="45">
        <v>15600</v>
      </c>
      <c r="L121" s="117">
        <f t="shared" si="19"/>
        <v>29219000</v>
      </c>
      <c r="M121" s="89">
        <f t="shared" si="14"/>
        <v>28961140</v>
      </c>
      <c r="N121" s="64">
        <f t="shared" si="15"/>
        <v>257860</v>
      </c>
      <c r="P121" s="86">
        <f t="shared" si="20"/>
        <v>53098</v>
      </c>
      <c r="Q121" s="86">
        <f t="shared" si="16"/>
        <v>154272</v>
      </c>
      <c r="R121" s="86">
        <f t="shared" si="17"/>
        <v>57400</v>
      </c>
      <c r="S121" s="86">
        <f t="shared" si="18"/>
        <v>264770</v>
      </c>
      <c r="U121" s="128">
        <v>28961140</v>
      </c>
    </row>
    <row r="122" spans="1:21" ht="18.600000000000001" customHeight="1" x14ac:dyDescent="0.25">
      <c r="A122" s="31" t="s">
        <v>232</v>
      </c>
      <c r="B122" s="185" t="s">
        <v>233</v>
      </c>
      <c r="C122" s="56">
        <v>25768000</v>
      </c>
      <c r="D122" s="45">
        <v>25819559</v>
      </c>
      <c r="E122" s="45">
        <v>4680</v>
      </c>
      <c r="F122" s="49"/>
      <c r="G122" s="49"/>
      <c r="H122" s="56">
        <v>3297000</v>
      </c>
      <c r="I122" s="45">
        <v>3228072</v>
      </c>
      <c r="J122" s="56">
        <v>10000</v>
      </c>
      <c r="K122" s="45">
        <v>10000</v>
      </c>
      <c r="L122" s="117">
        <f t="shared" si="19"/>
        <v>29075000</v>
      </c>
      <c r="M122" s="89">
        <f t="shared" si="14"/>
        <v>29062311</v>
      </c>
      <c r="N122" s="64">
        <f t="shared" si="15"/>
        <v>12689</v>
      </c>
      <c r="P122" s="86">
        <f t="shared" si="20"/>
        <v>-51559</v>
      </c>
      <c r="Q122" s="86">
        <f t="shared" si="16"/>
        <v>68928</v>
      </c>
      <c r="R122" s="86">
        <f t="shared" si="17"/>
        <v>0</v>
      </c>
      <c r="S122" s="86">
        <f t="shared" si="18"/>
        <v>17369</v>
      </c>
      <c r="U122" s="128">
        <v>29062311</v>
      </c>
    </row>
    <row r="123" spans="1:21" ht="18.600000000000001" customHeight="1" x14ac:dyDescent="0.25">
      <c r="A123" s="31" t="s">
        <v>234</v>
      </c>
      <c r="B123" s="185" t="s">
        <v>235</v>
      </c>
      <c r="C123" s="56">
        <v>24786000</v>
      </c>
      <c r="D123" s="45">
        <v>22725076</v>
      </c>
      <c r="E123" s="45">
        <v>3473</v>
      </c>
      <c r="F123" s="49"/>
      <c r="G123" s="49"/>
      <c r="H123" s="56">
        <v>739000</v>
      </c>
      <c r="I123" s="45">
        <v>722414</v>
      </c>
      <c r="J123" s="56">
        <v>22000</v>
      </c>
      <c r="K123" s="45">
        <v>1500</v>
      </c>
      <c r="L123" s="117">
        <f t="shared" si="19"/>
        <v>25547000</v>
      </c>
      <c r="M123" s="89">
        <f t="shared" si="14"/>
        <v>23452463</v>
      </c>
      <c r="N123" s="64">
        <f t="shared" si="15"/>
        <v>2094537</v>
      </c>
      <c r="P123" s="86">
        <f t="shared" si="20"/>
        <v>2060924</v>
      </c>
      <c r="Q123" s="86">
        <f t="shared" si="16"/>
        <v>16586</v>
      </c>
      <c r="R123" s="86">
        <f t="shared" si="17"/>
        <v>20500</v>
      </c>
      <c r="S123" s="86">
        <f t="shared" si="18"/>
        <v>2098010</v>
      </c>
      <c r="U123" s="128">
        <v>23452463</v>
      </c>
    </row>
    <row r="124" spans="1:21" ht="18.600000000000001" customHeight="1" x14ac:dyDescent="0.25">
      <c r="A124" s="31" t="s">
        <v>236</v>
      </c>
      <c r="B124" s="185" t="s">
        <v>237</v>
      </c>
      <c r="C124" s="56">
        <v>25686000</v>
      </c>
      <c r="D124" s="45">
        <v>24930018</v>
      </c>
      <c r="E124" s="45"/>
      <c r="F124" s="49"/>
      <c r="G124" s="49"/>
      <c r="H124" s="56">
        <v>4225000</v>
      </c>
      <c r="I124" s="45">
        <v>3503306</v>
      </c>
      <c r="J124" s="56">
        <v>278800</v>
      </c>
      <c r="K124" s="45">
        <v>278800</v>
      </c>
      <c r="L124" s="117">
        <f t="shared" si="19"/>
        <v>30189800</v>
      </c>
      <c r="M124" s="89">
        <f t="shared" si="14"/>
        <v>28712124</v>
      </c>
      <c r="N124" s="64">
        <f t="shared" si="15"/>
        <v>1477676</v>
      </c>
      <c r="P124" s="86">
        <f t="shared" si="20"/>
        <v>755982</v>
      </c>
      <c r="Q124" s="86">
        <f t="shared" si="16"/>
        <v>721694</v>
      </c>
      <c r="R124" s="86">
        <f t="shared" si="17"/>
        <v>0</v>
      </c>
      <c r="S124" s="86">
        <f t="shared" si="18"/>
        <v>1477676</v>
      </c>
      <c r="U124" s="128">
        <v>28712124</v>
      </c>
    </row>
    <row r="125" spans="1:21" ht="18.600000000000001" customHeight="1" x14ac:dyDescent="0.25">
      <c r="A125" s="31" t="s">
        <v>238</v>
      </c>
      <c r="B125" s="185" t="s">
        <v>239</v>
      </c>
      <c r="C125" s="56">
        <v>23874000</v>
      </c>
      <c r="D125" s="45">
        <v>23259401</v>
      </c>
      <c r="E125" s="45"/>
      <c r="F125" s="49"/>
      <c r="G125" s="49"/>
      <c r="H125" s="56">
        <v>2905000</v>
      </c>
      <c r="I125" s="45">
        <v>2848044</v>
      </c>
      <c r="J125" s="56">
        <v>260460</v>
      </c>
      <c r="K125" s="45">
        <v>260460</v>
      </c>
      <c r="L125" s="117">
        <f t="shared" si="19"/>
        <v>27039460</v>
      </c>
      <c r="M125" s="89">
        <f t="shared" si="14"/>
        <v>26367905</v>
      </c>
      <c r="N125" s="64">
        <f t="shared" si="15"/>
        <v>671555</v>
      </c>
      <c r="P125" s="86">
        <f t="shared" si="20"/>
        <v>614599</v>
      </c>
      <c r="Q125" s="86">
        <f t="shared" si="16"/>
        <v>56956</v>
      </c>
      <c r="R125" s="86">
        <f t="shared" si="17"/>
        <v>0</v>
      </c>
      <c r="S125" s="86">
        <f t="shared" si="18"/>
        <v>671555</v>
      </c>
      <c r="U125" s="128">
        <v>26367905</v>
      </c>
    </row>
    <row r="126" spans="1:21" ht="18.600000000000001" customHeight="1" x14ac:dyDescent="0.25">
      <c r="A126" s="31" t="s">
        <v>240</v>
      </c>
      <c r="B126" s="185" t="s">
        <v>241</v>
      </c>
      <c r="C126" s="56">
        <v>23919000</v>
      </c>
      <c r="D126" s="45">
        <v>23436140</v>
      </c>
      <c r="E126" s="45">
        <v>1608</v>
      </c>
      <c r="F126" s="49"/>
      <c r="G126" s="49"/>
      <c r="H126" s="56">
        <v>3635000</v>
      </c>
      <c r="I126" s="45">
        <v>3366155</v>
      </c>
      <c r="J126" s="56">
        <v>37300</v>
      </c>
      <c r="K126" s="45">
        <v>37300</v>
      </c>
      <c r="L126" s="117">
        <f t="shared" si="19"/>
        <v>27591300</v>
      </c>
      <c r="M126" s="89">
        <f t="shared" si="14"/>
        <v>26841203</v>
      </c>
      <c r="N126" s="64">
        <f t="shared" si="15"/>
        <v>750097</v>
      </c>
      <c r="P126" s="86">
        <f t="shared" si="20"/>
        <v>482860</v>
      </c>
      <c r="Q126" s="86">
        <f t="shared" si="16"/>
        <v>268845</v>
      </c>
      <c r="R126" s="86">
        <f t="shared" si="17"/>
        <v>0</v>
      </c>
      <c r="S126" s="86">
        <f t="shared" si="18"/>
        <v>751705</v>
      </c>
      <c r="U126" s="128">
        <v>26841203</v>
      </c>
    </row>
    <row r="127" spans="1:21" ht="18.600000000000001" customHeight="1" x14ac:dyDescent="0.25">
      <c r="A127" s="31" t="s">
        <v>242</v>
      </c>
      <c r="B127" s="185" t="s">
        <v>243</v>
      </c>
      <c r="C127" s="56">
        <v>22604100</v>
      </c>
      <c r="D127" s="45">
        <v>22713165</v>
      </c>
      <c r="E127" s="45"/>
      <c r="F127" s="49"/>
      <c r="G127" s="49"/>
      <c r="H127" s="56">
        <v>2494000</v>
      </c>
      <c r="I127" s="45">
        <v>2368812</v>
      </c>
      <c r="J127" s="56">
        <v>79000</v>
      </c>
      <c r="K127" s="45">
        <f>0+14065</f>
        <v>14065</v>
      </c>
      <c r="L127" s="117">
        <f t="shared" si="19"/>
        <v>25177100</v>
      </c>
      <c r="M127" s="89">
        <f t="shared" si="14"/>
        <v>25096042</v>
      </c>
      <c r="N127" s="64">
        <f t="shared" si="15"/>
        <v>81058</v>
      </c>
      <c r="P127" s="86">
        <f t="shared" si="20"/>
        <v>-109065</v>
      </c>
      <c r="Q127" s="86">
        <f t="shared" si="16"/>
        <v>125188</v>
      </c>
      <c r="R127" s="86">
        <f t="shared" si="17"/>
        <v>64935</v>
      </c>
      <c r="S127" s="86">
        <f t="shared" si="18"/>
        <v>81058</v>
      </c>
      <c r="U127" s="128">
        <v>25096042</v>
      </c>
    </row>
    <row r="128" spans="1:21" ht="18.600000000000001" customHeight="1" x14ac:dyDescent="0.25">
      <c r="A128" s="31" t="s">
        <v>244</v>
      </c>
      <c r="B128" s="185" t="s">
        <v>245</v>
      </c>
      <c r="C128" s="56">
        <v>20544000</v>
      </c>
      <c r="D128" s="45">
        <v>20470734</v>
      </c>
      <c r="E128" s="45"/>
      <c r="F128" s="49"/>
      <c r="G128" s="49"/>
      <c r="H128" s="56">
        <v>1751000</v>
      </c>
      <c r="I128" s="45">
        <v>1505178</v>
      </c>
      <c r="J128" s="56">
        <v>4000</v>
      </c>
      <c r="K128" s="45">
        <v>1000</v>
      </c>
      <c r="L128" s="117">
        <f t="shared" si="19"/>
        <v>22299000</v>
      </c>
      <c r="M128" s="89">
        <f t="shared" si="14"/>
        <v>21976912</v>
      </c>
      <c r="N128" s="64">
        <f t="shared" si="15"/>
        <v>322088</v>
      </c>
      <c r="P128" s="86">
        <f t="shared" si="20"/>
        <v>73266</v>
      </c>
      <c r="Q128" s="86">
        <f t="shared" si="16"/>
        <v>245822</v>
      </c>
      <c r="R128" s="86">
        <f t="shared" si="17"/>
        <v>3000</v>
      </c>
      <c r="S128" s="86">
        <f t="shared" si="18"/>
        <v>322088</v>
      </c>
      <c r="U128" s="128">
        <v>21976912</v>
      </c>
    </row>
    <row r="129" spans="1:21" ht="18.600000000000001" customHeight="1" x14ac:dyDescent="0.25">
      <c r="A129" s="31" t="s">
        <v>246</v>
      </c>
      <c r="B129" s="185" t="s">
        <v>247</v>
      </c>
      <c r="C129" s="56">
        <v>18656000</v>
      </c>
      <c r="D129" s="45">
        <v>17853437</v>
      </c>
      <c r="E129" s="45"/>
      <c r="F129" s="49"/>
      <c r="G129" s="49"/>
      <c r="H129" s="56">
        <v>874000</v>
      </c>
      <c r="I129" s="45">
        <v>803784</v>
      </c>
      <c r="J129" s="56">
        <v>484650</v>
      </c>
      <c r="K129" s="45">
        <v>484650</v>
      </c>
      <c r="L129" s="117">
        <f t="shared" si="19"/>
        <v>20014650</v>
      </c>
      <c r="M129" s="89">
        <f t="shared" si="14"/>
        <v>19141871</v>
      </c>
      <c r="N129" s="64">
        <f t="shared" si="15"/>
        <v>872779</v>
      </c>
      <c r="P129" s="86">
        <f t="shared" si="20"/>
        <v>802563</v>
      </c>
      <c r="Q129" s="86">
        <f t="shared" si="16"/>
        <v>70216</v>
      </c>
      <c r="R129" s="86">
        <f t="shared" si="17"/>
        <v>0</v>
      </c>
      <c r="S129" s="86">
        <f t="shared" si="18"/>
        <v>872779</v>
      </c>
      <c r="U129" s="128">
        <v>19141871</v>
      </c>
    </row>
    <row r="130" spans="1:21" ht="18.600000000000001" customHeight="1" x14ac:dyDescent="0.25">
      <c r="A130" s="31" t="s">
        <v>248</v>
      </c>
      <c r="B130" s="185" t="s">
        <v>249</v>
      </c>
      <c r="C130" s="56">
        <v>17555000</v>
      </c>
      <c r="D130" s="45">
        <v>16986694</v>
      </c>
      <c r="E130" s="45">
        <v>7600</v>
      </c>
      <c r="F130" s="49"/>
      <c r="G130" s="49"/>
      <c r="H130" s="56">
        <v>1933000</v>
      </c>
      <c r="I130" s="45">
        <v>1804097</v>
      </c>
      <c r="J130" s="56">
        <v>36000</v>
      </c>
      <c r="K130" s="45">
        <v>0</v>
      </c>
      <c r="L130" s="117">
        <f t="shared" si="19"/>
        <v>19524000</v>
      </c>
      <c r="M130" s="89">
        <f t="shared" si="14"/>
        <v>18798391</v>
      </c>
      <c r="N130" s="64">
        <f t="shared" si="15"/>
        <v>725609</v>
      </c>
      <c r="P130" s="86">
        <f t="shared" si="20"/>
        <v>568306</v>
      </c>
      <c r="Q130" s="86">
        <f t="shared" si="16"/>
        <v>128903</v>
      </c>
      <c r="R130" s="86">
        <f t="shared" si="17"/>
        <v>36000</v>
      </c>
      <c r="S130" s="86">
        <f t="shared" si="18"/>
        <v>733209</v>
      </c>
      <c r="U130" s="128">
        <v>18798391</v>
      </c>
    </row>
    <row r="131" spans="1:21" ht="18.600000000000001" customHeight="1" x14ac:dyDescent="0.25">
      <c r="A131" s="31" t="s">
        <v>250</v>
      </c>
      <c r="B131" s="185" t="s">
        <v>251</v>
      </c>
      <c r="C131" s="56">
        <v>16986000</v>
      </c>
      <c r="D131" s="45">
        <v>16972390</v>
      </c>
      <c r="E131" s="45">
        <v>1553</v>
      </c>
      <c r="F131" s="49"/>
      <c r="G131" s="49"/>
      <c r="H131" s="56">
        <v>664000</v>
      </c>
      <c r="I131" s="45">
        <v>616872</v>
      </c>
      <c r="J131" s="56">
        <v>145200</v>
      </c>
      <c r="K131" s="45">
        <v>145200</v>
      </c>
      <c r="L131" s="117">
        <f t="shared" si="19"/>
        <v>17795200</v>
      </c>
      <c r="M131" s="89">
        <f t="shared" si="14"/>
        <v>17736015</v>
      </c>
      <c r="N131" s="64">
        <f t="shared" si="15"/>
        <v>59185</v>
      </c>
      <c r="P131" s="86">
        <f t="shared" si="20"/>
        <v>13610</v>
      </c>
      <c r="Q131" s="86">
        <f t="shared" si="16"/>
        <v>47128</v>
      </c>
      <c r="R131" s="86">
        <f t="shared" si="17"/>
        <v>0</v>
      </c>
      <c r="S131" s="86">
        <f t="shared" si="18"/>
        <v>60738</v>
      </c>
      <c r="U131" s="128">
        <v>17736015</v>
      </c>
    </row>
    <row r="132" spans="1:21" ht="18.600000000000001" customHeight="1" x14ac:dyDescent="0.25">
      <c r="A132" s="31" t="s">
        <v>252</v>
      </c>
      <c r="B132" s="185" t="s">
        <v>253</v>
      </c>
      <c r="C132" s="56">
        <v>77421064</v>
      </c>
      <c r="D132" s="45">
        <v>74713958</v>
      </c>
      <c r="E132" s="45">
        <v>3294</v>
      </c>
      <c r="F132" s="49"/>
      <c r="G132" s="49"/>
      <c r="H132" s="56">
        <v>4014000</v>
      </c>
      <c r="I132" s="45">
        <v>3995071</v>
      </c>
      <c r="J132" s="56">
        <v>527200</v>
      </c>
      <c r="K132" s="45">
        <v>527200</v>
      </c>
      <c r="L132" s="117">
        <f>C132-F132+H132+J132</f>
        <v>81962264</v>
      </c>
      <c r="M132" s="89">
        <f t="shared" si="14"/>
        <v>79239523</v>
      </c>
      <c r="N132" s="64">
        <f t="shared" si="15"/>
        <v>2722741</v>
      </c>
      <c r="P132" s="86">
        <f t="shared" si="20"/>
        <v>2707106</v>
      </c>
      <c r="Q132" s="86">
        <f t="shared" si="16"/>
        <v>18929</v>
      </c>
      <c r="R132" s="86">
        <f t="shared" si="17"/>
        <v>0</v>
      </c>
      <c r="S132" s="86">
        <f t="shared" si="18"/>
        <v>2726035</v>
      </c>
      <c r="U132" s="128">
        <v>79239523</v>
      </c>
    </row>
    <row r="133" spans="1:21" ht="18.600000000000001" customHeight="1" thickBot="1" x14ac:dyDescent="0.3">
      <c r="A133" s="34" t="s">
        <v>254</v>
      </c>
      <c r="B133" s="187" t="s">
        <v>255</v>
      </c>
      <c r="C133" s="57">
        <v>18490000</v>
      </c>
      <c r="D133" s="46">
        <v>17142075</v>
      </c>
      <c r="E133" s="46">
        <v>4661</v>
      </c>
      <c r="F133" s="51">
        <v>5000</v>
      </c>
      <c r="G133" s="51"/>
      <c r="H133" s="57">
        <v>201000</v>
      </c>
      <c r="I133" s="46">
        <v>185196</v>
      </c>
      <c r="J133" s="57">
        <v>72100</v>
      </c>
      <c r="K133" s="46">
        <v>72100</v>
      </c>
      <c r="L133" s="126">
        <f>C133-F133+H133+J133</f>
        <v>18758100</v>
      </c>
      <c r="M133" s="89">
        <f t="shared" si="14"/>
        <v>17404032</v>
      </c>
      <c r="N133" s="118">
        <f t="shared" si="15"/>
        <v>1354068</v>
      </c>
      <c r="P133" s="86">
        <f t="shared" si="20"/>
        <v>1342925</v>
      </c>
      <c r="Q133" s="86">
        <f t="shared" si="16"/>
        <v>15804</v>
      </c>
      <c r="R133" s="86">
        <f t="shared" si="17"/>
        <v>0</v>
      </c>
      <c r="S133" s="86">
        <f t="shared" si="18"/>
        <v>1358729</v>
      </c>
      <c r="U133" s="128">
        <v>17404032</v>
      </c>
    </row>
    <row r="134" spans="1:21" ht="7.9" customHeight="1" x14ac:dyDescent="0.25"/>
    <row r="135" spans="1:21" x14ac:dyDescent="0.25">
      <c r="A135" s="23" t="s">
        <v>276</v>
      </c>
      <c r="B135" s="53" t="s">
        <v>298</v>
      </c>
    </row>
    <row r="136" spans="1:21" x14ac:dyDescent="0.25">
      <c r="A136" s="23"/>
    </row>
    <row r="137" spans="1:21" x14ac:dyDescent="0.25">
      <c r="A137" s="23"/>
      <c r="C137" s="183"/>
    </row>
    <row r="138" spans="1:21" x14ac:dyDescent="0.25">
      <c r="A138" s="23"/>
      <c r="C138" s="183"/>
    </row>
    <row r="139" spans="1:21" x14ac:dyDescent="0.25">
      <c r="C139" s="184"/>
    </row>
  </sheetData>
  <sheetProtection algorithmName="SHA-512" hashValue="pzjfo5o0ptYVt22LJFj/MSQF19OkwmeaGn6ZlCVNLbpvr6PWMw5vch4xZ6LRQIdUYgBDYwaZbq7QmiILxupmJw==" saltValue="x2iueKiaXtLQChpnfroEaA==" spinCount="100000" sheet="1" objects="1" scenarios="1"/>
  <mergeCells count="2">
    <mergeCell ref="A2:N2"/>
    <mergeCell ref="P2:S3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9" fitToHeight="0" orientation="landscape" r:id="rId1"/>
  <headerFooter>
    <oddFooter>第 &amp;P 頁，共 &amp;N 頁</oddFooter>
  </headerFooter>
  <ignoredErrors>
    <ignoredError sqref="I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ColWidth="9" defaultRowHeight="16.5" x14ac:dyDescent="0.25"/>
  <cols>
    <col min="1" max="1" width="9.125" style="12" customWidth="1"/>
    <col min="2" max="2" width="13.625" style="12" customWidth="1"/>
    <col min="3" max="6" width="10.75" style="1" customWidth="1"/>
    <col min="7" max="7" width="13.625" style="1" customWidth="1"/>
    <col min="8" max="17" width="10.75" style="1" customWidth="1"/>
    <col min="18" max="18" width="13" style="1" customWidth="1"/>
    <col min="19" max="19" width="11" style="124" customWidth="1"/>
    <col min="20" max="20" width="12.75" style="1" customWidth="1"/>
    <col min="21" max="21" width="9" style="1" customWidth="1"/>
    <col min="22" max="16384" width="9" style="1"/>
  </cols>
  <sheetData>
    <row r="1" spans="1:21" x14ac:dyDescent="0.25">
      <c r="A1" s="12" t="s">
        <v>287</v>
      </c>
    </row>
    <row r="2" spans="1:21" ht="22.35" customHeight="1" x14ac:dyDescent="0.25">
      <c r="A2" s="229" t="s">
        <v>316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21" ht="19.7" customHeight="1" thickBot="1" x14ac:dyDescent="0.3">
      <c r="A3" s="13"/>
      <c r="B3" s="13"/>
      <c r="C3" s="71"/>
      <c r="D3" s="71"/>
      <c r="E3" s="13"/>
      <c r="F3" s="13"/>
      <c r="G3" s="112"/>
      <c r="H3" s="13" t="s">
        <v>349</v>
      </c>
      <c r="I3" s="13"/>
      <c r="J3" s="13"/>
      <c r="K3" s="24"/>
      <c r="L3" s="24"/>
      <c r="M3" s="24"/>
      <c r="N3" s="24"/>
      <c r="O3" s="24"/>
      <c r="P3" s="24"/>
      <c r="Q3" s="24"/>
      <c r="R3" s="113"/>
      <c r="T3" s="113" t="s">
        <v>317</v>
      </c>
    </row>
    <row r="4" spans="1:21" ht="57" customHeight="1" x14ac:dyDescent="0.25">
      <c r="A4" s="32" t="s">
        <v>1</v>
      </c>
      <c r="B4" s="136" t="s">
        <v>2</v>
      </c>
      <c r="C4" s="140" t="s">
        <v>279</v>
      </c>
      <c r="D4" s="43" t="s">
        <v>274</v>
      </c>
      <c r="E4" s="47" t="s">
        <v>273</v>
      </c>
      <c r="F4" s="47" t="s">
        <v>304</v>
      </c>
      <c r="G4" s="62" t="s">
        <v>275</v>
      </c>
      <c r="H4" s="140" t="s">
        <v>271</v>
      </c>
      <c r="I4" s="66" t="s">
        <v>272</v>
      </c>
      <c r="J4" s="54" t="s">
        <v>280</v>
      </c>
      <c r="K4" s="66" t="s">
        <v>281</v>
      </c>
      <c r="L4" s="54" t="s">
        <v>282</v>
      </c>
      <c r="M4" s="66" t="s">
        <v>283</v>
      </c>
      <c r="N4" s="54" t="s">
        <v>296</v>
      </c>
      <c r="O4" s="66" t="s">
        <v>297</v>
      </c>
      <c r="P4" s="198" t="s">
        <v>340</v>
      </c>
      <c r="Q4" s="199" t="s">
        <v>341</v>
      </c>
      <c r="R4" s="131" t="s">
        <v>318</v>
      </c>
      <c r="S4" s="148" t="s">
        <v>339</v>
      </c>
      <c r="T4" s="62" t="s">
        <v>332</v>
      </c>
    </row>
    <row r="5" spans="1:21" s="81" customFormat="1" ht="27.2" customHeight="1" thickBot="1" x14ac:dyDescent="0.2">
      <c r="A5" s="75"/>
      <c r="B5" s="137"/>
      <c r="C5" s="141" t="s">
        <v>284</v>
      </c>
      <c r="D5" s="77" t="s">
        <v>308</v>
      </c>
      <c r="E5" s="83" t="s">
        <v>305</v>
      </c>
      <c r="F5" s="78" t="s">
        <v>285</v>
      </c>
      <c r="G5" s="142" t="s">
        <v>309</v>
      </c>
      <c r="H5" s="141" t="s">
        <v>321</v>
      </c>
      <c r="I5" s="79" t="s">
        <v>322</v>
      </c>
      <c r="J5" s="76" t="s">
        <v>323</v>
      </c>
      <c r="K5" s="79" t="s">
        <v>324</v>
      </c>
      <c r="L5" s="80" t="s">
        <v>325</v>
      </c>
      <c r="M5" s="79" t="s">
        <v>326</v>
      </c>
      <c r="N5" s="80" t="s">
        <v>327</v>
      </c>
      <c r="O5" s="79" t="s">
        <v>328</v>
      </c>
      <c r="P5" s="196" t="s">
        <v>342</v>
      </c>
      <c r="Q5" s="194" t="s">
        <v>343</v>
      </c>
      <c r="R5" s="132" t="s">
        <v>344</v>
      </c>
      <c r="S5" s="157" t="s">
        <v>345</v>
      </c>
      <c r="T5" s="158" t="s">
        <v>346</v>
      </c>
    </row>
    <row r="6" spans="1:21" ht="25.15" customHeight="1" x14ac:dyDescent="0.25">
      <c r="A6" s="29" t="s">
        <v>0</v>
      </c>
      <c r="B6" s="138"/>
      <c r="C6" s="143">
        <f t="shared" ref="C6:M6" si="0">SUM(C8:C133)</f>
        <v>40017000</v>
      </c>
      <c r="D6" s="44">
        <f t="shared" si="0"/>
        <v>28878128</v>
      </c>
      <c r="E6" s="48">
        <f t="shared" si="0"/>
        <v>2285000</v>
      </c>
      <c r="F6" s="48">
        <f t="shared" si="0"/>
        <v>1052806</v>
      </c>
      <c r="G6" s="63">
        <f t="shared" si="0"/>
        <v>9718460</v>
      </c>
      <c r="H6" s="143">
        <f>SUM(H8:H133)</f>
        <v>896000</v>
      </c>
      <c r="I6" s="67">
        <f t="shared" si="0"/>
        <v>2442053</v>
      </c>
      <c r="J6" s="55">
        <f t="shared" si="0"/>
        <v>2000000</v>
      </c>
      <c r="K6" s="67">
        <f t="shared" si="0"/>
        <v>2099985</v>
      </c>
      <c r="L6" s="55">
        <f>SUM(L8:L133)</f>
        <v>466000</v>
      </c>
      <c r="M6" s="67">
        <f t="shared" si="0"/>
        <v>579927</v>
      </c>
      <c r="N6" s="55">
        <f t="shared" ref="N6:O6" si="1">SUM(N8:N133)</f>
        <v>39000</v>
      </c>
      <c r="O6" s="67">
        <f t="shared" si="1"/>
        <v>14120</v>
      </c>
      <c r="P6" s="197">
        <f>SUM(P7:P133)</f>
        <v>12000</v>
      </c>
      <c r="Q6" s="195">
        <f>SUM(Q7:Q133)</f>
        <v>12217</v>
      </c>
      <c r="R6" s="133">
        <f>SUM(R8:R133)</f>
        <v>1735302</v>
      </c>
      <c r="S6" s="155">
        <f>SUM(S7:S133)</f>
        <v>0</v>
      </c>
      <c r="T6" s="156">
        <f>SUM(R6:S6)</f>
        <v>1735302</v>
      </c>
    </row>
    <row r="7" spans="1:21" ht="18.600000000000001" customHeight="1" x14ac:dyDescent="0.25">
      <c r="A7" s="18" t="s">
        <v>3</v>
      </c>
      <c r="B7" s="139" t="s">
        <v>270</v>
      </c>
      <c r="C7" s="144"/>
      <c r="D7" s="45"/>
      <c r="E7" s="49"/>
      <c r="F7" s="49"/>
      <c r="G7" s="64"/>
      <c r="H7" s="193"/>
      <c r="I7" s="68"/>
      <c r="J7" s="56"/>
      <c r="K7" s="68"/>
      <c r="L7" s="59"/>
      <c r="M7" s="200"/>
      <c r="N7" s="59"/>
      <c r="O7" s="72"/>
      <c r="P7" s="59"/>
      <c r="Q7" s="72"/>
      <c r="R7" s="134"/>
      <c r="S7" s="129"/>
      <c r="T7" s="149">
        <f t="shared" ref="T7:T70" si="2">SUM(R7:S7)</f>
        <v>0</v>
      </c>
    </row>
    <row r="8" spans="1:21" ht="18.600000000000001" customHeight="1" x14ac:dyDescent="0.25">
      <c r="A8" s="15" t="s">
        <v>4</v>
      </c>
      <c r="B8" s="185" t="s">
        <v>5</v>
      </c>
      <c r="C8" s="144">
        <v>1501000</v>
      </c>
      <c r="D8" s="45">
        <v>1303818</v>
      </c>
      <c r="E8" s="49">
        <v>650000</v>
      </c>
      <c r="F8" s="49">
        <v>440154</v>
      </c>
      <c r="G8" s="64">
        <f t="shared" ref="G8:G71" si="3">(C8-E8)-(D8-F8)</f>
        <v>-12664</v>
      </c>
      <c r="H8" s="144">
        <v>30000</v>
      </c>
      <c r="I8" s="68">
        <v>77535</v>
      </c>
      <c r="J8" s="56">
        <v>2000000</v>
      </c>
      <c r="K8" s="68">
        <v>1989645</v>
      </c>
      <c r="L8" s="59"/>
      <c r="M8" s="200"/>
      <c r="N8" s="59"/>
      <c r="O8" s="200"/>
      <c r="P8" s="59"/>
      <c r="Q8" s="72"/>
      <c r="R8" s="134">
        <f>I8+K8+M8+O8+Q8-H8-J8-L8-N8-P8</f>
        <v>37180</v>
      </c>
      <c r="S8" s="130">
        <v>0</v>
      </c>
      <c r="T8" s="149">
        <f t="shared" si="2"/>
        <v>37180</v>
      </c>
      <c r="U8" s="128"/>
    </row>
    <row r="9" spans="1:21" ht="18.600000000000001" customHeight="1" x14ac:dyDescent="0.25">
      <c r="A9" s="15" t="s">
        <v>6</v>
      </c>
      <c r="B9" s="185" t="s">
        <v>7</v>
      </c>
      <c r="C9" s="144">
        <v>938000</v>
      </c>
      <c r="D9" s="45">
        <v>750374</v>
      </c>
      <c r="E9" s="49">
        <v>200000</v>
      </c>
      <c r="F9" s="49">
        <v>12374</v>
      </c>
      <c r="G9" s="64">
        <f t="shared" si="3"/>
        <v>0</v>
      </c>
      <c r="H9" s="192">
        <v>80000</v>
      </c>
      <c r="I9" s="68">
        <v>95766</v>
      </c>
      <c r="J9" s="56">
        <v>0</v>
      </c>
      <c r="K9" s="68"/>
      <c r="L9" s="59"/>
      <c r="M9" s="200"/>
      <c r="N9" s="59"/>
      <c r="O9" s="200"/>
      <c r="P9" s="59"/>
      <c r="Q9" s="72"/>
      <c r="R9" s="134">
        <f>I9+K9+M9+O9-H9-J9-L9-N9</f>
        <v>15766</v>
      </c>
      <c r="S9" s="130">
        <v>0</v>
      </c>
      <c r="T9" s="149">
        <f t="shared" si="2"/>
        <v>15766</v>
      </c>
      <c r="U9" s="128"/>
    </row>
    <row r="10" spans="1:21" ht="18.600000000000001" customHeight="1" x14ac:dyDescent="0.25">
      <c r="A10" s="15" t="s">
        <v>8</v>
      </c>
      <c r="B10" s="185" t="s">
        <v>9</v>
      </c>
      <c r="C10" s="144">
        <v>1105000</v>
      </c>
      <c r="D10" s="45">
        <v>1303390</v>
      </c>
      <c r="E10" s="49">
        <v>100000</v>
      </c>
      <c r="F10" s="49">
        <v>100000</v>
      </c>
      <c r="G10" s="64">
        <f t="shared" si="3"/>
        <v>-198390</v>
      </c>
      <c r="H10" s="192">
        <v>110000</v>
      </c>
      <c r="I10" s="68">
        <v>121032</v>
      </c>
      <c r="J10" s="56">
        <v>0</v>
      </c>
      <c r="K10" s="68"/>
      <c r="L10" s="59"/>
      <c r="M10" s="200"/>
      <c r="N10" s="59">
        <v>4000</v>
      </c>
      <c r="O10" s="215">
        <v>4000</v>
      </c>
      <c r="P10" s="59"/>
      <c r="Q10" s="72"/>
      <c r="R10" s="134">
        <f t="shared" ref="R10:R73" si="4">I10+K10+M10+O10-H10-J10-L10-N10</f>
        <v>11032</v>
      </c>
      <c r="S10" s="130">
        <v>0</v>
      </c>
      <c r="T10" s="149">
        <f t="shared" si="2"/>
        <v>11032</v>
      </c>
      <c r="U10" s="128"/>
    </row>
    <row r="11" spans="1:21" ht="18.600000000000001" customHeight="1" x14ac:dyDescent="0.25">
      <c r="A11" s="15" t="s">
        <v>10</v>
      </c>
      <c r="B11" s="185" t="s">
        <v>11</v>
      </c>
      <c r="C11" s="144">
        <v>1079000</v>
      </c>
      <c r="D11" s="45">
        <v>1207948</v>
      </c>
      <c r="E11" s="49">
        <v>80000</v>
      </c>
      <c r="F11" s="50"/>
      <c r="G11" s="64">
        <f t="shared" si="3"/>
        <v>-208948</v>
      </c>
      <c r="H11" s="192">
        <v>125000</v>
      </c>
      <c r="I11" s="68">
        <v>180484</v>
      </c>
      <c r="J11" s="56">
        <v>0</v>
      </c>
      <c r="K11" s="68"/>
      <c r="L11" s="59"/>
      <c r="M11" s="200"/>
      <c r="N11" s="59"/>
      <c r="O11" s="200"/>
      <c r="P11" s="59"/>
      <c r="Q11" s="72"/>
      <c r="R11" s="134">
        <f t="shared" si="4"/>
        <v>55484</v>
      </c>
      <c r="S11" s="130">
        <v>0</v>
      </c>
      <c r="T11" s="149">
        <f t="shared" si="2"/>
        <v>55484</v>
      </c>
      <c r="U11" s="128"/>
    </row>
    <row r="12" spans="1:21" ht="18.600000000000001" customHeight="1" x14ac:dyDescent="0.25">
      <c r="A12" s="15" t="s">
        <v>12</v>
      </c>
      <c r="B12" s="185" t="s">
        <v>13</v>
      </c>
      <c r="C12" s="144">
        <v>713000</v>
      </c>
      <c r="D12" s="45">
        <v>713000</v>
      </c>
      <c r="E12" s="49">
        <v>200000</v>
      </c>
      <c r="F12" s="50">
        <v>44791</v>
      </c>
      <c r="G12" s="64">
        <f t="shared" si="3"/>
        <v>-155209</v>
      </c>
      <c r="H12" s="192">
        <v>30000</v>
      </c>
      <c r="I12" s="68">
        <v>114002</v>
      </c>
      <c r="J12" s="56">
        <v>0</v>
      </c>
      <c r="K12" s="68"/>
      <c r="L12" s="59">
        <v>8000</v>
      </c>
      <c r="M12" s="200">
        <v>8400</v>
      </c>
      <c r="N12" s="59">
        <v>5000</v>
      </c>
      <c r="O12" s="200">
        <v>4788</v>
      </c>
      <c r="P12" s="59"/>
      <c r="Q12" s="72"/>
      <c r="R12" s="134">
        <f t="shared" si="4"/>
        <v>84190</v>
      </c>
      <c r="S12" s="130">
        <v>0</v>
      </c>
      <c r="T12" s="149">
        <f t="shared" si="2"/>
        <v>84190</v>
      </c>
      <c r="U12" s="128"/>
    </row>
    <row r="13" spans="1:21" ht="18.600000000000001" customHeight="1" x14ac:dyDescent="0.25">
      <c r="A13" s="15" t="s">
        <v>14</v>
      </c>
      <c r="B13" s="186" t="s">
        <v>15</v>
      </c>
      <c r="C13" s="145">
        <f>810000-180000</f>
        <v>630000</v>
      </c>
      <c r="D13" s="92">
        <f>866640-506473</f>
        <v>360167</v>
      </c>
      <c r="E13" s="50"/>
      <c r="F13" s="50"/>
      <c r="G13" s="64">
        <f t="shared" si="3"/>
        <v>269833</v>
      </c>
      <c r="H13" s="192">
        <v>3000</v>
      </c>
      <c r="I13" s="206">
        <v>12040</v>
      </c>
      <c r="J13" s="56">
        <v>0</v>
      </c>
      <c r="K13" s="68"/>
      <c r="L13" s="60"/>
      <c r="M13" s="201"/>
      <c r="N13" s="60"/>
      <c r="O13" s="201"/>
      <c r="P13" s="60">
        <v>12000</v>
      </c>
      <c r="Q13" s="73">
        <v>12217</v>
      </c>
      <c r="R13" s="134">
        <f>I13+K13+M13+O13+Q13-H13-J13-L13-N13-P13</f>
        <v>9257</v>
      </c>
      <c r="S13" s="130">
        <v>0</v>
      </c>
      <c r="T13" s="149">
        <f t="shared" si="2"/>
        <v>9257</v>
      </c>
      <c r="U13" s="128"/>
    </row>
    <row r="14" spans="1:21" ht="18.600000000000001" customHeight="1" x14ac:dyDescent="0.25">
      <c r="A14" s="15" t="s">
        <v>16</v>
      </c>
      <c r="B14" s="185" t="s">
        <v>17</v>
      </c>
      <c r="C14" s="144">
        <v>267000</v>
      </c>
      <c r="D14" s="45">
        <v>266204</v>
      </c>
      <c r="E14" s="49"/>
      <c r="F14" s="49"/>
      <c r="G14" s="64">
        <f t="shared" si="3"/>
        <v>796</v>
      </c>
      <c r="H14" s="205">
        <v>2000</v>
      </c>
      <c r="I14" s="68">
        <v>2406</v>
      </c>
      <c r="J14" s="56">
        <v>0</v>
      </c>
      <c r="K14" s="68"/>
      <c r="L14" s="59"/>
      <c r="M14" s="200"/>
      <c r="N14" s="60"/>
      <c r="O14" s="201"/>
      <c r="P14" s="60"/>
      <c r="Q14" s="73"/>
      <c r="R14" s="134">
        <f t="shared" si="4"/>
        <v>406</v>
      </c>
      <c r="S14" s="130">
        <v>0</v>
      </c>
      <c r="T14" s="149">
        <f t="shared" si="2"/>
        <v>406</v>
      </c>
      <c r="U14" s="128"/>
    </row>
    <row r="15" spans="1:21" ht="18.600000000000001" customHeight="1" x14ac:dyDescent="0.25">
      <c r="A15" s="15" t="s">
        <v>18</v>
      </c>
      <c r="B15" s="185" t="s">
        <v>19</v>
      </c>
      <c r="C15" s="144">
        <v>930000</v>
      </c>
      <c r="D15" s="45">
        <v>956778</v>
      </c>
      <c r="E15" s="49">
        <v>200000</v>
      </c>
      <c r="F15" s="49">
        <v>226778</v>
      </c>
      <c r="G15" s="64">
        <f t="shared" si="3"/>
        <v>0</v>
      </c>
      <c r="H15" s="192">
        <v>14000</v>
      </c>
      <c r="I15" s="68">
        <v>45848</v>
      </c>
      <c r="J15" s="56">
        <v>0</v>
      </c>
      <c r="K15" s="68"/>
      <c r="L15" s="59">
        <v>8000</v>
      </c>
      <c r="M15" s="200">
        <v>8400</v>
      </c>
      <c r="N15" s="60"/>
      <c r="O15" s="201"/>
      <c r="P15" s="60"/>
      <c r="Q15" s="73"/>
      <c r="R15" s="134">
        <f t="shared" si="4"/>
        <v>32248</v>
      </c>
      <c r="S15" s="130">
        <v>0</v>
      </c>
      <c r="T15" s="149">
        <f t="shared" si="2"/>
        <v>32248</v>
      </c>
      <c r="U15" s="128"/>
    </row>
    <row r="16" spans="1:21" ht="18.600000000000001" customHeight="1" x14ac:dyDescent="0.25">
      <c r="A16" s="15" t="s">
        <v>20</v>
      </c>
      <c r="B16" s="185" t="s">
        <v>21</v>
      </c>
      <c r="C16" s="144">
        <v>631000</v>
      </c>
      <c r="D16" s="45">
        <v>344239</v>
      </c>
      <c r="E16" s="49">
        <v>50000</v>
      </c>
      <c r="F16" s="49"/>
      <c r="G16" s="64">
        <f t="shared" si="3"/>
        <v>236761</v>
      </c>
      <c r="H16" s="192">
        <v>20000</v>
      </c>
      <c r="I16" s="68">
        <v>41463</v>
      </c>
      <c r="J16" s="56">
        <v>0</v>
      </c>
      <c r="K16" s="68"/>
      <c r="L16" s="59"/>
      <c r="M16" s="200"/>
      <c r="N16" s="60"/>
      <c r="O16" s="201"/>
      <c r="P16" s="60"/>
      <c r="Q16" s="73"/>
      <c r="R16" s="134">
        <f t="shared" si="4"/>
        <v>21463</v>
      </c>
      <c r="S16" s="130">
        <v>0</v>
      </c>
      <c r="T16" s="149">
        <f t="shared" si="2"/>
        <v>21463</v>
      </c>
      <c r="U16" s="128"/>
    </row>
    <row r="17" spans="1:21" ht="18.600000000000001" customHeight="1" x14ac:dyDescent="0.25">
      <c r="A17" s="15" t="s">
        <v>22</v>
      </c>
      <c r="B17" s="185" t="s">
        <v>23</v>
      </c>
      <c r="C17" s="144">
        <v>311000</v>
      </c>
      <c r="D17" s="45">
        <v>292048</v>
      </c>
      <c r="E17" s="49">
        <v>20000</v>
      </c>
      <c r="F17" s="49"/>
      <c r="G17" s="64">
        <f t="shared" si="3"/>
        <v>-1048</v>
      </c>
      <c r="H17" s="192">
        <v>4000</v>
      </c>
      <c r="I17" s="68">
        <v>14024</v>
      </c>
      <c r="J17" s="56">
        <v>0</v>
      </c>
      <c r="K17" s="68"/>
      <c r="L17" s="59"/>
      <c r="M17" s="200"/>
      <c r="N17" s="60"/>
      <c r="O17" s="201"/>
      <c r="P17" s="60"/>
      <c r="Q17" s="73"/>
      <c r="R17" s="134">
        <f t="shared" si="4"/>
        <v>10024</v>
      </c>
      <c r="S17" s="130">
        <v>0</v>
      </c>
      <c r="T17" s="149">
        <f t="shared" si="2"/>
        <v>10024</v>
      </c>
      <c r="U17" s="128"/>
    </row>
    <row r="18" spans="1:21" ht="18.600000000000001" customHeight="1" x14ac:dyDescent="0.25">
      <c r="A18" s="15" t="s">
        <v>24</v>
      </c>
      <c r="B18" s="185" t="s">
        <v>25</v>
      </c>
      <c r="C18" s="144">
        <v>216000</v>
      </c>
      <c r="D18" s="45">
        <v>176000</v>
      </c>
      <c r="E18" s="49"/>
      <c r="F18" s="49"/>
      <c r="G18" s="64">
        <f t="shared" si="3"/>
        <v>40000</v>
      </c>
      <c r="H18" s="192">
        <v>4000</v>
      </c>
      <c r="I18" s="68">
        <v>3735</v>
      </c>
      <c r="J18" s="56">
        <v>0</v>
      </c>
      <c r="K18" s="68"/>
      <c r="L18" s="59"/>
      <c r="M18" s="200"/>
      <c r="N18" s="60"/>
      <c r="O18" s="201"/>
      <c r="P18" s="60"/>
      <c r="Q18" s="73"/>
      <c r="R18" s="134">
        <f t="shared" si="4"/>
        <v>-265</v>
      </c>
      <c r="S18" s="130">
        <v>0</v>
      </c>
      <c r="T18" s="149">
        <f t="shared" si="2"/>
        <v>-265</v>
      </c>
      <c r="U18" s="128"/>
    </row>
    <row r="19" spans="1:21" ht="18.600000000000001" customHeight="1" x14ac:dyDescent="0.25">
      <c r="A19" s="15" t="s">
        <v>26</v>
      </c>
      <c r="B19" s="185" t="s">
        <v>27</v>
      </c>
      <c r="C19" s="144">
        <v>171000</v>
      </c>
      <c r="D19" s="45">
        <v>224882</v>
      </c>
      <c r="E19" s="49"/>
      <c r="F19" s="49"/>
      <c r="G19" s="64">
        <f t="shared" si="3"/>
        <v>-53882</v>
      </c>
      <c r="H19" s="192">
        <v>2000</v>
      </c>
      <c r="I19" s="68">
        <v>3651</v>
      </c>
      <c r="J19" s="56">
        <v>0</v>
      </c>
      <c r="K19" s="68"/>
      <c r="L19" s="227">
        <v>18000</v>
      </c>
      <c r="M19" s="200">
        <v>12000</v>
      </c>
      <c r="N19" s="227">
        <v>2000</v>
      </c>
      <c r="O19" s="200">
        <v>1636</v>
      </c>
      <c r="P19" s="59"/>
      <c r="Q19" s="72"/>
      <c r="R19" s="134">
        <f t="shared" si="4"/>
        <v>-4713</v>
      </c>
      <c r="S19" s="130">
        <v>0</v>
      </c>
      <c r="T19" s="149">
        <f t="shared" si="2"/>
        <v>-4713</v>
      </c>
      <c r="U19" s="128"/>
    </row>
    <row r="20" spans="1:21" ht="18.600000000000001" customHeight="1" x14ac:dyDescent="0.25">
      <c r="A20" s="15" t="s">
        <v>28</v>
      </c>
      <c r="B20" s="185" t="s">
        <v>29</v>
      </c>
      <c r="C20" s="144">
        <v>315000</v>
      </c>
      <c r="D20" s="45">
        <v>317565</v>
      </c>
      <c r="E20" s="49"/>
      <c r="F20" s="49"/>
      <c r="G20" s="64">
        <f t="shared" si="3"/>
        <v>-2565</v>
      </c>
      <c r="H20" s="192">
        <v>5000</v>
      </c>
      <c r="I20" s="68">
        <v>2749</v>
      </c>
      <c r="J20" s="56">
        <v>0</v>
      </c>
      <c r="K20" s="68"/>
      <c r="L20" s="59">
        <v>96000</v>
      </c>
      <c r="M20" s="200">
        <v>105200</v>
      </c>
      <c r="N20" s="59"/>
      <c r="O20" s="200"/>
      <c r="P20" s="59"/>
      <c r="Q20" s="72"/>
      <c r="R20" s="134">
        <f t="shared" si="4"/>
        <v>6949</v>
      </c>
      <c r="S20" s="130">
        <v>0</v>
      </c>
      <c r="T20" s="149">
        <f t="shared" si="2"/>
        <v>6949</v>
      </c>
      <c r="U20" s="128"/>
    </row>
    <row r="21" spans="1:21" ht="18.600000000000001" customHeight="1" x14ac:dyDescent="0.25">
      <c r="A21" s="15" t="s">
        <v>30</v>
      </c>
      <c r="B21" s="185" t="s">
        <v>31</v>
      </c>
      <c r="C21" s="144">
        <v>180000</v>
      </c>
      <c r="D21" s="45">
        <v>69967</v>
      </c>
      <c r="E21" s="49"/>
      <c r="F21" s="49"/>
      <c r="G21" s="64">
        <f t="shared" si="3"/>
        <v>110033</v>
      </c>
      <c r="H21" s="192">
        <v>1000</v>
      </c>
      <c r="I21" s="68">
        <v>1467</v>
      </c>
      <c r="J21" s="56">
        <v>0</v>
      </c>
      <c r="K21" s="68"/>
      <c r="L21" s="59"/>
      <c r="M21" s="200"/>
      <c r="N21" s="59"/>
      <c r="O21" s="200"/>
      <c r="P21" s="59"/>
      <c r="Q21" s="72"/>
      <c r="R21" s="134">
        <f t="shared" si="4"/>
        <v>467</v>
      </c>
      <c r="S21" s="130">
        <v>0</v>
      </c>
      <c r="T21" s="149">
        <f t="shared" si="2"/>
        <v>467</v>
      </c>
      <c r="U21" s="128"/>
    </row>
    <row r="22" spans="1:21" ht="18.600000000000001" customHeight="1" x14ac:dyDescent="0.25">
      <c r="A22" s="15" t="s">
        <v>32</v>
      </c>
      <c r="B22" s="185" t="s">
        <v>33</v>
      </c>
      <c r="C22" s="144">
        <v>267000</v>
      </c>
      <c r="D22" s="45">
        <v>90991</v>
      </c>
      <c r="E22" s="49"/>
      <c r="F22" s="49"/>
      <c r="G22" s="64">
        <f t="shared" si="3"/>
        <v>176009</v>
      </c>
      <c r="H22" s="192">
        <v>5000</v>
      </c>
      <c r="I22" s="68">
        <v>8525</v>
      </c>
      <c r="J22" s="56">
        <v>0</v>
      </c>
      <c r="K22" s="68"/>
      <c r="L22" s="59">
        <v>8000</v>
      </c>
      <c r="M22" s="200">
        <v>8400</v>
      </c>
      <c r="N22" s="59"/>
      <c r="O22" s="200"/>
      <c r="P22" s="59"/>
      <c r="Q22" s="72"/>
      <c r="R22" s="134">
        <f t="shared" si="4"/>
        <v>3925</v>
      </c>
      <c r="S22" s="130">
        <v>0</v>
      </c>
      <c r="T22" s="149">
        <f t="shared" si="2"/>
        <v>3925</v>
      </c>
      <c r="U22" s="128"/>
    </row>
    <row r="23" spans="1:21" ht="18.600000000000001" customHeight="1" x14ac:dyDescent="0.25">
      <c r="A23" s="15" t="s">
        <v>34</v>
      </c>
      <c r="B23" s="185" t="s">
        <v>35</v>
      </c>
      <c r="C23" s="144">
        <v>100000</v>
      </c>
      <c r="D23" s="45">
        <v>96155</v>
      </c>
      <c r="E23" s="49">
        <v>10000</v>
      </c>
      <c r="F23" s="49"/>
      <c r="G23" s="64">
        <f t="shared" si="3"/>
        <v>-6155</v>
      </c>
      <c r="H23" s="192">
        <v>3000</v>
      </c>
      <c r="I23" s="68">
        <v>3100</v>
      </c>
      <c r="J23" s="56">
        <v>0</v>
      </c>
      <c r="K23" s="68"/>
      <c r="L23" s="59"/>
      <c r="M23" s="200"/>
      <c r="N23" s="59"/>
      <c r="O23" s="200"/>
      <c r="P23" s="59"/>
      <c r="Q23" s="72"/>
      <c r="R23" s="134">
        <f t="shared" si="4"/>
        <v>100</v>
      </c>
      <c r="S23" s="130">
        <v>0</v>
      </c>
      <c r="T23" s="149">
        <f t="shared" si="2"/>
        <v>100</v>
      </c>
      <c r="U23" s="128"/>
    </row>
    <row r="24" spans="1:21" ht="18.600000000000001" customHeight="1" x14ac:dyDescent="0.25">
      <c r="A24" s="15" t="s">
        <v>36</v>
      </c>
      <c r="B24" s="185" t="s">
        <v>37</v>
      </c>
      <c r="C24" s="144">
        <v>482000</v>
      </c>
      <c r="D24" s="45">
        <v>394107</v>
      </c>
      <c r="E24" s="49">
        <v>100000</v>
      </c>
      <c r="F24" s="49">
        <v>100129</v>
      </c>
      <c r="G24" s="64">
        <f t="shared" si="3"/>
        <v>88022</v>
      </c>
      <c r="H24" s="192">
        <v>2000</v>
      </c>
      <c r="I24" s="68">
        <v>5231</v>
      </c>
      <c r="J24" s="56">
        <v>0</v>
      </c>
      <c r="K24" s="68"/>
      <c r="L24" s="59">
        <v>70000</v>
      </c>
      <c r="M24" s="200">
        <v>87500</v>
      </c>
      <c r="N24" s="59"/>
      <c r="O24" s="200"/>
      <c r="P24" s="59"/>
      <c r="Q24" s="72"/>
      <c r="R24" s="134">
        <f t="shared" si="4"/>
        <v>20731</v>
      </c>
      <c r="S24" s="130">
        <v>0</v>
      </c>
      <c r="T24" s="149">
        <f t="shared" si="2"/>
        <v>20731</v>
      </c>
      <c r="U24" s="128"/>
    </row>
    <row r="25" spans="1:21" ht="18.600000000000001" customHeight="1" x14ac:dyDescent="0.25">
      <c r="A25" s="15" t="s">
        <v>38</v>
      </c>
      <c r="B25" s="185" t="s">
        <v>39</v>
      </c>
      <c r="C25" s="144">
        <v>171000</v>
      </c>
      <c r="D25" s="45">
        <v>171000</v>
      </c>
      <c r="E25" s="49"/>
      <c r="F25" s="49"/>
      <c r="G25" s="64">
        <f t="shared" si="3"/>
        <v>0</v>
      </c>
      <c r="H25" s="192">
        <v>3000</v>
      </c>
      <c r="I25" s="68">
        <v>10444</v>
      </c>
      <c r="J25" s="56">
        <v>0</v>
      </c>
      <c r="K25" s="68"/>
      <c r="L25" s="59">
        <v>10000</v>
      </c>
      <c r="M25" s="200"/>
      <c r="N25" s="59"/>
      <c r="O25" s="200"/>
      <c r="P25" s="59"/>
      <c r="Q25" s="72"/>
      <c r="R25" s="134">
        <f t="shared" si="4"/>
        <v>-2556</v>
      </c>
      <c r="S25" s="130">
        <v>0</v>
      </c>
      <c r="T25" s="149">
        <f t="shared" si="2"/>
        <v>-2556</v>
      </c>
      <c r="U25" s="128"/>
    </row>
    <row r="26" spans="1:21" ht="18.600000000000001" customHeight="1" x14ac:dyDescent="0.25">
      <c r="A26" s="15" t="s">
        <v>40</v>
      </c>
      <c r="B26" s="185" t="s">
        <v>41</v>
      </c>
      <c r="C26" s="144">
        <v>760000</v>
      </c>
      <c r="D26" s="45">
        <v>621068</v>
      </c>
      <c r="E26" s="49"/>
      <c r="F26" s="49"/>
      <c r="G26" s="64">
        <f t="shared" si="3"/>
        <v>138932</v>
      </c>
      <c r="H26" s="192">
        <v>5000</v>
      </c>
      <c r="I26" s="68">
        <v>28531</v>
      </c>
      <c r="J26" s="56">
        <v>0</v>
      </c>
      <c r="K26" s="68"/>
      <c r="L26" s="59">
        <v>25000</v>
      </c>
      <c r="M26" s="200">
        <v>36406</v>
      </c>
      <c r="N26" s="59">
        <v>6000</v>
      </c>
      <c r="O26" s="200"/>
      <c r="P26" s="59"/>
      <c r="Q26" s="72"/>
      <c r="R26" s="134">
        <f t="shared" si="4"/>
        <v>28937</v>
      </c>
      <c r="S26" s="130">
        <v>0</v>
      </c>
      <c r="T26" s="149">
        <f t="shared" si="2"/>
        <v>28937</v>
      </c>
      <c r="U26" s="128"/>
    </row>
    <row r="27" spans="1:21" ht="18.600000000000001" customHeight="1" x14ac:dyDescent="0.25">
      <c r="A27" s="15" t="s">
        <v>42</v>
      </c>
      <c r="B27" s="185" t="s">
        <v>43</v>
      </c>
      <c r="C27" s="144">
        <v>147000</v>
      </c>
      <c r="D27" s="45">
        <v>127592</v>
      </c>
      <c r="E27" s="49">
        <v>30000</v>
      </c>
      <c r="F27" s="49">
        <v>29823</v>
      </c>
      <c r="G27" s="64">
        <f t="shared" si="3"/>
        <v>19231</v>
      </c>
      <c r="H27" s="192">
        <v>8000</v>
      </c>
      <c r="I27" s="68">
        <v>6941</v>
      </c>
      <c r="J27" s="56">
        <v>0</v>
      </c>
      <c r="K27" s="68"/>
      <c r="L27" s="59"/>
      <c r="M27" s="200"/>
      <c r="N27" s="59"/>
      <c r="O27" s="200"/>
      <c r="P27" s="59"/>
      <c r="Q27" s="72"/>
      <c r="R27" s="134">
        <f t="shared" si="4"/>
        <v>-1059</v>
      </c>
      <c r="S27" s="130">
        <v>0</v>
      </c>
      <c r="T27" s="149">
        <f t="shared" si="2"/>
        <v>-1059</v>
      </c>
      <c r="U27" s="128"/>
    </row>
    <row r="28" spans="1:21" ht="18.600000000000001" customHeight="1" x14ac:dyDescent="0.25">
      <c r="A28" s="15" t="s">
        <v>44</v>
      </c>
      <c r="B28" s="185" t="s">
        <v>45</v>
      </c>
      <c r="C28" s="144">
        <v>117000</v>
      </c>
      <c r="D28" s="45">
        <v>111130</v>
      </c>
      <c r="E28" s="49"/>
      <c r="F28" s="49"/>
      <c r="G28" s="64">
        <f t="shared" si="3"/>
        <v>5870</v>
      </c>
      <c r="H28" s="192">
        <v>2000</v>
      </c>
      <c r="I28" s="68">
        <v>7276</v>
      </c>
      <c r="J28" s="56">
        <v>0</v>
      </c>
      <c r="K28" s="68"/>
      <c r="L28" s="59">
        <v>22000</v>
      </c>
      <c r="M28" s="200"/>
      <c r="N28" s="59"/>
      <c r="O28" s="200"/>
      <c r="P28" s="59"/>
      <c r="Q28" s="72"/>
      <c r="R28" s="134">
        <f t="shared" si="4"/>
        <v>-16724</v>
      </c>
      <c r="S28" s="130">
        <v>0</v>
      </c>
      <c r="T28" s="149">
        <f t="shared" si="2"/>
        <v>-16724</v>
      </c>
      <c r="U28" s="128"/>
    </row>
    <row r="29" spans="1:21" ht="18.600000000000001" customHeight="1" x14ac:dyDescent="0.25">
      <c r="A29" s="15" t="s">
        <v>46</v>
      </c>
      <c r="B29" s="185" t="s">
        <v>47</v>
      </c>
      <c r="C29" s="144">
        <v>144000</v>
      </c>
      <c r="D29" s="45">
        <v>117975</v>
      </c>
      <c r="E29" s="49"/>
      <c r="F29" s="49"/>
      <c r="G29" s="64">
        <f t="shared" si="3"/>
        <v>26025</v>
      </c>
      <c r="H29" s="192">
        <v>2000</v>
      </c>
      <c r="I29" s="68">
        <v>5277</v>
      </c>
      <c r="J29" s="56">
        <v>0</v>
      </c>
      <c r="K29" s="68"/>
      <c r="L29" s="59"/>
      <c r="M29" s="200"/>
      <c r="N29" s="59"/>
      <c r="O29" s="200"/>
      <c r="P29" s="59"/>
      <c r="Q29" s="72"/>
      <c r="R29" s="134">
        <f t="shared" si="4"/>
        <v>3277</v>
      </c>
      <c r="S29" s="130">
        <v>0</v>
      </c>
      <c r="T29" s="149">
        <f t="shared" si="2"/>
        <v>3277</v>
      </c>
      <c r="U29" s="128"/>
    </row>
    <row r="30" spans="1:21" ht="18.600000000000001" customHeight="1" x14ac:dyDescent="0.25">
      <c r="A30" s="15" t="s">
        <v>48</v>
      </c>
      <c r="B30" s="185" t="s">
        <v>49</v>
      </c>
      <c r="C30" s="144">
        <v>206000</v>
      </c>
      <c r="D30" s="45">
        <v>188365</v>
      </c>
      <c r="E30" s="49">
        <v>30000</v>
      </c>
      <c r="F30" s="49">
        <v>22765</v>
      </c>
      <c r="G30" s="64">
        <f t="shared" si="3"/>
        <v>10400</v>
      </c>
      <c r="H30" s="192">
        <v>2000</v>
      </c>
      <c r="I30" s="68">
        <v>3026</v>
      </c>
      <c r="J30" s="56">
        <v>0</v>
      </c>
      <c r="K30" s="68"/>
      <c r="L30" s="59"/>
      <c r="M30" s="200"/>
      <c r="N30" s="59">
        <v>1000</v>
      </c>
      <c r="O30" s="200"/>
      <c r="P30" s="59"/>
      <c r="Q30" s="72"/>
      <c r="R30" s="134">
        <f t="shared" si="4"/>
        <v>26</v>
      </c>
      <c r="S30" s="130">
        <v>0</v>
      </c>
      <c r="T30" s="149">
        <f t="shared" si="2"/>
        <v>26</v>
      </c>
      <c r="U30" s="128"/>
    </row>
    <row r="31" spans="1:21" ht="18.600000000000001" customHeight="1" x14ac:dyDescent="0.25">
      <c r="A31" s="17" t="s">
        <v>50</v>
      </c>
      <c r="B31" s="185" t="s">
        <v>51</v>
      </c>
      <c r="C31" s="144">
        <v>90000</v>
      </c>
      <c r="D31" s="45">
        <v>44002</v>
      </c>
      <c r="E31" s="49"/>
      <c r="F31" s="49"/>
      <c r="G31" s="64">
        <f t="shared" si="3"/>
        <v>45998</v>
      </c>
      <c r="H31" s="192">
        <v>10000</v>
      </c>
      <c r="I31" s="68">
        <v>2396</v>
      </c>
      <c r="J31" s="56">
        <v>0</v>
      </c>
      <c r="K31" s="68"/>
      <c r="L31" s="59"/>
      <c r="M31" s="200"/>
      <c r="N31" s="59"/>
      <c r="O31" s="200"/>
      <c r="P31" s="59"/>
      <c r="Q31" s="72"/>
      <c r="R31" s="134">
        <f t="shared" si="4"/>
        <v>-7604</v>
      </c>
      <c r="S31" s="130">
        <v>0</v>
      </c>
      <c r="T31" s="149">
        <f t="shared" si="2"/>
        <v>-7604</v>
      </c>
      <c r="U31" s="128"/>
    </row>
    <row r="32" spans="1:21" ht="18.600000000000001" customHeight="1" x14ac:dyDescent="0.25">
      <c r="A32" s="18" t="s">
        <v>348</v>
      </c>
      <c r="B32" s="172" t="s">
        <v>53</v>
      </c>
      <c r="C32" s="144">
        <v>524000</v>
      </c>
      <c r="D32" s="45">
        <v>335782</v>
      </c>
      <c r="E32" s="49"/>
      <c r="F32" s="49"/>
      <c r="G32" s="64"/>
      <c r="H32" s="192">
        <v>1000</v>
      </c>
      <c r="I32" s="68">
        <v>1222</v>
      </c>
      <c r="J32" s="56">
        <v>0</v>
      </c>
      <c r="K32" s="68"/>
      <c r="L32" s="59">
        <v>102000</v>
      </c>
      <c r="M32" s="200">
        <v>127305</v>
      </c>
      <c r="N32" s="59"/>
      <c r="O32" s="200"/>
      <c r="P32" s="59"/>
      <c r="Q32" s="72"/>
      <c r="R32" s="134">
        <f t="shared" si="4"/>
        <v>25527</v>
      </c>
      <c r="S32" s="130">
        <v>0</v>
      </c>
      <c r="T32" s="149"/>
      <c r="U32" s="128"/>
    </row>
    <row r="33" spans="1:21" ht="18.600000000000001" customHeight="1" x14ac:dyDescent="0.25">
      <c r="A33" s="19" t="s">
        <v>54</v>
      </c>
      <c r="B33" s="185" t="s">
        <v>55</v>
      </c>
      <c r="C33" s="144">
        <v>405000</v>
      </c>
      <c r="D33" s="45">
        <v>345042</v>
      </c>
      <c r="E33" s="49"/>
      <c r="F33" s="49"/>
      <c r="G33" s="64">
        <f t="shared" si="3"/>
        <v>59958</v>
      </c>
      <c r="H33" s="150">
        <v>30000</v>
      </c>
      <c r="I33" s="68">
        <v>45964</v>
      </c>
      <c r="J33" s="56">
        <v>0</v>
      </c>
      <c r="K33" s="68"/>
      <c r="L33" s="59"/>
      <c r="M33" s="200"/>
      <c r="N33" s="59"/>
      <c r="O33" s="200"/>
      <c r="P33" s="59"/>
      <c r="Q33" s="72"/>
      <c r="R33" s="134">
        <f t="shared" si="4"/>
        <v>15964</v>
      </c>
      <c r="S33" s="130">
        <v>0</v>
      </c>
      <c r="T33" s="149">
        <f t="shared" si="2"/>
        <v>15964</v>
      </c>
      <c r="U33" s="128"/>
    </row>
    <row r="34" spans="1:21" ht="18.600000000000001" customHeight="1" x14ac:dyDescent="0.25">
      <c r="A34" s="19" t="s">
        <v>56</v>
      </c>
      <c r="B34" s="185" t="s">
        <v>57</v>
      </c>
      <c r="C34" s="144">
        <v>1320000</v>
      </c>
      <c r="D34" s="45">
        <v>1313410</v>
      </c>
      <c r="E34" s="49">
        <v>50000</v>
      </c>
      <c r="F34" s="49"/>
      <c r="G34" s="64">
        <f t="shared" si="3"/>
        <v>-43410</v>
      </c>
      <c r="H34" s="150">
        <v>30000</v>
      </c>
      <c r="I34" s="68">
        <v>141779</v>
      </c>
      <c r="J34" s="56">
        <v>0</v>
      </c>
      <c r="K34" s="68"/>
      <c r="L34" s="59"/>
      <c r="M34" s="200"/>
      <c r="N34" s="59">
        <v>21000</v>
      </c>
      <c r="O34" s="200">
        <v>3696</v>
      </c>
      <c r="P34" s="59"/>
      <c r="Q34" s="72"/>
      <c r="R34" s="134">
        <f t="shared" si="4"/>
        <v>94475</v>
      </c>
      <c r="S34" s="130">
        <v>0</v>
      </c>
      <c r="T34" s="149">
        <f t="shared" si="2"/>
        <v>94475</v>
      </c>
      <c r="U34" s="128"/>
    </row>
    <row r="35" spans="1:21" ht="18.600000000000001" customHeight="1" x14ac:dyDescent="0.25">
      <c r="A35" s="20" t="s">
        <v>58</v>
      </c>
      <c r="B35" s="185" t="s">
        <v>59</v>
      </c>
      <c r="C35" s="144">
        <v>573000</v>
      </c>
      <c r="D35" s="45">
        <v>330461</v>
      </c>
      <c r="E35" s="49"/>
      <c r="F35" s="49"/>
      <c r="G35" s="64">
        <f t="shared" si="3"/>
        <v>242539</v>
      </c>
      <c r="H35" s="150">
        <v>10000</v>
      </c>
      <c r="I35" s="68">
        <v>102050</v>
      </c>
      <c r="J35" s="56">
        <v>0</v>
      </c>
      <c r="K35" s="68"/>
      <c r="L35" s="59"/>
      <c r="M35" s="200"/>
      <c r="N35" s="59"/>
      <c r="O35" s="200"/>
      <c r="P35" s="59"/>
      <c r="Q35" s="72"/>
      <c r="R35" s="134">
        <f t="shared" si="4"/>
        <v>92050</v>
      </c>
      <c r="S35" s="130">
        <v>0</v>
      </c>
      <c r="T35" s="149">
        <f t="shared" si="2"/>
        <v>92050</v>
      </c>
      <c r="U35" s="128"/>
    </row>
    <row r="36" spans="1:21" ht="18.600000000000001" customHeight="1" x14ac:dyDescent="0.25">
      <c r="A36" s="20" t="s">
        <v>60</v>
      </c>
      <c r="B36" s="185" t="s">
        <v>61</v>
      </c>
      <c r="C36" s="144">
        <v>489000</v>
      </c>
      <c r="D36" s="45">
        <v>448304</v>
      </c>
      <c r="E36" s="49">
        <v>30000</v>
      </c>
      <c r="F36" s="49"/>
      <c r="G36" s="64">
        <f t="shared" si="3"/>
        <v>10696</v>
      </c>
      <c r="H36" s="150">
        <v>5000</v>
      </c>
      <c r="I36" s="68">
        <v>59299</v>
      </c>
      <c r="J36" s="56">
        <v>0</v>
      </c>
      <c r="K36" s="68"/>
      <c r="L36" s="59"/>
      <c r="M36" s="200"/>
      <c r="N36" s="59"/>
      <c r="O36" s="200"/>
      <c r="P36" s="59"/>
      <c r="Q36" s="72"/>
      <c r="R36" s="134">
        <f t="shared" si="4"/>
        <v>54299</v>
      </c>
      <c r="S36" s="130">
        <v>0</v>
      </c>
      <c r="T36" s="149">
        <f t="shared" si="2"/>
        <v>54299</v>
      </c>
      <c r="U36" s="128"/>
    </row>
    <row r="37" spans="1:21" ht="18.600000000000001" customHeight="1" x14ac:dyDescent="0.25">
      <c r="A37" s="20" t="s">
        <v>62</v>
      </c>
      <c r="B37" s="185" t="s">
        <v>63</v>
      </c>
      <c r="C37" s="144">
        <v>755000</v>
      </c>
      <c r="D37" s="45">
        <v>713465</v>
      </c>
      <c r="E37" s="49"/>
      <c r="F37" s="49"/>
      <c r="G37" s="64">
        <f t="shared" si="3"/>
        <v>41535</v>
      </c>
      <c r="H37" s="150">
        <v>10000</v>
      </c>
      <c r="I37" s="68">
        <v>72789</v>
      </c>
      <c r="J37" s="56">
        <v>0</v>
      </c>
      <c r="K37" s="68"/>
      <c r="L37" s="59"/>
      <c r="M37" s="200"/>
      <c r="N37" s="59"/>
      <c r="O37" s="200"/>
      <c r="P37" s="59"/>
      <c r="Q37" s="72"/>
      <c r="R37" s="134">
        <f t="shared" si="4"/>
        <v>62789</v>
      </c>
      <c r="S37" s="130">
        <v>0</v>
      </c>
      <c r="T37" s="149">
        <f t="shared" si="2"/>
        <v>62789</v>
      </c>
      <c r="U37" s="128"/>
    </row>
    <row r="38" spans="1:21" ht="18.600000000000001" customHeight="1" x14ac:dyDescent="0.25">
      <c r="A38" s="20" t="s">
        <v>64</v>
      </c>
      <c r="B38" s="185" t="s">
        <v>65</v>
      </c>
      <c r="C38" s="144">
        <v>195000</v>
      </c>
      <c r="D38" s="45">
        <v>102207</v>
      </c>
      <c r="E38" s="49"/>
      <c r="F38" s="49"/>
      <c r="G38" s="64">
        <f t="shared" si="3"/>
        <v>92793</v>
      </c>
      <c r="H38" s="150">
        <v>10000</v>
      </c>
      <c r="I38" s="68">
        <v>15006</v>
      </c>
      <c r="J38" s="56">
        <v>0</v>
      </c>
      <c r="K38" s="68"/>
      <c r="L38" s="59"/>
      <c r="M38" s="200"/>
      <c r="N38" s="59"/>
      <c r="O38" s="200"/>
      <c r="P38" s="59"/>
      <c r="Q38" s="72"/>
      <c r="R38" s="134">
        <f t="shared" si="4"/>
        <v>5006</v>
      </c>
      <c r="S38" s="130">
        <v>0</v>
      </c>
      <c r="T38" s="149">
        <f t="shared" si="2"/>
        <v>5006</v>
      </c>
      <c r="U38" s="128"/>
    </row>
    <row r="39" spans="1:21" ht="18.600000000000001" customHeight="1" x14ac:dyDescent="0.25">
      <c r="A39" s="20" t="s">
        <v>66</v>
      </c>
      <c r="B39" s="185" t="s">
        <v>67</v>
      </c>
      <c r="C39" s="144">
        <v>195000</v>
      </c>
      <c r="D39" s="45">
        <v>106148</v>
      </c>
      <c r="E39" s="49"/>
      <c r="F39" s="49"/>
      <c r="G39" s="64">
        <f t="shared" si="3"/>
        <v>88852</v>
      </c>
      <c r="H39" s="150">
        <v>5000</v>
      </c>
      <c r="I39" s="68">
        <v>56344</v>
      </c>
      <c r="J39" s="56">
        <v>0</v>
      </c>
      <c r="K39" s="68"/>
      <c r="L39" s="227">
        <v>5000</v>
      </c>
      <c r="M39" s="200">
        <v>4800</v>
      </c>
      <c r="N39" s="59"/>
      <c r="O39" s="200"/>
      <c r="P39" s="59"/>
      <c r="Q39" s="72"/>
      <c r="R39" s="134">
        <f t="shared" si="4"/>
        <v>51144</v>
      </c>
      <c r="S39" s="130">
        <v>0</v>
      </c>
      <c r="T39" s="149">
        <f t="shared" si="2"/>
        <v>51144</v>
      </c>
      <c r="U39" s="128"/>
    </row>
    <row r="40" spans="1:21" ht="18.600000000000001" customHeight="1" x14ac:dyDescent="0.25">
      <c r="A40" s="20" t="s">
        <v>68</v>
      </c>
      <c r="B40" s="185" t="s">
        <v>69</v>
      </c>
      <c r="C40" s="144">
        <v>523000</v>
      </c>
      <c r="D40" s="45">
        <v>474710</v>
      </c>
      <c r="E40" s="49">
        <v>100000</v>
      </c>
      <c r="F40" s="49">
        <v>51710</v>
      </c>
      <c r="G40" s="64">
        <f t="shared" si="3"/>
        <v>0</v>
      </c>
      <c r="H40" s="150">
        <v>10000</v>
      </c>
      <c r="I40" s="68">
        <v>107384</v>
      </c>
      <c r="J40" s="56">
        <v>0</v>
      </c>
      <c r="K40" s="68"/>
      <c r="L40" s="59"/>
      <c r="M40" s="200">
        <v>53400</v>
      </c>
      <c r="N40" s="59"/>
      <c r="O40" s="200"/>
      <c r="P40" s="59"/>
      <c r="Q40" s="72"/>
      <c r="R40" s="134">
        <f t="shared" si="4"/>
        <v>150784</v>
      </c>
      <c r="S40" s="130">
        <v>0</v>
      </c>
      <c r="T40" s="149">
        <f t="shared" si="2"/>
        <v>150784</v>
      </c>
      <c r="U40" s="128"/>
    </row>
    <row r="41" spans="1:21" ht="18.600000000000001" customHeight="1" x14ac:dyDescent="0.25">
      <c r="A41" s="20" t="s">
        <v>70</v>
      </c>
      <c r="B41" s="185" t="s">
        <v>71</v>
      </c>
      <c r="C41" s="144">
        <v>477000</v>
      </c>
      <c r="D41" s="45">
        <v>354190</v>
      </c>
      <c r="E41" s="49"/>
      <c r="F41" s="49"/>
      <c r="G41" s="64">
        <f t="shared" si="3"/>
        <v>122810</v>
      </c>
      <c r="H41" s="150">
        <v>18000</v>
      </c>
      <c r="I41" s="68">
        <v>76621</v>
      </c>
      <c r="J41" s="56">
        <v>0</v>
      </c>
      <c r="K41" s="68"/>
      <c r="L41" s="59"/>
      <c r="M41" s="200"/>
      <c r="N41" s="59"/>
      <c r="O41" s="200"/>
      <c r="P41" s="59"/>
      <c r="Q41" s="72"/>
      <c r="R41" s="134">
        <f t="shared" si="4"/>
        <v>58621</v>
      </c>
      <c r="S41" s="130">
        <v>0</v>
      </c>
      <c r="T41" s="149">
        <f t="shared" si="2"/>
        <v>58621</v>
      </c>
      <c r="U41" s="128"/>
    </row>
    <row r="42" spans="1:21" ht="18.600000000000001" customHeight="1" x14ac:dyDescent="0.25">
      <c r="A42" s="20" t="s">
        <v>72</v>
      </c>
      <c r="B42" s="185" t="s">
        <v>73</v>
      </c>
      <c r="C42" s="144">
        <v>195000</v>
      </c>
      <c r="D42" s="45">
        <v>79262</v>
      </c>
      <c r="E42" s="49"/>
      <c r="F42" s="49"/>
      <c r="G42" s="64">
        <f t="shared" si="3"/>
        <v>115738</v>
      </c>
      <c r="H42" s="150">
        <v>10000</v>
      </c>
      <c r="I42" s="68">
        <v>22616</v>
      </c>
      <c r="J42" s="56">
        <v>0</v>
      </c>
      <c r="K42" s="68"/>
      <c r="L42" s="59"/>
      <c r="M42" s="200"/>
      <c r="N42" s="59"/>
      <c r="O42" s="200"/>
      <c r="P42" s="59"/>
      <c r="Q42" s="72"/>
      <c r="R42" s="134">
        <f t="shared" si="4"/>
        <v>12616</v>
      </c>
      <c r="S42" s="130">
        <v>0</v>
      </c>
      <c r="T42" s="149">
        <f t="shared" si="2"/>
        <v>12616</v>
      </c>
      <c r="U42" s="128"/>
    </row>
    <row r="43" spans="1:21" ht="18.600000000000001" customHeight="1" x14ac:dyDescent="0.25">
      <c r="A43" s="20" t="s">
        <v>74</v>
      </c>
      <c r="B43" s="185" t="s">
        <v>75</v>
      </c>
      <c r="C43" s="144">
        <v>601000</v>
      </c>
      <c r="D43" s="45">
        <v>299988</v>
      </c>
      <c r="E43" s="49"/>
      <c r="F43" s="49"/>
      <c r="G43" s="64">
        <f t="shared" si="3"/>
        <v>301012</v>
      </c>
      <c r="H43" s="150">
        <v>8000</v>
      </c>
      <c r="I43" s="68">
        <v>244351</v>
      </c>
      <c r="J43" s="56">
        <v>0</v>
      </c>
      <c r="K43" s="68"/>
      <c r="L43" s="59"/>
      <c r="M43" s="200"/>
      <c r="N43" s="59"/>
      <c r="O43" s="200"/>
      <c r="P43" s="59"/>
      <c r="Q43" s="72"/>
      <c r="R43" s="134">
        <f t="shared" si="4"/>
        <v>236351</v>
      </c>
      <c r="S43" s="130">
        <v>0</v>
      </c>
      <c r="T43" s="149">
        <f t="shared" si="2"/>
        <v>236351</v>
      </c>
      <c r="U43" s="128"/>
    </row>
    <row r="44" spans="1:21" ht="18.600000000000001" customHeight="1" x14ac:dyDescent="0.25">
      <c r="A44" s="20" t="s">
        <v>76</v>
      </c>
      <c r="B44" s="185" t="s">
        <v>77</v>
      </c>
      <c r="C44" s="144">
        <v>195000</v>
      </c>
      <c r="D44" s="45">
        <v>98506</v>
      </c>
      <c r="E44" s="49"/>
      <c r="F44" s="49"/>
      <c r="G44" s="64">
        <f t="shared" si="3"/>
        <v>96494</v>
      </c>
      <c r="H44" s="150">
        <v>3000</v>
      </c>
      <c r="I44" s="68">
        <v>9956</v>
      </c>
      <c r="J44" s="56">
        <v>0</v>
      </c>
      <c r="K44" s="68"/>
      <c r="L44" s="59"/>
      <c r="M44" s="200"/>
      <c r="N44" s="59"/>
      <c r="O44" s="200"/>
      <c r="P44" s="59"/>
      <c r="Q44" s="72"/>
      <c r="R44" s="134">
        <f t="shared" si="4"/>
        <v>6956</v>
      </c>
      <c r="S44" s="130">
        <v>0</v>
      </c>
      <c r="T44" s="149">
        <f t="shared" si="2"/>
        <v>6956</v>
      </c>
      <c r="U44" s="128"/>
    </row>
    <row r="45" spans="1:21" ht="18.600000000000001" customHeight="1" x14ac:dyDescent="0.25">
      <c r="A45" s="20" t="s">
        <v>78</v>
      </c>
      <c r="B45" s="185" t="s">
        <v>79</v>
      </c>
      <c r="C45" s="144">
        <v>503000</v>
      </c>
      <c r="D45" s="45">
        <v>335644</v>
      </c>
      <c r="E45" s="174"/>
      <c r="F45" s="49"/>
      <c r="G45" s="64">
        <f t="shared" si="3"/>
        <v>167356</v>
      </c>
      <c r="H45" s="150">
        <v>8000</v>
      </c>
      <c r="I45" s="68">
        <v>7577</v>
      </c>
      <c r="J45" s="56">
        <v>0</v>
      </c>
      <c r="K45" s="68"/>
      <c r="L45" s="59"/>
      <c r="M45" s="200"/>
      <c r="N45" s="59"/>
      <c r="O45" s="200"/>
      <c r="P45" s="59"/>
      <c r="Q45" s="72"/>
      <c r="R45" s="134">
        <f t="shared" si="4"/>
        <v>-423</v>
      </c>
      <c r="S45" s="130">
        <v>0</v>
      </c>
      <c r="T45" s="149">
        <f t="shared" si="2"/>
        <v>-423</v>
      </c>
      <c r="U45" s="128"/>
    </row>
    <row r="46" spans="1:21" ht="18.600000000000001" customHeight="1" x14ac:dyDescent="0.25">
      <c r="A46" s="20" t="s">
        <v>80</v>
      </c>
      <c r="B46" s="185" t="s">
        <v>81</v>
      </c>
      <c r="C46" s="144">
        <v>587000</v>
      </c>
      <c r="D46" s="45">
        <v>384166</v>
      </c>
      <c r="E46" s="49"/>
      <c r="F46" s="49"/>
      <c r="G46" s="64">
        <f t="shared" si="3"/>
        <v>202834</v>
      </c>
      <c r="H46" s="150">
        <v>2000</v>
      </c>
      <c r="I46" s="68">
        <v>9556</v>
      </c>
      <c r="J46" s="56">
        <v>0</v>
      </c>
      <c r="K46" s="68"/>
      <c r="L46" s="59"/>
      <c r="M46" s="200"/>
      <c r="N46" s="59"/>
      <c r="O46" s="200"/>
      <c r="P46" s="59"/>
      <c r="Q46" s="72"/>
      <c r="R46" s="134">
        <f t="shared" si="4"/>
        <v>7556</v>
      </c>
      <c r="S46" s="130">
        <v>0</v>
      </c>
      <c r="T46" s="149">
        <f t="shared" si="2"/>
        <v>7556</v>
      </c>
      <c r="U46" s="128"/>
    </row>
    <row r="47" spans="1:21" ht="18.600000000000001" customHeight="1" x14ac:dyDescent="0.25">
      <c r="A47" s="20" t="s">
        <v>82</v>
      </c>
      <c r="B47" s="185" t="s">
        <v>83</v>
      </c>
      <c r="C47" s="144">
        <v>195000</v>
      </c>
      <c r="D47" s="45">
        <v>118309</v>
      </c>
      <c r="E47" s="49"/>
      <c r="F47" s="49"/>
      <c r="G47" s="64">
        <f t="shared" si="3"/>
        <v>76691</v>
      </c>
      <c r="H47" s="150">
        <v>2000</v>
      </c>
      <c r="I47" s="68">
        <v>2626</v>
      </c>
      <c r="J47" s="56">
        <v>0</v>
      </c>
      <c r="K47" s="68"/>
      <c r="L47" s="59"/>
      <c r="M47" s="200"/>
      <c r="N47" s="59"/>
      <c r="O47" s="200"/>
      <c r="P47" s="59"/>
      <c r="Q47" s="72"/>
      <c r="R47" s="134">
        <f t="shared" si="4"/>
        <v>626</v>
      </c>
      <c r="S47" s="130">
        <v>0</v>
      </c>
      <c r="T47" s="149">
        <f t="shared" si="2"/>
        <v>626</v>
      </c>
      <c r="U47" s="128"/>
    </row>
    <row r="48" spans="1:21" ht="18.600000000000001" customHeight="1" x14ac:dyDescent="0.25">
      <c r="A48" s="20" t="s">
        <v>84</v>
      </c>
      <c r="B48" s="185" t="s">
        <v>85</v>
      </c>
      <c r="C48" s="144">
        <v>171000</v>
      </c>
      <c r="D48" s="45">
        <v>161932</v>
      </c>
      <c r="E48" s="49"/>
      <c r="F48" s="49"/>
      <c r="G48" s="64">
        <f t="shared" si="3"/>
        <v>9068</v>
      </c>
      <c r="H48" s="150">
        <v>2000</v>
      </c>
      <c r="I48" s="68">
        <v>3248</v>
      </c>
      <c r="J48" s="56">
        <v>0</v>
      </c>
      <c r="K48" s="68"/>
      <c r="L48" s="59"/>
      <c r="M48" s="200"/>
      <c r="N48" s="59"/>
      <c r="O48" s="200"/>
      <c r="P48" s="59"/>
      <c r="Q48" s="72"/>
      <c r="R48" s="134">
        <f t="shared" si="4"/>
        <v>1248</v>
      </c>
      <c r="S48" s="130">
        <v>0</v>
      </c>
      <c r="T48" s="149">
        <f t="shared" si="2"/>
        <v>1248</v>
      </c>
      <c r="U48" s="128"/>
    </row>
    <row r="49" spans="1:21" ht="18.600000000000001" customHeight="1" x14ac:dyDescent="0.25">
      <c r="A49" s="20" t="s">
        <v>86</v>
      </c>
      <c r="B49" s="185" t="s">
        <v>87</v>
      </c>
      <c r="C49" s="144">
        <v>556000</v>
      </c>
      <c r="D49" s="45">
        <v>516726</v>
      </c>
      <c r="E49" s="49">
        <v>25000</v>
      </c>
      <c r="F49" s="49"/>
      <c r="G49" s="64">
        <f t="shared" si="3"/>
        <v>14274</v>
      </c>
      <c r="H49" s="150">
        <v>10000</v>
      </c>
      <c r="I49" s="68">
        <v>39946</v>
      </c>
      <c r="J49" s="56">
        <v>0</v>
      </c>
      <c r="K49" s="68"/>
      <c r="L49" s="59"/>
      <c r="M49" s="200"/>
      <c r="N49" s="59"/>
      <c r="O49" s="200"/>
      <c r="P49" s="59"/>
      <c r="Q49" s="72"/>
      <c r="R49" s="134">
        <f t="shared" si="4"/>
        <v>29946</v>
      </c>
      <c r="S49" s="130">
        <v>0</v>
      </c>
      <c r="T49" s="149">
        <f t="shared" si="2"/>
        <v>29946</v>
      </c>
      <c r="U49" s="128"/>
    </row>
    <row r="50" spans="1:21" ht="18.600000000000001" customHeight="1" x14ac:dyDescent="0.25">
      <c r="A50" s="20" t="s">
        <v>88</v>
      </c>
      <c r="B50" s="185" t="s">
        <v>89</v>
      </c>
      <c r="C50" s="144">
        <v>912000</v>
      </c>
      <c r="D50" s="45">
        <v>660559</v>
      </c>
      <c r="E50" s="49"/>
      <c r="F50" s="49"/>
      <c r="G50" s="64">
        <f t="shared" si="3"/>
        <v>251441</v>
      </c>
      <c r="H50" s="150">
        <v>30000</v>
      </c>
      <c r="I50" s="68">
        <v>74083</v>
      </c>
      <c r="J50" s="56">
        <v>0</v>
      </c>
      <c r="K50" s="68"/>
      <c r="L50" s="59"/>
      <c r="M50" s="200"/>
      <c r="N50" s="59"/>
      <c r="O50" s="200"/>
      <c r="P50" s="59"/>
      <c r="Q50" s="72"/>
      <c r="R50" s="134">
        <f t="shared" si="4"/>
        <v>44083</v>
      </c>
      <c r="S50" s="130">
        <v>0</v>
      </c>
      <c r="T50" s="149">
        <f t="shared" si="2"/>
        <v>44083</v>
      </c>
      <c r="U50" s="128"/>
    </row>
    <row r="51" spans="1:21" ht="18.600000000000001" customHeight="1" x14ac:dyDescent="0.25">
      <c r="A51" s="20" t="s">
        <v>90</v>
      </c>
      <c r="B51" s="185" t="s">
        <v>91</v>
      </c>
      <c r="C51" s="144">
        <v>745000</v>
      </c>
      <c r="D51" s="45">
        <v>671081</v>
      </c>
      <c r="E51" s="49">
        <v>60000</v>
      </c>
      <c r="F51" s="49"/>
      <c r="G51" s="64">
        <f t="shared" si="3"/>
        <v>13919</v>
      </c>
      <c r="H51" s="150">
        <v>35000</v>
      </c>
      <c r="I51" s="68">
        <v>34276</v>
      </c>
      <c r="J51" s="56">
        <v>0</v>
      </c>
      <c r="K51" s="68"/>
      <c r="L51" s="59"/>
      <c r="M51" s="200"/>
      <c r="N51" s="59"/>
      <c r="O51" s="200"/>
      <c r="P51" s="59"/>
      <c r="Q51" s="72"/>
      <c r="R51" s="134">
        <f t="shared" si="4"/>
        <v>-724</v>
      </c>
      <c r="S51" s="130">
        <v>0</v>
      </c>
      <c r="T51" s="149">
        <f t="shared" si="2"/>
        <v>-724</v>
      </c>
      <c r="U51" s="128"/>
    </row>
    <row r="52" spans="1:21" ht="18.600000000000001" customHeight="1" x14ac:dyDescent="0.25">
      <c r="A52" s="20" t="s">
        <v>92</v>
      </c>
      <c r="B52" s="185" t="s">
        <v>93</v>
      </c>
      <c r="C52" s="144">
        <v>219000</v>
      </c>
      <c r="D52" s="45">
        <v>173919</v>
      </c>
      <c r="E52" s="49"/>
      <c r="F52" s="49"/>
      <c r="G52" s="64">
        <f t="shared" si="3"/>
        <v>45081</v>
      </c>
      <c r="H52" s="150">
        <v>2000</v>
      </c>
      <c r="I52" s="68">
        <v>8102</v>
      </c>
      <c r="J52" s="56">
        <v>0</v>
      </c>
      <c r="K52" s="68"/>
      <c r="L52" s="59"/>
      <c r="M52" s="200"/>
      <c r="N52" s="59"/>
      <c r="O52" s="200"/>
      <c r="P52" s="59"/>
      <c r="Q52" s="72"/>
      <c r="R52" s="134">
        <f t="shared" si="4"/>
        <v>6102</v>
      </c>
      <c r="S52" s="130">
        <v>0</v>
      </c>
      <c r="T52" s="149">
        <f t="shared" si="2"/>
        <v>6102</v>
      </c>
      <c r="U52" s="128"/>
    </row>
    <row r="53" spans="1:21" ht="18.600000000000001" customHeight="1" x14ac:dyDescent="0.25">
      <c r="A53" s="20" t="s">
        <v>94</v>
      </c>
      <c r="B53" s="185" t="s">
        <v>95</v>
      </c>
      <c r="C53" s="144">
        <v>425000</v>
      </c>
      <c r="D53" s="45">
        <v>573974</v>
      </c>
      <c r="E53" s="49">
        <v>20000</v>
      </c>
      <c r="F53" s="49"/>
      <c r="G53" s="64">
        <f t="shared" si="3"/>
        <v>-168974</v>
      </c>
      <c r="H53" s="150">
        <v>10000</v>
      </c>
      <c r="I53" s="68">
        <v>28602</v>
      </c>
      <c r="J53" s="56">
        <v>0</v>
      </c>
      <c r="K53" s="68"/>
      <c r="L53" s="59"/>
      <c r="M53" s="200"/>
      <c r="N53" s="59"/>
      <c r="O53" s="200"/>
      <c r="P53" s="59"/>
      <c r="Q53" s="72"/>
      <c r="R53" s="134">
        <f t="shared" si="4"/>
        <v>18602</v>
      </c>
      <c r="S53" s="130">
        <v>0</v>
      </c>
      <c r="T53" s="149">
        <f t="shared" si="2"/>
        <v>18602</v>
      </c>
      <c r="U53" s="128"/>
    </row>
    <row r="54" spans="1:21" ht="18.600000000000001" customHeight="1" x14ac:dyDescent="0.25">
      <c r="A54" s="20" t="s">
        <v>96</v>
      </c>
      <c r="B54" s="185" t="s">
        <v>97</v>
      </c>
      <c r="C54" s="144">
        <v>195000</v>
      </c>
      <c r="D54" s="45">
        <v>121440</v>
      </c>
      <c r="E54" s="49"/>
      <c r="F54" s="49"/>
      <c r="G54" s="64">
        <f t="shared" si="3"/>
        <v>73560</v>
      </c>
      <c r="H54" s="150">
        <v>3000</v>
      </c>
      <c r="I54" s="68">
        <v>10151</v>
      </c>
      <c r="J54" s="56">
        <v>0</v>
      </c>
      <c r="K54" s="68"/>
      <c r="L54" s="59"/>
      <c r="M54" s="200"/>
      <c r="N54" s="59"/>
      <c r="O54" s="200"/>
      <c r="P54" s="59"/>
      <c r="Q54" s="72"/>
      <c r="R54" s="134">
        <f t="shared" si="4"/>
        <v>7151</v>
      </c>
      <c r="S54" s="130">
        <v>0</v>
      </c>
      <c r="T54" s="149">
        <f t="shared" si="2"/>
        <v>7151</v>
      </c>
      <c r="U54" s="128"/>
    </row>
    <row r="55" spans="1:21" ht="18.600000000000001" customHeight="1" x14ac:dyDescent="0.25">
      <c r="A55" s="20" t="s">
        <v>98</v>
      </c>
      <c r="B55" s="185" t="s">
        <v>99</v>
      </c>
      <c r="C55" s="144">
        <v>387000</v>
      </c>
      <c r="D55" s="45">
        <v>279901</v>
      </c>
      <c r="E55" s="49"/>
      <c r="F55" s="49"/>
      <c r="G55" s="64">
        <f t="shared" si="3"/>
        <v>107099</v>
      </c>
      <c r="H55" s="150">
        <v>16000</v>
      </c>
      <c r="I55" s="68">
        <v>22267</v>
      </c>
      <c r="J55" s="56">
        <v>0</v>
      </c>
      <c r="K55" s="68"/>
      <c r="L55" s="59"/>
      <c r="M55" s="200"/>
      <c r="N55" s="59"/>
      <c r="O55" s="200"/>
      <c r="P55" s="59"/>
      <c r="Q55" s="72"/>
      <c r="R55" s="134">
        <f t="shared" si="4"/>
        <v>6267</v>
      </c>
      <c r="S55" s="130">
        <v>0</v>
      </c>
      <c r="T55" s="149">
        <f t="shared" si="2"/>
        <v>6267</v>
      </c>
      <c r="U55" s="128"/>
    </row>
    <row r="56" spans="1:21" ht="18.600000000000001" customHeight="1" x14ac:dyDescent="0.25">
      <c r="A56" s="20" t="s">
        <v>100</v>
      </c>
      <c r="B56" s="185" t="s">
        <v>101</v>
      </c>
      <c r="C56" s="144">
        <v>423000</v>
      </c>
      <c r="D56" s="45">
        <v>393178</v>
      </c>
      <c r="E56" s="174"/>
      <c r="F56" s="49"/>
      <c r="G56" s="64">
        <f t="shared" si="3"/>
        <v>29822</v>
      </c>
      <c r="H56" s="150">
        <v>2000</v>
      </c>
      <c r="I56" s="68">
        <v>47159</v>
      </c>
      <c r="J56" s="56">
        <v>0</v>
      </c>
      <c r="K56" s="68"/>
      <c r="L56" s="59"/>
      <c r="M56" s="200"/>
      <c r="N56" s="59"/>
      <c r="O56" s="200"/>
      <c r="P56" s="59"/>
      <c r="Q56" s="72"/>
      <c r="R56" s="134">
        <f t="shared" si="4"/>
        <v>45159</v>
      </c>
      <c r="S56" s="130">
        <v>0</v>
      </c>
      <c r="T56" s="149">
        <f t="shared" si="2"/>
        <v>45159</v>
      </c>
      <c r="U56" s="128"/>
    </row>
    <row r="57" spans="1:21" ht="18.600000000000001" customHeight="1" x14ac:dyDescent="0.25">
      <c r="A57" s="20" t="s">
        <v>102</v>
      </c>
      <c r="B57" s="185" t="s">
        <v>103</v>
      </c>
      <c r="C57" s="144">
        <v>171000</v>
      </c>
      <c r="D57" s="45">
        <v>80440</v>
      </c>
      <c r="E57" s="49"/>
      <c r="F57" s="49"/>
      <c r="G57" s="64">
        <f t="shared" si="3"/>
        <v>90560</v>
      </c>
      <c r="H57" s="150">
        <v>1000</v>
      </c>
      <c r="I57" s="68">
        <v>1951</v>
      </c>
      <c r="J57" s="56">
        <v>0</v>
      </c>
      <c r="K57" s="68"/>
      <c r="L57" s="59"/>
      <c r="M57" s="200"/>
      <c r="N57" s="59"/>
      <c r="O57" s="200"/>
      <c r="P57" s="59"/>
      <c r="Q57" s="72"/>
      <c r="R57" s="134">
        <f t="shared" si="4"/>
        <v>951</v>
      </c>
      <c r="S57" s="130">
        <v>0</v>
      </c>
      <c r="T57" s="149">
        <f t="shared" si="2"/>
        <v>951</v>
      </c>
      <c r="U57" s="128"/>
    </row>
    <row r="58" spans="1:21" ht="18.600000000000001" customHeight="1" x14ac:dyDescent="0.25">
      <c r="A58" s="20" t="s">
        <v>104</v>
      </c>
      <c r="B58" s="185" t="s">
        <v>105</v>
      </c>
      <c r="C58" s="144">
        <v>291000</v>
      </c>
      <c r="D58" s="45">
        <v>165111</v>
      </c>
      <c r="E58" s="49"/>
      <c r="F58" s="49"/>
      <c r="G58" s="64">
        <f t="shared" si="3"/>
        <v>125889</v>
      </c>
      <c r="H58" s="150">
        <v>1000</v>
      </c>
      <c r="I58" s="68">
        <v>2428</v>
      </c>
      <c r="J58" s="56">
        <v>0</v>
      </c>
      <c r="K58" s="68"/>
      <c r="L58" s="59"/>
      <c r="M58" s="200"/>
      <c r="N58" s="59"/>
      <c r="O58" s="200"/>
      <c r="P58" s="59"/>
      <c r="Q58" s="72"/>
      <c r="R58" s="134">
        <f t="shared" si="4"/>
        <v>1428</v>
      </c>
      <c r="S58" s="130">
        <v>0</v>
      </c>
      <c r="T58" s="149">
        <f t="shared" si="2"/>
        <v>1428</v>
      </c>
      <c r="U58" s="128"/>
    </row>
    <row r="59" spans="1:21" ht="18.600000000000001" customHeight="1" x14ac:dyDescent="0.25">
      <c r="A59" s="20" t="s">
        <v>106</v>
      </c>
      <c r="B59" s="185" t="s">
        <v>107</v>
      </c>
      <c r="C59" s="144">
        <v>171000</v>
      </c>
      <c r="D59" s="45">
        <v>115349</v>
      </c>
      <c r="E59" s="49"/>
      <c r="F59" s="49"/>
      <c r="G59" s="64">
        <f t="shared" si="3"/>
        <v>55651</v>
      </c>
      <c r="H59" s="150">
        <v>1000</v>
      </c>
      <c r="I59" s="68">
        <v>4881</v>
      </c>
      <c r="J59" s="56">
        <v>0</v>
      </c>
      <c r="K59" s="68"/>
      <c r="L59" s="59"/>
      <c r="M59" s="200"/>
      <c r="N59" s="59"/>
      <c r="O59" s="200"/>
      <c r="P59" s="59"/>
      <c r="Q59" s="72"/>
      <c r="R59" s="134">
        <f t="shared" si="4"/>
        <v>3881</v>
      </c>
      <c r="S59" s="130">
        <v>0</v>
      </c>
      <c r="T59" s="149">
        <f t="shared" si="2"/>
        <v>3881</v>
      </c>
      <c r="U59" s="128"/>
    </row>
    <row r="60" spans="1:21" ht="18.600000000000001" customHeight="1" x14ac:dyDescent="0.25">
      <c r="A60" s="20" t="s">
        <v>108</v>
      </c>
      <c r="B60" s="185" t="s">
        <v>109</v>
      </c>
      <c r="C60" s="144">
        <v>219000</v>
      </c>
      <c r="D60" s="45">
        <v>123984</v>
      </c>
      <c r="E60" s="49"/>
      <c r="F60" s="49"/>
      <c r="G60" s="64">
        <f t="shared" si="3"/>
        <v>95016</v>
      </c>
      <c r="H60" s="150">
        <v>2000</v>
      </c>
      <c r="I60" s="68">
        <v>6361</v>
      </c>
      <c r="J60" s="56">
        <v>0</v>
      </c>
      <c r="K60" s="68"/>
      <c r="L60" s="59"/>
      <c r="M60" s="200"/>
      <c r="N60" s="59"/>
      <c r="O60" s="200"/>
      <c r="P60" s="59"/>
      <c r="Q60" s="72"/>
      <c r="R60" s="134">
        <f t="shared" si="4"/>
        <v>4361</v>
      </c>
      <c r="S60" s="130">
        <v>0</v>
      </c>
      <c r="T60" s="149">
        <f t="shared" si="2"/>
        <v>4361</v>
      </c>
      <c r="U60" s="128"/>
    </row>
    <row r="61" spans="1:21" ht="18.600000000000001" customHeight="1" x14ac:dyDescent="0.25">
      <c r="A61" s="52" t="s">
        <v>110</v>
      </c>
      <c r="B61" s="185" t="s">
        <v>111</v>
      </c>
      <c r="C61" s="146">
        <v>243000</v>
      </c>
      <c r="D61" s="61">
        <v>114157</v>
      </c>
      <c r="E61" s="65"/>
      <c r="F61" s="65"/>
      <c r="G61" s="64">
        <f t="shared" si="3"/>
        <v>128843</v>
      </c>
      <c r="H61" s="151">
        <v>2000</v>
      </c>
      <c r="I61" s="69">
        <v>3934</v>
      </c>
      <c r="J61" s="56">
        <v>0</v>
      </c>
      <c r="K61" s="68"/>
      <c r="L61" s="59"/>
      <c r="M61" s="200"/>
      <c r="N61" s="59"/>
      <c r="O61" s="200"/>
      <c r="P61" s="59"/>
      <c r="Q61" s="72"/>
      <c r="R61" s="134">
        <f t="shared" si="4"/>
        <v>1934</v>
      </c>
      <c r="S61" s="130">
        <v>0</v>
      </c>
      <c r="T61" s="149">
        <f t="shared" si="2"/>
        <v>1934</v>
      </c>
      <c r="U61" s="128"/>
    </row>
    <row r="62" spans="1:21" ht="18.600000000000001" customHeight="1" x14ac:dyDescent="0.25">
      <c r="A62" s="31" t="s">
        <v>112</v>
      </c>
      <c r="B62" s="185" t="s">
        <v>113</v>
      </c>
      <c r="C62" s="144">
        <v>171000</v>
      </c>
      <c r="D62" s="45">
        <v>63721</v>
      </c>
      <c r="E62" s="49"/>
      <c r="F62" s="49"/>
      <c r="G62" s="64">
        <f t="shared" si="3"/>
        <v>107279</v>
      </c>
      <c r="H62" s="150">
        <v>1000</v>
      </c>
      <c r="I62" s="68">
        <v>1753</v>
      </c>
      <c r="J62" s="56">
        <v>0</v>
      </c>
      <c r="K62" s="68"/>
      <c r="L62" s="59"/>
      <c r="M62" s="200"/>
      <c r="N62" s="59"/>
      <c r="O62" s="200"/>
      <c r="P62" s="59"/>
      <c r="Q62" s="72"/>
      <c r="R62" s="134">
        <f t="shared" si="4"/>
        <v>753</v>
      </c>
      <c r="S62" s="130">
        <v>0</v>
      </c>
      <c r="T62" s="149">
        <f t="shared" si="2"/>
        <v>753</v>
      </c>
      <c r="U62" s="128"/>
    </row>
    <row r="63" spans="1:21" ht="18.600000000000001" customHeight="1" x14ac:dyDescent="0.25">
      <c r="A63" s="31" t="s">
        <v>114</v>
      </c>
      <c r="B63" s="185" t="s">
        <v>115</v>
      </c>
      <c r="C63" s="144">
        <v>195000</v>
      </c>
      <c r="D63" s="45">
        <v>102194</v>
      </c>
      <c r="E63" s="49"/>
      <c r="F63" s="49"/>
      <c r="G63" s="64">
        <f t="shared" si="3"/>
        <v>92806</v>
      </c>
      <c r="H63" s="150">
        <v>10000</v>
      </c>
      <c r="I63" s="68">
        <v>15321</v>
      </c>
      <c r="J63" s="56">
        <v>0</v>
      </c>
      <c r="K63" s="68"/>
      <c r="L63" s="59"/>
      <c r="M63" s="200"/>
      <c r="N63" s="59"/>
      <c r="O63" s="200"/>
      <c r="P63" s="59"/>
      <c r="Q63" s="72"/>
      <c r="R63" s="134">
        <f t="shared" si="4"/>
        <v>5321</v>
      </c>
      <c r="S63" s="130">
        <v>0</v>
      </c>
      <c r="T63" s="149">
        <f t="shared" si="2"/>
        <v>5321</v>
      </c>
      <c r="U63" s="128"/>
    </row>
    <row r="64" spans="1:21" ht="18.600000000000001" customHeight="1" x14ac:dyDescent="0.25">
      <c r="A64" s="31" t="s">
        <v>116</v>
      </c>
      <c r="B64" s="185" t="s">
        <v>117</v>
      </c>
      <c r="C64" s="144">
        <v>171000</v>
      </c>
      <c r="D64" s="45">
        <v>108501</v>
      </c>
      <c r="E64" s="49"/>
      <c r="F64" s="49"/>
      <c r="G64" s="64">
        <f t="shared" si="3"/>
        <v>62499</v>
      </c>
      <c r="H64" s="150">
        <v>1000</v>
      </c>
      <c r="I64" s="68">
        <v>2986</v>
      </c>
      <c r="J64" s="56">
        <v>0</v>
      </c>
      <c r="K64" s="68"/>
      <c r="L64" s="59"/>
      <c r="M64" s="200"/>
      <c r="N64" s="59"/>
      <c r="O64" s="200"/>
      <c r="P64" s="59"/>
      <c r="Q64" s="72"/>
      <c r="R64" s="134">
        <f t="shared" si="4"/>
        <v>1986</v>
      </c>
      <c r="S64" s="130">
        <v>0</v>
      </c>
      <c r="T64" s="149">
        <f t="shared" si="2"/>
        <v>1986</v>
      </c>
      <c r="U64" s="128"/>
    </row>
    <row r="65" spans="1:21" ht="18.600000000000001" customHeight="1" x14ac:dyDescent="0.25">
      <c r="A65" s="31" t="s">
        <v>118</v>
      </c>
      <c r="B65" s="185" t="s">
        <v>119</v>
      </c>
      <c r="C65" s="144">
        <v>351000</v>
      </c>
      <c r="D65" s="45">
        <v>199806</v>
      </c>
      <c r="E65" s="49"/>
      <c r="F65" s="49"/>
      <c r="G65" s="64">
        <f t="shared" si="3"/>
        <v>151194</v>
      </c>
      <c r="H65" s="150">
        <v>2000</v>
      </c>
      <c r="I65" s="68">
        <v>3447</v>
      </c>
      <c r="J65" s="56">
        <v>0</v>
      </c>
      <c r="K65" s="68"/>
      <c r="L65" s="59"/>
      <c r="M65" s="200"/>
      <c r="N65" s="59"/>
      <c r="O65" s="200"/>
      <c r="P65" s="59"/>
      <c r="Q65" s="72"/>
      <c r="R65" s="134">
        <f t="shared" si="4"/>
        <v>1447</v>
      </c>
      <c r="S65" s="130">
        <v>0</v>
      </c>
      <c r="T65" s="149">
        <f t="shared" si="2"/>
        <v>1447</v>
      </c>
      <c r="U65" s="128"/>
    </row>
    <row r="66" spans="1:21" ht="18.600000000000001" customHeight="1" x14ac:dyDescent="0.25">
      <c r="A66" s="31" t="s">
        <v>120</v>
      </c>
      <c r="B66" s="185" t="s">
        <v>121</v>
      </c>
      <c r="C66" s="144">
        <v>195000</v>
      </c>
      <c r="D66" s="45">
        <v>107502</v>
      </c>
      <c r="E66" s="49"/>
      <c r="F66" s="49"/>
      <c r="G66" s="64">
        <f t="shared" si="3"/>
        <v>87498</v>
      </c>
      <c r="H66" s="150">
        <v>1000</v>
      </c>
      <c r="I66" s="68">
        <v>1264</v>
      </c>
      <c r="J66" s="56">
        <v>0</v>
      </c>
      <c r="K66" s="68"/>
      <c r="L66" s="59"/>
      <c r="M66" s="200"/>
      <c r="N66" s="59"/>
      <c r="O66" s="200"/>
      <c r="P66" s="59"/>
      <c r="Q66" s="72"/>
      <c r="R66" s="134">
        <f t="shared" si="4"/>
        <v>264</v>
      </c>
      <c r="S66" s="130">
        <v>0</v>
      </c>
      <c r="T66" s="149">
        <f t="shared" si="2"/>
        <v>264</v>
      </c>
      <c r="U66" s="128"/>
    </row>
    <row r="67" spans="1:21" ht="18.600000000000001" customHeight="1" x14ac:dyDescent="0.25">
      <c r="A67" s="31" t="s">
        <v>122</v>
      </c>
      <c r="B67" s="185" t="s">
        <v>123</v>
      </c>
      <c r="C67" s="144">
        <v>195000</v>
      </c>
      <c r="D67" s="45">
        <v>59157</v>
      </c>
      <c r="E67" s="49"/>
      <c r="F67" s="49"/>
      <c r="G67" s="64">
        <f t="shared" si="3"/>
        <v>135843</v>
      </c>
      <c r="H67" s="150">
        <v>1000</v>
      </c>
      <c r="I67" s="68">
        <v>938</v>
      </c>
      <c r="J67" s="56">
        <v>0</v>
      </c>
      <c r="K67" s="68"/>
      <c r="L67" s="56">
        <v>8000</v>
      </c>
      <c r="M67" s="202">
        <v>10200</v>
      </c>
      <c r="N67" s="59"/>
      <c r="O67" s="200"/>
      <c r="P67" s="59"/>
      <c r="Q67" s="72"/>
      <c r="R67" s="134">
        <f t="shared" si="4"/>
        <v>2138</v>
      </c>
      <c r="S67" s="130">
        <v>0</v>
      </c>
      <c r="T67" s="149">
        <f t="shared" si="2"/>
        <v>2138</v>
      </c>
      <c r="U67" s="128"/>
    </row>
    <row r="68" spans="1:21" ht="18.600000000000001" customHeight="1" x14ac:dyDescent="0.25">
      <c r="A68" s="31" t="s">
        <v>124</v>
      </c>
      <c r="B68" s="185" t="s">
        <v>125</v>
      </c>
      <c r="C68" s="144">
        <v>195000</v>
      </c>
      <c r="D68" s="45">
        <v>90524</v>
      </c>
      <c r="E68" s="49"/>
      <c r="F68" s="49"/>
      <c r="G68" s="64">
        <f t="shared" si="3"/>
        <v>104476</v>
      </c>
      <c r="H68" s="150">
        <v>1000</v>
      </c>
      <c r="I68" s="68">
        <v>1254</v>
      </c>
      <c r="J68" s="56">
        <v>0</v>
      </c>
      <c r="K68" s="68"/>
      <c r="L68" s="56"/>
      <c r="M68" s="202"/>
      <c r="N68" s="59"/>
      <c r="O68" s="200"/>
      <c r="P68" s="59"/>
      <c r="Q68" s="72"/>
      <c r="R68" s="134">
        <f t="shared" si="4"/>
        <v>254</v>
      </c>
      <c r="S68" s="130">
        <v>0</v>
      </c>
      <c r="T68" s="149">
        <f t="shared" si="2"/>
        <v>254</v>
      </c>
      <c r="U68" s="128"/>
    </row>
    <row r="69" spans="1:21" ht="18.600000000000001" customHeight="1" x14ac:dyDescent="0.25">
      <c r="A69" s="31" t="s">
        <v>126</v>
      </c>
      <c r="B69" s="185" t="s">
        <v>127</v>
      </c>
      <c r="C69" s="144">
        <v>195000</v>
      </c>
      <c r="D69" s="45">
        <v>73592</v>
      </c>
      <c r="E69" s="49"/>
      <c r="F69" s="49"/>
      <c r="G69" s="64">
        <f t="shared" si="3"/>
        <v>121408</v>
      </c>
      <c r="H69" s="150">
        <v>1000</v>
      </c>
      <c r="I69" s="68">
        <v>770</v>
      </c>
      <c r="J69" s="56">
        <v>0</v>
      </c>
      <c r="K69" s="68"/>
      <c r="L69" s="56"/>
      <c r="M69" s="202"/>
      <c r="N69" s="59"/>
      <c r="O69" s="200"/>
      <c r="P69" s="59"/>
      <c r="Q69" s="72"/>
      <c r="R69" s="134">
        <f t="shared" si="4"/>
        <v>-230</v>
      </c>
      <c r="S69" s="130">
        <v>0</v>
      </c>
      <c r="T69" s="149">
        <f t="shared" si="2"/>
        <v>-230</v>
      </c>
      <c r="U69" s="128"/>
    </row>
    <row r="70" spans="1:21" ht="18.600000000000001" customHeight="1" x14ac:dyDescent="0.25">
      <c r="A70" s="31" t="s">
        <v>128</v>
      </c>
      <c r="B70" s="185" t="s">
        <v>129</v>
      </c>
      <c r="C70" s="144">
        <v>219000</v>
      </c>
      <c r="D70" s="45">
        <v>125865</v>
      </c>
      <c r="E70" s="49"/>
      <c r="F70" s="49"/>
      <c r="G70" s="64">
        <f t="shared" si="3"/>
        <v>93135</v>
      </c>
      <c r="H70" s="150">
        <v>1000</v>
      </c>
      <c r="I70" s="68">
        <v>1718</v>
      </c>
      <c r="J70" s="56">
        <v>0</v>
      </c>
      <c r="K70" s="68"/>
      <c r="L70" s="56"/>
      <c r="M70" s="202"/>
      <c r="N70" s="59"/>
      <c r="O70" s="200"/>
      <c r="P70" s="59"/>
      <c r="Q70" s="72"/>
      <c r="R70" s="134">
        <f t="shared" si="4"/>
        <v>718</v>
      </c>
      <c r="S70" s="130">
        <v>0</v>
      </c>
      <c r="T70" s="149">
        <f t="shared" si="2"/>
        <v>718</v>
      </c>
      <c r="U70" s="128"/>
    </row>
    <row r="71" spans="1:21" ht="18.600000000000001" customHeight="1" x14ac:dyDescent="0.25">
      <c r="A71" s="31" t="s">
        <v>130</v>
      </c>
      <c r="B71" s="185" t="s">
        <v>131</v>
      </c>
      <c r="C71" s="144">
        <v>291000</v>
      </c>
      <c r="D71" s="45">
        <v>110348</v>
      </c>
      <c r="E71" s="49"/>
      <c r="F71" s="49"/>
      <c r="G71" s="64">
        <f t="shared" si="3"/>
        <v>180652</v>
      </c>
      <c r="H71" s="150">
        <v>1000</v>
      </c>
      <c r="I71" s="68">
        <v>6385</v>
      </c>
      <c r="J71" s="56">
        <v>0</v>
      </c>
      <c r="K71" s="68"/>
      <c r="L71" s="56"/>
      <c r="M71" s="202"/>
      <c r="N71" s="59"/>
      <c r="O71" s="200"/>
      <c r="P71" s="59"/>
      <c r="Q71" s="72"/>
      <c r="R71" s="134">
        <f t="shared" si="4"/>
        <v>5385</v>
      </c>
      <c r="S71" s="130">
        <v>0</v>
      </c>
      <c r="T71" s="149">
        <f t="shared" ref="T71:T133" si="5">SUM(R71:S71)</f>
        <v>5385</v>
      </c>
      <c r="U71" s="128"/>
    </row>
    <row r="72" spans="1:21" ht="18.600000000000001" customHeight="1" x14ac:dyDescent="0.25">
      <c r="A72" s="31" t="s">
        <v>132</v>
      </c>
      <c r="B72" s="185" t="s">
        <v>133</v>
      </c>
      <c r="C72" s="144">
        <v>195000</v>
      </c>
      <c r="D72" s="45">
        <v>72978</v>
      </c>
      <c r="E72" s="49"/>
      <c r="F72" s="49"/>
      <c r="G72" s="64">
        <f t="shared" ref="G72:G133" si="6">(C72-E72)-(D72-F72)</f>
        <v>122022</v>
      </c>
      <c r="H72" s="150">
        <v>1000</v>
      </c>
      <c r="I72" s="68">
        <v>2190</v>
      </c>
      <c r="J72" s="56">
        <v>0</v>
      </c>
      <c r="K72" s="68">
        <v>24300</v>
      </c>
      <c r="L72" s="56"/>
      <c r="M72" s="202"/>
      <c r="N72" s="59"/>
      <c r="O72" s="200"/>
      <c r="P72" s="59"/>
      <c r="Q72" s="72"/>
      <c r="R72" s="134">
        <f t="shared" si="4"/>
        <v>25490</v>
      </c>
      <c r="S72" s="130">
        <v>0</v>
      </c>
      <c r="T72" s="149">
        <f t="shared" si="5"/>
        <v>25490</v>
      </c>
      <c r="U72" s="128"/>
    </row>
    <row r="73" spans="1:21" ht="18.600000000000001" customHeight="1" x14ac:dyDescent="0.25">
      <c r="A73" s="31" t="s">
        <v>134</v>
      </c>
      <c r="B73" s="185" t="s">
        <v>135</v>
      </c>
      <c r="C73" s="144">
        <v>229000</v>
      </c>
      <c r="D73" s="45">
        <v>130148</v>
      </c>
      <c r="E73" s="49">
        <v>10000</v>
      </c>
      <c r="F73" s="49"/>
      <c r="G73" s="64">
        <f t="shared" si="6"/>
        <v>88852</v>
      </c>
      <c r="H73" s="150">
        <v>1000</v>
      </c>
      <c r="I73" s="68">
        <v>1589</v>
      </c>
      <c r="J73" s="56">
        <v>0</v>
      </c>
      <c r="K73" s="68"/>
      <c r="L73" s="56"/>
      <c r="M73" s="202"/>
      <c r="N73" s="59"/>
      <c r="O73" s="200"/>
      <c r="P73" s="59"/>
      <c r="Q73" s="72"/>
      <c r="R73" s="134">
        <f t="shared" si="4"/>
        <v>589</v>
      </c>
      <c r="S73" s="130">
        <v>0</v>
      </c>
      <c r="T73" s="149">
        <f t="shared" si="5"/>
        <v>589</v>
      </c>
      <c r="U73" s="128"/>
    </row>
    <row r="74" spans="1:21" ht="18.600000000000001" customHeight="1" x14ac:dyDescent="0.25">
      <c r="A74" s="31" t="s">
        <v>136</v>
      </c>
      <c r="B74" s="185" t="s">
        <v>137</v>
      </c>
      <c r="C74" s="144">
        <v>443000</v>
      </c>
      <c r="D74" s="45">
        <v>234381</v>
      </c>
      <c r="E74" s="49">
        <v>20000</v>
      </c>
      <c r="F74" s="49"/>
      <c r="G74" s="64">
        <f t="shared" si="6"/>
        <v>188619</v>
      </c>
      <c r="H74" s="150">
        <v>2000</v>
      </c>
      <c r="I74" s="68">
        <v>4730</v>
      </c>
      <c r="J74" s="56">
        <v>0</v>
      </c>
      <c r="K74" s="68"/>
      <c r="L74" s="56"/>
      <c r="M74" s="202"/>
      <c r="N74" s="59"/>
      <c r="O74" s="200"/>
      <c r="P74" s="59"/>
      <c r="Q74" s="72"/>
      <c r="R74" s="134">
        <f t="shared" ref="R74:R133" si="7">I74+K74+M74+O74-H74-J74-L74-N74</f>
        <v>2730</v>
      </c>
      <c r="S74" s="130">
        <v>0</v>
      </c>
      <c r="T74" s="149">
        <f t="shared" si="5"/>
        <v>2730</v>
      </c>
      <c r="U74" s="128"/>
    </row>
    <row r="75" spans="1:21" ht="18.600000000000001" customHeight="1" x14ac:dyDescent="0.25">
      <c r="A75" s="31" t="s">
        <v>138</v>
      </c>
      <c r="B75" s="185" t="s">
        <v>139</v>
      </c>
      <c r="C75" s="144">
        <v>383000</v>
      </c>
      <c r="D75" s="45">
        <v>173530</v>
      </c>
      <c r="E75" s="49">
        <v>80000</v>
      </c>
      <c r="F75" s="49"/>
      <c r="G75" s="64">
        <f t="shared" si="6"/>
        <v>129470</v>
      </c>
      <c r="H75" s="150">
        <v>2000</v>
      </c>
      <c r="I75" s="68">
        <v>2284</v>
      </c>
      <c r="J75" s="56">
        <v>0</v>
      </c>
      <c r="K75" s="68"/>
      <c r="L75" s="56"/>
      <c r="M75" s="202">
        <v>1200</v>
      </c>
      <c r="N75" s="59"/>
      <c r="O75" s="200"/>
      <c r="P75" s="59"/>
      <c r="Q75" s="72"/>
      <c r="R75" s="134">
        <f t="shared" si="7"/>
        <v>1484</v>
      </c>
      <c r="S75" s="130">
        <v>0</v>
      </c>
      <c r="T75" s="149">
        <f t="shared" si="5"/>
        <v>1484</v>
      </c>
      <c r="U75" s="128"/>
    </row>
    <row r="76" spans="1:21" ht="18.600000000000001" customHeight="1" x14ac:dyDescent="0.25">
      <c r="A76" s="31" t="s">
        <v>140</v>
      </c>
      <c r="B76" s="185" t="s">
        <v>141</v>
      </c>
      <c r="C76" s="144">
        <v>171000</v>
      </c>
      <c r="D76" s="45">
        <v>104895</v>
      </c>
      <c r="E76" s="49"/>
      <c r="F76" s="49"/>
      <c r="G76" s="64">
        <f t="shared" si="6"/>
        <v>66105</v>
      </c>
      <c r="H76" s="150">
        <v>1000</v>
      </c>
      <c r="I76" s="68">
        <v>2056</v>
      </c>
      <c r="J76" s="56">
        <v>0</v>
      </c>
      <c r="K76" s="68"/>
      <c r="L76" s="56">
        <v>36000</v>
      </c>
      <c r="M76" s="202">
        <v>40000</v>
      </c>
      <c r="N76" s="59"/>
      <c r="O76" s="200"/>
      <c r="P76" s="59"/>
      <c r="Q76" s="72"/>
      <c r="R76" s="134">
        <f t="shared" si="7"/>
        <v>5056</v>
      </c>
      <c r="S76" s="130">
        <v>0</v>
      </c>
      <c r="T76" s="149">
        <f t="shared" si="5"/>
        <v>5056</v>
      </c>
      <c r="U76" s="128"/>
    </row>
    <row r="77" spans="1:21" ht="18.600000000000001" customHeight="1" x14ac:dyDescent="0.25">
      <c r="A77" s="31" t="s">
        <v>142</v>
      </c>
      <c r="B77" s="185" t="s">
        <v>143</v>
      </c>
      <c r="C77" s="144">
        <v>144000</v>
      </c>
      <c r="D77" s="45">
        <v>29854</v>
      </c>
      <c r="E77" s="49"/>
      <c r="F77" s="49"/>
      <c r="G77" s="64">
        <f t="shared" si="6"/>
        <v>114146</v>
      </c>
      <c r="H77" s="150">
        <v>1000</v>
      </c>
      <c r="I77" s="68">
        <v>1263</v>
      </c>
      <c r="J77" s="56">
        <v>0</v>
      </c>
      <c r="K77" s="68"/>
      <c r="L77" s="56"/>
      <c r="M77" s="202"/>
      <c r="N77" s="59"/>
      <c r="O77" s="200"/>
      <c r="P77" s="59"/>
      <c r="Q77" s="72"/>
      <c r="R77" s="134">
        <f t="shared" si="7"/>
        <v>263</v>
      </c>
      <c r="S77" s="130">
        <v>0</v>
      </c>
      <c r="T77" s="149">
        <f t="shared" si="5"/>
        <v>263</v>
      </c>
      <c r="U77" s="128"/>
    </row>
    <row r="78" spans="1:21" ht="18.600000000000001" customHeight="1" x14ac:dyDescent="0.25">
      <c r="A78" s="31" t="s">
        <v>144</v>
      </c>
      <c r="B78" s="185" t="s">
        <v>145</v>
      </c>
      <c r="C78" s="144">
        <v>171000</v>
      </c>
      <c r="D78" s="45">
        <v>73708</v>
      </c>
      <c r="E78" s="49"/>
      <c r="F78" s="49"/>
      <c r="G78" s="64">
        <f t="shared" si="6"/>
        <v>97292</v>
      </c>
      <c r="H78" s="150">
        <v>1000</v>
      </c>
      <c r="I78" s="68">
        <v>2763</v>
      </c>
      <c r="J78" s="56">
        <v>0</v>
      </c>
      <c r="K78" s="68"/>
      <c r="L78" s="56"/>
      <c r="M78" s="202"/>
      <c r="N78" s="59"/>
      <c r="O78" s="200"/>
      <c r="P78" s="59"/>
      <c r="Q78" s="72"/>
      <c r="R78" s="134">
        <f t="shared" si="7"/>
        <v>1763</v>
      </c>
      <c r="S78" s="130">
        <v>0</v>
      </c>
      <c r="T78" s="149">
        <f t="shared" si="5"/>
        <v>1763</v>
      </c>
      <c r="U78" s="128"/>
    </row>
    <row r="79" spans="1:21" ht="18.600000000000001" customHeight="1" x14ac:dyDescent="0.25">
      <c r="A79" s="31" t="s">
        <v>146</v>
      </c>
      <c r="B79" s="185" t="s">
        <v>147</v>
      </c>
      <c r="C79" s="144">
        <v>211000</v>
      </c>
      <c r="D79" s="45">
        <v>183770</v>
      </c>
      <c r="E79" s="189"/>
      <c r="F79" s="49"/>
      <c r="G79" s="64">
        <f t="shared" si="6"/>
        <v>27230</v>
      </c>
      <c r="H79" s="150">
        <v>2000</v>
      </c>
      <c r="I79" s="68">
        <v>10664</v>
      </c>
      <c r="J79" s="56">
        <v>0</v>
      </c>
      <c r="K79" s="68"/>
      <c r="L79" s="56"/>
      <c r="M79" s="202"/>
      <c r="N79" s="59"/>
      <c r="O79" s="200"/>
      <c r="P79" s="59"/>
      <c r="Q79" s="72"/>
      <c r="R79" s="134">
        <f t="shared" si="7"/>
        <v>8664</v>
      </c>
      <c r="S79" s="130">
        <v>0</v>
      </c>
      <c r="T79" s="149">
        <f t="shared" si="5"/>
        <v>8664</v>
      </c>
      <c r="U79" s="128"/>
    </row>
    <row r="80" spans="1:21" ht="18.600000000000001" customHeight="1" x14ac:dyDescent="0.25">
      <c r="A80" s="31" t="s">
        <v>148</v>
      </c>
      <c r="B80" s="185" t="s">
        <v>149</v>
      </c>
      <c r="C80" s="144">
        <v>195000</v>
      </c>
      <c r="D80" s="45">
        <v>67004</v>
      </c>
      <c r="E80" s="49"/>
      <c r="F80" s="49"/>
      <c r="G80" s="64">
        <f t="shared" si="6"/>
        <v>127996</v>
      </c>
      <c r="H80" s="150">
        <v>1000</v>
      </c>
      <c r="I80" s="68">
        <v>5067</v>
      </c>
      <c r="J80" s="56">
        <v>0</v>
      </c>
      <c r="K80" s="68"/>
      <c r="L80" s="56"/>
      <c r="M80" s="202"/>
      <c r="N80" s="59"/>
      <c r="O80" s="200"/>
      <c r="P80" s="59"/>
      <c r="Q80" s="72"/>
      <c r="R80" s="134">
        <f t="shared" si="7"/>
        <v>4067</v>
      </c>
      <c r="S80" s="130">
        <v>0</v>
      </c>
      <c r="T80" s="149">
        <f t="shared" si="5"/>
        <v>4067</v>
      </c>
      <c r="U80" s="128"/>
    </row>
    <row r="81" spans="1:21" ht="18.600000000000001" customHeight="1" x14ac:dyDescent="0.25">
      <c r="A81" s="31" t="s">
        <v>150</v>
      </c>
      <c r="B81" s="185" t="s">
        <v>151</v>
      </c>
      <c r="C81" s="144">
        <v>219000</v>
      </c>
      <c r="D81" s="45">
        <v>143797</v>
      </c>
      <c r="E81" s="49"/>
      <c r="F81" s="49"/>
      <c r="G81" s="64">
        <f t="shared" si="6"/>
        <v>75203</v>
      </c>
      <c r="H81" s="150">
        <v>1000</v>
      </c>
      <c r="I81" s="68">
        <v>1489</v>
      </c>
      <c r="J81" s="56">
        <v>0</v>
      </c>
      <c r="K81" s="68"/>
      <c r="L81" s="56"/>
      <c r="M81" s="202"/>
      <c r="N81" s="59"/>
      <c r="O81" s="200"/>
      <c r="P81" s="59"/>
      <c r="Q81" s="72"/>
      <c r="R81" s="134">
        <f t="shared" si="7"/>
        <v>489</v>
      </c>
      <c r="S81" s="130">
        <v>0</v>
      </c>
      <c r="T81" s="149">
        <f t="shared" si="5"/>
        <v>489</v>
      </c>
      <c r="U81" s="128"/>
    </row>
    <row r="82" spans="1:21" ht="18.600000000000001" customHeight="1" x14ac:dyDescent="0.25">
      <c r="A82" s="31" t="s">
        <v>152</v>
      </c>
      <c r="B82" s="185" t="s">
        <v>153</v>
      </c>
      <c r="C82" s="144">
        <v>90000</v>
      </c>
      <c r="D82" s="45">
        <v>57334</v>
      </c>
      <c r="E82" s="49"/>
      <c r="F82" s="49"/>
      <c r="G82" s="64">
        <f t="shared" si="6"/>
        <v>32666</v>
      </c>
      <c r="H82" s="150">
        <v>1000</v>
      </c>
      <c r="I82" s="68">
        <v>583</v>
      </c>
      <c r="J82" s="56">
        <v>0</v>
      </c>
      <c r="K82" s="68"/>
      <c r="L82" s="56"/>
      <c r="M82" s="202"/>
      <c r="N82" s="59"/>
      <c r="O82" s="200"/>
      <c r="P82" s="59"/>
      <c r="Q82" s="72"/>
      <c r="R82" s="134">
        <f t="shared" si="7"/>
        <v>-417</v>
      </c>
      <c r="S82" s="130">
        <v>0</v>
      </c>
      <c r="T82" s="149">
        <f t="shared" si="5"/>
        <v>-417</v>
      </c>
      <c r="U82" s="128"/>
    </row>
    <row r="83" spans="1:21" ht="18.600000000000001" customHeight="1" x14ac:dyDescent="0.25">
      <c r="A83" s="31" t="s">
        <v>154</v>
      </c>
      <c r="B83" s="185" t="s">
        <v>155</v>
      </c>
      <c r="C83" s="144">
        <v>195000</v>
      </c>
      <c r="D83" s="45">
        <v>79850</v>
      </c>
      <c r="E83" s="49"/>
      <c r="F83" s="49"/>
      <c r="G83" s="64">
        <f t="shared" si="6"/>
        <v>115150</v>
      </c>
      <c r="H83" s="150">
        <v>1000</v>
      </c>
      <c r="I83" s="68">
        <v>881</v>
      </c>
      <c r="J83" s="56">
        <v>0</v>
      </c>
      <c r="K83" s="68"/>
      <c r="L83" s="56"/>
      <c r="M83" s="202"/>
      <c r="N83" s="59"/>
      <c r="O83" s="200"/>
      <c r="P83" s="59"/>
      <c r="Q83" s="72"/>
      <c r="R83" s="134">
        <f t="shared" si="7"/>
        <v>-119</v>
      </c>
      <c r="S83" s="130">
        <v>0</v>
      </c>
      <c r="T83" s="149">
        <f t="shared" si="5"/>
        <v>-119</v>
      </c>
      <c r="U83" s="128"/>
    </row>
    <row r="84" spans="1:21" ht="18.600000000000001" customHeight="1" x14ac:dyDescent="0.25">
      <c r="A84" s="31" t="s">
        <v>156</v>
      </c>
      <c r="B84" s="185" t="s">
        <v>157</v>
      </c>
      <c r="C84" s="144">
        <v>195000</v>
      </c>
      <c r="D84" s="45">
        <v>177934</v>
      </c>
      <c r="E84" s="49"/>
      <c r="F84" s="49"/>
      <c r="G84" s="64">
        <f t="shared" si="6"/>
        <v>17066</v>
      </c>
      <c r="H84" s="150">
        <v>1000</v>
      </c>
      <c r="I84" s="68">
        <v>1269</v>
      </c>
      <c r="J84" s="56">
        <v>0</v>
      </c>
      <c r="K84" s="68"/>
      <c r="L84" s="56"/>
      <c r="M84" s="202"/>
      <c r="N84" s="59"/>
      <c r="O84" s="200"/>
      <c r="P84" s="59"/>
      <c r="Q84" s="72"/>
      <c r="R84" s="134">
        <f t="shared" si="7"/>
        <v>269</v>
      </c>
      <c r="S84" s="130">
        <v>0</v>
      </c>
      <c r="T84" s="149">
        <f t="shared" si="5"/>
        <v>269</v>
      </c>
      <c r="U84" s="128"/>
    </row>
    <row r="85" spans="1:21" ht="18.600000000000001" customHeight="1" x14ac:dyDescent="0.25">
      <c r="A85" s="31" t="s">
        <v>158</v>
      </c>
      <c r="B85" s="185" t="s">
        <v>159</v>
      </c>
      <c r="C85" s="144">
        <v>874000</v>
      </c>
      <c r="D85" s="45">
        <v>673948</v>
      </c>
      <c r="E85" s="49">
        <v>210000</v>
      </c>
      <c r="F85" s="49">
        <v>24282</v>
      </c>
      <c r="G85" s="64">
        <f t="shared" si="6"/>
        <v>14334</v>
      </c>
      <c r="H85" s="150">
        <v>12000</v>
      </c>
      <c r="I85" s="68">
        <v>8367</v>
      </c>
      <c r="J85" s="56">
        <v>0</v>
      </c>
      <c r="K85" s="68"/>
      <c r="L85" s="56"/>
      <c r="M85" s="202"/>
      <c r="N85" s="56"/>
      <c r="O85" s="202"/>
      <c r="P85" s="59"/>
      <c r="Q85" s="72"/>
      <c r="R85" s="134">
        <f t="shared" si="7"/>
        <v>-3633</v>
      </c>
      <c r="S85" s="130">
        <v>0</v>
      </c>
      <c r="T85" s="149">
        <f t="shared" si="5"/>
        <v>-3633</v>
      </c>
      <c r="U85" s="128"/>
    </row>
    <row r="86" spans="1:21" ht="18.600000000000001" customHeight="1" x14ac:dyDescent="0.25">
      <c r="A86" s="31" t="s">
        <v>160</v>
      </c>
      <c r="B86" s="185" t="s">
        <v>161</v>
      </c>
      <c r="C86" s="144">
        <v>195000</v>
      </c>
      <c r="D86" s="45">
        <v>92357</v>
      </c>
      <c r="E86" s="49"/>
      <c r="F86" s="49"/>
      <c r="G86" s="64">
        <f t="shared" si="6"/>
        <v>102643</v>
      </c>
      <c r="H86" s="150">
        <v>1000</v>
      </c>
      <c r="I86" s="68">
        <v>1038</v>
      </c>
      <c r="J86" s="56">
        <v>0</v>
      </c>
      <c r="K86" s="68"/>
      <c r="L86" s="56"/>
      <c r="M86" s="202"/>
      <c r="N86" s="56"/>
      <c r="O86" s="202"/>
      <c r="P86" s="59"/>
      <c r="Q86" s="72"/>
      <c r="R86" s="134">
        <f t="shared" si="7"/>
        <v>38</v>
      </c>
      <c r="S86" s="130">
        <v>0</v>
      </c>
      <c r="T86" s="149">
        <f t="shared" si="5"/>
        <v>38</v>
      </c>
      <c r="U86" s="128"/>
    </row>
    <row r="87" spans="1:21" ht="18.600000000000001" customHeight="1" x14ac:dyDescent="0.25">
      <c r="A87" s="31" t="s">
        <v>162</v>
      </c>
      <c r="B87" s="185" t="s">
        <v>163</v>
      </c>
      <c r="C87" s="144">
        <v>195000</v>
      </c>
      <c r="D87" s="45">
        <v>87706</v>
      </c>
      <c r="E87" s="49"/>
      <c r="F87" s="49"/>
      <c r="G87" s="64">
        <f t="shared" si="6"/>
        <v>107294</v>
      </c>
      <c r="H87" s="150">
        <v>1000</v>
      </c>
      <c r="I87" s="68">
        <v>2715</v>
      </c>
      <c r="J87" s="56">
        <v>0</v>
      </c>
      <c r="K87" s="68"/>
      <c r="L87" s="56"/>
      <c r="M87" s="202"/>
      <c r="N87" s="56"/>
      <c r="O87" s="202"/>
      <c r="P87" s="59"/>
      <c r="Q87" s="72"/>
      <c r="R87" s="134">
        <f t="shared" si="7"/>
        <v>1715</v>
      </c>
      <c r="S87" s="130">
        <v>0</v>
      </c>
      <c r="T87" s="149">
        <f t="shared" si="5"/>
        <v>1715</v>
      </c>
      <c r="U87" s="128"/>
    </row>
    <row r="88" spans="1:21" ht="18.600000000000001" customHeight="1" x14ac:dyDescent="0.25">
      <c r="A88" s="31" t="s">
        <v>164</v>
      </c>
      <c r="B88" s="185" t="s">
        <v>165</v>
      </c>
      <c r="C88" s="144">
        <v>171000</v>
      </c>
      <c r="D88" s="45">
        <v>43857</v>
      </c>
      <c r="E88" s="49"/>
      <c r="F88" s="49"/>
      <c r="G88" s="64">
        <f t="shared" si="6"/>
        <v>127143</v>
      </c>
      <c r="H88" s="150">
        <v>1000</v>
      </c>
      <c r="I88" s="68">
        <v>1397</v>
      </c>
      <c r="J88" s="56">
        <v>0</v>
      </c>
      <c r="K88" s="68"/>
      <c r="L88" s="56"/>
      <c r="M88" s="202"/>
      <c r="N88" s="56"/>
      <c r="O88" s="202"/>
      <c r="P88" s="59"/>
      <c r="Q88" s="72"/>
      <c r="R88" s="134">
        <f t="shared" si="7"/>
        <v>397</v>
      </c>
      <c r="S88" s="130">
        <v>0</v>
      </c>
      <c r="T88" s="149">
        <f t="shared" si="5"/>
        <v>397</v>
      </c>
      <c r="U88" s="128"/>
    </row>
    <row r="89" spans="1:21" ht="18.600000000000001" customHeight="1" x14ac:dyDescent="0.25">
      <c r="A89" s="31" t="s">
        <v>166</v>
      </c>
      <c r="B89" s="185" t="s">
        <v>167</v>
      </c>
      <c r="C89" s="144">
        <v>195000</v>
      </c>
      <c r="D89" s="45">
        <v>99967</v>
      </c>
      <c r="E89" s="49"/>
      <c r="F89" s="49"/>
      <c r="G89" s="64">
        <f t="shared" si="6"/>
        <v>95033</v>
      </c>
      <c r="H89" s="150">
        <v>1000</v>
      </c>
      <c r="I89" s="68">
        <v>8954</v>
      </c>
      <c r="J89" s="56">
        <v>0</v>
      </c>
      <c r="K89" s="68"/>
      <c r="L89" s="56"/>
      <c r="M89" s="202"/>
      <c r="N89" s="56"/>
      <c r="O89" s="202"/>
      <c r="P89" s="59"/>
      <c r="Q89" s="72"/>
      <c r="R89" s="134">
        <f t="shared" si="7"/>
        <v>7954</v>
      </c>
      <c r="S89" s="130">
        <v>0</v>
      </c>
      <c r="T89" s="149">
        <f t="shared" si="5"/>
        <v>7954</v>
      </c>
      <c r="U89" s="128"/>
    </row>
    <row r="90" spans="1:21" ht="18.600000000000001" customHeight="1" x14ac:dyDescent="0.25">
      <c r="A90" s="31" t="s">
        <v>168</v>
      </c>
      <c r="B90" s="185" t="s">
        <v>169</v>
      </c>
      <c r="C90" s="144">
        <v>195000</v>
      </c>
      <c r="D90" s="45">
        <v>85908</v>
      </c>
      <c r="E90" s="49"/>
      <c r="F90" s="49"/>
      <c r="G90" s="64">
        <f t="shared" si="6"/>
        <v>109092</v>
      </c>
      <c r="H90" s="150">
        <v>2000</v>
      </c>
      <c r="I90" s="68">
        <v>1733</v>
      </c>
      <c r="J90" s="56">
        <v>0</v>
      </c>
      <c r="K90" s="68"/>
      <c r="L90" s="56"/>
      <c r="M90" s="202"/>
      <c r="N90" s="56"/>
      <c r="O90" s="202"/>
      <c r="P90" s="59"/>
      <c r="Q90" s="72"/>
      <c r="R90" s="134">
        <f t="shared" si="7"/>
        <v>-267</v>
      </c>
      <c r="S90" s="130">
        <v>0</v>
      </c>
      <c r="T90" s="149">
        <f t="shared" si="5"/>
        <v>-267</v>
      </c>
      <c r="U90" s="128"/>
    </row>
    <row r="91" spans="1:21" ht="18.600000000000001" customHeight="1" x14ac:dyDescent="0.25">
      <c r="A91" s="31" t="s">
        <v>170</v>
      </c>
      <c r="B91" s="185" t="s">
        <v>171</v>
      </c>
      <c r="C91" s="144">
        <v>171000</v>
      </c>
      <c r="D91" s="45">
        <v>56931</v>
      </c>
      <c r="E91" s="49"/>
      <c r="F91" s="49"/>
      <c r="G91" s="64">
        <f t="shared" si="6"/>
        <v>114069</v>
      </c>
      <c r="H91" s="150">
        <v>0</v>
      </c>
      <c r="I91" s="68">
        <v>897</v>
      </c>
      <c r="J91" s="56">
        <v>0</v>
      </c>
      <c r="K91" s="68"/>
      <c r="L91" s="56"/>
      <c r="M91" s="202"/>
      <c r="N91" s="56"/>
      <c r="O91" s="202"/>
      <c r="P91" s="59"/>
      <c r="Q91" s="72"/>
      <c r="R91" s="134">
        <f t="shared" si="7"/>
        <v>897</v>
      </c>
      <c r="S91" s="130">
        <v>0</v>
      </c>
      <c r="T91" s="149">
        <f t="shared" si="5"/>
        <v>897</v>
      </c>
      <c r="U91" s="128"/>
    </row>
    <row r="92" spans="1:21" ht="18.600000000000001" customHeight="1" x14ac:dyDescent="0.25">
      <c r="A92" s="31" t="s">
        <v>172</v>
      </c>
      <c r="B92" s="185" t="s">
        <v>173</v>
      </c>
      <c r="C92" s="144">
        <v>387000</v>
      </c>
      <c r="D92" s="45">
        <v>247247</v>
      </c>
      <c r="E92" s="49"/>
      <c r="F92" s="49"/>
      <c r="G92" s="64">
        <f t="shared" si="6"/>
        <v>139753</v>
      </c>
      <c r="H92" s="150">
        <v>10000</v>
      </c>
      <c r="I92" s="68">
        <v>6187</v>
      </c>
      <c r="J92" s="56">
        <v>0</v>
      </c>
      <c r="K92" s="68"/>
      <c r="L92" s="56"/>
      <c r="M92" s="202"/>
      <c r="N92" s="56"/>
      <c r="O92" s="202"/>
      <c r="P92" s="59"/>
      <c r="Q92" s="72"/>
      <c r="R92" s="134">
        <f t="shared" si="7"/>
        <v>-3813</v>
      </c>
      <c r="S92" s="130">
        <v>0</v>
      </c>
      <c r="T92" s="149">
        <f t="shared" si="5"/>
        <v>-3813</v>
      </c>
      <c r="U92" s="128"/>
    </row>
    <row r="93" spans="1:21" ht="18.600000000000001" customHeight="1" x14ac:dyDescent="0.25">
      <c r="A93" s="31" t="s">
        <v>174</v>
      </c>
      <c r="B93" s="185" t="s">
        <v>175</v>
      </c>
      <c r="C93" s="144">
        <v>195000</v>
      </c>
      <c r="D93" s="45">
        <v>92572</v>
      </c>
      <c r="E93" s="49"/>
      <c r="F93" s="49"/>
      <c r="G93" s="64">
        <f t="shared" si="6"/>
        <v>102428</v>
      </c>
      <c r="H93" s="150">
        <v>1000</v>
      </c>
      <c r="I93" s="68">
        <v>1835</v>
      </c>
      <c r="J93" s="56">
        <v>0</v>
      </c>
      <c r="K93" s="68"/>
      <c r="L93" s="56"/>
      <c r="M93" s="202"/>
      <c r="N93" s="56"/>
      <c r="O93" s="202"/>
      <c r="P93" s="59"/>
      <c r="Q93" s="72"/>
      <c r="R93" s="134">
        <f t="shared" si="7"/>
        <v>835</v>
      </c>
      <c r="S93" s="130">
        <v>0</v>
      </c>
      <c r="T93" s="149">
        <f t="shared" si="5"/>
        <v>835</v>
      </c>
      <c r="U93" s="128"/>
    </row>
    <row r="94" spans="1:21" ht="18.600000000000001" customHeight="1" x14ac:dyDescent="0.25">
      <c r="A94" s="31" t="s">
        <v>176</v>
      </c>
      <c r="B94" s="185" t="s">
        <v>177</v>
      </c>
      <c r="C94" s="144">
        <v>195000</v>
      </c>
      <c r="D94" s="45">
        <v>118590</v>
      </c>
      <c r="E94" s="49"/>
      <c r="F94" s="49"/>
      <c r="G94" s="64">
        <f t="shared" si="6"/>
        <v>76410</v>
      </c>
      <c r="H94" s="150">
        <v>6000</v>
      </c>
      <c r="I94" s="68">
        <v>2379</v>
      </c>
      <c r="J94" s="56">
        <v>0</v>
      </c>
      <c r="K94" s="68"/>
      <c r="L94" s="56">
        <v>30000</v>
      </c>
      <c r="M94" s="202">
        <v>30100</v>
      </c>
      <c r="N94" s="56"/>
      <c r="O94" s="202"/>
      <c r="P94" s="59"/>
      <c r="Q94" s="72"/>
      <c r="R94" s="134">
        <f t="shared" si="7"/>
        <v>-3521</v>
      </c>
      <c r="S94" s="130">
        <v>0</v>
      </c>
      <c r="T94" s="149">
        <f t="shared" si="5"/>
        <v>-3521</v>
      </c>
      <c r="U94" s="128"/>
    </row>
    <row r="95" spans="1:21" ht="18.600000000000001" customHeight="1" x14ac:dyDescent="0.25">
      <c r="A95" s="31" t="s">
        <v>178</v>
      </c>
      <c r="B95" s="185" t="s">
        <v>179</v>
      </c>
      <c r="C95" s="144">
        <v>195000</v>
      </c>
      <c r="D95" s="45">
        <v>129996</v>
      </c>
      <c r="E95" s="49"/>
      <c r="F95" s="49"/>
      <c r="G95" s="64">
        <f t="shared" si="6"/>
        <v>65004</v>
      </c>
      <c r="H95" s="150">
        <v>3000</v>
      </c>
      <c r="I95" s="68">
        <v>4426</v>
      </c>
      <c r="J95" s="56">
        <v>0</v>
      </c>
      <c r="K95" s="224">
        <v>86040</v>
      </c>
      <c r="L95" s="56"/>
      <c r="M95" s="202"/>
      <c r="N95" s="56"/>
      <c r="O95" s="202"/>
      <c r="P95" s="59"/>
      <c r="Q95" s="72"/>
      <c r="R95" s="134">
        <f t="shared" si="7"/>
        <v>87466</v>
      </c>
      <c r="S95" s="130">
        <v>0</v>
      </c>
      <c r="T95" s="149">
        <f t="shared" si="5"/>
        <v>87466</v>
      </c>
      <c r="U95" s="128"/>
    </row>
    <row r="96" spans="1:21" ht="18.600000000000001" customHeight="1" x14ac:dyDescent="0.25">
      <c r="A96" s="31" t="s">
        <v>180</v>
      </c>
      <c r="B96" s="185" t="s">
        <v>181</v>
      </c>
      <c r="C96" s="144">
        <v>171000</v>
      </c>
      <c r="D96" s="45">
        <v>48143</v>
      </c>
      <c r="E96" s="49"/>
      <c r="F96" s="49"/>
      <c r="G96" s="64">
        <f t="shared" si="6"/>
        <v>122857</v>
      </c>
      <c r="H96" s="150">
        <v>1000</v>
      </c>
      <c r="I96" s="68">
        <v>832</v>
      </c>
      <c r="J96" s="56">
        <v>0</v>
      </c>
      <c r="K96" s="68"/>
      <c r="L96" s="56"/>
      <c r="M96" s="202"/>
      <c r="N96" s="56"/>
      <c r="O96" s="202"/>
      <c r="P96" s="59"/>
      <c r="Q96" s="72"/>
      <c r="R96" s="134">
        <f t="shared" si="7"/>
        <v>-168</v>
      </c>
      <c r="S96" s="130">
        <v>0</v>
      </c>
      <c r="T96" s="149">
        <f t="shared" si="5"/>
        <v>-168</v>
      </c>
      <c r="U96" s="128"/>
    </row>
    <row r="97" spans="1:21" ht="18.600000000000001" customHeight="1" x14ac:dyDescent="0.25">
      <c r="A97" s="31" t="s">
        <v>182</v>
      </c>
      <c r="B97" s="185" t="s">
        <v>183</v>
      </c>
      <c r="C97" s="144">
        <v>267000</v>
      </c>
      <c r="D97" s="45">
        <v>257914</v>
      </c>
      <c r="E97" s="49"/>
      <c r="F97" s="49"/>
      <c r="G97" s="64">
        <f t="shared" si="6"/>
        <v>9086</v>
      </c>
      <c r="H97" s="150">
        <v>2000</v>
      </c>
      <c r="I97" s="68">
        <v>9776</v>
      </c>
      <c r="J97" s="56">
        <v>0</v>
      </c>
      <c r="K97" s="68"/>
      <c r="L97" s="56"/>
      <c r="M97" s="202"/>
      <c r="N97" s="56"/>
      <c r="O97" s="202"/>
      <c r="P97" s="59"/>
      <c r="Q97" s="72"/>
      <c r="R97" s="134">
        <f t="shared" si="7"/>
        <v>7776</v>
      </c>
      <c r="S97" s="130">
        <v>0</v>
      </c>
      <c r="T97" s="149">
        <f t="shared" si="5"/>
        <v>7776</v>
      </c>
      <c r="U97" s="128"/>
    </row>
    <row r="98" spans="1:21" ht="18.600000000000001" customHeight="1" x14ac:dyDescent="0.25">
      <c r="A98" s="31" t="s">
        <v>184</v>
      </c>
      <c r="B98" s="185" t="s">
        <v>185</v>
      </c>
      <c r="C98" s="144">
        <v>171000</v>
      </c>
      <c r="D98" s="45">
        <v>107471</v>
      </c>
      <c r="E98" s="49"/>
      <c r="F98" s="49"/>
      <c r="G98" s="64">
        <f t="shared" si="6"/>
        <v>63529</v>
      </c>
      <c r="H98" s="150">
        <v>1000</v>
      </c>
      <c r="I98" s="68">
        <v>2955</v>
      </c>
      <c r="J98" s="56">
        <v>0</v>
      </c>
      <c r="K98" s="68"/>
      <c r="L98" s="56"/>
      <c r="M98" s="202"/>
      <c r="N98" s="56"/>
      <c r="O98" s="202"/>
      <c r="P98" s="59"/>
      <c r="Q98" s="72"/>
      <c r="R98" s="134">
        <f t="shared" si="7"/>
        <v>1955</v>
      </c>
      <c r="S98" s="130">
        <v>0</v>
      </c>
      <c r="T98" s="149">
        <f t="shared" si="5"/>
        <v>1955</v>
      </c>
      <c r="U98" s="128"/>
    </row>
    <row r="99" spans="1:21" ht="18.600000000000001" customHeight="1" x14ac:dyDescent="0.25">
      <c r="A99" s="31" t="s">
        <v>186</v>
      </c>
      <c r="B99" s="185" t="s">
        <v>187</v>
      </c>
      <c r="C99" s="144">
        <v>195000</v>
      </c>
      <c r="D99" s="45">
        <v>88522</v>
      </c>
      <c r="E99" s="49"/>
      <c r="F99" s="49"/>
      <c r="G99" s="64">
        <f t="shared" si="6"/>
        <v>106478</v>
      </c>
      <c r="H99" s="150">
        <v>1000</v>
      </c>
      <c r="I99" s="68">
        <v>3350</v>
      </c>
      <c r="J99" s="56">
        <v>0</v>
      </c>
      <c r="K99" s="68"/>
      <c r="L99" s="56"/>
      <c r="M99" s="202"/>
      <c r="N99" s="56"/>
      <c r="O99" s="202"/>
      <c r="P99" s="59"/>
      <c r="Q99" s="72"/>
      <c r="R99" s="134">
        <f t="shared" si="7"/>
        <v>2350</v>
      </c>
      <c r="S99" s="130">
        <v>0</v>
      </c>
      <c r="T99" s="149">
        <f t="shared" si="5"/>
        <v>2350</v>
      </c>
      <c r="U99" s="128"/>
    </row>
    <row r="100" spans="1:21" ht="18.600000000000001" customHeight="1" x14ac:dyDescent="0.25">
      <c r="A100" s="31" t="s">
        <v>188</v>
      </c>
      <c r="B100" s="185" t="s">
        <v>189</v>
      </c>
      <c r="C100" s="144">
        <v>171000</v>
      </c>
      <c r="D100" s="45">
        <v>65647</v>
      </c>
      <c r="E100" s="49"/>
      <c r="F100" s="49"/>
      <c r="G100" s="64">
        <f t="shared" si="6"/>
        <v>105353</v>
      </c>
      <c r="H100" s="150">
        <v>1000</v>
      </c>
      <c r="I100" s="68">
        <v>2336</v>
      </c>
      <c r="J100" s="56">
        <v>0</v>
      </c>
      <c r="K100" s="68"/>
      <c r="L100" s="56"/>
      <c r="M100" s="202"/>
      <c r="N100" s="56"/>
      <c r="O100" s="202"/>
      <c r="P100" s="59"/>
      <c r="Q100" s="72"/>
      <c r="R100" s="134">
        <f t="shared" si="7"/>
        <v>1336</v>
      </c>
      <c r="S100" s="130">
        <v>0</v>
      </c>
      <c r="T100" s="149">
        <f t="shared" si="5"/>
        <v>1336</v>
      </c>
      <c r="U100" s="128"/>
    </row>
    <row r="101" spans="1:21" ht="18.600000000000001" customHeight="1" x14ac:dyDescent="0.25">
      <c r="A101" s="31" t="s">
        <v>190</v>
      </c>
      <c r="B101" s="185" t="s">
        <v>191</v>
      </c>
      <c r="C101" s="144">
        <v>219000</v>
      </c>
      <c r="D101" s="45">
        <v>111149</v>
      </c>
      <c r="E101" s="49"/>
      <c r="F101" s="49"/>
      <c r="G101" s="64">
        <f t="shared" si="6"/>
        <v>107851</v>
      </c>
      <c r="H101" s="150">
        <v>2000</v>
      </c>
      <c r="I101" s="68">
        <v>5341</v>
      </c>
      <c r="J101" s="56">
        <v>0</v>
      </c>
      <c r="K101" s="68"/>
      <c r="L101" s="56"/>
      <c r="M101" s="202"/>
      <c r="N101" s="56"/>
      <c r="O101" s="202"/>
      <c r="P101" s="59"/>
      <c r="Q101" s="72"/>
      <c r="R101" s="134">
        <f t="shared" si="7"/>
        <v>3341</v>
      </c>
      <c r="S101" s="130">
        <v>0</v>
      </c>
      <c r="T101" s="149">
        <f t="shared" si="5"/>
        <v>3341</v>
      </c>
      <c r="U101" s="128"/>
    </row>
    <row r="102" spans="1:21" ht="18.600000000000001" customHeight="1" x14ac:dyDescent="0.25">
      <c r="A102" s="31" t="s">
        <v>192</v>
      </c>
      <c r="B102" s="185" t="s">
        <v>193</v>
      </c>
      <c r="C102" s="144">
        <v>223000</v>
      </c>
      <c r="D102" s="45">
        <v>146598</v>
      </c>
      <c r="E102" s="174"/>
      <c r="F102" s="49"/>
      <c r="G102" s="64">
        <f t="shared" si="6"/>
        <v>76402</v>
      </c>
      <c r="H102" s="150">
        <v>2000</v>
      </c>
      <c r="I102" s="68">
        <v>8824</v>
      </c>
      <c r="J102" s="56">
        <v>0</v>
      </c>
      <c r="K102" s="68"/>
      <c r="L102" s="56"/>
      <c r="M102" s="202"/>
      <c r="N102" s="56"/>
      <c r="O102" s="202"/>
      <c r="P102" s="59"/>
      <c r="Q102" s="72"/>
      <c r="R102" s="134">
        <f t="shared" si="7"/>
        <v>6824</v>
      </c>
      <c r="S102" s="130">
        <v>0</v>
      </c>
      <c r="T102" s="149">
        <f t="shared" si="5"/>
        <v>6824</v>
      </c>
      <c r="U102" s="128"/>
    </row>
    <row r="103" spans="1:21" ht="18.600000000000001" customHeight="1" x14ac:dyDescent="0.25">
      <c r="A103" s="31" t="s">
        <v>194</v>
      </c>
      <c r="B103" s="185" t="s">
        <v>195</v>
      </c>
      <c r="C103" s="144">
        <v>195000</v>
      </c>
      <c r="D103" s="45">
        <v>71153</v>
      </c>
      <c r="E103" s="49"/>
      <c r="F103" s="49"/>
      <c r="G103" s="64">
        <f t="shared" si="6"/>
        <v>123847</v>
      </c>
      <c r="H103" s="150">
        <v>2000</v>
      </c>
      <c r="I103" s="68">
        <v>4593</v>
      </c>
      <c r="J103" s="56">
        <v>0</v>
      </c>
      <c r="K103" s="68"/>
      <c r="L103" s="56"/>
      <c r="M103" s="202"/>
      <c r="N103" s="56"/>
      <c r="O103" s="202"/>
      <c r="P103" s="59"/>
      <c r="Q103" s="72"/>
      <c r="R103" s="134">
        <f t="shared" si="7"/>
        <v>2593</v>
      </c>
      <c r="S103" s="130">
        <v>0</v>
      </c>
      <c r="T103" s="149">
        <f t="shared" si="5"/>
        <v>2593</v>
      </c>
      <c r="U103" s="128"/>
    </row>
    <row r="104" spans="1:21" ht="18.600000000000001" customHeight="1" x14ac:dyDescent="0.25">
      <c r="A104" s="31" t="s">
        <v>196</v>
      </c>
      <c r="B104" s="185" t="s">
        <v>197</v>
      </c>
      <c r="C104" s="144">
        <v>171000</v>
      </c>
      <c r="D104" s="45">
        <v>66139</v>
      </c>
      <c r="E104" s="49"/>
      <c r="F104" s="49"/>
      <c r="G104" s="64">
        <f t="shared" si="6"/>
        <v>104861</v>
      </c>
      <c r="H104" s="150">
        <v>1000</v>
      </c>
      <c r="I104" s="68">
        <v>1298</v>
      </c>
      <c r="J104" s="56">
        <v>0</v>
      </c>
      <c r="K104" s="68"/>
      <c r="L104" s="56"/>
      <c r="M104" s="202"/>
      <c r="N104" s="56"/>
      <c r="O104" s="202"/>
      <c r="P104" s="59"/>
      <c r="Q104" s="72"/>
      <c r="R104" s="134">
        <f t="shared" si="7"/>
        <v>298</v>
      </c>
      <c r="S104" s="130">
        <v>0</v>
      </c>
      <c r="T104" s="149">
        <f t="shared" si="5"/>
        <v>298</v>
      </c>
      <c r="U104" s="128"/>
    </row>
    <row r="105" spans="1:21" ht="18.600000000000001" customHeight="1" x14ac:dyDescent="0.25">
      <c r="A105" s="31" t="s">
        <v>198</v>
      </c>
      <c r="B105" s="185" t="s">
        <v>199</v>
      </c>
      <c r="C105" s="144">
        <v>243000</v>
      </c>
      <c r="D105" s="45">
        <v>182182</v>
      </c>
      <c r="E105" s="49"/>
      <c r="F105" s="49"/>
      <c r="G105" s="64">
        <f t="shared" si="6"/>
        <v>60818</v>
      </c>
      <c r="H105" s="150">
        <v>2000</v>
      </c>
      <c r="I105" s="68">
        <v>2784</v>
      </c>
      <c r="J105" s="56">
        <v>0</v>
      </c>
      <c r="K105" s="68"/>
      <c r="L105" s="56"/>
      <c r="M105" s="202"/>
      <c r="N105" s="56"/>
      <c r="O105" s="202"/>
      <c r="P105" s="59"/>
      <c r="Q105" s="72"/>
      <c r="R105" s="134">
        <f t="shared" si="7"/>
        <v>784</v>
      </c>
      <c r="S105" s="130">
        <v>0</v>
      </c>
      <c r="T105" s="149">
        <f t="shared" si="5"/>
        <v>784</v>
      </c>
      <c r="U105" s="128"/>
    </row>
    <row r="106" spans="1:21" ht="18.600000000000001" customHeight="1" x14ac:dyDescent="0.25">
      <c r="A106" s="31" t="s">
        <v>200</v>
      </c>
      <c r="B106" s="185" t="s">
        <v>201</v>
      </c>
      <c r="C106" s="144">
        <v>195000</v>
      </c>
      <c r="D106" s="45">
        <v>120497</v>
      </c>
      <c r="E106" s="49"/>
      <c r="F106" s="49"/>
      <c r="G106" s="64">
        <f t="shared" si="6"/>
        <v>74503</v>
      </c>
      <c r="H106" s="150">
        <v>1000</v>
      </c>
      <c r="I106" s="68">
        <v>5260</v>
      </c>
      <c r="J106" s="56">
        <v>0</v>
      </c>
      <c r="K106" s="68"/>
      <c r="L106" s="56"/>
      <c r="M106" s="202"/>
      <c r="N106" s="56"/>
      <c r="O106" s="202"/>
      <c r="P106" s="59"/>
      <c r="Q106" s="72"/>
      <c r="R106" s="134">
        <f t="shared" si="7"/>
        <v>4260</v>
      </c>
      <c r="S106" s="130">
        <v>0</v>
      </c>
      <c r="T106" s="149">
        <f t="shared" si="5"/>
        <v>4260</v>
      </c>
      <c r="U106" s="128"/>
    </row>
    <row r="107" spans="1:21" ht="18.600000000000001" customHeight="1" x14ac:dyDescent="0.25">
      <c r="A107" s="31" t="s">
        <v>202</v>
      </c>
      <c r="B107" s="185" t="s">
        <v>203</v>
      </c>
      <c r="C107" s="144">
        <v>219000</v>
      </c>
      <c r="D107" s="45">
        <v>63117</v>
      </c>
      <c r="E107" s="49"/>
      <c r="F107" s="49"/>
      <c r="G107" s="64">
        <f t="shared" si="6"/>
        <v>155883</v>
      </c>
      <c r="H107" s="150">
        <v>8000</v>
      </c>
      <c r="I107" s="68">
        <v>12800</v>
      </c>
      <c r="J107" s="56">
        <v>0</v>
      </c>
      <c r="K107" s="68"/>
      <c r="L107" s="56"/>
      <c r="M107" s="202"/>
      <c r="N107" s="56"/>
      <c r="O107" s="202"/>
      <c r="P107" s="59"/>
      <c r="Q107" s="72"/>
      <c r="R107" s="134">
        <f t="shared" si="7"/>
        <v>4800</v>
      </c>
      <c r="S107" s="130">
        <v>0</v>
      </c>
      <c r="T107" s="149">
        <f t="shared" si="5"/>
        <v>4800</v>
      </c>
      <c r="U107" s="128"/>
    </row>
    <row r="108" spans="1:21" ht="18.600000000000001" customHeight="1" x14ac:dyDescent="0.25">
      <c r="A108" s="31" t="s">
        <v>204</v>
      </c>
      <c r="B108" s="185" t="s">
        <v>205</v>
      </c>
      <c r="C108" s="144">
        <v>171000</v>
      </c>
      <c r="D108" s="45">
        <v>131372</v>
      </c>
      <c r="E108" s="49"/>
      <c r="F108" s="49"/>
      <c r="G108" s="64">
        <f t="shared" si="6"/>
        <v>39628</v>
      </c>
      <c r="H108" s="150">
        <v>1000</v>
      </c>
      <c r="I108" s="68">
        <v>1290</v>
      </c>
      <c r="J108" s="56">
        <v>0</v>
      </c>
      <c r="K108" s="68"/>
      <c r="L108" s="56"/>
      <c r="M108" s="202"/>
      <c r="N108" s="56"/>
      <c r="O108" s="202"/>
      <c r="P108" s="59"/>
      <c r="Q108" s="72"/>
      <c r="R108" s="134">
        <f t="shared" si="7"/>
        <v>290</v>
      </c>
      <c r="S108" s="130">
        <v>0</v>
      </c>
      <c r="T108" s="149">
        <f t="shared" si="5"/>
        <v>290</v>
      </c>
      <c r="U108" s="128"/>
    </row>
    <row r="109" spans="1:21" ht="18.600000000000001" customHeight="1" x14ac:dyDescent="0.25">
      <c r="A109" s="31" t="s">
        <v>206</v>
      </c>
      <c r="B109" s="185" t="s">
        <v>207</v>
      </c>
      <c r="C109" s="144">
        <v>195000</v>
      </c>
      <c r="D109" s="45">
        <v>64388</v>
      </c>
      <c r="E109" s="49"/>
      <c r="F109" s="49"/>
      <c r="G109" s="64">
        <f t="shared" si="6"/>
        <v>130612</v>
      </c>
      <c r="H109" s="150">
        <v>2000</v>
      </c>
      <c r="I109" s="68">
        <v>15705</v>
      </c>
      <c r="J109" s="56">
        <v>0</v>
      </c>
      <c r="K109" s="68"/>
      <c r="L109" s="56"/>
      <c r="M109" s="202"/>
      <c r="N109" s="56"/>
      <c r="O109" s="202"/>
      <c r="P109" s="59"/>
      <c r="Q109" s="72"/>
      <c r="R109" s="134">
        <f t="shared" si="7"/>
        <v>13705</v>
      </c>
      <c r="S109" s="130">
        <v>0</v>
      </c>
      <c r="T109" s="149">
        <f t="shared" si="5"/>
        <v>13705</v>
      </c>
      <c r="U109" s="128"/>
    </row>
    <row r="110" spans="1:21" ht="18.600000000000001" customHeight="1" x14ac:dyDescent="0.25">
      <c r="A110" s="31" t="s">
        <v>208</v>
      </c>
      <c r="B110" s="185" t="s">
        <v>209</v>
      </c>
      <c r="C110" s="144">
        <v>195000</v>
      </c>
      <c r="D110" s="45">
        <v>142501</v>
      </c>
      <c r="E110" s="49"/>
      <c r="F110" s="49"/>
      <c r="G110" s="64">
        <f t="shared" si="6"/>
        <v>52499</v>
      </c>
      <c r="H110" s="150">
        <v>10000</v>
      </c>
      <c r="I110" s="68">
        <v>45491</v>
      </c>
      <c r="J110" s="56">
        <v>0</v>
      </c>
      <c r="K110" s="68"/>
      <c r="L110" s="56"/>
      <c r="M110" s="202"/>
      <c r="N110" s="56"/>
      <c r="O110" s="202"/>
      <c r="P110" s="59"/>
      <c r="Q110" s="72"/>
      <c r="R110" s="134">
        <f t="shared" si="7"/>
        <v>35491</v>
      </c>
      <c r="S110" s="130">
        <v>0</v>
      </c>
      <c r="T110" s="149">
        <f t="shared" si="5"/>
        <v>35491</v>
      </c>
      <c r="U110" s="128"/>
    </row>
    <row r="111" spans="1:21" ht="18.600000000000001" customHeight="1" x14ac:dyDescent="0.25">
      <c r="A111" s="31" t="s">
        <v>210</v>
      </c>
      <c r="B111" s="185" t="s">
        <v>211</v>
      </c>
      <c r="C111" s="144">
        <v>205000</v>
      </c>
      <c r="D111" s="45">
        <v>93547</v>
      </c>
      <c r="E111" s="49">
        <v>10000</v>
      </c>
      <c r="F111" s="49"/>
      <c r="G111" s="64">
        <f t="shared" si="6"/>
        <v>101453</v>
      </c>
      <c r="H111" s="150">
        <v>1000</v>
      </c>
      <c r="I111" s="68">
        <v>5498</v>
      </c>
      <c r="J111" s="56">
        <v>0</v>
      </c>
      <c r="K111" s="68"/>
      <c r="L111" s="56">
        <v>14000</v>
      </c>
      <c r="M111" s="202">
        <v>32800</v>
      </c>
      <c r="N111" s="56"/>
      <c r="O111" s="202"/>
      <c r="P111" s="59"/>
      <c r="Q111" s="72"/>
      <c r="R111" s="134">
        <f t="shared" si="7"/>
        <v>23298</v>
      </c>
      <c r="S111" s="130">
        <v>0</v>
      </c>
      <c r="T111" s="149">
        <f t="shared" si="5"/>
        <v>23298</v>
      </c>
      <c r="U111" s="128"/>
    </row>
    <row r="112" spans="1:21" ht="18.600000000000001" customHeight="1" x14ac:dyDescent="0.25">
      <c r="A112" s="31" t="s">
        <v>212</v>
      </c>
      <c r="B112" s="185" t="s">
        <v>213</v>
      </c>
      <c r="C112" s="144">
        <v>195000</v>
      </c>
      <c r="D112" s="45">
        <v>121854</v>
      </c>
      <c r="E112" s="49"/>
      <c r="F112" s="49"/>
      <c r="G112" s="64">
        <f t="shared" si="6"/>
        <v>73146</v>
      </c>
      <c r="H112" s="150">
        <v>2000</v>
      </c>
      <c r="I112" s="68">
        <v>3131</v>
      </c>
      <c r="J112" s="56">
        <v>0</v>
      </c>
      <c r="K112" s="68"/>
      <c r="L112" s="56"/>
      <c r="M112" s="202"/>
      <c r="N112" s="56"/>
      <c r="O112" s="202"/>
      <c r="P112" s="59"/>
      <c r="Q112" s="72"/>
      <c r="R112" s="134">
        <f t="shared" si="7"/>
        <v>1131</v>
      </c>
      <c r="S112" s="130">
        <v>0</v>
      </c>
      <c r="T112" s="149">
        <f t="shared" si="5"/>
        <v>1131</v>
      </c>
      <c r="U112" s="128"/>
    </row>
    <row r="113" spans="1:21" ht="18.600000000000001" customHeight="1" x14ac:dyDescent="0.25">
      <c r="A113" s="31" t="s">
        <v>214</v>
      </c>
      <c r="B113" s="185" t="s">
        <v>215</v>
      </c>
      <c r="C113" s="144">
        <v>195000</v>
      </c>
      <c r="D113" s="45">
        <v>90869</v>
      </c>
      <c r="E113" s="49"/>
      <c r="F113" s="49"/>
      <c r="G113" s="64">
        <f t="shared" si="6"/>
        <v>104131</v>
      </c>
      <c r="H113" s="150">
        <v>1000</v>
      </c>
      <c r="I113" s="68">
        <v>2632</v>
      </c>
      <c r="J113" s="56">
        <v>0</v>
      </c>
      <c r="K113" s="68"/>
      <c r="L113" s="56"/>
      <c r="M113" s="202"/>
      <c r="N113" s="56"/>
      <c r="O113" s="202"/>
      <c r="P113" s="59"/>
      <c r="Q113" s="72"/>
      <c r="R113" s="134">
        <f t="shared" si="7"/>
        <v>1632</v>
      </c>
      <c r="S113" s="130">
        <v>0</v>
      </c>
      <c r="T113" s="149">
        <f t="shared" si="5"/>
        <v>1632</v>
      </c>
      <c r="U113" s="128"/>
    </row>
    <row r="114" spans="1:21" ht="18.600000000000001" customHeight="1" x14ac:dyDescent="0.25">
      <c r="A114" s="31" t="s">
        <v>216</v>
      </c>
      <c r="B114" s="185" t="s">
        <v>217</v>
      </c>
      <c r="C114" s="144">
        <v>195000</v>
      </c>
      <c r="D114" s="45">
        <v>101387</v>
      </c>
      <c r="E114" s="49"/>
      <c r="F114" s="49"/>
      <c r="G114" s="64">
        <f t="shared" si="6"/>
        <v>93613</v>
      </c>
      <c r="H114" s="150">
        <v>1000</v>
      </c>
      <c r="I114" s="68">
        <v>5994</v>
      </c>
      <c r="J114" s="56">
        <v>0</v>
      </c>
      <c r="K114" s="68"/>
      <c r="L114" s="56"/>
      <c r="M114" s="202"/>
      <c r="N114" s="56"/>
      <c r="O114" s="202"/>
      <c r="P114" s="59"/>
      <c r="Q114" s="72"/>
      <c r="R114" s="134">
        <f t="shared" si="7"/>
        <v>4994</v>
      </c>
      <c r="S114" s="130">
        <v>0</v>
      </c>
      <c r="T114" s="149">
        <f t="shared" si="5"/>
        <v>4994</v>
      </c>
      <c r="U114" s="128"/>
    </row>
    <row r="115" spans="1:21" ht="18.600000000000001" customHeight="1" x14ac:dyDescent="0.25">
      <c r="A115" s="31" t="s">
        <v>218</v>
      </c>
      <c r="B115" s="185" t="s">
        <v>219</v>
      </c>
      <c r="C115" s="144">
        <v>171000</v>
      </c>
      <c r="D115" s="45">
        <v>125640</v>
      </c>
      <c r="E115" s="49"/>
      <c r="F115" s="49"/>
      <c r="G115" s="64">
        <f t="shared" si="6"/>
        <v>45360</v>
      </c>
      <c r="H115" s="150">
        <v>0</v>
      </c>
      <c r="I115" s="68">
        <v>11091</v>
      </c>
      <c r="J115" s="56">
        <v>0</v>
      </c>
      <c r="K115" s="68"/>
      <c r="L115" s="56"/>
      <c r="M115" s="202"/>
      <c r="N115" s="56"/>
      <c r="O115" s="202"/>
      <c r="P115" s="59"/>
      <c r="Q115" s="72"/>
      <c r="R115" s="134">
        <f t="shared" si="7"/>
        <v>11091</v>
      </c>
      <c r="S115" s="130">
        <v>0</v>
      </c>
      <c r="T115" s="149">
        <f t="shared" si="5"/>
        <v>11091</v>
      </c>
      <c r="U115" s="128"/>
    </row>
    <row r="116" spans="1:21" ht="18.600000000000001" customHeight="1" x14ac:dyDescent="0.25">
      <c r="A116" s="31" t="s">
        <v>220</v>
      </c>
      <c r="B116" s="185" t="s">
        <v>221</v>
      </c>
      <c r="C116" s="144">
        <v>267000</v>
      </c>
      <c r="D116" s="45">
        <v>82587</v>
      </c>
      <c r="E116" s="49"/>
      <c r="F116" s="49"/>
      <c r="G116" s="64">
        <f t="shared" si="6"/>
        <v>184413</v>
      </c>
      <c r="H116" s="150">
        <v>1000</v>
      </c>
      <c r="I116" s="68">
        <v>405</v>
      </c>
      <c r="J116" s="56">
        <v>0</v>
      </c>
      <c r="K116" s="68"/>
      <c r="L116" s="56"/>
      <c r="M116" s="202"/>
      <c r="N116" s="56"/>
      <c r="O116" s="202"/>
      <c r="P116" s="59"/>
      <c r="Q116" s="72"/>
      <c r="R116" s="134">
        <f t="shared" si="7"/>
        <v>-595</v>
      </c>
      <c r="S116" s="130">
        <v>0</v>
      </c>
      <c r="T116" s="149">
        <f t="shared" si="5"/>
        <v>-595</v>
      </c>
      <c r="U116" s="128"/>
    </row>
    <row r="117" spans="1:21" ht="18.600000000000001" customHeight="1" x14ac:dyDescent="0.25">
      <c r="A117" s="31" t="s">
        <v>222</v>
      </c>
      <c r="B117" s="185" t="s">
        <v>223</v>
      </c>
      <c r="C117" s="144">
        <v>195000</v>
      </c>
      <c r="D117" s="45">
        <v>100847</v>
      </c>
      <c r="E117" s="49"/>
      <c r="F117" s="49"/>
      <c r="G117" s="64">
        <f t="shared" si="6"/>
        <v>94153</v>
      </c>
      <c r="H117" s="150">
        <v>1000</v>
      </c>
      <c r="I117" s="68">
        <v>1202</v>
      </c>
      <c r="J117" s="56">
        <v>0</v>
      </c>
      <c r="K117" s="68"/>
      <c r="L117" s="56"/>
      <c r="M117" s="202"/>
      <c r="N117" s="56"/>
      <c r="O117" s="202"/>
      <c r="P117" s="59"/>
      <c r="Q117" s="72"/>
      <c r="R117" s="134">
        <f t="shared" si="7"/>
        <v>202</v>
      </c>
      <c r="S117" s="130">
        <v>0</v>
      </c>
      <c r="T117" s="149">
        <f t="shared" si="5"/>
        <v>202</v>
      </c>
      <c r="U117" s="128"/>
    </row>
    <row r="118" spans="1:21" ht="18.600000000000001" customHeight="1" x14ac:dyDescent="0.25">
      <c r="A118" s="31" t="s">
        <v>224</v>
      </c>
      <c r="B118" s="185" t="s">
        <v>225</v>
      </c>
      <c r="C118" s="144">
        <v>195000</v>
      </c>
      <c r="D118" s="45">
        <v>70321</v>
      </c>
      <c r="E118" s="49"/>
      <c r="F118" s="49"/>
      <c r="G118" s="64">
        <f t="shared" si="6"/>
        <v>124679</v>
      </c>
      <c r="H118" s="150">
        <v>2000</v>
      </c>
      <c r="I118" s="68">
        <v>1791</v>
      </c>
      <c r="J118" s="56">
        <v>0</v>
      </c>
      <c r="K118" s="68"/>
      <c r="L118" s="56"/>
      <c r="M118" s="202"/>
      <c r="N118" s="56"/>
      <c r="O118" s="202"/>
      <c r="P118" s="59"/>
      <c r="Q118" s="72"/>
      <c r="R118" s="134">
        <f t="shared" si="7"/>
        <v>-209</v>
      </c>
      <c r="S118" s="130">
        <v>0</v>
      </c>
      <c r="T118" s="149">
        <f t="shared" si="5"/>
        <v>-209</v>
      </c>
      <c r="U118" s="128"/>
    </row>
    <row r="119" spans="1:21" ht="18.600000000000001" customHeight="1" x14ac:dyDescent="0.25">
      <c r="A119" s="31" t="s">
        <v>226</v>
      </c>
      <c r="B119" s="185" t="s">
        <v>227</v>
      </c>
      <c r="C119" s="144">
        <v>171000</v>
      </c>
      <c r="D119" s="45">
        <v>73555</v>
      </c>
      <c r="E119" s="49"/>
      <c r="F119" s="49"/>
      <c r="G119" s="64">
        <f t="shared" si="6"/>
        <v>97445</v>
      </c>
      <c r="H119" s="150">
        <v>0</v>
      </c>
      <c r="I119" s="68">
        <v>3222</v>
      </c>
      <c r="J119" s="56">
        <v>0</v>
      </c>
      <c r="K119" s="68"/>
      <c r="L119" s="56"/>
      <c r="M119" s="202"/>
      <c r="N119" s="56"/>
      <c r="O119" s="202"/>
      <c r="P119" s="59"/>
      <c r="Q119" s="72"/>
      <c r="R119" s="134">
        <f t="shared" si="7"/>
        <v>3222</v>
      </c>
      <c r="S119" s="130">
        <v>0</v>
      </c>
      <c r="T119" s="149">
        <f t="shared" si="5"/>
        <v>3222</v>
      </c>
      <c r="U119" s="128"/>
    </row>
    <row r="120" spans="1:21" ht="18.600000000000001" customHeight="1" x14ac:dyDescent="0.25">
      <c r="A120" s="31" t="s">
        <v>228</v>
      </c>
      <c r="B120" s="185" t="s">
        <v>229</v>
      </c>
      <c r="C120" s="144">
        <v>219000</v>
      </c>
      <c r="D120" s="45">
        <v>146167</v>
      </c>
      <c r="E120" s="49"/>
      <c r="F120" s="49"/>
      <c r="G120" s="64">
        <f t="shared" si="6"/>
        <v>72833</v>
      </c>
      <c r="H120" s="150">
        <v>1000</v>
      </c>
      <c r="I120" s="68">
        <v>1292</v>
      </c>
      <c r="J120" s="56">
        <v>0</v>
      </c>
      <c r="K120" s="68"/>
      <c r="L120" s="56"/>
      <c r="M120" s="202"/>
      <c r="N120" s="56"/>
      <c r="O120" s="202"/>
      <c r="P120" s="59"/>
      <c r="Q120" s="72"/>
      <c r="R120" s="134">
        <f t="shared" si="7"/>
        <v>292</v>
      </c>
      <c r="S120" s="130">
        <v>0</v>
      </c>
      <c r="T120" s="149">
        <f t="shared" si="5"/>
        <v>292</v>
      </c>
      <c r="U120" s="128"/>
    </row>
    <row r="121" spans="1:21" ht="18.600000000000001" customHeight="1" x14ac:dyDescent="0.25">
      <c r="A121" s="31" t="s">
        <v>230</v>
      </c>
      <c r="B121" s="185" t="s">
        <v>231</v>
      </c>
      <c r="C121" s="144">
        <v>195000</v>
      </c>
      <c r="D121" s="45">
        <v>93430</v>
      </c>
      <c r="E121" s="49"/>
      <c r="F121" s="49"/>
      <c r="G121" s="64">
        <f t="shared" si="6"/>
        <v>101570</v>
      </c>
      <c r="H121" s="150">
        <v>1000</v>
      </c>
      <c r="I121" s="68">
        <v>1263</v>
      </c>
      <c r="J121" s="56">
        <v>0</v>
      </c>
      <c r="K121" s="68"/>
      <c r="L121" s="56"/>
      <c r="M121" s="202"/>
      <c r="N121" s="56"/>
      <c r="O121" s="202"/>
      <c r="P121" s="59"/>
      <c r="Q121" s="72"/>
      <c r="R121" s="134">
        <f t="shared" si="7"/>
        <v>263</v>
      </c>
      <c r="S121" s="130">
        <v>0</v>
      </c>
      <c r="T121" s="149">
        <f t="shared" si="5"/>
        <v>263</v>
      </c>
      <c r="U121" s="128"/>
    </row>
    <row r="122" spans="1:21" ht="18.600000000000001" customHeight="1" x14ac:dyDescent="0.25">
      <c r="A122" s="31" t="s">
        <v>232</v>
      </c>
      <c r="B122" s="185" t="s">
        <v>233</v>
      </c>
      <c r="C122" s="144">
        <v>171000</v>
      </c>
      <c r="D122" s="45">
        <v>88015</v>
      </c>
      <c r="E122" s="49"/>
      <c r="F122" s="49"/>
      <c r="G122" s="64">
        <f t="shared" si="6"/>
        <v>82985</v>
      </c>
      <c r="H122" s="150">
        <v>1000</v>
      </c>
      <c r="I122" s="68">
        <v>5052</v>
      </c>
      <c r="J122" s="56">
        <v>0</v>
      </c>
      <c r="K122" s="68"/>
      <c r="L122" s="56"/>
      <c r="M122" s="202"/>
      <c r="N122" s="56"/>
      <c r="O122" s="202"/>
      <c r="P122" s="59"/>
      <c r="Q122" s="72"/>
      <c r="R122" s="134">
        <f t="shared" si="7"/>
        <v>4052</v>
      </c>
      <c r="S122" s="130">
        <v>0</v>
      </c>
      <c r="T122" s="149">
        <f t="shared" si="5"/>
        <v>4052</v>
      </c>
      <c r="U122" s="128"/>
    </row>
    <row r="123" spans="1:21" ht="18.600000000000001" customHeight="1" x14ac:dyDescent="0.25">
      <c r="A123" s="31" t="s">
        <v>234</v>
      </c>
      <c r="B123" s="185" t="s">
        <v>235</v>
      </c>
      <c r="C123" s="144">
        <v>171000</v>
      </c>
      <c r="D123" s="45">
        <v>99631</v>
      </c>
      <c r="E123" s="49"/>
      <c r="F123" s="49"/>
      <c r="G123" s="64">
        <f t="shared" si="6"/>
        <v>71369</v>
      </c>
      <c r="H123" s="150">
        <v>1000</v>
      </c>
      <c r="I123" s="68">
        <v>1426</v>
      </c>
      <c r="J123" s="56">
        <v>0</v>
      </c>
      <c r="K123" s="68"/>
      <c r="L123" s="56"/>
      <c r="M123" s="202"/>
      <c r="N123" s="56"/>
      <c r="O123" s="202"/>
      <c r="P123" s="59"/>
      <c r="Q123" s="72"/>
      <c r="R123" s="134">
        <f t="shared" si="7"/>
        <v>426</v>
      </c>
      <c r="S123" s="130">
        <v>0</v>
      </c>
      <c r="T123" s="149">
        <f t="shared" si="5"/>
        <v>426</v>
      </c>
      <c r="U123" s="128"/>
    </row>
    <row r="124" spans="1:21" ht="18.600000000000001" customHeight="1" x14ac:dyDescent="0.25">
      <c r="A124" s="31" t="s">
        <v>236</v>
      </c>
      <c r="B124" s="185" t="s">
        <v>237</v>
      </c>
      <c r="C124" s="144">
        <v>171000</v>
      </c>
      <c r="D124" s="45">
        <v>142528</v>
      </c>
      <c r="E124" s="49"/>
      <c r="F124" s="49"/>
      <c r="G124" s="64">
        <f t="shared" si="6"/>
        <v>28472</v>
      </c>
      <c r="H124" s="150">
        <v>1000</v>
      </c>
      <c r="I124" s="68">
        <v>5785</v>
      </c>
      <c r="J124" s="56">
        <v>0</v>
      </c>
      <c r="K124" s="68"/>
      <c r="L124" s="56"/>
      <c r="M124" s="202"/>
      <c r="N124" s="56"/>
      <c r="O124" s="202"/>
      <c r="P124" s="59"/>
      <c r="Q124" s="72"/>
      <c r="R124" s="134">
        <f t="shared" si="7"/>
        <v>4785</v>
      </c>
      <c r="S124" s="130">
        <v>0</v>
      </c>
      <c r="T124" s="149">
        <f t="shared" si="5"/>
        <v>4785</v>
      </c>
      <c r="U124" s="128"/>
    </row>
    <row r="125" spans="1:21" ht="18.600000000000001" customHeight="1" x14ac:dyDescent="0.25">
      <c r="A125" s="31" t="s">
        <v>238</v>
      </c>
      <c r="B125" s="185" t="s">
        <v>239</v>
      </c>
      <c r="C125" s="144">
        <v>195000</v>
      </c>
      <c r="D125" s="45">
        <v>69220</v>
      </c>
      <c r="E125" s="49"/>
      <c r="F125" s="49"/>
      <c r="G125" s="64">
        <f t="shared" si="6"/>
        <v>125780</v>
      </c>
      <c r="H125" s="150">
        <v>2000</v>
      </c>
      <c r="I125" s="68">
        <v>1338</v>
      </c>
      <c r="J125" s="56">
        <v>0</v>
      </c>
      <c r="K125" s="68"/>
      <c r="L125" s="56"/>
      <c r="M125" s="202"/>
      <c r="N125" s="56"/>
      <c r="O125" s="202"/>
      <c r="P125" s="59"/>
      <c r="Q125" s="72"/>
      <c r="R125" s="134">
        <f t="shared" si="7"/>
        <v>-662</v>
      </c>
      <c r="S125" s="130">
        <v>0</v>
      </c>
      <c r="T125" s="149">
        <f t="shared" si="5"/>
        <v>-662</v>
      </c>
      <c r="U125" s="128"/>
    </row>
    <row r="126" spans="1:21" ht="18.600000000000001" customHeight="1" x14ac:dyDescent="0.25">
      <c r="A126" s="31" t="s">
        <v>240</v>
      </c>
      <c r="B126" s="185" t="s">
        <v>241</v>
      </c>
      <c r="C126" s="144">
        <v>195000</v>
      </c>
      <c r="D126" s="45">
        <v>78052</v>
      </c>
      <c r="E126" s="49"/>
      <c r="F126" s="49"/>
      <c r="G126" s="64">
        <f t="shared" si="6"/>
        <v>116948</v>
      </c>
      <c r="H126" s="150">
        <v>1000</v>
      </c>
      <c r="I126" s="68">
        <v>4844</v>
      </c>
      <c r="J126" s="56">
        <v>0</v>
      </c>
      <c r="K126" s="68"/>
      <c r="L126" s="56"/>
      <c r="M126" s="202"/>
      <c r="N126" s="56"/>
      <c r="O126" s="202"/>
      <c r="P126" s="59"/>
      <c r="Q126" s="72"/>
      <c r="R126" s="134">
        <f t="shared" si="7"/>
        <v>3844</v>
      </c>
      <c r="S126" s="130">
        <v>0</v>
      </c>
      <c r="T126" s="149">
        <f t="shared" si="5"/>
        <v>3844</v>
      </c>
      <c r="U126" s="128"/>
    </row>
    <row r="127" spans="1:21" ht="18.600000000000001" customHeight="1" x14ac:dyDescent="0.25">
      <c r="A127" s="31" t="s">
        <v>242</v>
      </c>
      <c r="B127" s="185" t="s">
        <v>243</v>
      </c>
      <c r="C127" s="144">
        <v>195000</v>
      </c>
      <c r="D127" s="45">
        <v>121528</v>
      </c>
      <c r="E127" s="49"/>
      <c r="F127" s="49"/>
      <c r="G127" s="64">
        <f t="shared" si="6"/>
        <v>73472</v>
      </c>
      <c r="H127" s="150">
        <v>1000</v>
      </c>
      <c r="I127" s="68">
        <v>1856</v>
      </c>
      <c r="J127" s="56">
        <v>0</v>
      </c>
      <c r="K127" s="68"/>
      <c r="L127" s="56"/>
      <c r="M127" s="202"/>
      <c r="N127" s="56"/>
      <c r="O127" s="202"/>
      <c r="P127" s="59"/>
      <c r="Q127" s="72"/>
      <c r="R127" s="134">
        <f t="shared" si="7"/>
        <v>856</v>
      </c>
      <c r="S127" s="130">
        <v>0</v>
      </c>
      <c r="T127" s="149">
        <f t="shared" si="5"/>
        <v>856</v>
      </c>
      <c r="U127" s="128"/>
    </row>
    <row r="128" spans="1:21" ht="18.600000000000001" customHeight="1" x14ac:dyDescent="0.25">
      <c r="A128" s="31" t="s">
        <v>244</v>
      </c>
      <c r="B128" s="185" t="s">
        <v>245</v>
      </c>
      <c r="C128" s="144">
        <v>195000</v>
      </c>
      <c r="D128" s="45">
        <v>106454</v>
      </c>
      <c r="E128" s="49"/>
      <c r="F128" s="49"/>
      <c r="G128" s="64">
        <f t="shared" si="6"/>
        <v>88546</v>
      </c>
      <c r="H128" s="150">
        <v>1000</v>
      </c>
      <c r="I128" s="68">
        <v>684</v>
      </c>
      <c r="J128" s="56">
        <v>0</v>
      </c>
      <c r="K128" s="68"/>
      <c r="L128" s="56"/>
      <c r="M128" s="202"/>
      <c r="N128" s="56"/>
      <c r="O128" s="202"/>
      <c r="P128" s="59"/>
      <c r="Q128" s="72"/>
      <c r="R128" s="134">
        <f t="shared" si="7"/>
        <v>-316</v>
      </c>
      <c r="S128" s="130">
        <v>0</v>
      </c>
      <c r="T128" s="149">
        <f t="shared" si="5"/>
        <v>-316</v>
      </c>
      <c r="U128" s="128"/>
    </row>
    <row r="129" spans="1:21" ht="18.600000000000001" customHeight="1" x14ac:dyDescent="0.25">
      <c r="A129" s="31" t="s">
        <v>246</v>
      </c>
      <c r="B129" s="185" t="s">
        <v>247</v>
      </c>
      <c r="C129" s="144">
        <v>171000</v>
      </c>
      <c r="D129" s="45">
        <v>57138</v>
      </c>
      <c r="E129" s="49"/>
      <c r="F129" s="49"/>
      <c r="G129" s="64">
        <f t="shared" si="6"/>
        <v>113862</v>
      </c>
      <c r="H129" s="150">
        <v>1000</v>
      </c>
      <c r="I129" s="68">
        <v>3969</v>
      </c>
      <c r="J129" s="56">
        <v>0</v>
      </c>
      <c r="K129" s="68"/>
      <c r="L129" s="56"/>
      <c r="M129" s="202"/>
      <c r="N129" s="56"/>
      <c r="O129" s="202"/>
      <c r="P129" s="59"/>
      <c r="Q129" s="72"/>
      <c r="R129" s="134">
        <f t="shared" si="7"/>
        <v>2969</v>
      </c>
      <c r="S129" s="130">
        <v>0</v>
      </c>
      <c r="T129" s="149">
        <f t="shared" si="5"/>
        <v>2969</v>
      </c>
      <c r="U129" s="128"/>
    </row>
    <row r="130" spans="1:21" ht="18.600000000000001" customHeight="1" x14ac:dyDescent="0.25">
      <c r="A130" s="31" t="s">
        <v>248</v>
      </c>
      <c r="B130" s="185" t="s">
        <v>249</v>
      </c>
      <c r="C130" s="144">
        <v>171000</v>
      </c>
      <c r="D130" s="45">
        <v>84853</v>
      </c>
      <c r="E130" s="49"/>
      <c r="F130" s="49"/>
      <c r="G130" s="64">
        <f t="shared" si="6"/>
        <v>86147</v>
      </c>
      <c r="H130" s="150">
        <v>1000</v>
      </c>
      <c r="I130" s="68">
        <v>1319</v>
      </c>
      <c r="J130" s="56">
        <v>0</v>
      </c>
      <c r="K130" s="68"/>
      <c r="L130" s="56">
        <v>6000</v>
      </c>
      <c r="M130" s="202">
        <v>10216</v>
      </c>
      <c r="N130" s="56"/>
      <c r="O130" s="202"/>
      <c r="P130" s="59"/>
      <c r="Q130" s="72"/>
      <c r="R130" s="134">
        <f t="shared" si="7"/>
        <v>4535</v>
      </c>
      <c r="S130" s="130">
        <v>0</v>
      </c>
      <c r="T130" s="149">
        <f t="shared" si="5"/>
        <v>4535</v>
      </c>
      <c r="U130" s="128"/>
    </row>
    <row r="131" spans="1:21" ht="18.600000000000001" customHeight="1" x14ac:dyDescent="0.25">
      <c r="A131" s="31" t="s">
        <v>250</v>
      </c>
      <c r="B131" s="185" t="s">
        <v>251</v>
      </c>
      <c r="C131" s="144">
        <v>144000</v>
      </c>
      <c r="D131" s="45">
        <v>76485</v>
      </c>
      <c r="E131" s="49"/>
      <c r="F131" s="49"/>
      <c r="G131" s="64">
        <f t="shared" si="6"/>
        <v>67515</v>
      </c>
      <c r="H131" s="150">
        <v>1000</v>
      </c>
      <c r="I131" s="68">
        <v>595</v>
      </c>
      <c r="J131" s="56">
        <v>0</v>
      </c>
      <c r="K131" s="68"/>
      <c r="L131" s="56"/>
      <c r="M131" s="202">
        <v>3600</v>
      </c>
      <c r="N131" s="56"/>
      <c r="O131" s="202"/>
      <c r="P131" s="59"/>
      <c r="Q131" s="72"/>
      <c r="R131" s="134">
        <f t="shared" si="7"/>
        <v>3195</v>
      </c>
      <c r="S131" s="130">
        <v>0</v>
      </c>
      <c r="T131" s="149">
        <f t="shared" si="5"/>
        <v>3195</v>
      </c>
      <c r="U131" s="128"/>
    </row>
    <row r="132" spans="1:21" ht="18.600000000000001" customHeight="1" x14ac:dyDescent="0.25">
      <c r="A132" s="31" t="s">
        <v>252</v>
      </c>
      <c r="B132" s="185" t="s">
        <v>253</v>
      </c>
      <c r="C132" s="144">
        <v>545000</v>
      </c>
      <c r="D132" s="45">
        <v>505811</v>
      </c>
      <c r="E132" s="49"/>
      <c r="F132" s="49"/>
      <c r="G132" s="64">
        <f t="shared" si="6"/>
        <v>39189</v>
      </c>
      <c r="H132" s="150">
        <v>10000</v>
      </c>
      <c r="I132" s="68">
        <v>78879</v>
      </c>
      <c r="J132" s="56">
        <v>0</v>
      </c>
      <c r="K132" s="68"/>
      <c r="L132" s="59"/>
      <c r="M132" s="200"/>
      <c r="N132" s="56"/>
      <c r="O132" s="202"/>
      <c r="P132" s="59"/>
      <c r="Q132" s="72"/>
      <c r="R132" s="134">
        <f t="shared" si="7"/>
        <v>68879</v>
      </c>
      <c r="S132" s="130">
        <v>0</v>
      </c>
      <c r="T132" s="149">
        <f t="shared" si="5"/>
        <v>68879</v>
      </c>
      <c r="U132" s="128"/>
    </row>
    <row r="133" spans="1:21" ht="18.600000000000001" customHeight="1" thickBot="1" x14ac:dyDescent="0.3">
      <c r="A133" s="34" t="s">
        <v>254</v>
      </c>
      <c r="B133" s="187" t="s">
        <v>255</v>
      </c>
      <c r="C133" s="147">
        <v>171000</v>
      </c>
      <c r="D133" s="46">
        <v>141834</v>
      </c>
      <c r="E133" s="51"/>
      <c r="F133" s="51"/>
      <c r="G133" s="118">
        <f t="shared" si="6"/>
        <v>29166</v>
      </c>
      <c r="H133" s="152">
        <v>2000</v>
      </c>
      <c r="I133" s="70">
        <v>4080</v>
      </c>
      <c r="J133" s="57">
        <v>0</v>
      </c>
      <c r="K133" s="70"/>
      <c r="L133" s="58"/>
      <c r="M133" s="203"/>
      <c r="N133" s="58"/>
      <c r="O133" s="203"/>
      <c r="P133" s="58"/>
      <c r="Q133" s="74"/>
      <c r="R133" s="134">
        <f t="shared" si="7"/>
        <v>2080</v>
      </c>
      <c r="S133" s="153">
        <v>0</v>
      </c>
      <c r="T133" s="154">
        <f t="shared" si="5"/>
        <v>2080</v>
      </c>
      <c r="U133" s="128"/>
    </row>
    <row r="134" spans="1:21" ht="7.9" customHeight="1" x14ac:dyDescent="0.25">
      <c r="O134" s="204"/>
    </row>
    <row r="135" spans="1:21" x14ac:dyDescent="0.25">
      <c r="A135" s="23" t="s">
        <v>276</v>
      </c>
      <c r="B135" s="53" t="s">
        <v>303</v>
      </c>
    </row>
    <row r="136" spans="1:21" x14ac:dyDescent="0.25">
      <c r="A136" s="23"/>
      <c r="B136" s="53" t="s">
        <v>302</v>
      </c>
    </row>
    <row r="137" spans="1:21" x14ac:dyDescent="0.25">
      <c r="A137" s="23"/>
    </row>
    <row r="138" spans="1:21" x14ac:dyDescent="0.25">
      <c r="A138" s="23"/>
    </row>
  </sheetData>
  <sheetProtection algorithmName="SHA-512" hashValue="+OzMrwZbd8VI+piAD+Eoi9NLkKOID9B+aemXSctOaNqhplZxjs6nzo3nefuScOa2+ZZOyUjkkmCbgU3w5zOgTg==" saltValue="Ng6fhKb6cDTDxJk4gMfDcA==" spinCount="100000" sheet="1" objects="1" scenarios="1"/>
  <mergeCells count="1">
    <mergeCell ref="A2:R2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61" fitToHeight="0" orientation="landscape" r:id="rId1"/>
  <headerFooter>
    <oddFooter>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114年賸餘數(彙總表) </vt:lpstr>
      <vt:lpstr>表1-114年5L</vt:lpstr>
      <vt:lpstr>表2-114年水電及自有財源</vt:lpstr>
      <vt:lpstr>'114年賸餘數(彙總表) '!Print_Area</vt:lpstr>
      <vt:lpstr>'表1-114年5L'!Print_Area</vt:lpstr>
      <vt:lpstr>'表2-114年水電及自有財源'!Print_Area</vt:lpstr>
      <vt:lpstr>'114年賸餘數(彙總表) '!Print_Titles</vt:lpstr>
      <vt:lpstr>'表1-114年5L'!Print_Titles</vt:lpstr>
      <vt:lpstr>'表2-114年水電及自有財源'!Print_Titles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教育處-013</cp:lastModifiedBy>
  <cp:lastPrinted>2026-03-26T02:27:14Z</cp:lastPrinted>
  <dcterms:created xsi:type="dcterms:W3CDTF">2015-08-12T10:01:55Z</dcterms:created>
  <dcterms:modified xsi:type="dcterms:W3CDTF">2026-03-27T02:36:24Z</dcterms:modified>
</cp:coreProperties>
</file>