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659" yWindow="-13" windowWidth="12489" windowHeight="10630" activeTab="1"/>
  </bookViews>
  <sheets>
    <sheet name="統計表" sheetId="4" r:id="rId1"/>
    <sheet name="試算表(參考用)" sheetId="1" r:id="rId2"/>
    <sheet name="工作表3" sheetId="5" state="hidden" r:id="rId3"/>
    <sheet name="抬頭" sheetId="2" state="hidden" r:id="rId4"/>
  </sheets>
  <definedNames>
    <definedName name="_xlnm.Print_Area" localSheetId="0">統計表!$A$1:$W$27</definedName>
    <definedName name="_xlnm.Print_Titles" localSheetId="1">'試算表(參考用)'!$A:$C,'試算表(參考用)'!$1:$4</definedName>
    <definedName name="版本">工作表3!$A$5:$A$11</definedName>
    <definedName name="臺北市市立松山國小書籍需求統計">'試算表(參考用)'!#REF!</definedName>
  </definedNames>
  <calcPr calcId="144525"/>
</workbook>
</file>

<file path=xl/calcChain.xml><?xml version="1.0" encoding="utf-8"?>
<calcChain xmlns="http://schemas.openxmlformats.org/spreadsheetml/2006/main">
  <c r="Q151" i="1" l="1"/>
  <c r="V8" i="4" l="1"/>
  <c r="V6" i="4"/>
  <c r="V4" i="4"/>
  <c r="R7" i="4"/>
  <c r="Q7" i="4"/>
  <c r="R5" i="4"/>
  <c r="Q5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P149" i="1"/>
  <c r="P148" i="1"/>
  <c r="Z148" i="1"/>
  <c r="P147" i="1"/>
  <c r="P146" i="1"/>
  <c r="P145" i="1"/>
  <c r="P144" i="1"/>
  <c r="P143" i="1"/>
  <c r="P142" i="1"/>
  <c r="P141" i="1"/>
  <c r="P140" i="1"/>
  <c r="Z140" i="1"/>
  <c r="P139" i="1"/>
  <c r="P138" i="1"/>
  <c r="P137" i="1"/>
  <c r="Z137" i="1" s="1"/>
  <c r="I162" i="1" s="1"/>
  <c r="P136" i="1"/>
  <c r="P135" i="1"/>
  <c r="P134" i="1"/>
  <c r="P133" i="1"/>
  <c r="Z133" i="1" s="1"/>
  <c r="I159" i="1" s="1"/>
  <c r="P132" i="1"/>
  <c r="P131" i="1"/>
  <c r="P130" i="1"/>
  <c r="P129" i="1"/>
  <c r="Z129" i="1" s="1"/>
  <c r="P128" i="1"/>
  <c r="Z128" i="1" s="1"/>
  <c r="P127" i="1"/>
  <c r="P126" i="1"/>
  <c r="Z126" i="1"/>
  <c r="P125" i="1"/>
  <c r="P124" i="1"/>
  <c r="P123" i="1"/>
  <c r="Z123" i="1"/>
  <c r="P122" i="1"/>
  <c r="P121" i="1"/>
  <c r="P120" i="1"/>
  <c r="Z120" i="1"/>
  <c r="P119" i="1"/>
  <c r="P118" i="1"/>
  <c r="P117" i="1"/>
  <c r="P116" i="1"/>
  <c r="Z116" i="1" s="1"/>
  <c r="P115" i="1"/>
  <c r="P114" i="1"/>
  <c r="P113" i="1"/>
  <c r="P112" i="1"/>
  <c r="Z112" i="1" s="1"/>
  <c r="P111" i="1"/>
  <c r="P110" i="1"/>
  <c r="Z110" i="1"/>
  <c r="P109" i="1"/>
  <c r="Z109" i="1"/>
  <c r="P108" i="1"/>
  <c r="P107" i="1"/>
  <c r="P106" i="1"/>
  <c r="P105" i="1"/>
  <c r="Z105" i="1" s="1"/>
  <c r="P104" i="1"/>
  <c r="P103" i="1"/>
  <c r="P102" i="1"/>
  <c r="Z102" i="1"/>
  <c r="P101" i="1"/>
  <c r="P100" i="1"/>
  <c r="P99" i="1"/>
  <c r="P98" i="1"/>
  <c r="P97" i="1"/>
  <c r="P96" i="1"/>
  <c r="Z96" i="1" s="1"/>
  <c r="P95" i="1"/>
  <c r="Z95" i="1" s="1"/>
  <c r="P94" i="1"/>
  <c r="P93" i="1"/>
  <c r="P92" i="1"/>
  <c r="Z92" i="1" s="1"/>
  <c r="P91" i="1"/>
  <c r="P90" i="1"/>
  <c r="P89" i="1"/>
  <c r="Z89" i="1"/>
  <c r="P88" i="1"/>
  <c r="Z88" i="1" s="1"/>
  <c r="P87" i="1"/>
  <c r="P86" i="1"/>
  <c r="P85" i="1"/>
  <c r="P84" i="1"/>
  <c r="P83" i="1"/>
  <c r="P82" i="1"/>
  <c r="P81" i="1"/>
  <c r="Z81" i="1"/>
  <c r="P80" i="1"/>
  <c r="P79" i="1"/>
  <c r="P78" i="1"/>
  <c r="P77" i="1"/>
  <c r="Z77" i="1"/>
  <c r="P76" i="1"/>
  <c r="Z76" i="1"/>
  <c r="P75" i="1"/>
  <c r="P74" i="1"/>
  <c r="P73" i="1"/>
  <c r="Z73" i="1" s="1"/>
  <c r="P72" i="1"/>
  <c r="P71" i="1"/>
  <c r="P70" i="1"/>
  <c r="Z70" i="1" s="1"/>
  <c r="P69" i="1"/>
  <c r="P68" i="1"/>
  <c r="P67" i="1"/>
  <c r="Z67" i="1" s="1"/>
  <c r="P66" i="1"/>
  <c r="Z66" i="1" s="1"/>
  <c r="P65" i="1"/>
  <c r="P64" i="1"/>
  <c r="Z64" i="1" s="1"/>
  <c r="P63" i="1"/>
  <c r="Z63" i="1" s="1"/>
  <c r="P62" i="1"/>
  <c r="Z62" i="1" s="1"/>
  <c r="P61" i="1"/>
  <c r="Z61" i="1" s="1"/>
  <c r="P60" i="1"/>
  <c r="P59" i="1"/>
  <c r="P58" i="1"/>
  <c r="P57" i="1"/>
  <c r="P56" i="1"/>
  <c r="Z56" i="1" s="1"/>
  <c r="P55" i="1"/>
  <c r="P54" i="1"/>
  <c r="Z54" i="1" s="1"/>
  <c r="P53" i="1"/>
  <c r="P52" i="1"/>
  <c r="P51" i="1"/>
  <c r="P50" i="1"/>
  <c r="Z50" i="1" s="1"/>
  <c r="P49" i="1"/>
  <c r="Z49" i="1"/>
  <c r="P48" i="1"/>
  <c r="Z48" i="1" s="1"/>
  <c r="P47" i="1"/>
  <c r="P46" i="1"/>
  <c r="P45" i="1"/>
  <c r="P44" i="1"/>
  <c r="Z44" i="1" s="1"/>
  <c r="P43" i="1"/>
  <c r="Z43" i="1" s="1"/>
  <c r="P42" i="1"/>
  <c r="Z42" i="1" s="1"/>
  <c r="P41" i="1"/>
  <c r="Z41" i="1" s="1"/>
  <c r="P40" i="1"/>
  <c r="P39" i="1"/>
  <c r="P38" i="1"/>
  <c r="Z38" i="1"/>
  <c r="P37" i="1"/>
  <c r="P36" i="1"/>
  <c r="P35" i="1"/>
  <c r="P34" i="1"/>
  <c r="P33" i="1"/>
  <c r="P32" i="1"/>
  <c r="Z32" i="1" s="1"/>
  <c r="P31" i="1"/>
  <c r="P30" i="1"/>
  <c r="P29" i="1"/>
  <c r="P28" i="1"/>
  <c r="Z28" i="1" s="1"/>
  <c r="P27" i="1"/>
  <c r="P26" i="1"/>
  <c r="Z26" i="1" s="1"/>
  <c r="P25" i="1"/>
  <c r="Z25" i="1"/>
  <c r="P24" i="1"/>
  <c r="Z24" i="1" s="1"/>
  <c r="P23" i="1"/>
  <c r="P22" i="1"/>
  <c r="P21" i="1"/>
  <c r="P20" i="1"/>
  <c r="P19" i="1"/>
  <c r="P18" i="1"/>
  <c r="Z18" i="1"/>
  <c r="P17" i="1"/>
  <c r="P16" i="1"/>
  <c r="P15" i="1"/>
  <c r="Z15" i="1" s="1"/>
  <c r="P14" i="1"/>
  <c r="Z14" i="1" s="1"/>
  <c r="P13" i="1"/>
  <c r="P12" i="1"/>
  <c r="Z12" i="1" s="1"/>
  <c r="P11" i="1"/>
  <c r="P10" i="1"/>
  <c r="P9" i="1"/>
  <c r="P8" i="1"/>
  <c r="Z8" i="1" s="1"/>
  <c r="P7" i="1"/>
  <c r="Z7" i="1" s="1"/>
  <c r="P6" i="1"/>
  <c r="Z6" i="1"/>
  <c r="Z94" i="1"/>
  <c r="Z87" i="1"/>
  <c r="Z69" i="1"/>
  <c r="Z58" i="1"/>
  <c r="Z40" i="1"/>
  <c r="Y149" i="1"/>
  <c r="Y148" i="1"/>
  <c r="Y147" i="1"/>
  <c r="Y146" i="1"/>
  <c r="Y145" i="1"/>
  <c r="Y144" i="1"/>
  <c r="Y143" i="1"/>
  <c r="Y142" i="1"/>
  <c r="F161" i="1"/>
  <c r="Y141" i="1"/>
  <c r="Y140" i="1"/>
  <c r="Y139" i="1"/>
  <c r="Y138" i="1"/>
  <c r="Y137" i="1"/>
  <c r="F162" i="1" s="1"/>
  <c r="H162" i="1" s="1"/>
  <c r="Y136" i="1"/>
  <c r="Y135" i="1"/>
  <c r="Y134" i="1"/>
  <c r="Y133" i="1"/>
  <c r="Y132" i="1"/>
  <c r="Y131" i="1"/>
  <c r="F159" i="1" s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F160" i="1" s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F157" i="1" s="1"/>
  <c r="U138" i="1"/>
  <c r="U137" i="1"/>
  <c r="U136" i="1"/>
  <c r="U135" i="1"/>
  <c r="U134" i="1"/>
  <c r="U133" i="1"/>
  <c r="U132" i="1"/>
  <c r="U131" i="1"/>
  <c r="N159" i="1" s="1"/>
  <c r="U130" i="1"/>
  <c r="U129" i="1"/>
  <c r="U128" i="1"/>
  <c r="U127" i="1"/>
  <c r="S138" i="1"/>
  <c r="S137" i="1"/>
  <c r="S136" i="1"/>
  <c r="S135" i="1"/>
  <c r="S134" i="1"/>
  <c r="S133" i="1"/>
  <c r="S132" i="1"/>
  <c r="S131" i="1"/>
  <c r="M159" i="1" s="1"/>
  <c r="S130" i="1"/>
  <c r="S129" i="1"/>
  <c r="S128" i="1"/>
  <c r="S127" i="1"/>
  <c r="Z138" i="1"/>
  <c r="Z135" i="1"/>
  <c r="Z134" i="1"/>
  <c r="Z131" i="1"/>
  <c r="Z127" i="1"/>
  <c r="M138" i="1"/>
  <c r="M137" i="1"/>
  <c r="M136" i="1"/>
  <c r="O136" i="1" s="1"/>
  <c r="M135" i="1"/>
  <c r="M134" i="1"/>
  <c r="Q134" i="1"/>
  <c r="M133" i="1"/>
  <c r="O133" i="1" s="1"/>
  <c r="G159" i="1" s="1"/>
  <c r="M132" i="1"/>
  <c r="M131" i="1"/>
  <c r="M130" i="1"/>
  <c r="O130" i="1"/>
  <c r="M129" i="1"/>
  <c r="M128" i="1"/>
  <c r="M127" i="1"/>
  <c r="Q127" i="1" s="1"/>
  <c r="U149" i="1"/>
  <c r="U148" i="1"/>
  <c r="U147" i="1"/>
  <c r="U146" i="1"/>
  <c r="U145" i="1"/>
  <c r="U144" i="1"/>
  <c r="U143" i="1"/>
  <c r="U142" i="1"/>
  <c r="N161" i="1" s="1"/>
  <c r="U141" i="1"/>
  <c r="U140" i="1"/>
  <c r="U139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N158" i="1" s="1"/>
  <c r="N163" i="1" s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S149" i="1"/>
  <c r="S148" i="1"/>
  <c r="S147" i="1"/>
  <c r="S146" i="1"/>
  <c r="S145" i="1"/>
  <c r="S144" i="1"/>
  <c r="S143" i="1"/>
  <c r="S142" i="1"/>
  <c r="S141" i="1"/>
  <c r="S140" i="1"/>
  <c r="S139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M160" i="1" s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150" i="1" s="1"/>
  <c r="Z147" i="1"/>
  <c r="Z145" i="1"/>
  <c r="Z144" i="1"/>
  <c r="Z143" i="1"/>
  <c r="Z141" i="1"/>
  <c r="Z125" i="1"/>
  <c r="Z122" i="1"/>
  <c r="Z121" i="1"/>
  <c r="Z118" i="1"/>
  <c r="Z117" i="1"/>
  <c r="Z115" i="1"/>
  <c r="Z114" i="1"/>
  <c r="Z113" i="1"/>
  <c r="Z111" i="1"/>
  <c r="Z108" i="1"/>
  <c r="Z107" i="1"/>
  <c r="Z104" i="1"/>
  <c r="Z103" i="1"/>
  <c r="Z99" i="1"/>
  <c r="Z98" i="1"/>
  <c r="Z93" i="1"/>
  <c r="Z91" i="1"/>
  <c r="Z90" i="1"/>
  <c r="Z86" i="1"/>
  <c r="Z84" i="1"/>
  <c r="Z83" i="1"/>
  <c r="Z80" i="1"/>
  <c r="Z78" i="1"/>
  <c r="Z75" i="1"/>
  <c r="Z74" i="1"/>
  <c r="Z72" i="1"/>
  <c r="Z68" i="1"/>
  <c r="Z65" i="1"/>
  <c r="Z60" i="1"/>
  <c r="Z57" i="1"/>
  <c r="Z51" i="1"/>
  <c r="Z47" i="1"/>
  <c r="Z46" i="1"/>
  <c r="Z45" i="1"/>
  <c r="Z39" i="1"/>
  <c r="Z36" i="1"/>
  <c r="Z35" i="1"/>
  <c r="Z33" i="1"/>
  <c r="Z31" i="1"/>
  <c r="Z30" i="1"/>
  <c r="Z29" i="1"/>
  <c r="Z27" i="1"/>
  <c r="Z22" i="1"/>
  <c r="Z21" i="1"/>
  <c r="Z20" i="1"/>
  <c r="Z19" i="1"/>
  <c r="Z17" i="1"/>
  <c r="Z11" i="1"/>
  <c r="Z9" i="1"/>
  <c r="P5" i="1"/>
  <c r="M149" i="1"/>
  <c r="M148" i="1"/>
  <c r="O148" i="1" s="1"/>
  <c r="M147" i="1"/>
  <c r="Q147" i="1"/>
  <c r="M146" i="1"/>
  <c r="M145" i="1"/>
  <c r="Q145" i="1" s="1"/>
  <c r="L161" i="1" s="1"/>
  <c r="J161" i="1" s="1"/>
  <c r="K161" i="1" s="1"/>
  <c r="M144" i="1"/>
  <c r="M143" i="1"/>
  <c r="M142" i="1"/>
  <c r="O142" i="1" s="1"/>
  <c r="G161" i="1" s="1"/>
  <c r="H161" i="1" s="1"/>
  <c r="M141" i="1"/>
  <c r="Q141" i="1" s="1"/>
  <c r="L162" i="1" s="1"/>
  <c r="J162" i="1" s="1"/>
  <c r="M140" i="1"/>
  <c r="M139" i="1"/>
  <c r="M126" i="1"/>
  <c r="Q126" i="1" s="1"/>
  <c r="M125" i="1"/>
  <c r="M124" i="1"/>
  <c r="Q124" i="1" s="1"/>
  <c r="M123" i="1"/>
  <c r="Q123" i="1"/>
  <c r="M122" i="1"/>
  <c r="Q122" i="1"/>
  <c r="M121" i="1"/>
  <c r="O121" i="1" s="1"/>
  <c r="M120" i="1"/>
  <c r="O120" i="1"/>
  <c r="M119" i="1"/>
  <c r="M118" i="1"/>
  <c r="O118" i="1" s="1"/>
  <c r="M117" i="1"/>
  <c r="O117" i="1" s="1"/>
  <c r="M116" i="1"/>
  <c r="Q116" i="1" s="1"/>
  <c r="M115" i="1"/>
  <c r="M114" i="1"/>
  <c r="Q114" i="1" s="1"/>
  <c r="M113" i="1"/>
  <c r="Q113" i="1" s="1"/>
  <c r="M112" i="1"/>
  <c r="O112" i="1"/>
  <c r="M111" i="1"/>
  <c r="O111" i="1"/>
  <c r="M110" i="1"/>
  <c r="M109" i="1"/>
  <c r="Q109" i="1" s="1"/>
  <c r="M108" i="1"/>
  <c r="O108" i="1" s="1"/>
  <c r="M107" i="1"/>
  <c r="M106" i="1"/>
  <c r="Q106" i="1" s="1"/>
  <c r="M105" i="1"/>
  <c r="Q105" i="1"/>
  <c r="M104" i="1"/>
  <c r="M103" i="1"/>
  <c r="M102" i="1"/>
  <c r="Q102" i="1" s="1"/>
  <c r="M101" i="1"/>
  <c r="M100" i="1"/>
  <c r="Q100" i="1" s="1"/>
  <c r="O100" i="1"/>
  <c r="M99" i="1"/>
  <c r="O99" i="1" s="1"/>
  <c r="M98" i="1"/>
  <c r="Q98" i="1"/>
  <c r="M97" i="1"/>
  <c r="O97" i="1"/>
  <c r="M96" i="1"/>
  <c r="O96" i="1" s="1"/>
  <c r="M95" i="1"/>
  <c r="M94" i="1"/>
  <c r="O94" i="1" s="1"/>
  <c r="M93" i="1"/>
  <c r="O93" i="1" s="1"/>
  <c r="M92" i="1"/>
  <c r="Q92" i="1" s="1"/>
  <c r="M91" i="1"/>
  <c r="M90" i="1"/>
  <c r="Q90" i="1" s="1"/>
  <c r="M89" i="1"/>
  <c r="M88" i="1"/>
  <c r="O88" i="1" s="1"/>
  <c r="M87" i="1"/>
  <c r="Q87" i="1"/>
  <c r="M86" i="1"/>
  <c r="Q86" i="1"/>
  <c r="M85" i="1"/>
  <c r="Q85" i="1" s="1"/>
  <c r="M84" i="1"/>
  <c r="O84" i="1"/>
  <c r="M83" i="1"/>
  <c r="M82" i="1"/>
  <c r="O82" i="1" s="1"/>
  <c r="M81" i="1"/>
  <c r="Q81" i="1" s="1"/>
  <c r="M80" i="1"/>
  <c r="Q80" i="1" s="1"/>
  <c r="M79" i="1"/>
  <c r="M78" i="1"/>
  <c r="Q78" i="1" s="1"/>
  <c r="M77" i="1"/>
  <c r="M76" i="1"/>
  <c r="O76" i="1"/>
  <c r="M75" i="1"/>
  <c r="Q75" i="1"/>
  <c r="M74" i="1"/>
  <c r="Q74" i="1" s="1"/>
  <c r="M73" i="1"/>
  <c r="O73" i="1" s="1"/>
  <c r="M72" i="1"/>
  <c r="M71" i="1"/>
  <c r="Q71" i="1" s="1"/>
  <c r="M70" i="1"/>
  <c r="O70" i="1" s="1"/>
  <c r="M69" i="1"/>
  <c r="M68" i="1"/>
  <c r="M67" i="1"/>
  <c r="O67" i="1" s="1"/>
  <c r="M66" i="1"/>
  <c r="M65" i="1"/>
  <c r="M64" i="1"/>
  <c r="Q64" i="1" s="1"/>
  <c r="M63" i="1"/>
  <c r="M62" i="1"/>
  <c r="Q62" i="1"/>
  <c r="M61" i="1"/>
  <c r="O61" i="1" s="1"/>
  <c r="M60" i="1"/>
  <c r="M59" i="1"/>
  <c r="M58" i="1"/>
  <c r="O58" i="1"/>
  <c r="M57" i="1"/>
  <c r="M56" i="1"/>
  <c r="M55" i="1"/>
  <c r="Q55" i="1"/>
  <c r="M54" i="1"/>
  <c r="Q54" i="1"/>
  <c r="M53" i="1"/>
  <c r="M52" i="1"/>
  <c r="Q52" i="1" s="1"/>
  <c r="L158" i="1" s="1"/>
  <c r="J158" i="1" s="1"/>
  <c r="O52" i="1"/>
  <c r="M51" i="1"/>
  <c r="M50" i="1"/>
  <c r="M49" i="1"/>
  <c r="O49" i="1" s="1"/>
  <c r="M48" i="1"/>
  <c r="Q48" i="1" s="1"/>
  <c r="M47" i="1"/>
  <c r="O47" i="1" s="1"/>
  <c r="M46" i="1"/>
  <c r="Q46" i="1" s="1"/>
  <c r="M45" i="1"/>
  <c r="M44" i="1"/>
  <c r="O44" i="1"/>
  <c r="M43" i="1"/>
  <c r="O43" i="1"/>
  <c r="M42" i="1"/>
  <c r="Q42" i="1" s="1"/>
  <c r="M41" i="1"/>
  <c r="Q41" i="1"/>
  <c r="M40" i="1"/>
  <c r="O40" i="1"/>
  <c r="M39" i="1"/>
  <c r="Q39" i="1" s="1"/>
  <c r="M38" i="1"/>
  <c r="Q38" i="1"/>
  <c r="M37" i="1"/>
  <c r="M36" i="1"/>
  <c r="Q36" i="1" s="1"/>
  <c r="M35" i="1"/>
  <c r="O35" i="1" s="1"/>
  <c r="M34" i="1"/>
  <c r="M33" i="1"/>
  <c r="Q33" i="1"/>
  <c r="M32" i="1"/>
  <c r="O32" i="1"/>
  <c r="M31" i="1"/>
  <c r="M30" i="1"/>
  <c r="Q30" i="1"/>
  <c r="M29" i="1"/>
  <c r="O29" i="1" s="1"/>
  <c r="M28" i="1"/>
  <c r="O28" i="1" s="1"/>
  <c r="M27" i="1"/>
  <c r="Q27" i="1"/>
  <c r="M26" i="1"/>
  <c r="Q26" i="1" s="1"/>
  <c r="M25" i="1"/>
  <c r="M24" i="1"/>
  <c r="Q24" i="1"/>
  <c r="M23" i="1"/>
  <c r="O23" i="1"/>
  <c r="M22" i="1"/>
  <c r="Q22" i="1" s="1"/>
  <c r="O22" i="1"/>
  <c r="M21" i="1"/>
  <c r="O21" i="1"/>
  <c r="M20" i="1"/>
  <c r="O20" i="1"/>
  <c r="M19" i="1"/>
  <c r="M18" i="1"/>
  <c r="M17" i="1"/>
  <c r="Q17" i="1"/>
  <c r="M16" i="1"/>
  <c r="Q16" i="1" s="1"/>
  <c r="O16" i="1"/>
  <c r="M15" i="1"/>
  <c r="Q15" i="1"/>
  <c r="M14" i="1"/>
  <c r="M13" i="1"/>
  <c r="M12" i="1"/>
  <c r="O12" i="1"/>
  <c r="M11" i="1"/>
  <c r="Q11" i="1"/>
  <c r="M10" i="1"/>
  <c r="Q10" i="1"/>
  <c r="M9" i="1"/>
  <c r="Q9" i="1"/>
  <c r="M8" i="1"/>
  <c r="Q8" i="1"/>
  <c r="M7" i="1"/>
  <c r="O7" i="1"/>
  <c r="M6" i="1"/>
  <c r="O6" i="1"/>
  <c r="M5" i="1"/>
  <c r="Q5" i="1" s="1"/>
  <c r="O5" i="1"/>
  <c r="Z37" i="1"/>
  <c r="Z82" i="1"/>
  <c r="Z97" i="1"/>
  <c r="Z139" i="1"/>
  <c r="Z130" i="1"/>
  <c r="Z52" i="1"/>
  <c r="Z124" i="1"/>
  <c r="Z13" i="1"/>
  <c r="Z55" i="1"/>
  <c r="Z79" i="1"/>
  <c r="Z85" i="1"/>
  <c r="Z100" i="1"/>
  <c r="Z106" i="1"/>
  <c r="Q7" i="1"/>
  <c r="Q28" i="1"/>
  <c r="Q76" i="1"/>
  <c r="Q112" i="1"/>
  <c r="Q148" i="1"/>
  <c r="Z10" i="1"/>
  <c r="Z16" i="1"/>
  <c r="Z101" i="1"/>
  <c r="M157" i="1"/>
  <c r="Z23" i="1"/>
  <c r="Z59" i="1"/>
  <c r="Z71" i="1"/>
  <c r="O10" i="1"/>
  <c r="O26" i="1"/>
  <c r="O42" i="1"/>
  <c r="O74" i="1"/>
  <c r="O90" i="1"/>
  <c r="O106" i="1"/>
  <c r="O122" i="1"/>
  <c r="Q82" i="1"/>
  <c r="Q130" i="1"/>
  <c r="O11" i="1"/>
  <c r="Q31" i="1"/>
  <c r="O31" i="1"/>
  <c r="Q51" i="1"/>
  <c r="O51" i="1"/>
  <c r="Q59" i="1"/>
  <c r="O59" i="1"/>
  <c r="Q67" i="1"/>
  <c r="Q83" i="1"/>
  <c r="O83" i="1"/>
  <c r="Q91" i="1"/>
  <c r="O91" i="1"/>
  <c r="Q107" i="1"/>
  <c r="O107" i="1"/>
  <c r="Q115" i="1"/>
  <c r="O115" i="1"/>
  <c r="Q143" i="1"/>
  <c r="O143" i="1"/>
  <c r="O147" i="1"/>
  <c r="Q131" i="1"/>
  <c r="O131" i="1"/>
  <c r="O78" i="1"/>
  <c r="O110" i="1"/>
  <c r="Q43" i="1"/>
  <c r="O8" i="1"/>
  <c r="Q20" i="1"/>
  <c r="O24" i="1"/>
  <c r="O36" i="1"/>
  <c r="Q44" i="1"/>
  <c r="O48" i="1"/>
  <c r="O56" i="1"/>
  <c r="Q56" i="1"/>
  <c r="O60" i="1"/>
  <c r="Q60" i="1"/>
  <c r="O68" i="1"/>
  <c r="Q68" i="1"/>
  <c r="O72" i="1"/>
  <c r="Q72" i="1"/>
  <c r="O80" i="1"/>
  <c r="Q84" i="1"/>
  <c r="O92" i="1"/>
  <c r="O104" i="1"/>
  <c r="Q104" i="1"/>
  <c r="O116" i="1"/>
  <c r="O140" i="1"/>
  <c r="Q140" i="1"/>
  <c r="O128" i="1"/>
  <c r="O132" i="1"/>
  <c r="O18" i="1"/>
  <c r="O34" i="1"/>
  <c r="O50" i="1"/>
  <c r="O98" i="1"/>
  <c r="O114" i="1"/>
  <c r="O146" i="1"/>
  <c r="Q40" i="1"/>
  <c r="Q94" i="1"/>
  <c r="Q118" i="1"/>
  <c r="O15" i="1"/>
  <c r="Q19" i="1"/>
  <c r="O19" i="1"/>
  <c r="O27" i="1"/>
  <c r="Q35" i="1"/>
  <c r="Q47" i="1"/>
  <c r="Q63" i="1"/>
  <c r="O63" i="1"/>
  <c r="O71" i="1"/>
  <c r="Q79" i="1"/>
  <c r="O79" i="1"/>
  <c r="Q95" i="1"/>
  <c r="O95" i="1"/>
  <c r="Q103" i="1"/>
  <c r="O103" i="1"/>
  <c r="O119" i="1"/>
  <c r="Q139" i="1"/>
  <c r="O139" i="1"/>
  <c r="O127" i="1"/>
  <c r="Q135" i="1"/>
  <c r="O135" i="1"/>
  <c r="O30" i="1"/>
  <c r="O62" i="1"/>
  <c r="O126" i="1"/>
  <c r="O9" i="1"/>
  <c r="O13" i="1"/>
  <c r="Q13" i="1"/>
  <c r="O17" i="1"/>
  <c r="Q21" i="1"/>
  <c r="O25" i="1"/>
  <c r="Q29" i="1"/>
  <c r="O33" i="1"/>
  <c r="O37" i="1"/>
  <c r="Q37" i="1"/>
  <c r="O41" i="1"/>
  <c r="Q45" i="1"/>
  <c r="O45" i="1"/>
  <c r="O53" i="1"/>
  <c r="Q57" i="1"/>
  <c r="O57" i="1"/>
  <c r="Q61" i="1"/>
  <c r="Q65" i="1"/>
  <c r="O65" i="1"/>
  <c r="Q69" i="1"/>
  <c r="O69" i="1"/>
  <c r="Q77" i="1"/>
  <c r="O77" i="1"/>
  <c r="O81" i="1"/>
  <c r="O89" i="1"/>
  <c r="Q93" i="1"/>
  <c r="Q97" i="1"/>
  <c r="Q101" i="1"/>
  <c r="O101" i="1"/>
  <c r="O105" i="1"/>
  <c r="O109" i="1"/>
  <c r="O113" i="1"/>
  <c r="Q121" i="1"/>
  <c r="Q125" i="1"/>
  <c r="O125" i="1"/>
  <c r="O145" i="1"/>
  <c r="O149" i="1"/>
  <c r="Q129" i="1"/>
  <c r="O129" i="1"/>
  <c r="Q133" i="1"/>
  <c r="Q137" i="1"/>
  <c r="O137" i="1"/>
  <c r="O38" i="1"/>
  <c r="O54" i="1"/>
  <c r="O86" i="1"/>
  <c r="O134" i="1"/>
  <c r="Q88" i="1"/>
  <c r="Z5" i="1"/>
  <c r="Z132" i="1"/>
  <c r="Q132" i="1"/>
  <c r="Z142" i="1"/>
  <c r="Q142" i="1"/>
  <c r="Z146" i="1"/>
  <c r="Q146" i="1"/>
  <c r="Q144" i="1"/>
  <c r="O144" i="1"/>
  <c r="O55" i="1"/>
  <c r="Q12" i="1"/>
  <c r="O123" i="1"/>
  <c r="Q50" i="1"/>
  <c r="Q117" i="1"/>
  <c r="Q25" i="1"/>
  <c r="Q32" i="1"/>
  <c r="Q99" i="1"/>
  <c r="M158" i="1"/>
  <c r="Q138" i="1"/>
  <c r="O138" i="1"/>
  <c r="F158" i="1"/>
  <c r="Z34" i="1"/>
  <c r="Q34" i="1"/>
  <c r="Q119" i="1"/>
  <c r="Z119" i="1"/>
  <c r="U150" i="1"/>
  <c r="N157" i="1"/>
  <c r="Q149" i="1"/>
  <c r="Z149" i="1"/>
  <c r="Q120" i="1"/>
  <c r="N160" i="1"/>
  <c r="O141" i="1"/>
  <c r="G162" i="1" s="1"/>
  <c r="Q111" i="1"/>
  <c r="Q96" i="1"/>
  <c r="Q14" i="1"/>
  <c r="O14" i="1"/>
  <c r="Q66" i="1"/>
  <c r="O66" i="1"/>
  <c r="O85" i="1"/>
  <c r="O87" i="1"/>
  <c r="O39" i="1"/>
  <c r="Q128" i="1"/>
  <c r="Q108" i="1"/>
  <c r="O46" i="1"/>
  <c r="O75" i="1"/>
  <c r="Q23" i="1"/>
  <c r="Q49" i="1"/>
  <c r="Z136" i="1"/>
  <c r="Q6" i="1"/>
  <c r="Q18" i="1"/>
  <c r="Q58" i="1"/>
  <c r="O64" i="1"/>
  <c r="Q70" i="1"/>
  <c r="Q73" i="1"/>
  <c r="M161" i="1"/>
  <c r="M162" i="1"/>
  <c r="N162" i="1"/>
  <c r="Z53" i="1"/>
  <c r="Q53" i="1"/>
  <c r="Q89" i="1"/>
  <c r="Q110" i="1"/>
  <c r="I161" i="1"/>
  <c r="S9" i="4"/>
  <c r="AA6" i="4"/>
  <c r="AC6" i="4" s="1"/>
  <c r="Z6" i="4"/>
  <c r="AB6" i="4" s="1"/>
  <c r="S8" i="4"/>
  <c r="W8" i="4"/>
  <c r="AA5" i="4"/>
  <c r="AC5" i="4" s="1"/>
  <c r="S7" i="4"/>
  <c r="Z5" i="4"/>
  <c r="AB5" i="4" s="1"/>
  <c r="AA4" i="4"/>
  <c r="AC4" i="4" s="1"/>
  <c r="AC7" i="4" s="1"/>
  <c r="O14" i="4" s="1"/>
  <c r="S5" i="4"/>
  <c r="Z4" i="4"/>
  <c r="AB4" i="4" s="1"/>
  <c r="S4" i="4"/>
  <c r="W4" i="4"/>
  <c r="S6" i="4"/>
  <c r="W6" i="4" s="1"/>
  <c r="L157" i="1" l="1"/>
  <c r="K158" i="1"/>
  <c r="G158" i="1"/>
  <c r="H158" i="1" s="1"/>
  <c r="F163" i="1"/>
  <c r="H159" i="1"/>
  <c r="I160" i="1"/>
  <c r="U10" i="4"/>
  <c r="O15" i="4" s="1"/>
  <c r="I158" i="1"/>
  <c r="AB7" i="4"/>
  <c r="O13" i="4" s="1"/>
  <c r="X14" i="4" s="1"/>
  <c r="I157" i="1"/>
  <c r="M163" i="1"/>
  <c r="L160" i="1"/>
  <c r="J160" i="1" s="1"/>
  <c r="K162" i="1"/>
  <c r="G157" i="1"/>
  <c r="O102" i="1"/>
  <c r="G160" i="1" s="1"/>
  <c r="H160" i="1" s="1"/>
  <c r="O124" i="1"/>
  <c r="O150" i="1" s="1"/>
  <c r="Q136" i="1"/>
  <c r="L159" i="1" l="1"/>
  <c r="J159" i="1" s="1"/>
  <c r="K159" i="1" s="1"/>
  <c r="I163" i="1"/>
  <c r="Q150" i="1"/>
  <c r="Q152" i="1" s="1"/>
  <c r="G163" i="1"/>
  <c r="J157" i="1"/>
  <c r="K160" i="1"/>
  <c r="H157" i="1"/>
  <c r="H163" i="1" s="1"/>
  <c r="L163" i="1" l="1"/>
  <c r="K157" i="1"/>
  <c r="K163" i="1" s="1"/>
  <c r="J163" i="1"/>
</calcChain>
</file>

<file path=xl/sharedStrings.xml><?xml version="1.0" encoding="utf-8"?>
<sst xmlns="http://schemas.openxmlformats.org/spreadsheetml/2006/main" count="740" uniqueCount="238">
  <si>
    <t>出版商</t>
  </si>
  <si>
    <t>書名</t>
  </si>
  <si>
    <t>冊別</t>
  </si>
  <si>
    <t>學校用書
需求(本)</t>
  </si>
  <si>
    <t>樣書
(本)</t>
  </si>
  <si>
    <t>學校補助
(本)</t>
  </si>
  <si>
    <t>學校單本
補助價格</t>
  </si>
  <si>
    <t>學校補助
金額小計</t>
  </si>
  <si>
    <t>補助
金額小計</t>
  </si>
  <si>
    <t>康軒</t>
  </si>
  <si>
    <t>國中康軒國文課本</t>
  </si>
  <si>
    <t>第二冊</t>
  </si>
  <si>
    <t>國中康軒國文習作</t>
  </si>
  <si>
    <t>國中康軒數學課本</t>
  </si>
  <si>
    <t>國中康軒數學習作</t>
  </si>
  <si>
    <t>國中康軒社會課本</t>
  </si>
  <si>
    <t>國中康軒社會習作</t>
  </si>
  <si>
    <t>國中康軒自然科學課本</t>
  </si>
  <si>
    <t>國中康軒自然科學習作</t>
  </si>
  <si>
    <t>國中康軒健康與體育課本</t>
  </si>
  <si>
    <t>國中康軒綜合活動課本</t>
  </si>
  <si>
    <t>國中康軒藝術課本</t>
  </si>
  <si>
    <t>國中康軒英語課本</t>
  </si>
  <si>
    <t>國中康軒英語習作</t>
  </si>
  <si>
    <t>國中康軒科技課本</t>
  </si>
  <si>
    <t>國中康軒科技習作</t>
  </si>
  <si>
    <t>第四冊</t>
  </si>
  <si>
    <t>翰林</t>
  </si>
  <si>
    <t>國中翰林國文課本</t>
  </si>
  <si>
    <t>國中翰林國文習作</t>
  </si>
  <si>
    <t>國中翰林數學課本</t>
  </si>
  <si>
    <t>國中翰林數學習作</t>
  </si>
  <si>
    <t>國中翰林社會課本</t>
  </si>
  <si>
    <t>國中翰林社會習作</t>
  </si>
  <si>
    <t>國中翰林自然科學課本</t>
  </si>
  <si>
    <t>國中翰林自然科學習作</t>
  </si>
  <si>
    <t>國中翰林健康與體育課本</t>
  </si>
  <si>
    <t>國中翰林綜合活動課本</t>
  </si>
  <si>
    <t>國中翰林藝術課本</t>
  </si>
  <si>
    <t>國中翰林科技課本</t>
  </si>
  <si>
    <t>國中翰林科技習作</t>
  </si>
  <si>
    <t>南一</t>
  </si>
  <si>
    <t>國中南一國文課本</t>
  </si>
  <si>
    <t>國中南一國文習作</t>
  </si>
  <si>
    <t>國中南一數學課本</t>
  </si>
  <si>
    <t>國中南一數學習作</t>
  </si>
  <si>
    <t>國中南一社會課本</t>
  </si>
  <si>
    <t>國中南一社會習作</t>
  </si>
  <si>
    <t>國中南一自然科學課本</t>
  </si>
  <si>
    <t>國中南一自然科學活動紀錄簿</t>
  </si>
  <si>
    <t>國中南一科技課本</t>
  </si>
  <si>
    <t>國中南一科技活動紀錄簿</t>
  </si>
  <si>
    <t>國中南一健康與體育課本</t>
  </si>
  <si>
    <t>國中南一綜合活動課本</t>
  </si>
  <si>
    <t>國中南一英語課本</t>
  </si>
  <si>
    <t>國中南一英語習作</t>
  </si>
  <si>
    <t>佳音</t>
  </si>
  <si>
    <t>國中佳音英語課本</t>
  </si>
  <si>
    <t>國中佳音英語習作</t>
  </si>
  <si>
    <t>奇鼎</t>
  </si>
  <si>
    <t>國中奇鼎藝術課本</t>
  </si>
  <si>
    <t>國中奇鼎健康與體育課本</t>
  </si>
  <si>
    <t>全華</t>
  </si>
  <si>
    <t>國中全華科技課本</t>
  </si>
  <si>
    <t>第一冊</t>
  </si>
  <si>
    <t>國中全華科技活動手冊</t>
  </si>
  <si>
    <t>國中全華藝術課本</t>
  </si>
  <si>
    <t>第三冊</t>
  </si>
  <si>
    <t>學校補助
金額合計</t>
  </si>
  <si>
    <t>學生補助
金額合計</t>
  </si>
  <si>
    <t>抬頭1</t>
  </si>
  <si>
    <t>抬頭2</t>
  </si>
  <si>
    <t>花蓮縣縣立玉里國中學校與學生用書補助統計</t>
  </si>
  <si>
    <t>縣補助及花東書籍費補助價格</t>
    <phoneticPr fontId="1" type="noConversion"/>
  </si>
  <si>
    <t>花東書籍費補助(本)</t>
    <phoneticPr fontId="1" type="noConversion"/>
  </si>
  <si>
    <t>花東書籍費補助金額小計</t>
    <phoneticPr fontId="1" type="noConversion"/>
  </si>
  <si>
    <t>特教生使用一般版本教科書補助金額小計</t>
    <phoneticPr fontId="1" type="noConversion"/>
  </si>
  <si>
    <t>花東書籍費補助金額合計</t>
    <phoneticPr fontId="1" type="noConversion"/>
  </si>
  <si>
    <t>審定本</t>
    <phoneticPr fontId="1" type="noConversion"/>
  </si>
  <si>
    <t>藝能科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</si>
  <si>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</si>
  <si>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</si>
  <si>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</si>
  <si>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E</t>
    <phoneticPr fontId="1" type="noConversion"/>
  </si>
  <si>
    <t>D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</si>
  <si>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</si>
  <si>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</si>
  <si>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</si>
  <si>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</si>
  <si>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</si>
  <si>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</si>
  <si>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</si>
  <si>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</si>
  <si>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</si>
  <si>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O</t>
    <phoneticPr fontId="1" type="noConversion"/>
  </si>
  <si>
    <t>=A-B</t>
    <phoneticPr fontId="1" type="noConversion"/>
  </si>
  <si>
    <t>=C*D</t>
    <phoneticPr fontId="1" type="noConversion"/>
  </si>
  <si>
    <t>=F*G</t>
    <phoneticPr fontId="1" type="noConversion"/>
  </si>
  <si>
    <t>=D-G</t>
    <phoneticPr fontId="1" type="noConversion"/>
  </si>
  <si>
    <t>自填</t>
    <phoneticPr fontId="1" type="noConversion"/>
  </si>
  <si>
    <t>=I*J</t>
    <phoneticPr fontId="1" type="noConversion"/>
  </si>
  <si>
    <t>=F-J</t>
    <phoneticPr fontId="1" type="noConversion"/>
  </si>
  <si>
    <t>=D*N</t>
    <phoneticPr fontId="1" type="noConversion"/>
  </si>
  <si>
    <t>教師用及行政留存</t>
    <phoneticPr fontId="1" type="noConversion"/>
  </si>
  <si>
    <t>原價</t>
    <phoneticPr fontId="1" type="noConversion"/>
  </si>
  <si>
    <t>十二年國教課綱教科書部分補助</t>
    <phoneticPr fontId="1" type="noConversion"/>
  </si>
  <si>
    <t>為避免重複補助已扣除十二年國教課綱教科書部分補助</t>
    <phoneticPr fontId="1" type="noConversion"/>
  </si>
  <si>
    <t>低收入戶及中低收入戶學生</t>
    <phoneticPr fontId="1" type="noConversion"/>
  </si>
  <si>
    <t>一般生</t>
    <phoneticPr fontId="1" type="noConversion"/>
  </si>
  <si>
    <t>請學校自填，單本補助以原價計</t>
    <phoneticPr fontId="1" type="noConversion"/>
  </si>
  <si>
    <t>P</t>
    <phoneticPr fontId="1" type="noConversion"/>
  </si>
  <si>
    <t>Q</t>
    <phoneticPr fontId="1" type="noConversion"/>
  </si>
  <si>
    <t>自填</t>
    <phoneticPr fontId="1" type="noConversion"/>
  </si>
  <si>
    <t>=D*P</t>
    <phoneticPr fontId="1" type="noConversion"/>
  </si>
  <si>
    <t>補校生補助(本)</t>
    <phoneticPr fontId="1" type="noConversion"/>
  </si>
  <si>
    <t>補校生補助金額小計</t>
    <phoneticPr fontId="1" type="noConversion"/>
  </si>
  <si>
    <t>第五冊</t>
  </si>
  <si>
    <t xml:space="preserve">康軒 </t>
    <phoneticPr fontId="4" type="noConversion"/>
  </si>
  <si>
    <t xml:space="preserve">翰林 </t>
    <phoneticPr fontId="4" type="noConversion"/>
  </si>
  <si>
    <t xml:space="preserve">佳音 </t>
    <phoneticPr fontId="4" type="noConversion"/>
  </si>
  <si>
    <t xml:space="preserve">全華 </t>
    <phoneticPr fontId="4" type="noConversion"/>
  </si>
  <si>
    <t xml:space="preserve">南一 </t>
    <phoneticPr fontId="4" type="noConversion"/>
  </si>
  <si>
    <t xml:space="preserve">奇鼎 </t>
    <phoneticPr fontId="4" type="noConversion"/>
  </si>
  <si>
    <t>=I*L</t>
    <phoneticPr fontId="1" type="noConversion"/>
  </si>
  <si>
    <t>一般生金額合計</t>
    <phoneticPr fontId="1" type="noConversion"/>
  </si>
  <si>
    <t>特教生使用一般版本教科書(本)外加</t>
    <phoneticPr fontId="1" type="noConversion"/>
  </si>
  <si>
    <t>特教生使用一般版本教科書合計</t>
    <phoneticPr fontId="1" type="noConversion"/>
  </si>
  <si>
    <t>補校生補助合計</t>
    <phoneticPr fontId="1" type="noConversion"/>
  </si>
  <si>
    <t>版本</t>
    <phoneticPr fontId="1" type="noConversion"/>
  </si>
  <si>
    <t>第_列</t>
    <phoneticPr fontId="1" type="noConversion"/>
  </si>
  <si>
    <t>合計</t>
    <phoneticPr fontId="1" type="noConversion"/>
  </si>
  <si>
    <t>花東書籍費與學生用書分攤金額</t>
    <phoneticPr fontId="1" type="noConversion"/>
  </si>
  <si>
    <t>縣補助與學生用書分攤金額</t>
    <phoneticPr fontId="1" type="noConversion"/>
  </si>
  <si>
    <t>=G*J</t>
    <phoneticPr fontId="1" type="noConversion"/>
  </si>
  <si>
    <t>=G*L</t>
    <phoneticPr fontId="1" type="noConversion"/>
  </si>
  <si>
    <t>花東書籍費</t>
    <phoneticPr fontId="1" type="noConversion"/>
  </si>
  <si>
    <t>審定本與藝能科給付書商金額</t>
    <phoneticPr fontId="1" type="noConversion"/>
  </si>
  <si>
    <t>說明</t>
    <phoneticPr fontId="1" type="noConversion"/>
  </si>
  <si>
    <t>公式</t>
    <phoneticPr fontId="1" type="noConversion"/>
  </si>
  <si>
    <t>定位用</t>
    <phoneticPr fontId="1" type="noConversion"/>
  </si>
  <si>
    <t>↑單一筆給付書商</t>
    <phoneticPr fontId="1" type="noConversion"/>
  </si>
  <si>
    <t>學生用書</t>
    <phoneticPr fontId="1" type="noConversion"/>
  </si>
  <si>
    <t>↑花東書籍費和審定本與藝能科的一部分</t>
    <phoneticPr fontId="1" type="noConversion"/>
  </si>
  <si>
    <t>審定本與藝能科補助(本)</t>
    <phoneticPr fontId="1" type="noConversion"/>
  </si>
  <si>
    <t>審定本與藝能科補助金額小計</t>
    <phoneticPr fontId="1" type="noConversion"/>
  </si>
  <si>
    <t>學生用書補助
(本)</t>
    <phoneticPr fontId="1" type="noConversion"/>
  </si>
  <si>
    <t>學生用書補助金額小計</t>
    <phoneticPr fontId="1" type="noConversion"/>
  </si>
  <si>
    <t>學生用書單本補助價格</t>
    <phoneticPr fontId="1" type="noConversion"/>
  </si>
  <si>
    <t>花東書籍費支出分攤</t>
    <phoneticPr fontId="1" type="noConversion"/>
  </si>
  <si>
    <t>一般生</t>
    <phoneticPr fontId="1" type="noConversion"/>
  </si>
  <si>
    <t>審定本與藝能科支出分攤</t>
    <phoneticPr fontId="1" type="noConversion"/>
  </si>
  <si>
    <t>審定本與藝能科</t>
  </si>
  <si>
    <t>審定本與藝能科個別</t>
    <phoneticPr fontId="1" type="noConversion"/>
  </si>
  <si>
    <t>年級</t>
    <phoneticPr fontId="8" type="noConversion"/>
  </si>
  <si>
    <t>國文</t>
    <phoneticPr fontId="8" type="noConversion"/>
  </si>
  <si>
    <t>數學</t>
    <phoneticPr fontId="8" type="noConversion"/>
  </si>
  <si>
    <t>社會</t>
    <phoneticPr fontId="8" type="noConversion"/>
  </si>
  <si>
    <t>自然科學</t>
    <phoneticPr fontId="8" type="noConversion"/>
  </si>
  <si>
    <t>英語</t>
    <phoneticPr fontId="8" type="noConversion"/>
  </si>
  <si>
    <t>健體</t>
    <phoneticPr fontId="8" type="noConversion"/>
  </si>
  <si>
    <t>綜合</t>
    <phoneticPr fontId="8" type="noConversion"/>
  </si>
  <si>
    <t>藝術</t>
    <phoneticPr fontId="8" type="noConversion"/>
  </si>
  <si>
    <t>科技</t>
    <phoneticPr fontId="8" type="noConversion"/>
  </si>
  <si>
    <t>每人補助金額</t>
    <phoneticPr fontId="8" type="noConversion"/>
  </si>
  <si>
    <t>總人數</t>
    <phoneticPr fontId="8" type="noConversion"/>
  </si>
  <si>
    <t>低收入及中低收入學生數</t>
    <phoneticPr fontId="8" type="noConversion"/>
  </si>
  <si>
    <t>補助
學生數</t>
    <phoneticPr fontId="8" type="noConversion"/>
  </si>
  <si>
    <r>
      <t xml:space="preserve">年級
</t>
    </r>
    <r>
      <rPr>
        <sz val="10"/>
        <color indexed="8"/>
        <rFont val="標楷體"/>
        <family val="4"/>
        <charset val="136"/>
      </rPr>
      <t>補助金額</t>
    </r>
    <phoneticPr fontId="8" type="noConversion"/>
  </si>
  <si>
    <t>課本</t>
    <phoneticPr fontId="8" type="noConversion"/>
  </si>
  <si>
    <t>習作</t>
    <phoneticPr fontId="8" type="noConversion"/>
  </si>
  <si>
    <t>習作</t>
    <phoneticPr fontId="8" type="noConversion"/>
  </si>
  <si>
    <t>課本</t>
    <phoneticPr fontId="8" type="noConversion"/>
  </si>
  <si>
    <t>習作</t>
    <phoneticPr fontId="8" type="noConversion"/>
  </si>
  <si>
    <t>課本</t>
    <phoneticPr fontId="8" type="noConversion"/>
  </si>
  <si>
    <t>課本</t>
    <phoneticPr fontId="8" type="noConversion"/>
  </si>
  <si>
    <t>課本</t>
    <phoneticPr fontId="8" type="noConversion"/>
  </si>
  <si>
    <t>七年級</t>
    <phoneticPr fontId="8" type="noConversion"/>
  </si>
  <si>
    <t>八年級</t>
    <phoneticPr fontId="8" type="noConversion"/>
  </si>
  <si>
    <t>九年級</t>
    <phoneticPr fontId="8" type="noConversion"/>
  </si>
  <si>
    <t>一般生補助金額(A)</t>
    <phoneticPr fontId="8" type="noConversion"/>
  </si>
  <si>
    <t>110學年度第1學期全校補助金額(A+B)</t>
    <phoneticPr fontId="8" type="noConversion"/>
  </si>
  <si>
    <t>補助對象：本縣公立國民中小學之學生、私立國民中小學原住民族籍學生</t>
    <phoneticPr fontId="8" type="noConversion"/>
  </si>
  <si>
    <t>補助版本：經教育部採購議價通過之審定本及藝能科教科書。</t>
    <phoneticPr fontId="8" type="noConversion"/>
  </si>
  <si>
    <t>2.統計表正本及原始憑證留校備查。</t>
    <phoneticPr fontId="8" type="noConversion"/>
  </si>
  <si>
    <t>承辦人：</t>
    <phoneticPr fontId="8" type="noConversion"/>
  </si>
  <si>
    <t>教務(導)主任：</t>
    <phoneticPr fontId="8" type="noConversion"/>
  </si>
  <si>
    <t>會計人員：</t>
    <phoneticPr fontId="8" type="noConversion"/>
  </si>
  <si>
    <t>校長：</t>
    <phoneticPr fontId="8" type="noConversion"/>
  </si>
  <si>
    <t>承辦人聯絡電話：</t>
    <phoneticPr fontId="8" type="noConversion"/>
  </si>
  <si>
    <t>特教生</t>
    <phoneticPr fontId="1" type="noConversion"/>
  </si>
  <si>
    <t>補校生</t>
    <phoneticPr fontId="1" type="noConversion"/>
  </si>
  <si>
    <t>花東書籍費給付書商金額</t>
    <phoneticPr fontId="1" type="noConversion"/>
  </si>
  <si>
    <t>5-49列</t>
    <phoneticPr fontId="1" type="noConversion"/>
  </si>
  <si>
    <t>50-88列</t>
    <phoneticPr fontId="1" type="noConversion"/>
  </si>
  <si>
    <t>131-136列</t>
    <phoneticPr fontId="1" type="noConversion"/>
  </si>
  <si>
    <t>89-130列</t>
    <phoneticPr fontId="1" type="noConversion"/>
  </si>
  <si>
    <t>142-149列</t>
    <phoneticPr fontId="1" type="noConversion"/>
  </si>
  <si>
    <t>137-141列</t>
    <phoneticPr fontId="1" type="noConversion"/>
  </si>
  <si>
    <t>翰林</t>
    <phoneticPr fontId="4" type="noConversion"/>
  </si>
  <si>
    <t>佳音</t>
    <phoneticPr fontId="4" type="noConversion"/>
  </si>
  <si>
    <t>南一</t>
    <phoneticPr fontId="4" type="noConversion"/>
  </si>
  <si>
    <t>全華</t>
    <phoneticPr fontId="4" type="noConversion"/>
  </si>
  <si>
    <t>奇鼎</t>
    <phoneticPr fontId="4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</si>
  <si>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</si>
  <si>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</si>
  <si>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</si>
  <si>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</si>
  <si>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</si>
  <si>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</si>
  <si>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</si>
  <si>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</si>
  <si>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</si>
  <si>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類別</t>
  </si>
  <si>
    <t>課本</t>
  </si>
  <si>
    <t>習作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</si>
  <si>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</si>
  <si>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1" type="noConversion"/>
  </si>
  <si>
    <t>無</t>
  </si>
  <si>
    <t>無</t>
    <phoneticPr fontId="4" type="noConversion"/>
  </si>
  <si>
    <t>110學年度第1學期審定本與藝能科教科書補助金額統計表</t>
  </si>
  <si>
    <t>花蓮縣</t>
    <phoneticPr fontId="8" type="noConversion"/>
  </si>
  <si>
    <t>學校名稱</t>
  </si>
  <si>
    <t>1.請將本表列印核章後，於110年9月24日(星期五)前，掃描上傳至校務系統。</t>
    <phoneticPr fontId="8" type="noConversion"/>
  </si>
  <si>
    <t>審定本教科書補助合計</t>
    <phoneticPr fontId="8" type="noConversion"/>
  </si>
  <si>
    <t>國中</t>
    <phoneticPr fontId="1" type="noConversion"/>
  </si>
  <si>
    <t>本表供參，可自行修改</t>
    <phoneticPr fontId="1" type="noConversion"/>
  </si>
  <si>
    <r>
      <t>特教生/補校生使用一般版本教科書補助金額</t>
    </r>
    <r>
      <rPr>
        <sz val="12"/>
        <color indexed="10"/>
        <rFont val="標楷體"/>
        <family val="4"/>
        <charset val="136"/>
      </rPr>
      <t>(原價計算，自行填列)</t>
    </r>
    <r>
      <rPr>
        <sz val="12"/>
        <color indexed="8"/>
        <rFont val="標楷體"/>
        <family val="4"/>
        <charset val="136"/>
      </rPr>
      <t>(B)</t>
    </r>
    <phoneticPr fontId="8" type="noConversion"/>
  </si>
  <si>
    <t>藝能科教科書補助合計</t>
    <phoneticPr fontId="8" type="noConversion"/>
  </si>
  <si>
    <t>1.學校名稱及黃色塊欄位請一一填列，列印建議以「橫向」、「窄邊界」、縮小「85%」最佳。</t>
    <phoneticPr fontId="8" type="noConversion"/>
  </si>
  <si>
    <t>2.請將本表列印核章後，於110年9月24日(星期五)前，掃描上傳至校務系統。</t>
    <phoneticPr fontId="8" type="noConversion"/>
  </si>
  <si>
    <t>審定本</t>
    <phoneticPr fontId="8" type="noConversion"/>
  </si>
  <si>
    <t>藝能科</t>
    <phoneticPr fontId="8" type="noConversion"/>
  </si>
  <si>
    <t>審定本
合計</t>
    <phoneticPr fontId="8" type="noConversion"/>
  </si>
  <si>
    <t>藝能科
合計</t>
    <phoneticPr fontId="8" type="noConversion"/>
  </si>
  <si>
    <t>七</t>
    <phoneticPr fontId="8" type="noConversion"/>
  </si>
  <si>
    <t>八</t>
    <phoneticPr fontId="8" type="noConversion"/>
  </si>
  <si>
    <t>九</t>
    <phoneticPr fontId="8" type="noConversion"/>
  </si>
  <si>
    <t>審定本與藝能科合計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</si>
</sst>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_ "/>
    <numFmt numFmtId="177" formatCode="#,##0_);[Red]\(#,##0\)"/>
    <numFmt numFmtId="178" formatCode="#,##0_ "/>
  </numFmts>
  <fonts count="44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8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6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sz val="12"/>
      <color indexed="10"/>
      <name val="標楷體"/>
      <family val="4"/>
      <charset val="136"/>
    </font>
    <font>
      <sz val="10"/>
      <color theme="9" tint="-0.499984740745262"/>
      <name val="細明體"/>
      <family val="3"/>
      <charset val="136"/>
    </font>
    <font>
      <sz val="10"/>
      <color theme="8" tint="-0.499984740745262"/>
      <name val="細明體"/>
      <family val="3"/>
      <charset val="136"/>
    </font>
    <font>
      <sz val="10"/>
      <color rgb="FF00B050"/>
      <name val="細明體"/>
      <family val="3"/>
      <charset val="136"/>
    </font>
    <font>
      <sz val="10"/>
      <color rgb="FF0070C0"/>
      <name val="細明體"/>
      <family val="3"/>
      <charset val="136"/>
    </font>
    <font>
      <sz val="10"/>
      <color rgb="FF7030A0"/>
      <name val="細明體"/>
      <family val="3"/>
      <charset val="136"/>
    </font>
    <font>
      <sz val="10"/>
      <color rgb="FF7030A0"/>
      <name val="新細明體"/>
      <family val="1"/>
      <charset val="136"/>
    </font>
    <font>
      <sz val="10"/>
      <color theme="8" tint="-0.499984740745262"/>
      <name val="新細明體"/>
      <family val="1"/>
      <charset val="136"/>
    </font>
    <font>
      <sz val="10"/>
      <color rgb="FF0070C0"/>
      <name val="新細明體"/>
      <family val="1"/>
      <charset val="136"/>
    </font>
    <font>
      <sz val="10"/>
      <color rgb="FF00B050"/>
      <name val="新細明體"/>
      <family val="1"/>
      <charset val="136"/>
    </font>
    <font>
      <sz val="10"/>
      <color theme="9" tint="-0.499984740745262"/>
      <name val="新細明體"/>
      <family val="1"/>
      <charset val="136"/>
    </font>
    <font>
      <sz val="10"/>
      <color rgb="FF7030A0"/>
      <name val="微軟正黑體"/>
      <family val="2"/>
      <charset val="136"/>
    </font>
    <font>
      <sz val="10"/>
      <color theme="8" tint="-0.499984740745262"/>
      <name val="微軟正黑體"/>
      <family val="2"/>
      <charset val="136"/>
    </font>
    <font>
      <sz val="10"/>
      <color rgb="FF0070C0"/>
      <name val="微軟正黑體"/>
      <family val="2"/>
      <charset val="136"/>
    </font>
    <font>
      <sz val="10"/>
      <color theme="9" tint="-0.499984740745262"/>
      <name val="微軟正黑體"/>
      <family val="2"/>
      <charset val="136"/>
    </font>
    <font>
      <sz val="10"/>
      <color rgb="FF00B050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sz val="18"/>
      <color rgb="FFFF0000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76" fontId="2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19" fillId="0" borderId="1" xfId="0" applyFont="1" applyBorder="1"/>
    <xf numFmtId="0" fontId="21" fillId="0" borderId="1" xfId="0" applyFont="1" applyBorder="1"/>
    <xf numFmtId="0" fontId="20" fillId="0" borderId="1" xfId="0" applyFont="1" applyBorder="1"/>
    <xf numFmtId="0" fontId="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4" borderId="0" xfId="0" quotePrefix="1" applyFill="1" applyBorder="1" applyAlignment="1">
      <alignment horizontal="center"/>
    </xf>
    <xf numFmtId="176" fontId="2" fillId="4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6" xfId="0" quotePrefix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quotePrefix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76" fontId="2" fillId="5" borderId="9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8" fillId="0" borderId="1" xfId="0" applyFont="1" applyBorder="1"/>
    <xf numFmtId="0" fontId="18" fillId="0" borderId="2" xfId="0" applyFont="1" applyBorder="1" applyAlignment="1">
      <alignment horizontal="center"/>
    </xf>
    <xf numFmtId="176" fontId="2" fillId="7" borderId="11" xfId="0" applyNumberFormat="1" applyFont="1" applyFill="1" applyBorder="1" applyAlignment="1">
      <alignment horizontal="center" vertical="center" wrapText="1"/>
    </xf>
    <xf numFmtId="176" fontId="2" fillId="7" borderId="4" xfId="0" applyNumberFormat="1" applyFont="1" applyFill="1" applyBorder="1" applyAlignment="1">
      <alignment horizontal="center" vertical="center" wrapText="1"/>
    </xf>
    <xf numFmtId="176" fontId="2" fillId="8" borderId="4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9" borderId="0" xfId="0" applyFill="1"/>
    <xf numFmtId="0" fontId="0" fillId="0" borderId="0" xfId="0" quotePrefix="1" applyFill="1" applyAlignment="1">
      <alignment horizontal="center" vertical="center"/>
    </xf>
    <xf numFmtId="178" fontId="0" fillId="0" borderId="0" xfId="0" applyNumberFormat="1" applyFill="1"/>
    <xf numFmtId="177" fontId="22" fillId="0" borderId="13" xfId="0" applyNumberFormat="1" applyFont="1" applyBorder="1" applyAlignment="1" applyProtection="1">
      <alignment horizontal="center"/>
      <protection locked="0"/>
    </xf>
    <xf numFmtId="177" fontId="22" fillId="0" borderId="6" xfId="0" applyNumberFormat="1" applyFont="1" applyBorder="1" applyAlignment="1" applyProtection="1">
      <alignment horizontal="center"/>
      <protection locked="0"/>
    </xf>
    <xf numFmtId="177" fontId="22" fillId="7" borderId="6" xfId="0" applyNumberFormat="1" applyFont="1" applyFill="1" applyBorder="1" applyAlignment="1" applyProtection="1">
      <alignment horizontal="center"/>
      <protection locked="0"/>
    </xf>
    <xf numFmtId="177" fontId="22" fillId="8" borderId="6" xfId="0" applyNumberFormat="1" applyFont="1" applyFill="1" applyBorder="1" applyAlignment="1" applyProtection="1">
      <alignment horizontal="center"/>
      <protection locked="0"/>
    </xf>
    <xf numFmtId="177" fontId="22" fillId="0" borderId="14" xfId="0" applyNumberFormat="1" applyFont="1" applyBorder="1" applyAlignment="1" applyProtection="1">
      <alignment horizontal="center"/>
      <protection locked="0"/>
    </xf>
    <xf numFmtId="177" fontId="22" fillId="0" borderId="15" xfId="0" applyNumberFormat="1" applyFont="1" applyBorder="1" applyAlignment="1" applyProtection="1">
      <alignment horizontal="center"/>
      <protection locked="0"/>
    </xf>
    <xf numFmtId="177" fontId="22" fillId="0" borderId="1" xfId="0" applyNumberFormat="1" applyFont="1" applyBorder="1" applyAlignment="1" applyProtection="1">
      <alignment horizontal="center"/>
      <protection locked="0"/>
    </xf>
    <xf numFmtId="177" fontId="22" fillId="7" borderId="1" xfId="0" applyNumberFormat="1" applyFont="1" applyFill="1" applyBorder="1" applyAlignment="1" applyProtection="1">
      <alignment horizontal="center"/>
      <protection locked="0"/>
    </xf>
    <xf numFmtId="177" fontId="22" fillId="8" borderId="1" xfId="0" applyNumberFormat="1" applyFont="1" applyFill="1" applyBorder="1" applyAlignment="1" applyProtection="1">
      <alignment horizontal="center"/>
      <protection locked="0"/>
    </xf>
    <xf numFmtId="177" fontId="22" fillId="0" borderId="16" xfId="0" applyNumberFormat="1" applyFont="1" applyBorder="1" applyAlignment="1" applyProtection="1">
      <alignment horizontal="center"/>
      <protection locked="0"/>
    </xf>
    <xf numFmtId="177" fontId="19" fillId="0" borderId="15" xfId="0" applyNumberFormat="1" applyFont="1" applyBorder="1" applyAlignment="1" applyProtection="1">
      <alignment horizontal="center"/>
      <protection locked="0"/>
    </xf>
    <xf numFmtId="177" fontId="19" fillId="0" borderId="1" xfId="0" applyNumberFormat="1" applyFont="1" applyBorder="1" applyAlignment="1" applyProtection="1">
      <alignment horizontal="center"/>
      <protection locked="0"/>
    </xf>
    <xf numFmtId="177" fontId="19" fillId="7" borderId="1" xfId="0" applyNumberFormat="1" applyFont="1" applyFill="1" applyBorder="1" applyAlignment="1" applyProtection="1">
      <alignment horizontal="center"/>
      <protection locked="0"/>
    </xf>
    <xf numFmtId="177" fontId="19" fillId="8" borderId="1" xfId="0" applyNumberFormat="1" applyFont="1" applyFill="1" applyBorder="1" applyAlignment="1" applyProtection="1">
      <alignment horizontal="center"/>
      <protection locked="0"/>
    </xf>
    <xf numFmtId="177" fontId="19" fillId="0" borderId="16" xfId="0" applyNumberFormat="1" applyFont="1" applyBorder="1" applyAlignment="1" applyProtection="1">
      <alignment horizontal="center"/>
      <protection locked="0"/>
    </xf>
    <xf numFmtId="177" fontId="2" fillId="0" borderId="15" xfId="0" applyNumberFormat="1" applyFont="1" applyBorder="1" applyAlignment="1" applyProtection="1">
      <alignment horizontal="center"/>
      <protection locked="0"/>
    </xf>
    <xf numFmtId="177" fontId="2" fillId="0" borderId="1" xfId="0" applyNumberFormat="1" applyFont="1" applyBorder="1" applyAlignment="1" applyProtection="1">
      <alignment horizontal="center"/>
      <protection locked="0"/>
    </xf>
    <xf numFmtId="177" fontId="2" fillId="7" borderId="1" xfId="0" applyNumberFormat="1" applyFont="1" applyFill="1" applyBorder="1" applyAlignment="1" applyProtection="1">
      <alignment horizontal="center"/>
      <protection locked="0"/>
    </xf>
    <xf numFmtId="177" fontId="2" fillId="8" borderId="1" xfId="0" applyNumberFormat="1" applyFont="1" applyFill="1" applyBorder="1" applyAlignment="1" applyProtection="1">
      <alignment horizontal="center"/>
      <protection locked="0"/>
    </xf>
    <xf numFmtId="177" fontId="2" fillId="0" borderId="16" xfId="0" applyNumberFormat="1" applyFont="1" applyBorder="1" applyAlignment="1" applyProtection="1">
      <alignment horizontal="center"/>
      <protection locked="0"/>
    </xf>
    <xf numFmtId="177" fontId="21" fillId="0" borderId="15" xfId="0" applyNumberFormat="1" applyFont="1" applyBorder="1" applyAlignment="1" applyProtection="1">
      <alignment horizontal="center"/>
      <protection locked="0"/>
    </xf>
    <xf numFmtId="177" fontId="21" fillId="0" borderId="1" xfId="0" applyNumberFormat="1" applyFont="1" applyBorder="1" applyAlignment="1" applyProtection="1">
      <alignment horizontal="center"/>
      <protection locked="0"/>
    </xf>
    <xf numFmtId="177" fontId="21" fillId="7" borderId="1" xfId="0" applyNumberFormat="1" applyFont="1" applyFill="1" applyBorder="1" applyAlignment="1" applyProtection="1">
      <alignment horizontal="center"/>
      <protection locked="0"/>
    </xf>
    <xf numFmtId="177" fontId="21" fillId="8" borderId="1" xfId="0" applyNumberFormat="1" applyFont="1" applyFill="1" applyBorder="1" applyAlignment="1" applyProtection="1">
      <alignment horizontal="center"/>
      <protection locked="0"/>
    </xf>
    <xf numFmtId="177" fontId="21" fillId="0" borderId="16" xfId="0" applyNumberFormat="1" applyFont="1" applyBorder="1" applyAlignment="1" applyProtection="1">
      <alignment horizontal="center"/>
      <protection locked="0"/>
    </xf>
    <xf numFmtId="177" fontId="20" fillId="0" borderId="15" xfId="0" applyNumberFormat="1" applyFont="1" applyBorder="1" applyAlignment="1" applyProtection="1">
      <alignment horizontal="center"/>
      <protection locked="0"/>
    </xf>
    <xf numFmtId="177" fontId="20" fillId="0" borderId="1" xfId="0" applyNumberFormat="1" applyFont="1" applyBorder="1" applyAlignment="1" applyProtection="1">
      <alignment horizontal="center"/>
      <protection locked="0"/>
    </xf>
    <xf numFmtId="177" fontId="20" fillId="7" borderId="1" xfId="0" applyNumberFormat="1" applyFont="1" applyFill="1" applyBorder="1" applyAlignment="1" applyProtection="1">
      <alignment horizontal="center"/>
      <protection locked="0"/>
    </xf>
    <xf numFmtId="177" fontId="20" fillId="8" borderId="1" xfId="0" applyNumberFormat="1" applyFont="1" applyFill="1" applyBorder="1" applyAlignment="1" applyProtection="1">
      <alignment horizontal="center"/>
      <protection locked="0"/>
    </xf>
    <xf numFmtId="177" fontId="20" fillId="0" borderId="16" xfId="0" applyNumberFormat="1" applyFont="1" applyBorder="1" applyAlignment="1" applyProtection="1">
      <alignment horizontal="center"/>
      <protection locked="0"/>
    </xf>
    <xf numFmtId="177" fontId="18" fillId="0" borderId="15" xfId="0" applyNumberFormat="1" applyFont="1" applyBorder="1" applyAlignment="1" applyProtection="1">
      <alignment horizontal="center"/>
      <protection locked="0"/>
    </xf>
    <xf numFmtId="177" fontId="18" fillId="0" borderId="1" xfId="0" applyNumberFormat="1" applyFont="1" applyBorder="1" applyAlignment="1" applyProtection="1">
      <alignment horizontal="center"/>
      <protection locked="0"/>
    </xf>
    <xf numFmtId="177" fontId="18" fillId="7" borderId="1" xfId="0" applyNumberFormat="1" applyFont="1" applyFill="1" applyBorder="1" applyAlignment="1" applyProtection="1">
      <alignment horizontal="center"/>
      <protection locked="0"/>
    </xf>
    <xf numFmtId="177" fontId="18" fillId="8" borderId="1" xfId="0" applyNumberFormat="1" applyFont="1" applyFill="1" applyBorder="1" applyAlignment="1" applyProtection="1">
      <alignment horizontal="center"/>
      <protection locked="0"/>
    </xf>
    <xf numFmtId="177" fontId="18" fillId="0" borderId="16" xfId="0" applyNumberFormat="1" applyFont="1" applyBorder="1" applyAlignment="1" applyProtection="1">
      <alignment horizontal="center"/>
      <protection locked="0"/>
    </xf>
    <xf numFmtId="176" fontId="2" fillId="0" borderId="11" xfId="0" applyNumberFormat="1" applyFont="1" applyBorder="1" applyAlignment="1" applyProtection="1">
      <alignment horizontal="center"/>
      <protection locked="0"/>
    </xf>
    <xf numFmtId="176" fontId="2" fillId="0" borderId="4" xfId="0" applyNumberFormat="1" applyFont="1" applyBorder="1" applyAlignment="1" applyProtection="1">
      <alignment horizontal="center"/>
      <protection locked="0"/>
    </xf>
    <xf numFmtId="176" fontId="2" fillId="0" borderId="17" xfId="0" applyNumberFormat="1" applyFont="1" applyBorder="1" applyAlignment="1" applyProtection="1">
      <alignment horizontal="center"/>
      <protection locked="0"/>
    </xf>
    <xf numFmtId="176" fontId="2" fillId="7" borderId="18" xfId="0" applyNumberFormat="1" applyFont="1" applyFill="1" applyBorder="1" applyAlignment="1" applyProtection="1">
      <alignment horizontal="center" vertical="center" wrapText="1"/>
      <protection locked="0"/>
    </xf>
    <xf numFmtId="177" fontId="2" fillId="7" borderId="19" xfId="0" applyNumberFormat="1" applyFont="1" applyFill="1" applyBorder="1" applyAlignment="1" applyProtection="1">
      <alignment horizontal="center" vertical="center"/>
      <protection locked="0"/>
    </xf>
    <xf numFmtId="176" fontId="2" fillId="0" borderId="20" xfId="0" applyNumberFormat="1" applyFont="1" applyBorder="1" applyAlignment="1" applyProtection="1">
      <alignment horizontal="center" vertical="center"/>
      <protection locked="0"/>
    </xf>
    <xf numFmtId="176" fontId="2" fillId="8" borderId="18" xfId="0" applyNumberFormat="1" applyFont="1" applyFill="1" applyBorder="1" applyAlignment="1" applyProtection="1">
      <alignment horizontal="center" vertical="center" wrapText="1"/>
      <protection locked="0"/>
    </xf>
    <xf numFmtId="177" fontId="2" fillId="8" borderId="19" xfId="0" applyNumberFormat="1" applyFont="1" applyFill="1" applyBorder="1" applyAlignment="1" applyProtection="1">
      <alignment horizontal="center" vertical="center"/>
      <protection locked="0"/>
    </xf>
    <xf numFmtId="177" fontId="2" fillId="0" borderId="21" xfId="0" applyNumberFormat="1" applyFont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77" fontId="23" fillId="6" borderId="13" xfId="0" applyNumberFormat="1" applyFont="1" applyFill="1" applyBorder="1" applyProtection="1"/>
    <xf numFmtId="177" fontId="23" fillId="6" borderId="15" xfId="0" applyNumberFormat="1" applyFont="1" applyFill="1" applyBorder="1" applyProtection="1"/>
    <xf numFmtId="177" fontId="24" fillId="6" borderId="15" xfId="0" applyNumberFormat="1" applyFont="1" applyFill="1" applyBorder="1" applyProtection="1"/>
    <xf numFmtId="177" fontId="0" fillId="6" borderId="15" xfId="0" applyNumberFormat="1" applyFont="1" applyFill="1" applyBorder="1" applyProtection="1"/>
    <xf numFmtId="177" fontId="25" fillId="6" borderId="15" xfId="0" applyNumberFormat="1" applyFont="1" applyFill="1" applyBorder="1" applyProtection="1"/>
    <xf numFmtId="177" fontId="26" fillId="6" borderId="15" xfId="0" applyNumberFormat="1" applyFont="1" applyFill="1" applyBorder="1" applyProtection="1"/>
    <xf numFmtId="177" fontId="27" fillId="6" borderId="15" xfId="0" applyNumberFormat="1" applyFont="1" applyFill="1" applyBorder="1" applyProtection="1"/>
    <xf numFmtId="177" fontId="23" fillId="5" borderId="6" xfId="0" applyNumberFormat="1" applyFont="1" applyFill="1" applyBorder="1" applyProtection="1"/>
    <xf numFmtId="177" fontId="23" fillId="4" borderId="6" xfId="0" applyNumberFormat="1" applyFont="1" applyFill="1" applyBorder="1" applyProtection="1"/>
    <xf numFmtId="177" fontId="23" fillId="5" borderId="1" xfId="0" applyNumberFormat="1" applyFont="1" applyFill="1" applyBorder="1" applyProtection="1"/>
    <xf numFmtId="177" fontId="23" fillId="4" borderId="1" xfId="0" applyNumberFormat="1" applyFont="1" applyFill="1" applyBorder="1" applyProtection="1"/>
    <xf numFmtId="177" fontId="24" fillId="5" borderId="1" xfId="0" applyNumberFormat="1" applyFont="1" applyFill="1" applyBorder="1" applyProtection="1"/>
    <xf numFmtId="177" fontId="24" fillId="4" borderId="1" xfId="0" applyNumberFormat="1" applyFont="1" applyFill="1" applyBorder="1" applyProtection="1"/>
    <xf numFmtId="177" fontId="0" fillId="5" borderId="1" xfId="0" applyNumberFormat="1" applyFont="1" applyFill="1" applyBorder="1" applyProtection="1"/>
    <xf numFmtId="177" fontId="0" fillId="4" borderId="1" xfId="0" applyNumberFormat="1" applyFont="1" applyFill="1" applyBorder="1" applyProtection="1"/>
    <xf numFmtId="177" fontId="25" fillId="5" borderId="1" xfId="0" applyNumberFormat="1" applyFont="1" applyFill="1" applyBorder="1" applyProtection="1"/>
    <xf numFmtId="177" fontId="25" fillId="4" borderId="1" xfId="0" applyNumberFormat="1" applyFont="1" applyFill="1" applyBorder="1" applyProtection="1"/>
    <xf numFmtId="177" fontId="26" fillId="5" borderId="1" xfId="0" applyNumberFormat="1" applyFont="1" applyFill="1" applyBorder="1" applyProtection="1"/>
    <xf numFmtId="177" fontId="26" fillId="4" borderId="1" xfId="0" applyNumberFormat="1" applyFont="1" applyFill="1" applyBorder="1" applyProtection="1"/>
    <xf numFmtId="177" fontId="27" fillId="5" borderId="1" xfId="0" applyNumberFormat="1" applyFont="1" applyFill="1" applyBorder="1" applyProtection="1"/>
    <xf numFmtId="177" fontId="27" fillId="4" borderId="1" xfId="0" applyNumberFormat="1" applyFont="1" applyFill="1" applyBorder="1" applyProtection="1"/>
    <xf numFmtId="177" fontId="27" fillId="5" borderId="22" xfId="0" applyNumberFormat="1" applyFont="1" applyFill="1" applyBorder="1" applyProtection="1"/>
    <xf numFmtId="177" fontId="27" fillId="4" borderId="23" xfId="0" applyNumberFormat="1" applyFont="1" applyFill="1" applyBorder="1" applyProtection="1"/>
    <xf numFmtId="177" fontId="0" fillId="5" borderId="24" xfId="0" applyNumberFormat="1" applyFill="1" applyBorder="1" applyAlignment="1" applyProtection="1">
      <alignment horizontal="center" vertical="center"/>
    </xf>
    <xf numFmtId="176" fontId="2" fillId="4" borderId="25" xfId="0" applyNumberFormat="1" applyFont="1" applyFill="1" applyBorder="1" applyAlignment="1" applyProtection="1">
      <alignment horizontal="center" vertical="center" wrapText="1"/>
    </xf>
    <xf numFmtId="177" fontId="0" fillId="4" borderId="24" xfId="0" applyNumberFormat="1" applyFill="1" applyBorder="1" applyAlignment="1" applyProtection="1">
      <alignment horizontal="center" vertical="center"/>
    </xf>
    <xf numFmtId="177" fontId="23" fillId="3" borderId="6" xfId="0" applyNumberFormat="1" applyFont="1" applyFill="1" applyBorder="1" applyProtection="1"/>
    <xf numFmtId="177" fontId="23" fillId="3" borderId="1" xfId="0" applyNumberFormat="1" applyFont="1" applyFill="1" applyBorder="1" applyProtection="1"/>
    <xf numFmtId="177" fontId="24" fillId="3" borderId="1" xfId="0" applyNumberFormat="1" applyFont="1" applyFill="1" applyBorder="1" applyProtection="1"/>
    <xf numFmtId="177" fontId="0" fillId="3" borderId="1" xfId="0" applyNumberFormat="1" applyFont="1" applyFill="1" applyBorder="1" applyProtection="1"/>
    <xf numFmtId="177" fontId="25" fillId="3" borderId="1" xfId="0" applyNumberFormat="1" applyFont="1" applyFill="1" applyBorder="1" applyProtection="1"/>
    <xf numFmtId="177" fontId="26" fillId="3" borderId="1" xfId="0" applyNumberFormat="1" applyFont="1" applyFill="1" applyBorder="1" applyProtection="1"/>
    <xf numFmtId="177" fontId="27" fillId="3" borderId="1" xfId="0" applyNumberFormat="1" applyFont="1" applyFill="1" applyBorder="1" applyProtection="1"/>
    <xf numFmtId="177" fontId="27" fillId="3" borderId="23" xfId="0" applyNumberFormat="1" applyFont="1" applyFill="1" applyBorder="1" applyProtection="1"/>
    <xf numFmtId="177" fontId="0" fillId="3" borderId="24" xfId="0" applyNumberFormat="1" applyFill="1" applyBorder="1" applyAlignment="1" applyProtection="1">
      <alignment horizontal="center" vertical="center"/>
    </xf>
    <xf numFmtId="176" fontId="2" fillId="3" borderId="12" xfId="0" applyNumberFormat="1" applyFont="1" applyFill="1" applyBorder="1" applyAlignment="1" applyProtection="1">
      <alignment horizontal="center" vertical="center" wrapText="1"/>
    </xf>
    <xf numFmtId="177" fontId="23" fillId="3" borderId="14" xfId="0" applyNumberFormat="1" applyFont="1" applyFill="1" applyBorder="1" applyProtection="1"/>
    <xf numFmtId="177" fontId="23" fillId="3" borderId="16" xfId="0" applyNumberFormat="1" applyFont="1" applyFill="1" applyBorder="1" applyProtection="1"/>
    <xf numFmtId="177" fontId="24" fillId="3" borderId="16" xfId="0" applyNumberFormat="1" applyFont="1" applyFill="1" applyBorder="1" applyProtection="1"/>
    <xf numFmtId="177" fontId="0" fillId="3" borderId="16" xfId="0" applyNumberFormat="1" applyFont="1" applyFill="1" applyBorder="1" applyProtection="1"/>
    <xf numFmtId="177" fontId="25" fillId="3" borderId="16" xfId="0" applyNumberFormat="1" applyFont="1" applyFill="1" applyBorder="1" applyProtection="1"/>
    <xf numFmtId="177" fontId="26" fillId="3" borderId="16" xfId="0" applyNumberFormat="1" applyFont="1" applyFill="1" applyBorder="1" applyProtection="1"/>
    <xf numFmtId="177" fontId="27" fillId="3" borderId="16" xfId="0" applyNumberFormat="1" applyFont="1" applyFill="1" applyBorder="1" applyProtection="1"/>
    <xf numFmtId="177" fontId="27" fillId="3" borderId="26" xfId="0" applyNumberFormat="1" applyFont="1" applyFill="1" applyBorder="1" applyProtection="1"/>
    <xf numFmtId="177" fontId="0" fillId="9" borderId="6" xfId="0" applyNumberFormat="1" applyFill="1" applyBorder="1" applyAlignment="1" applyProtection="1">
      <alignment horizontal="center" vertical="center"/>
    </xf>
    <xf numFmtId="177" fontId="0" fillId="4" borderId="1" xfId="0" applyNumberFormat="1" applyFill="1" applyBorder="1" applyAlignment="1" applyProtection="1">
      <alignment horizontal="center" vertical="center"/>
    </xf>
    <xf numFmtId="176" fontId="2" fillId="5" borderId="25" xfId="0" applyNumberFormat="1" applyFont="1" applyFill="1" applyBorder="1" applyAlignment="1" applyProtection="1">
      <alignment horizontal="center" vertical="center" wrapText="1"/>
    </xf>
    <xf numFmtId="176" fontId="2" fillId="3" borderId="25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76" fontId="23" fillId="0" borderId="1" xfId="0" quotePrefix="1" applyNumberFormat="1" applyFont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178" fontId="0" fillId="0" borderId="1" xfId="0" applyNumberFormat="1" applyBorder="1" applyAlignment="1" applyProtection="1">
      <alignment horizontal="center" vertical="center"/>
    </xf>
    <xf numFmtId="178" fontId="23" fillId="0" borderId="27" xfId="0" applyNumberFormat="1" applyFont="1" applyBorder="1" applyAlignment="1" applyProtection="1">
      <alignment horizontal="center" vertical="center"/>
    </xf>
    <xf numFmtId="178" fontId="23" fillId="0" borderId="1" xfId="0" applyNumberFormat="1" applyFont="1" applyBorder="1" applyAlignment="1" applyProtection="1">
      <alignment horizontal="center" vertical="center"/>
    </xf>
    <xf numFmtId="176" fontId="24" fillId="0" borderId="1" xfId="0" quotePrefix="1" applyNumberFormat="1" applyFont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/>
    </xf>
    <xf numFmtId="178" fontId="24" fillId="0" borderId="27" xfId="0" applyNumberFormat="1" applyFont="1" applyBorder="1" applyAlignment="1" applyProtection="1">
      <alignment horizontal="center" vertical="center"/>
    </xf>
    <xf numFmtId="176" fontId="25" fillId="0" borderId="1" xfId="0" quotePrefix="1" applyNumberFormat="1" applyFont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178" fontId="25" fillId="0" borderId="27" xfId="0" applyNumberFormat="1" applyFont="1" applyBorder="1" applyAlignment="1" applyProtection="1">
      <alignment horizontal="center" vertical="center"/>
    </xf>
    <xf numFmtId="176" fontId="0" fillId="0" borderId="1" xfId="0" quotePrefix="1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8" fontId="0" fillId="0" borderId="2" xfId="0" applyNumberFormat="1" applyFont="1" applyBorder="1" applyAlignment="1" applyProtection="1">
      <alignment horizontal="center" vertical="center"/>
    </xf>
    <xf numFmtId="178" fontId="0" fillId="0" borderId="27" xfId="0" applyNumberFormat="1" applyFont="1" applyBorder="1" applyAlignment="1" applyProtection="1">
      <alignment horizontal="center" vertical="center"/>
    </xf>
    <xf numFmtId="178" fontId="0" fillId="0" borderId="1" xfId="0" applyNumberFormat="1" applyFont="1" applyBorder="1" applyAlignment="1" applyProtection="1">
      <alignment horizontal="center" vertical="center"/>
    </xf>
    <xf numFmtId="176" fontId="27" fillId="0" borderId="1" xfId="0" quotePrefix="1" applyNumberFormat="1" applyFont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 wrapText="1"/>
    </xf>
    <xf numFmtId="178" fontId="27" fillId="0" borderId="27" xfId="0" applyNumberFormat="1" applyFont="1" applyBorder="1" applyAlignment="1" applyProtection="1">
      <alignment horizontal="center" vertical="center"/>
    </xf>
    <xf numFmtId="176" fontId="26" fillId="0" borderId="1" xfId="0" quotePrefix="1" applyNumberFormat="1" applyFont="1" applyBorder="1" applyAlignment="1" applyProtection="1">
      <alignment horizontal="center" vertical="center"/>
    </xf>
    <xf numFmtId="0" fontId="32" fillId="0" borderId="1" xfId="0" applyFont="1" applyFill="1" applyBorder="1" applyAlignment="1" applyProtection="1">
      <alignment horizontal="center" vertical="center" wrapText="1"/>
    </xf>
    <xf numFmtId="178" fontId="26" fillId="0" borderId="27" xfId="0" applyNumberFormat="1" applyFont="1" applyBorder="1" applyAlignment="1" applyProtection="1">
      <alignment horizontal="center" vertical="center"/>
    </xf>
    <xf numFmtId="177" fontId="23" fillId="0" borderId="6" xfId="0" applyNumberFormat="1" applyFont="1" applyBorder="1" applyProtection="1">
      <protection locked="0"/>
    </xf>
    <xf numFmtId="177" fontId="23" fillId="0" borderId="1" xfId="0" applyNumberFormat="1" applyFont="1" applyBorder="1" applyProtection="1">
      <protection locked="0"/>
    </xf>
    <xf numFmtId="177" fontId="24" fillId="0" borderId="1" xfId="0" applyNumberFormat="1" applyFont="1" applyBorder="1" applyProtection="1">
      <protection locked="0"/>
    </xf>
    <xf numFmtId="177" fontId="0" fillId="0" borderId="1" xfId="0" applyNumberFormat="1" applyFont="1" applyBorder="1" applyProtection="1">
      <protection locked="0"/>
    </xf>
    <xf numFmtId="177" fontId="25" fillId="0" borderId="1" xfId="0" applyNumberFormat="1" applyFont="1" applyBorder="1" applyProtection="1">
      <protection locked="0"/>
    </xf>
    <xf numFmtId="177" fontId="26" fillId="0" borderId="1" xfId="0" applyNumberFormat="1" applyFont="1" applyBorder="1" applyProtection="1">
      <protection locked="0"/>
    </xf>
    <xf numFmtId="177" fontId="27" fillId="0" borderId="1" xfId="0" applyNumberFormat="1" applyFont="1" applyBorder="1" applyProtection="1">
      <protection locked="0"/>
    </xf>
    <xf numFmtId="177" fontId="27" fillId="0" borderId="23" xfId="0" applyNumberFormat="1" applyFont="1" applyBorder="1" applyProtection="1">
      <protection locked="0"/>
    </xf>
    <xf numFmtId="177" fontId="22" fillId="0" borderId="6" xfId="0" applyNumberFormat="1" applyFont="1" applyFill="1" applyBorder="1" applyAlignment="1" applyProtection="1">
      <alignment horizontal="center"/>
      <protection locked="0"/>
    </xf>
    <xf numFmtId="177" fontId="22" fillId="0" borderId="1" xfId="0" applyNumberFormat="1" applyFont="1" applyFill="1" applyBorder="1" applyAlignment="1" applyProtection="1">
      <alignment horizontal="center"/>
      <protection locked="0"/>
    </xf>
    <xf numFmtId="177" fontId="19" fillId="0" borderId="1" xfId="0" applyNumberFormat="1" applyFont="1" applyFill="1" applyBorder="1" applyAlignment="1" applyProtection="1">
      <alignment horizontal="center"/>
      <protection locked="0"/>
    </xf>
    <xf numFmtId="177" fontId="2" fillId="0" borderId="1" xfId="0" applyNumberFormat="1" applyFont="1" applyFill="1" applyBorder="1" applyAlignment="1" applyProtection="1">
      <alignment horizontal="center"/>
      <protection locked="0"/>
    </xf>
    <xf numFmtId="177" fontId="21" fillId="0" borderId="1" xfId="0" applyNumberFormat="1" applyFont="1" applyFill="1" applyBorder="1" applyAlignment="1" applyProtection="1">
      <alignment horizontal="center"/>
      <protection locked="0"/>
    </xf>
    <xf numFmtId="177" fontId="20" fillId="0" borderId="1" xfId="0" applyNumberFormat="1" applyFont="1" applyFill="1" applyBorder="1" applyAlignment="1" applyProtection="1">
      <alignment horizontal="center"/>
      <protection locked="0"/>
    </xf>
    <xf numFmtId="177" fontId="18" fillId="0" borderId="1" xfId="0" applyNumberFormat="1" applyFont="1" applyFill="1" applyBorder="1" applyAlignment="1" applyProtection="1">
      <alignment horizontal="center"/>
      <protection locked="0"/>
    </xf>
    <xf numFmtId="177" fontId="18" fillId="0" borderId="2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0" fillId="0" borderId="0" xfId="0" applyNumberFormat="1" applyAlignment="1" applyProtection="1">
      <alignment horizontal="center"/>
      <protection locked="0"/>
    </xf>
    <xf numFmtId="177" fontId="0" fillId="0" borderId="0" xfId="0" applyNumberFormat="1" applyProtection="1">
      <protection locked="0"/>
    </xf>
    <xf numFmtId="176" fontId="0" fillId="0" borderId="1" xfId="0" applyNumberFormat="1" applyBorder="1" applyAlignment="1" applyProtection="1">
      <alignment horizontal="center" vertical="center"/>
    </xf>
    <xf numFmtId="178" fontId="0" fillId="0" borderId="2" xfId="0" applyNumberForma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 wrapText="1"/>
    </xf>
    <xf numFmtId="178" fontId="24" fillId="0" borderId="1" xfId="0" applyNumberFormat="1" applyFont="1" applyBorder="1" applyAlignment="1" applyProtection="1">
      <alignment horizontal="center" vertical="center"/>
    </xf>
    <xf numFmtId="178" fontId="25" fillId="0" borderId="1" xfId="0" applyNumberFormat="1" applyFont="1" applyBorder="1" applyAlignment="1" applyProtection="1">
      <alignment horizontal="center" vertical="center"/>
    </xf>
    <xf numFmtId="178" fontId="27" fillId="0" borderId="1" xfId="0" applyNumberFormat="1" applyFont="1" applyBorder="1" applyAlignment="1" applyProtection="1">
      <alignment horizontal="center" vertical="center"/>
    </xf>
    <xf numFmtId="178" fontId="26" fillId="0" borderId="1" xfId="0" applyNumberFormat="1" applyFont="1" applyBorder="1" applyAlignment="1" applyProtection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8" fontId="0" fillId="0" borderId="27" xfId="0" applyNumberFormat="1" applyBorder="1" applyAlignment="1" applyProtection="1">
      <alignment horizontal="center" vertical="center"/>
    </xf>
    <xf numFmtId="0" fontId="0" fillId="8" borderId="1" xfId="0" applyFont="1" applyFill="1" applyBorder="1" applyAlignment="1" applyProtection="1">
      <alignment horizontal="center" vertical="center" wrapText="1"/>
    </xf>
    <xf numFmtId="0" fontId="0" fillId="8" borderId="23" xfId="0" applyFont="1" applyFill="1" applyBorder="1" applyAlignment="1" applyProtection="1">
      <alignment horizontal="center" vertical="center" wrapText="1"/>
    </xf>
    <xf numFmtId="178" fontId="26" fillId="0" borderId="1" xfId="0" applyNumberFormat="1" applyFont="1" applyBorder="1" applyAlignment="1" applyProtection="1">
      <alignment horizontal="center" vertical="center"/>
    </xf>
    <xf numFmtId="178" fontId="23" fillId="0" borderId="1" xfId="0" applyNumberFormat="1" applyFont="1" applyBorder="1" applyAlignment="1" applyProtection="1">
      <alignment horizontal="center" vertical="center"/>
    </xf>
    <xf numFmtId="178" fontId="24" fillId="0" borderId="1" xfId="0" applyNumberFormat="1" applyFont="1" applyBorder="1" applyAlignment="1" applyProtection="1">
      <alignment horizontal="center" vertical="center"/>
    </xf>
    <xf numFmtId="178" fontId="25" fillId="0" borderId="1" xfId="0" applyNumberFormat="1" applyFont="1" applyBorder="1" applyAlignment="1" applyProtection="1">
      <alignment horizontal="center" vertical="center"/>
    </xf>
    <xf numFmtId="178" fontId="27" fillId="0" borderId="1" xfId="0" applyNumberFormat="1" applyFont="1" applyBorder="1" applyAlignment="1" applyProtection="1">
      <alignment horizontal="center" vertical="center"/>
    </xf>
    <xf numFmtId="178" fontId="23" fillId="0" borderId="2" xfId="0" applyNumberFormat="1" applyFont="1" applyBorder="1" applyAlignment="1" applyProtection="1">
      <alignment horizontal="center" vertical="center"/>
    </xf>
    <xf numFmtId="178" fontId="24" fillId="0" borderId="2" xfId="0" applyNumberFormat="1" applyFont="1" applyBorder="1" applyAlignment="1" applyProtection="1">
      <alignment horizontal="center" vertical="center"/>
    </xf>
    <xf numFmtId="178" fontId="25" fillId="0" borderId="2" xfId="0" applyNumberFormat="1" applyFont="1" applyBorder="1" applyAlignment="1" applyProtection="1">
      <alignment horizontal="center" vertical="center"/>
    </xf>
    <xf numFmtId="178" fontId="27" fillId="0" borderId="2" xfId="0" applyNumberFormat="1" applyFont="1" applyBorder="1" applyAlignment="1" applyProtection="1">
      <alignment horizontal="center" vertical="center"/>
    </xf>
    <xf numFmtId="178" fontId="26" fillId="0" borderId="2" xfId="0" applyNumberFormat="1" applyFont="1" applyBorder="1" applyAlignment="1" applyProtection="1">
      <alignment horizontal="center" vertical="center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33" fillId="0" borderId="28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6" borderId="11" xfId="0" applyNumberFormat="1" applyFont="1" applyFill="1" applyBorder="1" applyAlignment="1">
      <alignment horizontal="center" vertical="center" wrapText="1"/>
    </xf>
    <xf numFmtId="176" fontId="4" fillId="5" borderId="4" xfId="0" applyNumberFormat="1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 applyProtection="1">
      <alignment horizontal="center" vertical="center"/>
    </xf>
    <xf numFmtId="178" fontId="0" fillId="0" borderId="2" xfId="0" applyNumberFormat="1" applyFill="1" applyBorder="1" applyAlignment="1" applyProtection="1">
      <alignment horizontal="center" vertical="center"/>
    </xf>
    <xf numFmtId="178" fontId="23" fillId="0" borderId="1" xfId="0" applyNumberFormat="1" applyFont="1" applyBorder="1" applyAlignment="1">
      <alignment horizontal="center"/>
    </xf>
    <xf numFmtId="178" fontId="24" fillId="0" borderId="1" xfId="0" applyNumberFormat="1" applyFont="1" applyBorder="1" applyAlignment="1">
      <alignment horizontal="center"/>
    </xf>
    <xf numFmtId="0" fontId="12" fillId="0" borderId="36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2" fillId="0" borderId="0" xfId="0" applyFont="1"/>
    <xf numFmtId="1" fontId="35" fillId="0" borderId="36" xfId="0" applyNumberFormat="1" applyFont="1" applyFill="1" applyBorder="1" applyAlignment="1">
      <alignment horizontal="center" vertical="center" shrinkToFit="1"/>
    </xf>
    <xf numFmtId="0" fontId="15" fillId="0" borderId="37" xfId="0" applyFont="1" applyFill="1" applyBorder="1" applyAlignment="1">
      <alignment horizontal="center" vertical="center" wrapText="1"/>
    </xf>
    <xf numFmtId="178" fontId="23" fillId="5" borderId="1" xfId="0" applyNumberFormat="1" applyFont="1" applyFill="1" applyBorder="1" applyAlignment="1" applyProtection="1">
      <alignment horizontal="center" vertical="center"/>
    </xf>
    <xf numFmtId="178" fontId="24" fillId="5" borderId="1" xfId="0" applyNumberFormat="1" applyFont="1" applyFill="1" applyBorder="1" applyAlignment="1" applyProtection="1">
      <alignment horizontal="center" vertical="center"/>
    </xf>
    <xf numFmtId="178" fontId="25" fillId="5" borderId="1" xfId="0" applyNumberFormat="1" applyFont="1" applyFill="1" applyBorder="1" applyAlignment="1" applyProtection="1">
      <alignment horizontal="center" vertical="center"/>
    </xf>
    <xf numFmtId="178" fontId="27" fillId="5" borderId="1" xfId="0" applyNumberFormat="1" applyFont="1" applyFill="1" applyBorder="1" applyAlignment="1" applyProtection="1">
      <alignment horizontal="center" vertical="center"/>
    </xf>
    <xf numFmtId="178" fontId="26" fillId="5" borderId="1" xfId="0" applyNumberFormat="1" applyFont="1" applyFill="1" applyBorder="1" applyAlignment="1" applyProtection="1">
      <alignment horizontal="center" vertical="center"/>
    </xf>
    <xf numFmtId="178" fontId="23" fillId="4" borderId="1" xfId="0" applyNumberFormat="1" applyFont="1" applyFill="1" applyBorder="1" applyAlignment="1" applyProtection="1">
      <alignment horizontal="center" vertical="center"/>
    </xf>
    <xf numFmtId="178" fontId="24" fillId="4" borderId="1" xfId="0" applyNumberFormat="1" applyFont="1" applyFill="1" applyBorder="1" applyAlignment="1" applyProtection="1">
      <alignment horizontal="center" vertical="center"/>
    </xf>
    <xf numFmtId="178" fontId="25" fillId="4" borderId="1" xfId="0" applyNumberFormat="1" applyFont="1" applyFill="1" applyBorder="1" applyAlignment="1" applyProtection="1">
      <alignment horizontal="center" vertical="center"/>
    </xf>
    <xf numFmtId="178" fontId="27" fillId="4" borderId="1" xfId="0" applyNumberFormat="1" applyFont="1" applyFill="1" applyBorder="1" applyAlignment="1" applyProtection="1">
      <alignment horizontal="center" vertical="center"/>
    </xf>
    <xf numFmtId="178" fontId="26" fillId="4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38" xfId="0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shrinkToFi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Border="1"/>
    <xf numFmtId="0" fontId="33" fillId="0" borderId="28" xfId="0" applyFont="1" applyBorder="1" applyAlignment="1" applyProtection="1">
      <alignment horizontal="left" vertical="center"/>
      <protection locked="0"/>
    </xf>
    <xf numFmtId="0" fontId="33" fillId="0" borderId="28" xfId="0" applyFont="1" applyBorder="1" applyAlignment="1" applyProtection="1">
      <alignment horizontal="right"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41" fontId="38" fillId="11" borderId="1" xfId="0" applyNumberFormat="1" applyFont="1" applyFill="1" applyBorder="1" applyAlignment="1" applyProtection="1">
      <alignment vertical="center"/>
    </xf>
    <xf numFmtId="0" fontId="38" fillId="12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41" fontId="38" fillId="0" borderId="1" xfId="0" applyNumberFormat="1" applyFont="1" applyFill="1" applyBorder="1" applyAlignment="1" applyProtection="1">
      <alignment vertical="center"/>
    </xf>
    <xf numFmtId="41" fontId="38" fillId="0" borderId="23" xfId="0" applyNumberFormat="1" applyFont="1" applyFill="1" applyBorder="1" applyAlignment="1" applyProtection="1">
      <alignment vertical="center"/>
    </xf>
    <xf numFmtId="41" fontId="38" fillId="0" borderId="2" xfId="0" applyNumberFormat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41" fontId="0" fillId="0" borderId="0" xfId="0" applyNumberFormat="1"/>
    <xf numFmtId="178" fontId="0" fillId="0" borderId="0" xfId="0" applyNumberFormat="1"/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right" vertical="center"/>
      <protection locked="0"/>
    </xf>
    <xf numFmtId="0" fontId="34" fillId="0" borderId="5" xfId="0" applyFont="1" applyFill="1" applyBorder="1" applyAlignment="1" applyProtection="1">
      <alignment horizontal="right" vertical="center"/>
      <protection locked="0"/>
    </xf>
    <xf numFmtId="0" fontId="34" fillId="0" borderId="28" xfId="0" applyFont="1" applyFill="1" applyBorder="1" applyAlignment="1" applyProtection="1">
      <alignment horizontal="right" vertical="center"/>
      <protection locked="0"/>
    </xf>
    <xf numFmtId="0" fontId="34" fillId="0" borderId="27" xfId="0" applyFont="1" applyFill="1" applyBorder="1" applyAlignment="1" applyProtection="1">
      <alignment horizontal="right" vertical="center"/>
      <protection locked="0"/>
    </xf>
    <xf numFmtId="178" fontId="34" fillId="0" borderId="2" xfId="0" applyNumberFormat="1" applyFont="1" applyFill="1" applyBorder="1" applyAlignment="1" applyProtection="1">
      <alignment horizontal="right" vertical="center"/>
    </xf>
    <xf numFmtId="178" fontId="34" fillId="0" borderId="5" xfId="0" applyNumberFormat="1" applyFont="1" applyFill="1" applyBorder="1" applyAlignment="1" applyProtection="1">
      <alignment horizontal="right" vertical="center"/>
    </xf>
    <xf numFmtId="178" fontId="34" fillId="0" borderId="27" xfId="0" applyNumberFormat="1" applyFont="1" applyFill="1" applyBorder="1" applyAlignment="1" applyProtection="1">
      <alignment horizontal="right" vertical="center"/>
    </xf>
    <xf numFmtId="0" fontId="34" fillId="0" borderId="1" xfId="0" applyFont="1" applyFill="1" applyBorder="1" applyAlignment="1" applyProtection="1">
      <alignment horizontal="right" vertical="center"/>
    </xf>
    <xf numFmtId="0" fontId="34" fillId="0" borderId="1" xfId="0" applyFont="1" applyFill="1" applyBorder="1" applyAlignment="1" applyProtection="1">
      <alignment horizontal="right" vertical="center"/>
      <protection locked="0"/>
    </xf>
    <xf numFmtId="178" fontId="34" fillId="0" borderId="1" xfId="0" applyNumberFormat="1" applyFont="1" applyFill="1" applyBorder="1" applyAlignment="1" applyProtection="1">
      <alignment horizontal="right" vertical="center"/>
    </xf>
    <xf numFmtId="0" fontId="34" fillId="0" borderId="23" xfId="0" applyFont="1" applyFill="1" applyBorder="1" applyAlignment="1" applyProtection="1">
      <alignment vertical="center"/>
      <protection locked="0"/>
    </xf>
    <xf numFmtId="0" fontId="34" fillId="0" borderId="6" xfId="0" applyFont="1" applyFill="1" applyBorder="1" applyAlignment="1" applyProtection="1">
      <alignment vertical="center"/>
      <protection locked="0"/>
    </xf>
    <xf numFmtId="0" fontId="34" fillId="0" borderId="23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178" fontId="39" fillId="12" borderId="1" xfId="0" applyNumberFormat="1" applyFont="1" applyFill="1" applyBorder="1" applyAlignment="1" applyProtection="1">
      <alignment horizontal="right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27" xfId="0" applyFont="1" applyFill="1" applyBorder="1" applyAlignment="1" applyProtection="1">
      <alignment horizontal="center" vertical="center"/>
      <protection locked="0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8" fillId="12" borderId="2" xfId="0" applyFont="1" applyFill="1" applyBorder="1" applyAlignment="1" applyProtection="1">
      <alignment horizontal="center" vertical="center"/>
      <protection locked="0"/>
    </xf>
    <xf numFmtId="0" fontId="38" fillId="12" borderId="27" xfId="0" applyFont="1" applyFill="1" applyBorder="1" applyAlignment="1" applyProtection="1">
      <alignment horizontal="center" vertical="center"/>
      <protection locked="0"/>
    </xf>
    <xf numFmtId="178" fontId="34" fillId="0" borderId="23" xfId="0" applyNumberFormat="1" applyFont="1" applyFill="1" applyBorder="1" applyAlignment="1" applyProtection="1">
      <alignment vertical="center"/>
    </xf>
    <xf numFmtId="178" fontId="34" fillId="0" borderId="6" xfId="0" applyNumberFormat="1" applyFont="1" applyFill="1" applyBorder="1" applyAlignment="1" applyProtection="1">
      <alignment vertical="center"/>
    </xf>
    <xf numFmtId="0" fontId="39" fillId="12" borderId="23" xfId="0" applyFont="1" applyFill="1" applyBorder="1" applyAlignment="1" applyProtection="1">
      <alignment horizontal="center" vertical="center"/>
      <protection locked="0"/>
    </xf>
    <xf numFmtId="0" fontId="39" fillId="12" borderId="6" xfId="0" applyFont="1" applyFill="1" applyBorder="1" applyAlignment="1" applyProtection="1">
      <alignment horizontal="center" vertical="center"/>
      <protection locked="0"/>
    </xf>
    <xf numFmtId="178" fontId="34" fillId="0" borderId="23" xfId="0" applyNumberFormat="1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horizontal="center" vertical="center"/>
    </xf>
    <xf numFmtId="178" fontId="34" fillId="0" borderId="7" xfId="0" applyNumberFormat="1" applyFont="1" applyFill="1" applyBorder="1" applyAlignment="1" applyProtection="1">
      <alignment horizontal="center" vertical="center"/>
    </xf>
    <xf numFmtId="0" fontId="34" fillId="0" borderId="30" xfId="0" applyFont="1" applyFill="1" applyBorder="1" applyAlignment="1" applyProtection="1">
      <alignment horizontal="center" vertical="center"/>
    </xf>
    <xf numFmtId="178" fontId="13" fillId="0" borderId="1" xfId="0" applyNumberFormat="1" applyFont="1" applyFill="1" applyBorder="1" applyAlignment="1" applyProtection="1">
      <alignment horizontal="right" vertical="center"/>
    </xf>
    <xf numFmtId="0" fontId="42" fillId="0" borderId="28" xfId="0" applyFont="1" applyBorder="1" applyAlignment="1" applyProtection="1">
      <alignment horizontal="center" vertical="center"/>
      <protection locked="0"/>
    </xf>
    <xf numFmtId="0" fontId="38" fillId="12" borderId="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176" fontId="0" fillId="0" borderId="29" xfId="0" applyNumberFormat="1" applyBorder="1" applyAlignment="1" applyProtection="1">
      <alignment horizontal="center" vertical="center"/>
      <protection locked="0"/>
    </xf>
    <xf numFmtId="176" fontId="0" fillId="0" borderId="29" xfId="0" applyNumberFormat="1" applyBorder="1" applyAlignment="1" applyProtection="1">
      <alignment horizontal="center" wrapText="1"/>
      <protection locked="0"/>
    </xf>
    <xf numFmtId="0" fontId="0" fillId="0" borderId="29" xfId="0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176" fontId="0" fillId="0" borderId="23" xfId="0" applyNumberFormat="1" applyFont="1" applyBorder="1" applyAlignment="1" applyProtection="1">
      <alignment horizontal="center" vertical="center"/>
    </xf>
    <xf numFmtId="176" fontId="0" fillId="0" borderId="6" xfId="0" applyNumberFormat="1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zoomScale="115" zoomScaleNormal="115" workbookViewId="0">
      <selection activeCell="Q4" sqref="Q4:R4"/>
    </sheetView>
  </sheetViews>
  <sheetFormatPr defaultRowHeight="13.75"/>
  <cols>
    <col min="1" max="1" width="9.28515625" style="220" customWidth="1"/>
    <col min="2" max="18" width="7.85546875" style="220" customWidth="1"/>
    <col min="19" max="21" width="9.28515625" style="220" customWidth="1"/>
    <col min="22" max="22" width="10.85546875" style="220" customWidth="1"/>
    <col min="23" max="23" width="17.140625" style="220" customWidth="1"/>
    <col min="24" max="24" width="18.42578125" customWidth="1"/>
    <col min="25" max="25" width="4.140625" hidden="1" customWidth="1"/>
    <col min="26" max="27" width="8.42578125" hidden="1" customWidth="1"/>
    <col min="28" max="28" width="11.7109375" hidden="1" customWidth="1"/>
    <col min="29" max="29" width="9.85546875" hidden="1" customWidth="1"/>
  </cols>
  <sheetData>
    <row r="1" spans="1:29" ht="22.25">
      <c r="B1" s="218"/>
      <c r="C1" s="254" t="s">
        <v>220</v>
      </c>
      <c r="D1" s="299" t="s">
        <v>221</v>
      </c>
      <c r="E1" s="299"/>
      <c r="F1" s="299"/>
      <c r="G1" s="299"/>
      <c r="H1" s="299"/>
      <c r="I1" s="299"/>
      <c r="J1" s="253" t="s">
        <v>219</v>
      </c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</row>
    <row r="2" spans="1:29" ht="24.9" customHeight="1">
      <c r="A2" s="279" t="s">
        <v>153</v>
      </c>
      <c r="B2" s="282" t="s">
        <v>154</v>
      </c>
      <c r="C2" s="283"/>
      <c r="D2" s="282" t="s">
        <v>155</v>
      </c>
      <c r="E2" s="283"/>
      <c r="F2" s="282" t="s">
        <v>156</v>
      </c>
      <c r="G2" s="283"/>
      <c r="H2" s="282" t="s">
        <v>157</v>
      </c>
      <c r="I2" s="283"/>
      <c r="J2" s="282" t="s">
        <v>158</v>
      </c>
      <c r="K2" s="283"/>
      <c r="L2" s="259" t="s">
        <v>159</v>
      </c>
      <c r="M2" s="259" t="s">
        <v>160</v>
      </c>
      <c r="N2" s="259" t="s">
        <v>161</v>
      </c>
      <c r="O2" s="282" t="s">
        <v>162</v>
      </c>
      <c r="P2" s="284"/>
      <c r="Q2" s="284"/>
      <c r="R2" s="283"/>
      <c r="S2" s="266" t="s">
        <v>163</v>
      </c>
      <c r="T2" s="287" t="s">
        <v>164</v>
      </c>
      <c r="U2" s="285" t="s">
        <v>165</v>
      </c>
      <c r="V2" s="286" t="s">
        <v>166</v>
      </c>
      <c r="W2" s="266" t="s">
        <v>167</v>
      </c>
    </row>
    <row r="3" spans="1:29" ht="24.9" customHeight="1">
      <c r="A3" s="280"/>
      <c r="B3" s="256" t="s">
        <v>168</v>
      </c>
      <c r="C3" s="256" t="s">
        <v>169</v>
      </c>
      <c r="D3" s="256" t="s">
        <v>168</v>
      </c>
      <c r="E3" s="256" t="s">
        <v>170</v>
      </c>
      <c r="F3" s="256" t="s">
        <v>171</v>
      </c>
      <c r="G3" s="256" t="s">
        <v>172</v>
      </c>
      <c r="H3" s="256" t="s">
        <v>168</v>
      </c>
      <c r="I3" s="256" t="s">
        <v>169</v>
      </c>
      <c r="J3" s="256" t="s">
        <v>173</v>
      </c>
      <c r="K3" s="256" t="s">
        <v>169</v>
      </c>
      <c r="L3" s="256" t="s">
        <v>168</v>
      </c>
      <c r="M3" s="256" t="s">
        <v>174</v>
      </c>
      <c r="N3" s="256" t="s">
        <v>173</v>
      </c>
      <c r="O3" s="256" t="s">
        <v>175</v>
      </c>
      <c r="P3" s="256" t="s">
        <v>169</v>
      </c>
      <c r="Q3" s="256" t="s">
        <v>168</v>
      </c>
      <c r="R3" s="256" t="s">
        <v>169</v>
      </c>
      <c r="S3" s="266"/>
      <c r="T3" s="287"/>
      <c r="U3" s="285"/>
      <c r="V3" s="286"/>
      <c r="W3" s="266"/>
      <c r="Z3" t="s">
        <v>230</v>
      </c>
      <c r="AA3" t="s">
        <v>231</v>
      </c>
      <c r="AB3" s="263" t="s">
        <v>232</v>
      </c>
      <c r="AC3" s="263" t="s">
        <v>233</v>
      </c>
    </row>
    <row r="4" spans="1:29" ht="24.9" customHeight="1">
      <c r="A4" s="277" t="s">
        <v>176</v>
      </c>
      <c r="B4" s="288" t="s">
        <v>217</v>
      </c>
      <c r="C4" s="289"/>
      <c r="D4" s="288" t="s">
        <v>217</v>
      </c>
      <c r="E4" s="289"/>
      <c r="F4" s="288" t="s">
        <v>217</v>
      </c>
      <c r="G4" s="289"/>
      <c r="H4" s="288" t="s">
        <v>217</v>
      </c>
      <c r="I4" s="289"/>
      <c r="J4" s="288" t="s">
        <v>217</v>
      </c>
      <c r="K4" s="289"/>
      <c r="L4" s="258" t="s">
        <v>217</v>
      </c>
      <c r="M4" s="258" t="s">
        <v>217</v>
      </c>
      <c r="N4" s="258" t="s">
        <v>217</v>
      </c>
      <c r="O4" s="300" t="s">
        <v>217</v>
      </c>
      <c r="P4" s="300"/>
      <c r="Q4" s="300" t="s">
        <v>217</v>
      </c>
      <c r="R4" s="300"/>
      <c r="S4" s="294">
        <f>SUM(B5:R5)</f>
        <v>0</v>
      </c>
      <c r="T4" s="292"/>
      <c r="U4" s="292"/>
      <c r="V4" s="290">
        <f>T4-U4</f>
        <v>0</v>
      </c>
      <c r="W4" s="290">
        <f>S4*V4</f>
        <v>0</v>
      </c>
      <c r="Y4" t="s">
        <v>234</v>
      </c>
      <c r="Z4" s="264">
        <f>SUM(B5:K5)</f>
        <v>0</v>
      </c>
      <c r="AA4" s="264">
        <f>SUM(L5:R5)</f>
        <v>0</v>
      </c>
      <c r="AB4" s="264">
        <f>Z4*$V$4</f>
        <v>0</v>
      </c>
      <c r="AC4" s="264">
        <f>AA4*$V$4</f>
        <v>0</v>
      </c>
    </row>
    <row r="5" spans="1:29" ht="24.9" customHeight="1">
      <c r="A5" s="278"/>
      <c r="B5" s="260">
        <f>VLOOKUP($B4,工作表3!$A$5:$AX$11,2,FALSE)</f>
        <v>0</v>
      </c>
      <c r="C5" s="260">
        <f>VLOOKUP($B4,工作表3!$A$5:$AX$11,3,FALSE)</f>
        <v>0</v>
      </c>
      <c r="D5" s="260">
        <f>VLOOKUP($D4,工作表3!$A$5:$AX$11,4,FALSE)</f>
        <v>0</v>
      </c>
      <c r="E5" s="260">
        <f>VLOOKUP($D4,工作表3!$A$5:$AX$11,5,FALSE)</f>
        <v>0</v>
      </c>
      <c r="F5" s="260">
        <f>VLOOKUP($F4,工作表3!$A$5:$AX$11,6,FALSE)</f>
        <v>0</v>
      </c>
      <c r="G5" s="260">
        <f>VLOOKUP($F4,工作表3!$A$5:$AX$11,7,FALSE)</f>
        <v>0</v>
      </c>
      <c r="H5" s="260">
        <f>VLOOKUP($H4,工作表3!$A$5:$AX$11,8,FALSE)</f>
        <v>0</v>
      </c>
      <c r="I5" s="260">
        <f>VLOOKUP($H4,工作表3!$A$5:$AX$11,9,FALSE)</f>
        <v>0</v>
      </c>
      <c r="J5" s="260">
        <f>VLOOKUP($J4,工作表3!$A$5:$AX$11,13,FALSE)</f>
        <v>0</v>
      </c>
      <c r="K5" s="260">
        <f>VLOOKUP($J4,工作表3!$A$5:$AX$11,14,FALSE)</f>
        <v>0</v>
      </c>
      <c r="L5" s="260">
        <f>VLOOKUP($L4,工作表3!$A$5:$AX$11,10,FALSE)</f>
        <v>0</v>
      </c>
      <c r="M5" s="260">
        <f>VLOOKUP($M4,工作表3!$A$5:$AX$11,11,FALSE)</f>
        <v>0</v>
      </c>
      <c r="N5" s="260">
        <f>VLOOKUP($N4,工作表3!$A$5:$AX$11,12,FALSE)</f>
        <v>0</v>
      </c>
      <c r="O5" s="260">
        <f>VLOOKUP($O4,工作表3!$A$5:$AX$11,15,FALSE)</f>
        <v>0</v>
      </c>
      <c r="P5" s="260">
        <f>VLOOKUP($O4,工作表3!$A$5:$AX$11,16,FALSE)</f>
        <v>0</v>
      </c>
      <c r="Q5" s="260">
        <f>VLOOKUP($Q4,工作表3!$A$5:$AX$11,17,FALSE)</f>
        <v>0</v>
      </c>
      <c r="R5" s="260">
        <f>VLOOKUP($Q4,工作表3!$A$5:$AX$11,18,FALSE)</f>
        <v>0</v>
      </c>
      <c r="S5" s="295">
        <f>SUM(B5:R5)</f>
        <v>0</v>
      </c>
      <c r="T5" s="293"/>
      <c r="U5" s="293"/>
      <c r="V5" s="291"/>
      <c r="W5" s="291"/>
      <c r="Y5" t="s">
        <v>235</v>
      </c>
      <c r="Z5" s="264">
        <f>SUM(B7:K7)</f>
        <v>0</v>
      </c>
      <c r="AA5" s="264">
        <f>SUM(L7:R7)</f>
        <v>0</v>
      </c>
      <c r="AB5" s="264">
        <f>Z5*$V$6</f>
        <v>0</v>
      </c>
      <c r="AC5" s="264">
        <f>AA5*$V$6</f>
        <v>0</v>
      </c>
    </row>
    <row r="6" spans="1:29" ht="24.9" customHeight="1">
      <c r="A6" s="279" t="s">
        <v>177</v>
      </c>
      <c r="B6" s="288" t="s">
        <v>217</v>
      </c>
      <c r="C6" s="289"/>
      <c r="D6" s="288" t="s">
        <v>217</v>
      </c>
      <c r="E6" s="289"/>
      <c r="F6" s="288" t="s">
        <v>217</v>
      </c>
      <c r="G6" s="289"/>
      <c r="H6" s="288" t="s">
        <v>217</v>
      </c>
      <c r="I6" s="289"/>
      <c r="J6" s="288" t="s">
        <v>217</v>
      </c>
      <c r="K6" s="289"/>
      <c r="L6" s="258" t="s">
        <v>217</v>
      </c>
      <c r="M6" s="258" t="s">
        <v>217</v>
      </c>
      <c r="N6" s="258" t="s">
        <v>217</v>
      </c>
      <c r="O6" s="300" t="s">
        <v>217</v>
      </c>
      <c r="P6" s="300"/>
      <c r="Q6" s="300" t="s">
        <v>217</v>
      </c>
      <c r="R6" s="300"/>
      <c r="S6" s="294">
        <f>SUM(B7:R7)</f>
        <v>0</v>
      </c>
      <c r="T6" s="292"/>
      <c r="U6" s="292"/>
      <c r="V6" s="290">
        <f>T6-U6</f>
        <v>0</v>
      </c>
      <c r="W6" s="290">
        <f>S6*V6</f>
        <v>0</v>
      </c>
      <c r="Y6" t="s">
        <v>236</v>
      </c>
      <c r="Z6" s="264">
        <f>SUM(B9:K9)</f>
        <v>0</v>
      </c>
      <c r="AA6" s="264">
        <f>SUM(L9:P9)</f>
        <v>0</v>
      </c>
      <c r="AB6" s="264">
        <f>Z6*$V$8</f>
        <v>0</v>
      </c>
      <c r="AC6" s="264">
        <f>AA6*$V$8</f>
        <v>0</v>
      </c>
    </row>
    <row r="7" spans="1:29" ht="24.9" customHeight="1">
      <c r="A7" s="280"/>
      <c r="B7" s="260">
        <f>VLOOKUP($B6,工作表3!$A$5:$AX$11,19,FALSE)</f>
        <v>0</v>
      </c>
      <c r="C7" s="260">
        <f>VLOOKUP($B6,工作表3!$A$5:$AX$11,20,FALSE)</f>
        <v>0</v>
      </c>
      <c r="D7" s="260">
        <f>VLOOKUP($D6,工作表3!$A$5:$AX$11,21,FALSE)</f>
        <v>0</v>
      </c>
      <c r="E7" s="260">
        <f>VLOOKUP($D6,工作表3!$A$5:$AX$11,22,FALSE)</f>
        <v>0</v>
      </c>
      <c r="F7" s="260">
        <f>VLOOKUP($F6,工作表3!$A$5:$AX$11,23,FALSE)</f>
        <v>0</v>
      </c>
      <c r="G7" s="260">
        <f>VLOOKUP($F6,工作表3!$A$5:$AX$11,24,FALSE)</f>
        <v>0</v>
      </c>
      <c r="H7" s="260">
        <f>VLOOKUP($H6,工作表3!$A$5:$AX$11,25,FALSE)</f>
        <v>0</v>
      </c>
      <c r="I7" s="260">
        <f>VLOOKUP($H6,工作表3!$A$5:$AX$11,26,FALSE)</f>
        <v>0</v>
      </c>
      <c r="J7" s="260">
        <f>VLOOKUP($J6,工作表3!$A$5:$AX$11,30,FALSE)</f>
        <v>0</v>
      </c>
      <c r="K7" s="260">
        <f>VLOOKUP($J6,工作表3!$A$5:$AX$11,31,FALSE)</f>
        <v>0</v>
      </c>
      <c r="L7" s="260">
        <f>VLOOKUP($L6,工作表3!$A$5:$AX$11,27,FALSE)</f>
        <v>0</v>
      </c>
      <c r="M7" s="260">
        <f>VLOOKUP($M6,工作表3!$A$5:$AX$11,28,FALSE)</f>
        <v>0</v>
      </c>
      <c r="N7" s="260">
        <f>VLOOKUP($N6,工作表3!$A$5:$AX$11,29,FALSE)</f>
        <v>0</v>
      </c>
      <c r="O7" s="260">
        <f>VLOOKUP($O6,工作表3!$A$5:$AX$11,32,FALSE)</f>
        <v>0</v>
      </c>
      <c r="P7" s="260">
        <f>VLOOKUP($O6,工作表3!$A$5:$AX$11,33,FALSE)</f>
        <v>0</v>
      </c>
      <c r="Q7" s="261">
        <f>VLOOKUP($Q6,工作表3!$A$5:$AX$11,34,FALSE)</f>
        <v>0</v>
      </c>
      <c r="R7" s="261">
        <f>VLOOKUP($Q6,工作表3!$A$5:$AX$11,35,FALSE)</f>
        <v>0</v>
      </c>
      <c r="S7" s="295">
        <f>SUM(B7:R7)</f>
        <v>0</v>
      </c>
      <c r="T7" s="293"/>
      <c r="U7" s="293"/>
      <c r="V7" s="291"/>
      <c r="W7" s="291"/>
      <c r="AB7" s="264">
        <f>SUM(AB4:AB6)</f>
        <v>0</v>
      </c>
      <c r="AC7" s="264">
        <f>SUM(AC4:AC6)</f>
        <v>0</v>
      </c>
    </row>
    <row r="8" spans="1:29" ht="24.9" customHeight="1">
      <c r="A8" s="277" t="s">
        <v>178</v>
      </c>
      <c r="B8" s="288" t="s">
        <v>217</v>
      </c>
      <c r="C8" s="289"/>
      <c r="D8" s="288" t="s">
        <v>217</v>
      </c>
      <c r="E8" s="289"/>
      <c r="F8" s="288" t="s">
        <v>217</v>
      </c>
      <c r="G8" s="289"/>
      <c r="H8" s="288" t="s">
        <v>217</v>
      </c>
      <c r="I8" s="289"/>
      <c r="J8" s="288" t="s">
        <v>217</v>
      </c>
      <c r="K8" s="289"/>
      <c r="L8" s="258" t="s">
        <v>217</v>
      </c>
      <c r="M8" s="258" t="s">
        <v>217</v>
      </c>
      <c r="N8" s="258" t="s">
        <v>217</v>
      </c>
      <c r="O8" s="300" t="s">
        <v>217</v>
      </c>
      <c r="P8" s="288"/>
      <c r="Q8" s="257">
        <v>0</v>
      </c>
      <c r="R8" s="257">
        <v>0</v>
      </c>
      <c r="S8" s="296">
        <f>SUM(B9:P9)</f>
        <v>0</v>
      </c>
      <c r="T8" s="292"/>
      <c r="U8" s="292"/>
      <c r="V8" s="290">
        <f>T8-U8</f>
        <v>0</v>
      </c>
      <c r="W8" s="290">
        <f>S8*V8</f>
        <v>0</v>
      </c>
    </row>
    <row r="9" spans="1:29" ht="24.9" customHeight="1">
      <c r="A9" s="278"/>
      <c r="B9" s="260">
        <f>VLOOKUP($B8,工作表3!$A$5:$AX$11,36,FALSE)</f>
        <v>0</v>
      </c>
      <c r="C9" s="260">
        <f>VLOOKUP($B8,工作表3!$A$5:$AX$11,37,FALSE)</f>
        <v>0</v>
      </c>
      <c r="D9" s="260">
        <f>VLOOKUP($D8,工作表3!$A$5:$AX$11,38,FALSE)</f>
        <v>0</v>
      </c>
      <c r="E9" s="260">
        <f>VLOOKUP($D8,工作表3!$A$5:$AX$11,39,FALSE)</f>
        <v>0</v>
      </c>
      <c r="F9" s="260">
        <f>VLOOKUP($F8,工作表3!$A$5:$AX$11,40,FALSE)</f>
        <v>0</v>
      </c>
      <c r="G9" s="260">
        <f>VLOOKUP($F8,工作表3!$A$5:$AX$11,41,FALSE)</f>
        <v>0</v>
      </c>
      <c r="H9" s="260">
        <f>VLOOKUP($H8,工作表3!$A$5:$AX$11,42,FALSE)</f>
        <v>0</v>
      </c>
      <c r="I9" s="260">
        <f>VLOOKUP($H8,工作表3!$A$5:$AX$11,43,FALSE)</f>
        <v>0</v>
      </c>
      <c r="J9" s="260">
        <f>VLOOKUP($J8,工作表3!$A$5:$AX$11,47,FALSE)</f>
        <v>0</v>
      </c>
      <c r="K9" s="260">
        <f>VLOOKUP($J8,工作表3!$A$5:$AX$11,48,FALSE)</f>
        <v>0</v>
      </c>
      <c r="L9" s="260">
        <f>VLOOKUP($L8,工作表3!$A$5:$AX$11,44,FALSE)</f>
        <v>0</v>
      </c>
      <c r="M9" s="260">
        <f>VLOOKUP($M8,工作表3!$A$5:$AX$11,45,FALSE)</f>
        <v>0</v>
      </c>
      <c r="N9" s="260">
        <f>VLOOKUP($N8,工作表3!$A$5:$AX$11,46,FALSE)</f>
        <v>0</v>
      </c>
      <c r="O9" s="260">
        <f>VLOOKUP($O8,工作表3!$A$5:$AX$11,49,FALSE)</f>
        <v>0</v>
      </c>
      <c r="P9" s="262">
        <f>VLOOKUP($O8,工作表3!$A$5:$AX$11,50,FALSE)</f>
        <v>0</v>
      </c>
      <c r="Q9" s="257">
        <v>0</v>
      </c>
      <c r="R9" s="257">
        <v>0</v>
      </c>
      <c r="S9" s="297">
        <f>SUM(B9:R9)</f>
        <v>0</v>
      </c>
      <c r="T9" s="293"/>
      <c r="U9" s="293"/>
      <c r="V9" s="291"/>
      <c r="W9" s="291"/>
    </row>
    <row r="10" spans="1:29" ht="24.9" customHeight="1">
      <c r="A10" s="267" t="s">
        <v>179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9"/>
      <c r="R10" s="269"/>
      <c r="S10" s="268"/>
      <c r="T10" s="270"/>
      <c r="U10" s="271">
        <f>SUM(W4:W8)</f>
        <v>0</v>
      </c>
      <c r="V10" s="272"/>
      <c r="W10" s="273"/>
    </row>
    <row r="11" spans="1:29" ht="16.399999999999999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</row>
    <row r="12" spans="1:29" ht="24.9" customHeight="1">
      <c r="A12" s="275" t="s">
        <v>226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81"/>
      <c r="P12" s="281"/>
      <c r="Q12" s="281"/>
      <c r="R12" s="281"/>
      <c r="S12" s="281"/>
      <c r="T12" s="281"/>
      <c r="U12" s="281"/>
      <c r="V12" s="281"/>
      <c r="W12" s="281"/>
    </row>
    <row r="13" spans="1:29" ht="24.9" customHeight="1">
      <c r="A13" s="274" t="s">
        <v>223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98">
        <f>AB7</f>
        <v>0</v>
      </c>
      <c r="P13" s="298"/>
      <c r="Q13" s="298"/>
      <c r="R13" s="298"/>
      <c r="S13" s="298"/>
      <c r="T13" s="298"/>
      <c r="U13" s="298"/>
      <c r="V13" s="298"/>
      <c r="W13" s="298"/>
      <c r="X13" t="s">
        <v>237</v>
      </c>
    </row>
    <row r="14" spans="1:29" ht="24.9" customHeight="1">
      <c r="A14" s="274" t="s">
        <v>227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98">
        <f>AC7</f>
        <v>0</v>
      </c>
      <c r="P14" s="298"/>
      <c r="Q14" s="298"/>
      <c r="R14" s="298"/>
      <c r="S14" s="298"/>
      <c r="T14" s="298"/>
      <c r="U14" s="298"/>
      <c r="V14" s="298"/>
      <c r="W14" s="298"/>
      <c r="X14" s="265">
        <f>O14+O13</f>
        <v>0</v>
      </c>
    </row>
    <row r="15" spans="1:29" ht="24.9" customHeight="1">
      <c r="A15" s="275" t="s">
        <v>180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6">
        <f>U10+O12</f>
        <v>0</v>
      </c>
      <c r="P15" s="276"/>
      <c r="Q15" s="276"/>
      <c r="R15" s="276"/>
      <c r="S15" s="276"/>
      <c r="T15" s="276"/>
      <c r="U15" s="276"/>
      <c r="V15" s="276"/>
      <c r="W15" s="276"/>
    </row>
    <row r="16" spans="1:29" ht="16.399999999999999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</row>
    <row r="17" spans="1:23" ht="16.399999999999999">
      <c r="A17" s="219" t="s">
        <v>181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</row>
    <row r="18" spans="1:23" ht="16.399999999999999">
      <c r="A18" s="219" t="s">
        <v>182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</row>
    <row r="19" spans="1:23" ht="16.399999999999999">
      <c r="A19" s="219" t="s">
        <v>222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</row>
    <row r="20" spans="1:23" ht="16.399999999999999">
      <c r="A20" s="219" t="s">
        <v>183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</row>
    <row r="21" spans="1:23" ht="16.399999999999999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</row>
    <row r="22" spans="1:23" ht="16.399999999999999">
      <c r="A22" s="219" t="s">
        <v>184</v>
      </c>
      <c r="B22" s="219"/>
      <c r="C22" s="219"/>
      <c r="D22" s="219"/>
      <c r="E22" s="219"/>
      <c r="F22" s="219" t="s">
        <v>185</v>
      </c>
      <c r="G22" s="219"/>
      <c r="I22" s="219"/>
      <c r="J22" s="219"/>
      <c r="M22" s="219" t="s">
        <v>186</v>
      </c>
      <c r="N22" s="219"/>
      <c r="R22" s="219"/>
      <c r="T22" s="219"/>
      <c r="U22" s="219" t="s">
        <v>187</v>
      </c>
      <c r="V22" s="219"/>
      <c r="W22" s="219"/>
    </row>
    <row r="23" spans="1:23" ht="16.399999999999999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</row>
    <row r="24" spans="1:23" ht="16.399999999999999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</row>
    <row r="25" spans="1:23" ht="16.399999999999999"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</row>
    <row r="27" spans="1:23" ht="16.399999999999999">
      <c r="A27" s="219" t="s">
        <v>188</v>
      </c>
    </row>
    <row r="29" spans="1:23" ht="22.25">
      <c r="A29" s="255" t="s">
        <v>228</v>
      </c>
    </row>
    <row r="30" spans="1:23" ht="22.25">
      <c r="A30" s="255" t="s">
        <v>229</v>
      </c>
    </row>
    <row r="31" spans="1:23" ht="22.25">
      <c r="A31" s="255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61">
    <mergeCell ref="O13:W13"/>
    <mergeCell ref="O14:W14"/>
    <mergeCell ref="A13:N13"/>
    <mergeCell ref="A12:N12"/>
    <mergeCell ref="D1:I1"/>
    <mergeCell ref="O4:P4"/>
    <mergeCell ref="Q4:R4"/>
    <mergeCell ref="O6:P6"/>
    <mergeCell ref="Q6:R6"/>
    <mergeCell ref="O8:P8"/>
    <mergeCell ref="H6:I6"/>
    <mergeCell ref="H8:I8"/>
    <mergeCell ref="J6:K6"/>
    <mergeCell ref="J8:K8"/>
    <mergeCell ref="V4:V5"/>
    <mergeCell ref="V6:V7"/>
    <mergeCell ref="V8:V9"/>
    <mergeCell ref="S4:S5"/>
    <mergeCell ref="S6:S7"/>
    <mergeCell ref="S8:S9"/>
    <mergeCell ref="W4:W5"/>
    <mergeCell ref="W6:W7"/>
    <mergeCell ref="W8:W9"/>
    <mergeCell ref="U4:U5"/>
    <mergeCell ref="T6:T7"/>
    <mergeCell ref="U6:U7"/>
    <mergeCell ref="T8:T9"/>
    <mergeCell ref="U8:U9"/>
    <mergeCell ref="T4:T5"/>
    <mergeCell ref="B6:C6"/>
    <mergeCell ref="B8:C8"/>
    <mergeCell ref="D6:E6"/>
    <mergeCell ref="D8:E8"/>
    <mergeCell ref="F6:G6"/>
    <mergeCell ref="F8:G8"/>
    <mergeCell ref="B4:C4"/>
    <mergeCell ref="D4:E4"/>
    <mergeCell ref="F4:G4"/>
    <mergeCell ref="H4:I4"/>
    <mergeCell ref="J4:K4"/>
    <mergeCell ref="O2:R2"/>
    <mergeCell ref="U2:U3"/>
    <mergeCell ref="V2:V3"/>
    <mergeCell ref="S2:S3"/>
    <mergeCell ref="T2:T3"/>
    <mergeCell ref="W2:W3"/>
    <mergeCell ref="A10:T10"/>
    <mergeCell ref="U10:W10"/>
    <mergeCell ref="A14:N14"/>
    <mergeCell ref="A15:N15"/>
    <mergeCell ref="O15:W15"/>
    <mergeCell ref="A4:A5"/>
    <mergeCell ref="A6:A7"/>
    <mergeCell ref="A8:A9"/>
    <mergeCell ref="O12:W12"/>
    <mergeCell ref="A2:A3"/>
    <mergeCell ref="B2:C2"/>
    <mergeCell ref="D2:E2"/>
    <mergeCell ref="F2:G2"/>
    <mergeCell ref="H2:I2"/>
    <mergeCell ref="J2:K2"/>
  </mergeCells>
  <phoneticPr fontId="8" type="noConversion"/>
  <dataValidations count="1">
    <dataValidation type="list" allowBlank="1" showInputMessage="1" showErrorMessage="1" sqref="B4 D4 F4 H4 J4 Q6 B6 D6 F6 H6 J6 Q4 B8 D8 F8 H8 J8 L4:O4 L6:O6 L8:O8">
      <formula1>版本</formula1>
    </dataValidation>
  </dataValidations>
  <printOptions horizontalCentered="1"/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7"/>
  <sheetViews>
    <sheetView tabSelected="1" workbookViewId="0">
      <pane xSplit="3" ySplit="4" topLeftCell="D135" activePane="bottomRight" state="frozen"/>
      <selection pane="topRight" activeCell="D1" sqref="D1"/>
      <selection pane="bottomLeft" activeCell="A3" sqref="A3"/>
      <selection pane="bottomRight" activeCell="Q151" sqref="Q151"/>
    </sheetView>
  </sheetViews>
  <sheetFormatPr defaultRowHeight="13.75"/>
  <cols>
    <col min="1" max="1" width="10.42578125" style="1" customWidth="1"/>
    <col min="2" max="2" width="30.42578125" customWidth="1"/>
    <col min="3" max="3" width="10.42578125" style="1" customWidth="1"/>
    <col min="4" max="4" width="10.42578125" style="3" customWidth="1"/>
    <col min="5" max="5" width="7.7109375" style="3" customWidth="1"/>
    <col min="6" max="12" width="10.42578125" style="3" customWidth="1"/>
    <col min="13" max="13" width="11.42578125" customWidth="1"/>
    <col min="14" max="14" width="10.42578125" customWidth="1"/>
    <col min="15" max="15" width="10" customWidth="1"/>
    <col min="16" max="16" width="10.85546875" customWidth="1"/>
    <col min="17" max="17" width="12.7109375" customWidth="1"/>
    <col min="19" max="19" width="12" customWidth="1"/>
    <col min="21" max="21" width="9.42578125" bestFit="1" customWidth="1"/>
    <col min="22" max="22" width="2.85546875" customWidth="1"/>
    <col min="23" max="23" width="11.42578125" customWidth="1"/>
    <col min="24" max="24" width="12.7109375" customWidth="1"/>
    <col min="25" max="26" width="0" style="48" hidden="1" customWidth="1"/>
    <col min="27" max="29" width="9.140625" style="48" customWidth="1"/>
  </cols>
  <sheetData>
    <row r="1" spans="1:26" ht="24.75" customHeight="1">
      <c r="A1" s="327" t="s">
        <v>225</v>
      </c>
      <c r="B1" s="328"/>
      <c r="C1" s="197" t="s">
        <v>137</v>
      </c>
      <c r="D1" s="308" t="s">
        <v>103</v>
      </c>
      <c r="E1" s="308"/>
      <c r="F1" s="308"/>
      <c r="G1" s="308"/>
      <c r="H1" s="308"/>
      <c r="I1" s="314" t="s">
        <v>105</v>
      </c>
      <c r="J1" s="314"/>
      <c r="K1" s="314"/>
      <c r="L1" s="191"/>
      <c r="M1" s="226" t="s">
        <v>106</v>
      </c>
      <c r="N1" s="315" t="s">
        <v>107</v>
      </c>
      <c r="O1" s="316"/>
      <c r="P1" s="306" t="s">
        <v>108</v>
      </c>
      <c r="Q1" s="307"/>
      <c r="R1" s="309" t="s">
        <v>109</v>
      </c>
      <c r="S1" s="309"/>
      <c r="T1" s="309"/>
      <c r="U1" s="310"/>
    </row>
    <row r="2" spans="1:26" ht="16.55" customHeight="1">
      <c r="A2" s="323" t="s">
        <v>224</v>
      </c>
      <c r="B2" s="324"/>
      <c r="C2" s="191" t="s">
        <v>139</v>
      </c>
      <c r="D2" s="192" t="s">
        <v>80</v>
      </c>
      <c r="E2" s="192" t="s">
        <v>81</v>
      </c>
      <c r="F2" s="192" t="s">
        <v>82</v>
      </c>
      <c r="G2" s="192" t="s">
        <v>84</v>
      </c>
      <c r="H2" s="192" t="s">
        <v>83</v>
      </c>
      <c r="I2" s="193" t="s">
        <v>85</v>
      </c>
      <c r="J2" s="193" t="s">
        <v>86</v>
      </c>
      <c r="K2" s="193" t="s">
        <v>87</v>
      </c>
      <c r="L2" s="191"/>
      <c r="M2" s="37" t="s">
        <v>88</v>
      </c>
      <c r="N2" s="29" t="s">
        <v>89</v>
      </c>
      <c r="O2" s="30" t="s">
        <v>90</v>
      </c>
      <c r="P2" s="27" t="s">
        <v>91</v>
      </c>
      <c r="Q2" s="32" t="s">
        <v>92</v>
      </c>
      <c r="R2" s="28" t="s">
        <v>93</v>
      </c>
      <c r="S2" s="34" t="s">
        <v>94</v>
      </c>
      <c r="T2" s="34" t="s">
        <v>110</v>
      </c>
      <c r="U2" s="39" t="s">
        <v>111</v>
      </c>
    </row>
    <row r="3" spans="1:26" ht="16.55" customHeight="1">
      <c r="A3" s="325"/>
      <c r="B3" s="326"/>
      <c r="C3" s="191" t="s">
        <v>138</v>
      </c>
      <c r="D3" s="192"/>
      <c r="E3" s="192"/>
      <c r="F3" s="194" t="s">
        <v>95</v>
      </c>
      <c r="G3" s="195" t="s">
        <v>104</v>
      </c>
      <c r="H3" s="194" t="s">
        <v>96</v>
      </c>
      <c r="I3" s="193"/>
      <c r="J3" s="193"/>
      <c r="K3" s="196" t="s">
        <v>97</v>
      </c>
      <c r="L3" s="191"/>
      <c r="M3" s="38" t="s">
        <v>98</v>
      </c>
      <c r="N3" s="11" t="s">
        <v>99</v>
      </c>
      <c r="O3" s="31" t="s">
        <v>100</v>
      </c>
      <c r="P3" s="24" t="s">
        <v>101</v>
      </c>
      <c r="Q3" s="33" t="s">
        <v>123</v>
      </c>
      <c r="R3" s="11" t="s">
        <v>99</v>
      </c>
      <c r="S3" s="35" t="s">
        <v>102</v>
      </c>
      <c r="T3" s="36" t="s">
        <v>112</v>
      </c>
      <c r="U3" s="23" t="s">
        <v>113</v>
      </c>
      <c r="Y3" s="50" t="s">
        <v>133</v>
      </c>
      <c r="Z3" s="50" t="s">
        <v>134</v>
      </c>
    </row>
    <row r="4" spans="1:26" ht="69.400000000000006" thickBot="1">
      <c r="A4" s="4" t="s">
        <v>0</v>
      </c>
      <c r="B4" s="4" t="s">
        <v>1</v>
      </c>
      <c r="C4" s="17" t="s">
        <v>2</v>
      </c>
      <c r="D4" s="44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6" t="s">
        <v>145</v>
      </c>
      <c r="J4" s="46" t="s">
        <v>147</v>
      </c>
      <c r="K4" s="46" t="s">
        <v>146</v>
      </c>
      <c r="L4" s="47" t="s">
        <v>8</v>
      </c>
      <c r="M4" s="224" t="s">
        <v>73</v>
      </c>
      <c r="N4" s="40" t="s">
        <v>74</v>
      </c>
      <c r="O4" s="225" t="s">
        <v>75</v>
      </c>
      <c r="P4" s="25" t="s">
        <v>143</v>
      </c>
      <c r="Q4" s="25" t="s">
        <v>144</v>
      </c>
      <c r="R4" s="223" t="s">
        <v>125</v>
      </c>
      <c r="S4" s="223" t="s">
        <v>76</v>
      </c>
      <c r="T4" s="26" t="s">
        <v>114</v>
      </c>
      <c r="U4" s="133" t="s">
        <v>115</v>
      </c>
      <c r="Y4" s="6" t="s">
        <v>131</v>
      </c>
      <c r="Z4" s="6" t="s">
        <v>132</v>
      </c>
    </row>
    <row r="5" spans="1:26">
      <c r="A5" s="12" t="s">
        <v>9</v>
      </c>
      <c r="B5" s="13" t="s">
        <v>10</v>
      </c>
      <c r="C5" s="18" t="s">
        <v>64</v>
      </c>
      <c r="D5" s="52"/>
      <c r="E5" s="53"/>
      <c r="F5" s="53"/>
      <c r="G5" s="54">
        <v>91</v>
      </c>
      <c r="H5" s="53"/>
      <c r="I5" s="53"/>
      <c r="J5" s="55">
        <v>9</v>
      </c>
      <c r="K5" s="53"/>
      <c r="L5" s="56"/>
      <c r="M5" s="98">
        <f>G5-J5</f>
        <v>82</v>
      </c>
      <c r="N5" s="177"/>
      <c r="O5" s="105">
        <f>M5*N5</f>
        <v>0</v>
      </c>
      <c r="P5" s="106">
        <f>I5-N5</f>
        <v>0</v>
      </c>
      <c r="Q5" s="106">
        <f>M5*P5</f>
        <v>0</v>
      </c>
      <c r="R5" s="169"/>
      <c r="S5" s="124">
        <f t="shared" ref="S5:S36" si="0">R5*G5</f>
        <v>0</v>
      </c>
      <c r="T5" s="169"/>
      <c r="U5" s="134">
        <f>G5*T5</f>
        <v>0</v>
      </c>
      <c r="V5" s="49"/>
      <c r="Y5" s="51">
        <f>J5*N5</f>
        <v>0</v>
      </c>
      <c r="Z5" s="51">
        <f>J5*P5</f>
        <v>0</v>
      </c>
    </row>
    <row r="6" spans="1:26">
      <c r="A6" s="12" t="s">
        <v>9</v>
      </c>
      <c r="B6" s="13" t="s">
        <v>12</v>
      </c>
      <c r="C6" s="18" t="s">
        <v>64</v>
      </c>
      <c r="D6" s="57"/>
      <c r="E6" s="58"/>
      <c r="F6" s="58"/>
      <c r="G6" s="59">
        <v>40</v>
      </c>
      <c r="H6" s="58"/>
      <c r="I6" s="58"/>
      <c r="J6" s="60">
        <v>4</v>
      </c>
      <c r="K6" s="58"/>
      <c r="L6" s="61"/>
      <c r="M6" s="99">
        <f t="shared" ref="M6:M69" si="1">G6-J6</f>
        <v>36</v>
      </c>
      <c r="N6" s="178"/>
      <c r="O6" s="107">
        <f t="shared" ref="O6:O69" si="2">M6*N6</f>
        <v>0</v>
      </c>
      <c r="P6" s="108">
        <f t="shared" ref="P6:P69" si="3">I6-N6</f>
        <v>0</v>
      </c>
      <c r="Q6" s="108">
        <f t="shared" ref="Q6:Q69" si="4">M6*P6</f>
        <v>0</v>
      </c>
      <c r="R6" s="170"/>
      <c r="S6" s="125">
        <f t="shared" si="0"/>
        <v>0</v>
      </c>
      <c r="T6" s="170"/>
      <c r="U6" s="135">
        <f t="shared" ref="U6:U69" si="5">G6*T6</f>
        <v>0</v>
      </c>
      <c r="V6" s="49"/>
      <c r="Y6" s="51">
        <f t="shared" ref="Y6:Y69" si="6">J6*N6</f>
        <v>0</v>
      </c>
      <c r="Z6" s="51">
        <f t="shared" ref="Z6:Z69" si="7">J6*P6</f>
        <v>0</v>
      </c>
    </row>
    <row r="7" spans="1:26">
      <c r="A7" s="12" t="s">
        <v>9</v>
      </c>
      <c r="B7" s="13" t="s">
        <v>13</v>
      </c>
      <c r="C7" s="18" t="s">
        <v>64</v>
      </c>
      <c r="D7" s="57"/>
      <c r="E7" s="58"/>
      <c r="F7" s="58"/>
      <c r="G7" s="59">
        <v>116</v>
      </c>
      <c r="H7" s="58"/>
      <c r="I7" s="58"/>
      <c r="J7" s="60">
        <v>11</v>
      </c>
      <c r="K7" s="58"/>
      <c r="L7" s="61"/>
      <c r="M7" s="99">
        <f t="shared" si="1"/>
        <v>105</v>
      </c>
      <c r="N7" s="178"/>
      <c r="O7" s="107">
        <f t="shared" si="2"/>
        <v>0</v>
      </c>
      <c r="P7" s="108">
        <f t="shared" si="3"/>
        <v>0</v>
      </c>
      <c r="Q7" s="108">
        <f t="shared" si="4"/>
        <v>0</v>
      </c>
      <c r="R7" s="170"/>
      <c r="S7" s="125">
        <f t="shared" si="0"/>
        <v>0</v>
      </c>
      <c r="T7" s="170"/>
      <c r="U7" s="135">
        <f t="shared" si="5"/>
        <v>0</v>
      </c>
      <c r="V7" s="49"/>
      <c r="Y7" s="51">
        <f t="shared" si="6"/>
        <v>0</v>
      </c>
      <c r="Z7" s="51">
        <f t="shared" si="7"/>
        <v>0</v>
      </c>
    </row>
    <row r="8" spans="1:26">
      <c r="A8" s="12" t="s">
        <v>9</v>
      </c>
      <c r="B8" s="13" t="s">
        <v>14</v>
      </c>
      <c r="C8" s="18" t="s">
        <v>64</v>
      </c>
      <c r="D8" s="57"/>
      <c r="E8" s="58"/>
      <c r="F8" s="58"/>
      <c r="G8" s="59">
        <v>39</v>
      </c>
      <c r="H8" s="58"/>
      <c r="I8" s="58"/>
      <c r="J8" s="60">
        <v>4</v>
      </c>
      <c r="K8" s="58"/>
      <c r="L8" s="61"/>
      <c r="M8" s="99">
        <f t="shared" si="1"/>
        <v>35</v>
      </c>
      <c r="N8" s="178"/>
      <c r="O8" s="107">
        <f t="shared" si="2"/>
        <v>0</v>
      </c>
      <c r="P8" s="108">
        <f t="shared" si="3"/>
        <v>0</v>
      </c>
      <c r="Q8" s="108">
        <f t="shared" si="4"/>
        <v>0</v>
      </c>
      <c r="R8" s="170"/>
      <c r="S8" s="125">
        <f t="shared" si="0"/>
        <v>0</v>
      </c>
      <c r="T8" s="170"/>
      <c r="U8" s="135">
        <f t="shared" si="5"/>
        <v>0</v>
      </c>
      <c r="V8" s="49"/>
      <c r="Y8" s="51">
        <f t="shared" si="6"/>
        <v>0</v>
      </c>
      <c r="Z8" s="51">
        <f t="shared" si="7"/>
        <v>0</v>
      </c>
    </row>
    <row r="9" spans="1:26">
      <c r="A9" s="12" t="s">
        <v>9</v>
      </c>
      <c r="B9" s="13" t="s">
        <v>15</v>
      </c>
      <c r="C9" s="18" t="s">
        <v>64</v>
      </c>
      <c r="D9" s="57"/>
      <c r="E9" s="58"/>
      <c r="F9" s="58"/>
      <c r="G9" s="59">
        <v>110</v>
      </c>
      <c r="H9" s="58"/>
      <c r="I9" s="58"/>
      <c r="J9" s="60">
        <v>11</v>
      </c>
      <c r="K9" s="58"/>
      <c r="L9" s="61"/>
      <c r="M9" s="99">
        <f t="shared" si="1"/>
        <v>99</v>
      </c>
      <c r="N9" s="178"/>
      <c r="O9" s="107">
        <f t="shared" si="2"/>
        <v>0</v>
      </c>
      <c r="P9" s="108">
        <f t="shared" si="3"/>
        <v>0</v>
      </c>
      <c r="Q9" s="108">
        <f t="shared" si="4"/>
        <v>0</v>
      </c>
      <c r="R9" s="170"/>
      <c r="S9" s="125">
        <f t="shared" si="0"/>
        <v>0</v>
      </c>
      <c r="T9" s="170"/>
      <c r="U9" s="135">
        <f t="shared" si="5"/>
        <v>0</v>
      </c>
      <c r="V9" s="49"/>
      <c r="Y9" s="51">
        <f t="shared" si="6"/>
        <v>0</v>
      </c>
      <c r="Z9" s="51">
        <f t="shared" si="7"/>
        <v>0</v>
      </c>
    </row>
    <row r="10" spans="1:26">
      <c r="A10" s="12" t="s">
        <v>9</v>
      </c>
      <c r="B10" s="13" t="s">
        <v>16</v>
      </c>
      <c r="C10" s="18" t="s">
        <v>64</v>
      </c>
      <c r="D10" s="57"/>
      <c r="E10" s="58"/>
      <c r="F10" s="58"/>
      <c r="G10" s="59">
        <v>41</v>
      </c>
      <c r="H10" s="58"/>
      <c r="I10" s="58"/>
      <c r="J10" s="60">
        <v>4</v>
      </c>
      <c r="K10" s="58"/>
      <c r="L10" s="61"/>
      <c r="M10" s="99">
        <f t="shared" si="1"/>
        <v>37</v>
      </c>
      <c r="N10" s="178"/>
      <c r="O10" s="107">
        <f t="shared" si="2"/>
        <v>0</v>
      </c>
      <c r="P10" s="108">
        <f t="shared" si="3"/>
        <v>0</v>
      </c>
      <c r="Q10" s="108">
        <f t="shared" si="4"/>
        <v>0</v>
      </c>
      <c r="R10" s="170"/>
      <c r="S10" s="125">
        <f t="shared" si="0"/>
        <v>0</v>
      </c>
      <c r="T10" s="170"/>
      <c r="U10" s="135">
        <f t="shared" si="5"/>
        <v>0</v>
      </c>
      <c r="V10" s="49"/>
      <c r="Y10" s="51">
        <f t="shared" si="6"/>
        <v>0</v>
      </c>
      <c r="Z10" s="51">
        <f t="shared" si="7"/>
        <v>0</v>
      </c>
    </row>
    <row r="11" spans="1:26">
      <c r="A11" s="12" t="s">
        <v>9</v>
      </c>
      <c r="B11" s="13" t="s">
        <v>17</v>
      </c>
      <c r="C11" s="18" t="s">
        <v>64</v>
      </c>
      <c r="D11" s="57"/>
      <c r="E11" s="58"/>
      <c r="F11" s="58"/>
      <c r="G11" s="59">
        <v>94</v>
      </c>
      <c r="H11" s="58"/>
      <c r="I11" s="58"/>
      <c r="J11" s="60">
        <v>9</v>
      </c>
      <c r="K11" s="58"/>
      <c r="L11" s="61"/>
      <c r="M11" s="99">
        <f t="shared" si="1"/>
        <v>85</v>
      </c>
      <c r="N11" s="178"/>
      <c r="O11" s="107">
        <f t="shared" si="2"/>
        <v>0</v>
      </c>
      <c r="P11" s="108">
        <f t="shared" si="3"/>
        <v>0</v>
      </c>
      <c r="Q11" s="108">
        <f t="shared" si="4"/>
        <v>0</v>
      </c>
      <c r="R11" s="170"/>
      <c r="S11" s="125">
        <f t="shared" si="0"/>
        <v>0</v>
      </c>
      <c r="T11" s="170"/>
      <c r="U11" s="135">
        <f t="shared" si="5"/>
        <v>0</v>
      </c>
      <c r="V11" s="49"/>
      <c r="Y11" s="51">
        <f t="shared" si="6"/>
        <v>0</v>
      </c>
      <c r="Z11" s="51">
        <f t="shared" si="7"/>
        <v>0</v>
      </c>
    </row>
    <row r="12" spans="1:26">
      <c r="A12" s="12" t="s">
        <v>9</v>
      </c>
      <c r="B12" s="13" t="s">
        <v>18</v>
      </c>
      <c r="C12" s="18" t="s">
        <v>64</v>
      </c>
      <c r="D12" s="57"/>
      <c r="E12" s="58"/>
      <c r="F12" s="58"/>
      <c r="G12" s="59">
        <v>46</v>
      </c>
      <c r="H12" s="58"/>
      <c r="I12" s="58"/>
      <c r="J12" s="60">
        <v>4</v>
      </c>
      <c r="K12" s="58"/>
      <c r="L12" s="61"/>
      <c r="M12" s="99">
        <f t="shared" si="1"/>
        <v>42</v>
      </c>
      <c r="N12" s="178"/>
      <c r="O12" s="107">
        <f t="shared" si="2"/>
        <v>0</v>
      </c>
      <c r="P12" s="108">
        <f t="shared" si="3"/>
        <v>0</v>
      </c>
      <c r="Q12" s="108">
        <f t="shared" si="4"/>
        <v>0</v>
      </c>
      <c r="R12" s="170"/>
      <c r="S12" s="125">
        <f t="shared" si="0"/>
        <v>0</v>
      </c>
      <c r="T12" s="170"/>
      <c r="U12" s="135">
        <f t="shared" si="5"/>
        <v>0</v>
      </c>
      <c r="V12" s="49"/>
      <c r="Y12" s="51">
        <f t="shared" si="6"/>
        <v>0</v>
      </c>
      <c r="Z12" s="51">
        <f t="shared" si="7"/>
        <v>0</v>
      </c>
    </row>
    <row r="13" spans="1:26">
      <c r="A13" s="12" t="s">
        <v>9</v>
      </c>
      <c r="B13" s="13" t="s">
        <v>19</v>
      </c>
      <c r="C13" s="18" t="s">
        <v>64</v>
      </c>
      <c r="D13" s="57"/>
      <c r="E13" s="58"/>
      <c r="F13" s="58"/>
      <c r="G13" s="59">
        <v>91</v>
      </c>
      <c r="H13" s="58"/>
      <c r="I13" s="58"/>
      <c r="J13" s="60">
        <v>9</v>
      </c>
      <c r="K13" s="58"/>
      <c r="L13" s="61"/>
      <c r="M13" s="99">
        <f t="shared" si="1"/>
        <v>82</v>
      </c>
      <c r="N13" s="178"/>
      <c r="O13" s="107">
        <f t="shared" si="2"/>
        <v>0</v>
      </c>
      <c r="P13" s="108">
        <f t="shared" si="3"/>
        <v>0</v>
      </c>
      <c r="Q13" s="108">
        <f t="shared" si="4"/>
        <v>0</v>
      </c>
      <c r="R13" s="170"/>
      <c r="S13" s="125">
        <f t="shared" si="0"/>
        <v>0</v>
      </c>
      <c r="T13" s="170"/>
      <c r="U13" s="135">
        <f t="shared" si="5"/>
        <v>0</v>
      </c>
      <c r="Y13" s="51">
        <f t="shared" si="6"/>
        <v>0</v>
      </c>
      <c r="Z13" s="51">
        <f t="shared" si="7"/>
        <v>0</v>
      </c>
    </row>
    <row r="14" spans="1:26">
      <c r="A14" s="12" t="s">
        <v>9</v>
      </c>
      <c r="B14" s="13" t="s">
        <v>20</v>
      </c>
      <c r="C14" s="18" t="s">
        <v>64</v>
      </c>
      <c r="D14" s="57"/>
      <c r="E14" s="58"/>
      <c r="F14" s="58"/>
      <c r="G14" s="59">
        <v>60</v>
      </c>
      <c r="H14" s="58"/>
      <c r="I14" s="58"/>
      <c r="J14" s="60">
        <v>6</v>
      </c>
      <c r="K14" s="58"/>
      <c r="L14" s="61"/>
      <c r="M14" s="99">
        <f t="shared" si="1"/>
        <v>54</v>
      </c>
      <c r="N14" s="178"/>
      <c r="O14" s="107">
        <f t="shared" si="2"/>
        <v>0</v>
      </c>
      <c r="P14" s="108">
        <f t="shared" si="3"/>
        <v>0</v>
      </c>
      <c r="Q14" s="108">
        <f t="shared" si="4"/>
        <v>0</v>
      </c>
      <c r="R14" s="170"/>
      <c r="S14" s="125">
        <f t="shared" si="0"/>
        <v>0</v>
      </c>
      <c r="T14" s="170"/>
      <c r="U14" s="135">
        <f t="shared" si="5"/>
        <v>0</v>
      </c>
      <c r="Y14" s="51">
        <f t="shared" si="6"/>
        <v>0</v>
      </c>
      <c r="Z14" s="51">
        <f t="shared" si="7"/>
        <v>0</v>
      </c>
    </row>
    <row r="15" spans="1:26">
      <c r="A15" s="12" t="s">
        <v>9</v>
      </c>
      <c r="B15" s="13" t="s">
        <v>21</v>
      </c>
      <c r="C15" s="18" t="s">
        <v>64</v>
      </c>
      <c r="D15" s="57"/>
      <c r="E15" s="58"/>
      <c r="F15" s="58"/>
      <c r="G15" s="59">
        <v>117</v>
      </c>
      <c r="H15" s="58"/>
      <c r="I15" s="58"/>
      <c r="J15" s="60">
        <v>11</v>
      </c>
      <c r="K15" s="58"/>
      <c r="L15" s="61"/>
      <c r="M15" s="99">
        <f t="shared" si="1"/>
        <v>106</v>
      </c>
      <c r="N15" s="178"/>
      <c r="O15" s="107">
        <f t="shared" si="2"/>
        <v>0</v>
      </c>
      <c r="P15" s="108">
        <f t="shared" si="3"/>
        <v>0</v>
      </c>
      <c r="Q15" s="108">
        <f t="shared" si="4"/>
        <v>0</v>
      </c>
      <c r="R15" s="170"/>
      <c r="S15" s="125">
        <f t="shared" si="0"/>
        <v>0</v>
      </c>
      <c r="T15" s="170"/>
      <c r="U15" s="135">
        <f t="shared" si="5"/>
        <v>0</v>
      </c>
      <c r="Y15" s="51">
        <f t="shared" si="6"/>
        <v>0</v>
      </c>
      <c r="Z15" s="51">
        <f t="shared" si="7"/>
        <v>0</v>
      </c>
    </row>
    <row r="16" spans="1:26">
      <c r="A16" s="12" t="s">
        <v>9</v>
      </c>
      <c r="B16" s="13" t="s">
        <v>22</v>
      </c>
      <c r="C16" s="18" t="s">
        <v>64</v>
      </c>
      <c r="D16" s="57"/>
      <c r="E16" s="58"/>
      <c r="F16" s="58"/>
      <c r="G16" s="59">
        <v>75</v>
      </c>
      <c r="H16" s="58"/>
      <c r="I16" s="58"/>
      <c r="J16" s="60">
        <v>7</v>
      </c>
      <c r="K16" s="58"/>
      <c r="L16" s="61"/>
      <c r="M16" s="99">
        <f t="shared" si="1"/>
        <v>68</v>
      </c>
      <c r="N16" s="178"/>
      <c r="O16" s="107">
        <f t="shared" si="2"/>
        <v>0</v>
      </c>
      <c r="P16" s="108">
        <f t="shared" si="3"/>
        <v>0</v>
      </c>
      <c r="Q16" s="108">
        <f t="shared" si="4"/>
        <v>0</v>
      </c>
      <c r="R16" s="170"/>
      <c r="S16" s="125">
        <f t="shared" si="0"/>
        <v>0</v>
      </c>
      <c r="T16" s="170"/>
      <c r="U16" s="135">
        <f t="shared" si="5"/>
        <v>0</v>
      </c>
      <c r="V16" s="49"/>
      <c r="Y16" s="51">
        <f t="shared" si="6"/>
        <v>0</v>
      </c>
      <c r="Z16" s="51">
        <f t="shared" si="7"/>
        <v>0</v>
      </c>
    </row>
    <row r="17" spans="1:26">
      <c r="A17" s="12" t="s">
        <v>9</v>
      </c>
      <c r="B17" s="13" t="s">
        <v>23</v>
      </c>
      <c r="C17" s="18" t="s">
        <v>64</v>
      </c>
      <c r="D17" s="57"/>
      <c r="E17" s="58"/>
      <c r="F17" s="58"/>
      <c r="G17" s="59">
        <v>32</v>
      </c>
      <c r="H17" s="58"/>
      <c r="I17" s="58"/>
      <c r="J17" s="60">
        <v>3</v>
      </c>
      <c r="K17" s="58"/>
      <c r="L17" s="61"/>
      <c r="M17" s="99">
        <f t="shared" si="1"/>
        <v>29</v>
      </c>
      <c r="N17" s="178"/>
      <c r="O17" s="107">
        <f t="shared" si="2"/>
        <v>0</v>
      </c>
      <c r="P17" s="108">
        <f t="shared" si="3"/>
        <v>0</v>
      </c>
      <c r="Q17" s="108">
        <f t="shared" si="4"/>
        <v>0</v>
      </c>
      <c r="R17" s="170"/>
      <c r="S17" s="125">
        <f t="shared" si="0"/>
        <v>0</v>
      </c>
      <c r="T17" s="170"/>
      <c r="U17" s="135">
        <f t="shared" si="5"/>
        <v>0</v>
      </c>
      <c r="V17" s="49"/>
      <c r="Y17" s="51">
        <f t="shared" si="6"/>
        <v>0</v>
      </c>
      <c r="Z17" s="51">
        <f t="shared" si="7"/>
        <v>0</v>
      </c>
    </row>
    <row r="18" spans="1:26">
      <c r="A18" s="12" t="s">
        <v>9</v>
      </c>
      <c r="B18" s="13" t="s">
        <v>24</v>
      </c>
      <c r="C18" s="18" t="s">
        <v>64</v>
      </c>
      <c r="D18" s="57"/>
      <c r="E18" s="58"/>
      <c r="F18" s="58"/>
      <c r="G18" s="59">
        <v>123</v>
      </c>
      <c r="H18" s="58"/>
      <c r="I18" s="58"/>
      <c r="J18" s="60">
        <v>12</v>
      </c>
      <c r="K18" s="58"/>
      <c r="L18" s="61"/>
      <c r="M18" s="99">
        <f t="shared" si="1"/>
        <v>111</v>
      </c>
      <c r="N18" s="178"/>
      <c r="O18" s="107">
        <f t="shared" si="2"/>
        <v>0</v>
      </c>
      <c r="P18" s="108">
        <f t="shared" si="3"/>
        <v>0</v>
      </c>
      <c r="Q18" s="108">
        <f t="shared" si="4"/>
        <v>0</v>
      </c>
      <c r="R18" s="170"/>
      <c r="S18" s="125">
        <f t="shared" si="0"/>
        <v>0</v>
      </c>
      <c r="T18" s="170"/>
      <c r="U18" s="135">
        <f t="shared" si="5"/>
        <v>0</v>
      </c>
      <c r="Y18" s="51">
        <f t="shared" si="6"/>
        <v>0</v>
      </c>
      <c r="Z18" s="51">
        <f t="shared" si="7"/>
        <v>0</v>
      </c>
    </row>
    <row r="19" spans="1:26">
      <c r="A19" s="12" t="s">
        <v>9</v>
      </c>
      <c r="B19" s="13" t="s">
        <v>25</v>
      </c>
      <c r="C19" s="18" t="s">
        <v>64</v>
      </c>
      <c r="D19" s="57"/>
      <c r="E19" s="58"/>
      <c r="F19" s="58"/>
      <c r="G19" s="59">
        <v>33</v>
      </c>
      <c r="H19" s="58"/>
      <c r="I19" s="58"/>
      <c r="J19" s="60">
        <v>3</v>
      </c>
      <c r="K19" s="58"/>
      <c r="L19" s="61"/>
      <c r="M19" s="99">
        <f t="shared" si="1"/>
        <v>30</v>
      </c>
      <c r="N19" s="178"/>
      <c r="O19" s="107">
        <f t="shared" si="2"/>
        <v>0</v>
      </c>
      <c r="P19" s="108">
        <f t="shared" si="3"/>
        <v>0</v>
      </c>
      <c r="Q19" s="108">
        <f t="shared" si="4"/>
        <v>0</v>
      </c>
      <c r="R19" s="170"/>
      <c r="S19" s="125">
        <f t="shared" si="0"/>
        <v>0</v>
      </c>
      <c r="T19" s="170"/>
      <c r="U19" s="135">
        <f t="shared" si="5"/>
        <v>0</v>
      </c>
      <c r="Y19" s="51">
        <f t="shared" si="6"/>
        <v>0</v>
      </c>
      <c r="Z19" s="51">
        <f t="shared" si="7"/>
        <v>0</v>
      </c>
    </row>
    <row r="20" spans="1:26">
      <c r="A20" s="12" t="s">
        <v>9</v>
      </c>
      <c r="B20" s="13" t="s">
        <v>10</v>
      </c>
      <c r="C20" s="18" t="s">
        <v>67</v>
      </c>
      <c r="D20" s="57"/>
      <c r="E20" s="58"/>
      <c r="F20" s="58"/>
      <c r="G20" s="59">
        <v>91</v>
      </c>
      <c r="H20" s="58"/>
      <c r="I20" s="58"/>
      <c r="J20" s="60">
        <v>9</v>
      </c>
      <c r="K20" s="58"/>
      <c r="L20" s="61"/>
      <c r="M20" s="99">
        <f t="shared" si="1"/>
        <v>82</v>
      </c>
      <c r="N20" s="178"/>
      <c r="O20" s="107">
        <f t="shared" si="2"/>
        <v>0</v>
      </c>
      <c r="P20" s="108">
        <f t="shared" si="3"/>
        <v>0</v>
      </c>
      <c r="Q20" s="108">
        <f t="shared" si="4"/>
        <v>0</v>
      </c>
      <c r="R20" s="170"/>
      <c r="S20" s="125">
        <f t="shared" si="0"/>
        <v>0</v>
      </c>
      <c r="T20" s="170"/>
      <c r="U20" s="135">
        <f t="shared" si="5"/>
        <v>0</v>
      </c>
      <c r="V20" s="49"/>
      <c r="Y20" s="51">
        <f t="shared" si="6"/>
        <v>0</v>
      </c>
      <c r="Z20" s="51">
        <f t="shared" si="7"/>
        <v>0</v>
      </c>
    </row>
    <row r="21" spans="1:26">
      <c r="A21" s="12" t="s">
        <v>9</v>
      </c>
      <c r="B21" s="13" t="s">
        <v>12</v>
      </c>
      <c r="C21" s="18" t="s">
        <v>67</v>
      </c>
      <c r="D21" s="57"/>
      <c r="E21" s="58"/>
      <c r="F21" s="58"/>
      <c r="G21" s="59">
        <v>40</v>
      </c>
      <c r="H21" s="58"/>
      <c r="I21" s="58"/>
      <c r="J21" s="60">
        <v>4</v>
      </c>
      <c r="K21" s="58"/>
      <c r="L21" s="61"/>
      <c r="M21" s="99">
        <f t="shared" si="1"/>
        <v>36</v>
      </c>
      <c r="N21" s="178"/>
      <c r="O21" s="107">
        <f t="shared" si="2"/>
        <v>0</v>
      </c>
      <c r="P21" s="108">
        <f t="shared" si="3"/>
        <v>0</v>
      </c>
      <c r="Q21" s="108">
        <f t="shared" si="4"/>
        <v>0</v>
      </c>
      <c r="R21" s="170"/>
      <c r="S21" s="125">
        <f t="shared" si="0"/>
        <v>0</v>
      </c>
      <c r="T21" s="170"/>
      <c r="U21" s="135">
        <f t="shared" si="5"/>
        <v>0</v>
      </c>
      <c r="V21" s="49"/>
      <c r="Y21" s="51">
        <f t="shared" si="6"/>
        <v>0</v>
      </c>
      <c r="Z21" s="51">
        <f t="shared" si="7"/>
        <v>0</v>
      </c>
    </row>
    <row r="22" spans="1:26">
      <c r="A22" s="12" t="s">
        <v>9</v>
      </c>
      <c r="B22" s="13" t="s">
        <v>13</v>
      </c>
      <c r="C22" s="18" t="s">
        <v>67</v>
      </c>
      <c r="D22" s="57"/>
      <c r="E22" s="58"/>
      <c r="F22" s="58"/>
      <c r="G22" s="59">
        <v>112</v>
      </c>
      <c r="H22" s="58"/>
      <c r="I22" s="58"/>
      <c r="J22" s="60">
        <v>11</v>
      </c>
      <c r="K22" s="58"/>
      <c r="L22" s="61"/>
      <c r="M22" s="99">
        <f t="shared" si="1"/>
        <v>101</v>
      </c>
      <c r="N22" s="178"/>
      <c r="O22" s="107">
        <f t="shared" si="2"/>
        <v>0</v>
      </c>
      <c r="P22" s="108">
        <f t="shared" si="3"/>
        <v>0</v>
      </c>
      <c r="Q22" s="108">
        <f t="shared" si="4"/>
        <v>0</v>
      </c>
      <c r="R22" s="170"/>
      <c r="S22" s="125">
        <f t="shared" si="0"/>
        <v>0</v>
      </c>
      <c r="T22" s="170"/>
      <c r="U22" s="135">
        <f t="shared" si="5"/>
        <v>0</v>
      </c>
      <c r="V22" s="49"/>
      <c r="Y22" s="51">
        <f t="shared" si="6"/>
        <v>0</v>
      </c>
      <c r="Z22" s="51">
        <f t="shared" si="7"/>
        <v>0</v>
      </c>
    </row>
    <row r="23" spans="1:26">
      <c r="A23" s="12" t="s">
        <v>9</v>
      </c>
      <c r="B23" s="13" t="s">
        <v>14</v>
      </c>
      <c r="C23" s="18" t="s">
        <v>67</v>
      </c>
      <c r="D23" s="57"/>
      <c r="E23" s="58"/>
      <c r="F23" s="58"/>
      <c r="G23" s="59">
        <v>44</v>
      </c>
      <c r="H23" s="58"/>
      <c r="I23" s="58"/>
      <c r="J23" s="60">
        <v>4</v>
      </c>
      <c r="K23" s="58"/>
      <c r="L23" s="61"/>
      <c r="M23" s="99">
        <f t="shared" si="1"/>
        <v>40</v>
      </c>
      <c r="N23" s="178"/>
      <c r="O23" s="107">
        <f t="shared" si="2"/>
        <v>0</v>
      </c>
      <c r="P23" s="108">
        <f t="shared" si="3"/>
        <v>0</v>
      </c>
      <c r="Q23" s="108">
        <f t="shared" si="4"/>
        <v>0</v>
      </c>
      <c r="R23" s="170"/>
      <c r="S23" s="125">
        <f t="shared" si="0"/>
        <v>0</v>
      </c>
      <c r="T23" s="170"/>
      <c r="U23" s="135">
        <f t="shared" si="5"/>
        <v>0</v>
      </c>
      <c r="V23" s="49"/>
      <c r="Y23" s="51">
        <f t="shared" si="6"/>
        <v>0</v>
      </c>
      <c r="Z23" s="51">
        <f t="shared" si="7"/>
        <v>0</v>
      </c>
    </row>
    <row r="24" spans="1:26">
      <c r="A24" s="12" t="s">
        <v>9</v>
      </c>
      <c r="B24" s="13" t="s">
        <v>15</v>
      </c>
      <c r="C24" s="18" t="s">
        <v>67</v>
      </c>
      <c r="D24" s="57"/>
      <c r="E24" s="58"/>
      <c r="F24" s="58"/>
      <c r="G24" s="59">
        <v>89</v>
      </c>
      <c r="H24" s="58"/>
      <c r="I24" s="58"/>
      <c r="J24" s="60">
        <v>9</v>
      </c>
      <c r="K24" s="58"/>
      <c r="L24" s="61"/>
      <c r="M24" s="99">
        <f t="shared" si="1"/>
        <v>80</v>
      </c>
      <c r="N24" s="178"/>
      <c r="O24" s="107">
        <f t="shared" si="2"/>
        <v>0</v>
      </c>
      <c r="P24" s="108">
        <f t="shared" si="3"/>
        <v>0</v>
      </c>
      <c r="Q24" s="108">
        <f t="shared" si="4"/>
        <v>0</v>
      </c>
      <c r="R24" s="170"/>
      <c r="S24" s="125">
        <f t="shared" si="0"/>
        <v>0</v>
      </c>
      <c r="T24" s="170"/>
      <c r="U24" s="135">
        <f t="shared" si="5"/>
        <v>0</v>
      </c>
      <c r="V24" s="49"/>
      <c r="Y24" s="51">
        <f t="shared" si="6"/>
        <v>0</v>
      </c>
      <c r="Z24" s="51">
        <f t="shared" si="7"/>
        <v>0</v>
      </c>
    </row>
    <row r="25" spans="1:26">
      <c r="A25" s="12" t="s">
        <v>9</v>
      </c>
      <c r="B25" s="13" t="s">
        <v>16</v>
      </c>
      <c r="C25" s="18" t="s">
        <v>67</v>
      </c>
      <c r="D25" s="57"/>
      <c r="E25" s="58"/>
      <c r="F25" s="58"/>
      <c r="G25" s="59">
        <v>39</v>
      </c>
      <c r="H25" s="58"/>
      <c r="I25" s="58"/>
      <c r="J25" s="60">
        <v>4</v>
      </c>
      <c r="K25" s="58"/>
      <c r="L25" s="61"/>
      <c r="M25" s="99">
        <f t="shared" si="1"/>
        <v>35</v>
      </c>
      <c r="N25" s="178"/>
      <c r="O25" s="107">
        <f t="shared" si="2"/>
        <v>0</v>
      </c>
      <c r="P25" s="108">
        <f t="shared" si="3"/>
        <v>0</v>
      </c>
      <c r="Q25" s="108">
        <f t="shared" si="4"/>
        <v>0</v>
      </c>
      <c r="R25" s="170"/>
      <c r="S25" s="125">
        <f t="shared" si="0"/>
        <v>0</v>
      </c>
      <c r="T25" s="170"/>
      <c r="U25" s="135">
        <f t="shared" si="5"/>
        <v>0</v>
      </c>
      <c r="V25" s="49"/>
      <c r="Y25" s="51">
        <f t="shared" si="6"/>
        <v>0</v>
      </c>
      <c r="Z25" s="51">
        <f t="shared" si="7"/>
        <v>0</v>
      </c>
    </row>
    <row r="26" spans="1:26">
      <c r="A26" s="12" t="s">
        <v>9</v>
      </c>
      <c r="B26" s="13" t="s">
        <v>17</v>
      </c>
      <c r="C26" s="18" t="s">
        <v>67</v>
      </c>
      <c r="D26" s="57"/>
      <c r="E26" s="58"/>
      <c r="F26" s="58"/>
      <c r="G26" s="59">
        <v>109</v>
      </c>
      <c r="H26" s="58"/>
      <c r="I26" s="58"/>
      <c r="J26" s="60">
        <v>10</v>
      </c>
      <c r="K26" s="58"/>
      <c r="L26" s="61"/>
      <c r="M26" s="99">
        <f t="shared" si="1"/>
        <v>99</v>
      </c>
      <c r="N26" s="178"/>
      <c r="O26" s="107">
        <f t="shared" si="2"/>
        <v>0</v>
      </c>
      <c r="P26" s="108">
        <f t="shared" si="3"/>
        <v>0</v>
      </c>
      <c r="Q26" s="108">
        <f t="shared" si="4"/>
        <v>0</v>
      </c>
      <c r="R26" s="170"/>
      <c r="S26" s="125">
        <f t="shared" si="0"/>
        <v>0</v>
      </c>
      <c r="T26" s="170"/>
      <c r="U26" s="135">
        <f t="shared" si="5"/>
        <v>0</v>
      </c>
      <c r="V26" s="49"/>
      <c r="Y26" s="51">
        <f t="shared" si="6"/>
        <v>0</v>
      </c>
      <c r="Z26" s="51">
        <f t="shared" si="7"/>
        <v>0</v>
      </c>
    </row>
    <row r="27" spans="1:26">
      <c r="A27" s="12" t="s">
        <v>9</v>
      </c>
      <c r="B27" s="13" t="s">
        <v>18</v>
      </c>
      <c r="C27" s="18" t="s">
        <v>67</v>
      </c>
      <c r="D27" s="57"/>
      <c r="E27" s="58"/>
      <c r="F27" s="58"/>
      <c r="G27" s="59">
        <v>36</v>
      </c>
      <c r="H27" s="58"/>
      <c r="I27" s="58"/>
      <c r="J27" s="60">
        <v>3</v>
      </c>
      <c r="K27" s="58"/>
      <c r="L27" s="61"/>
      <c r="M27" s="99">
        <f t="shared" si="1"/>
        <v>33</v>
      </c>
      <c r="N27" s="178"/>
      <c r="O27" s="107">
        <f t="shared" si="2"/>
        <v>0</v>
      </c>
      <c r="P27" s="108">
        <f t="shared" si="3"/>
        <v>0</v>
      </c>
      <c r="Q27" s="108">
        <f t="shared" si="4"/>
        <v>0</v>
      </c>
      <c r="R27" s="170"/>
      <c r="S27" s="125">
        <f t="shared" si="0"/>
        <v>0</v>
      </c>
      <c r="T27" s="170"/>
      <c r="U27" s="135">
        <f t="shared" si="5"/>
        <v>0</v>
      </c>
      <c r="V27" s="49"/>
      <c r="Y27" s="51">
        <f t="shared" si="6"/>
        <v>0</v>
      </c>
      <c r="Z27" s="51">
        <f t="shared" si="7"/>
        <v>0</v>
      </c>
    </row>
    <row r="28" spans="1:26">
      <c r="A28" s="12" t="s">
        <v>9</v>
      </c>
      <c r="B28" s="13" t="s">
        <v>19</v>
      </c>
      <c r="C28" s="18" t="s">
        <v>67</v>
      </c>
      <c r="D28" s="57"/>
      <c r="E28" s="58"/>
      <c r="F28" s="58"/>
      <c r="G28" s="59">
        <v>95</v>
      </c>
      <c r="H28" s="58"/>
      <c r="I28" s="58"/>
      <c r="J28" s="60">
        <v>9</v>
      </c>
      <c r="K28" s="58"/>
      <c r="L28" s="61"/>
      <c r="M28" s="99">
        <f t="shared" si="1"/>
        <v>86</v>
      </c>
      <c r="N28" s="178"/>
      <c r="O28" s="107">
        <f t="shared" si="2"/>
        <v>0</v>
      </c>
      <c r="P28" s="108">
        <f t="shared" si="3"/>
        <v>0</v>
      </c>
      <c r="Q28" s="108">
        <f t="shared" si="4"/>
        <v>0</v>
      </c>
      <c r="R28" s="170"/>
      <c r="S28" s="125">
        <f t="shared" si="0"/>
        <v>0</v>
      </c>
      <c r="T28" s="170"/>
      <c r="U28" s="135">
        <f t="shared" si="5"/>
        <v>0</v>
      </c>
      <c r="Y28" s="51">
        <f t="shared" si="6"/>
        <v>0</v>
      </c>
      <c r="Z28" s="51">
        <f t="shared" si="7"/>
        <v>0</v>
      </c>
    </row>
    <row r="29" spans="1:26">
      <c r="A29" s="12" t="s">
        <v>9</v>
      </c>
      <c r="B29" s="13" t="s">
        <v>20</v>
      </c>
      <c r="C29" s="18" t="s">
        <v>67</v>
      </c>
      <c r="D29" s="57"/>
      <c r="E29" s="58"/>
      <c r="F29" s="58"/>
      <c r="G29" s="59">
        <v>61</v>
      </c>
      <c r="H29" s="58"/>
      <c r="I29" s="58"/>
      <c r="J29" s="60">
        <v>6</v>
      </c>
      <c r="K29" s="58"/>
      <c r="L29" s="61"/>
      <c r="M29" s="99">
        <f t="shared" si="1"/>
        <v>55</v>
      </c>
      <c r="N29" s="178"/>
      <c r="O29" s="107">
        <f t="shared" si="2"/>
        <v>0</v>
      </c>
      <c r="P29" s="108">
        <f t="shared" si="3"/>
        <v>0</v>
      </c>
      <c r="Q29" s="108">
        <f t="shared" si="4"/>
        <v>0</v>
      </c>
      <c r="R29" s="170"/>
      <c r="S29" s="125">
        <f t="shared" si="0"/>
        <v>0</v>
      </c>
      <c r="T29" s="170"/>
      <c r="U29" s="135">
        <f t="shared" si="5"/>
        <v>0</v>
      </c>
      <c r="Y29" s="51">
        <f t="shared" si="6"/>
        <v>0</v>
      </c>
      <c r="Z29" s="51">
        <f t="shared" si="7"/>
        <v>0</v>
      </c>
    </row>
    <row r="30" spans="1:26">
      <c r="A30" s="12" t="s">
        <v>9</v>
      </c>
      <c r="B30" s="13" t="s">
        <v>21</v>
      </c>
      <c r="C30" s="18" t="s">
        <v>67</v>
      </c>
      <c r="D30" s="57"/>
      <c r="E30" s="58"/>
      <c r="F30" s="58"/>
      <c r="G30" s="59">
        <v>116</v>
      </c>
      <c r="H30" s="58"/>
      <c r="I30" s="58"/>
      <c r="J30" s="60">
        <v>11</v>
      </c>
      <c r="K30" s="58"/>
      <c r="L30" s="61"/>
      <c r="M30" s="99">
        <f t="shared" si="1"/>
        <v>105</v>
      </c>
      <c r="N30" s="178"/>
      <c r="O30" s="107">
        <f t="shared" si="2"/>
        <v>0</v>
      </c>
      <c r="P30" s="108">
        <f t="shared" si="3"/>
        <v>0</v>
      </c>
      <c r="Q30" s="108">
        <f t="shared" si="4"/>
        <v>0</v>
      </c>
      <c r="R30" s="170"/>
      <c r="S30" s="125">
        <f t="shared" si="0"/>
        <v>0</v>
      </c>
      <c r="T30" s="170"/>
      <c r="U30" s="135">
        <f t="shared" si="5"/>
        <v>0</v>
      </c>
      <c r="Y30" s="51">
        <f t="shared" si="6"/>
        <v>0</v>
      </c>
      <c r="Z30" s="51">
        <f t="shared" si="7"/>
        <v>0</v>
      </c>
    </row>
    <row r="31" spans="1:26">
      <c r="A31" s="12" t="s">
        <v>9</v>
      </c>
      <c r="B31" s="13" t="s">
        <v>22</v>
      </c>
      <c r="C31" s="18" t="s">
        <v>67</v>
      </c>
      <c r="D31" s="57"/>
      <c r="E31" s="58"/>
      <c r="F31" s="58"/>
      <c r="G31" s="59">
        <v>79</v>
      </c>
      <c r="H31" s="58"/>
      <c r="I31" s="58"/>
      <c r="J31" s="60">
        <v>8</v>
      </c>
      <c r="K31" s="58"/>
      <c r="L31" s="61"/>
      <c r="M31" s="99">
        <f t="shared" si="1"/>
        <v>71</v>
      </c>
      <c r="N31" s="178"/>
      <c r="O31" s="107">
        <f t="shared" si="2"/>
        <v>0</v>
      </c>
      <c r="P31" s="108">
        <f t="shared" si="3"/>
        <v>0</v>
      </c>
      <c r="Q31" s="108">
        <f t="shared" si="4"/>
        <v>0</v>
      </c>
      <c r="R31" s="170"/>
      <c r="S31" s="125">
        <f t="shared" si="0"/>
        <v>0</v>
      </c>
      <c r="T31" s="170"/>
      <c r="U31" s="135">
        <f t="shared" si="5"/>
        <v>0</v>
      </c>
      <c r="V31" s="49"/>
      <c r="Y31" s="51">
        <f t="shared" si="6"/>
        <v>0</v>
      </c>
      <c r="Z31" s="51">
        <f t="shared" si="7"/>
        <v>0</v>
      </c>
    </row>
    <row r="32" spans="1:26">
      <c r="A32" s="12" t="s">
        <v>9</v>
      </c>
      <c r="B32" s="13" t="s">
        <v>23</v>
      </c>
      <c r="C32" s="18" t="s">
        <v>67</v>
      </c>
      <c r="D32" s="57"/>
      <c r="E32" s="58"/>
      <c r="F32" s="58"/>
      <c r="G32" s="59">
        <v>32</v>
      </c>
      <c r="H32" s="58"/>
      <c r="I32" s="58"/>
      <c r="J32" s="60">
        <v>3</v>
      </c>
      <c r="K32" s="58"/>
      <c r="L32" s="61"/>
      <c r="M32" s="99">
        <f t="shared" si="1"/>
        <v>29</v>
      </c>
      <c r="N32" s="178"/>
      <c r="O32" s="107">
        <f t="shared" si="2"/>
        <v>0</v>
      </c>
      <c r="P32" s="108">
        <f t="shared" si="3"/>
        <v>0</v>
      </c>
      <c r="Q32" s="108">
        <f t="shared" si="4"/>
        <v>0</v>
      </c>
      <c r="R32" s="170"/>
      <c r="S32" s="125">
        <f t="shared" si="0"/>
        <v>0</v>
      </c>
      <c r="T32" s="170"/>
      <c r="U32" s="135">
        <f t="shared" si="5"/>
        <v>0</v>
      </c>
      <c r="V32" s="49"/>
      <c r="Y32" s="51">
        <f t="shared" si="6"/>
        <v>0</v>
      </c>
      <c r="Z32" s="51">
        <f t="shared" si="7"/>
        <v>0</v>
      </c>
    </row>
    <row r="33" spans="1:26">
      <c r="A33" s="12" t="s">
        <v>9</v>
      </c>
      <c r="B33" s="13" t="s">
        <v>24</v>
      </c>
      <c r="C33" s="18" t="s">
        <v>67</v>
      </c>
      <c r="D33" s="57"/>
      <c r="E33" s="58"/>
      <c r="F33" s="58"/>
      <c r="G33" s="59">
        <v>99</v>
      </c>
      <c r="H33" s="58"/>
      <c r="I33" s="58"/>
      <c r="J33" s="60">
        <v>9</v>
      </c>
      <c r="K33" s="58"/>
      <c r="L33" s="61"/>
      <c r="M33" s="99">
        <f t="shared" si="1"/>
        <v>90</v>
      </c>
      <c r="N33" s="178"/>
      <c r="O33" s="107">
        <f t="shared" si="2"/>
        <v>0</v>
      </c>
      <c r="P33" s="108">
        <f t="shared" si="3"/>
        <v>0</v>
      </c>
      <c r="Q33" s="108">
        <f t="shared" si="4"/>
        <v>0</v>
      </c>
      <c r="R33" s="170"/>
      <c r="S33" s="125">
        <f t="shared" si="0"/>
        <v>0</v>
      </c>
      <c r="T33" s="170"/>
      <c r="U33" s="135">
        <f t="shared" si="5"/>
        <v>0</v>
      </c>
      <c r="Y33" s="51">
        <f t="shared" si="6"/>
        <v>0</v>
      </c>
      <c r="Z33" s="51">
        <f t="shared" si="7"/>
        <v>0</v>
      </c>
    </row>
    <row r="34" spans="1:26">
      <c r="A34" s="12" t="s">
        <v>9</v>
      </c>
      <c r="B34" s="13" t="s">
        <v>25</v>
      </c>
      <c r="C34" s="18" t="s">
        <v>67</v>
      </c>
      <c r="D34" s="57"/>
      <c r="E34" s="58"/>
      <c r="F34" s="58"/>
      <c r="G34" s="59">
        <v>41</v>
      </c>
      <c r="H34" s="58"/>
      <c r="I34" s="58"/>
      <c r="J34" s="60">
        <v>4</v>
      </c>
      <c r="K34" s="58"/>
      <c r="L34" s="61"/>
      <c r="M34" s="99">
        <f t="shared" si="1"/>
        <v>37</v>
      </c>
      <c r="N34" s="178"/>
      <c r="O34" s="107">
        <f t="shared" si="2"/>
        <v>0</v>
      </c>
      <c r="P34" s="108">
        <f t="shared" si="3"/>
        <v>0</v>
      </c>
      <c r="Q34" s="108">
        <f t="shared" si="4"/>
        <v>0</v>
      </c>
      <c r="R34" s="170"/>
      <c r="S34" s="125">
        <f t="shared" si="0"/>
        <v>0</v>
      </c>
      <c r="T34" s="170"/>
      <c r="U34" s="135">
        <f t="shared" si="5"/>
        <v>0</v>
      </c>
      <c r="Y34" s="51">
        <f t="shared" si="6"/>
        <v>0</v>
      </c>
      <c r="Z34" s="51">
        <f t="shared" si="7"/>
        <v>0</v>
      </c>
    </row>
    <row r="35" spans="1:26">
      <c r="A35" s="12" t="s">
        <v>9</v>
      </c>
      <c r="B35" s="13" t="s">
        <v>10</v>
      </c>
      <c r="C35" s="18" t="s">
        <v>116</v>
      </c>
      <c r="D35" s="57"/>
      <c r="E35" s="58"/>
      <c r="F35" s="58"/>
      <c r="G35" s="59">
        <v>84</v>
      </c>
      <c r="H35" s="58"/>
      <c r="I35" s="58"/>
      <c r="J35" s="60">
        <v>8</v>
      </c>
      <c r="K35" s="58"/>
      <c r="L35" s="61"/>
      <c r="M35" s="99">
        <f t="shared" si="1"/>
        <v>76</v>
      </c>
      <c r="N35" s="178"/>
      <c r="O35" s="107">
        <f t="shared" si="2"/>
        <v>0</v>
      </c>
      <c r="P35" s="108">
        <f t="shared" si="3"/>
        <v>0</v>
      </c>
      <c r="Q35" s="108">
        <f t="shared" si="4"/>
        <v>0</v>
      </c>
      <c r="R35" s="170"/>
      <c r="S35" s="125">
        <f t="shared" si="0"/>
        <v>0</v>
      </c>
      <c r="T35" s="170"/>
      <c r="U35" s="135">
        <f t="shared" si="5"/>
        <v>0</v>
      </c>
      <c r="V35" s="49"/>
      <c r="Y35" s="51">
        <f t="shared" si="6"/>
        <v>0</v>
      </c>
      <c r="Z35" s="51">
        <f t="shared" si="7"/>
        <v>0</v>
      </c>
    </row>
    <row r="36" spans="1:26">
      <c r="A36" s="12" t="s">
        <v>9</v>
      </c>
      <c r="B36" s="13" t="s">
        <v>12</v>
      </c>
      <c r="C36" s="18" t="s">
        <v>116</v>
      </c>
      <c r="D36" s="57"/>
      <c r="E36" s="58"/>
      <c r="F36" s="58"/>
      <c r="G36" s="59">
        <v>40</v>
      </c>
      <c r="H36" s="58"/>
      <c r="I36" s="58"/>
      <c r="J36" s="60">
        <v>4</v>
      </c>
      <c r="K36" s="58"/>
      <c r="L36" s="61"/>
      <c r="M36" s="99">
        <f t="shared" si="1"/>
        <v>36</v>
      </c>
      <c r="N36" s="178"/>
      <c r="O36" s="107">
        <f t="shared" si="2"/>
        <v>0</v>
      </c>
      <c r="P36" s="108">
        <f t="shared" si="3"/>
        <v>0</v>
      </c>
      <c r="Q36" s="108">
        <f t="shared" si="4"/>
        <v>0</v>
      </c>
      <c r="R36" s="170"/>
      <c r="S36" s="125">
        <f t="shared" si="0"/>
        <v>0</v>
      </c>
      <c r="T36" s="170"/>
      <c r="U36" s="135">
        <f t="shared" si="5"/>
        <v>0</v>
      </c>
      <c r="V36" s="49"/>
      <c r="Y36" s="51">
        <f t="shared" si="6"/>
        <v>0</v>
      </c>
      <c r="Z36" s="51">
        <f t="shared" si="7"/>
        <v>0</v>
      </c>
    </row>
    <row r="37" spans="1:26">
      <c r="A37" s="12" t="s">
        <v>9</v>
      </c>
      <c r="B37" s="13" t="s">
        <v>13</v>
      </c>
      <c r="C37" s="18" t="s">
        <v>116</v>
      </c>
      <c r="D37" s="57"/>
      <c r="E37" s="58"/>
      <c r="F37" s="58"/>
      <c r="G37" s="59">
        <v>109</v>
      </c>
      <c r="H37" s="58"/>
      <c r="I37" s="58"/>
      <c r="J37" s="60">
        <v>10</v>
      </c>
      <c r="K37" s="58"/>
      <c r="L37" s="61"/>
      <c r="M37" s="99">
        <f t="shared" si="1"/>
        <v>99</v>
      </c>
      <c r="N37" s="178"/>
      <c r="O37" s="107">
        <f t="shared" si="2"/>
        <v>0</v>
      </c>
      <c r="P37" s="108">
        <f t="shared" si="3"/>
        <v>0</v>
      </c>
      <c r="Q37" s="108">
        <f t="shared" si="4"/>
        <v>0</v>
      </c>
      <c r="R37" s="170"/>
      <c r="S37" s="125">
        <f t="shared" ref="S37:S68" si="8">R37*G37</f>
        <v>0</v>
      </c>
      <c r="T37" s="170"/>
      <c r="U37" s="135">
        <f t="shared" si="5"/>
        <v>0</v>
      </c>
      <c r="V37" s="49"/>
      <c r="Y37" s="51">
        <f t="shared" si="6"/>
        <v>0</v>
      </c>
      <c r="Z37" s="51">
        <f t="shared" si="7"/>
        <v>0</v>
      </c>
    </row>
    <row r="38" spans="1:26">
      <c r="A38" s="12" t="s">
        <v>9</v>
      </c>
      <c r="B38" s="13" t="s">
        <v>14</v>
      </c>
      <c r="C38" s="18" t="s">
        <v>116</v>
      </c>
      <c r="D38" s="57"/>
      <c r="E38" s="58"/>
      <c r="F38" s="58"/>
      <c r="G38" s="59">
        <v>39</v>
      </c>
      <c r="H38" s="58"/>
      <c r="I38" s="58"/>
      <c r="J38" s="60">
        <v>4</v>
      </c>
      <c r="K38" s="58"/>
      <c r="L38" s="61"/>
      <c r="M38" s="99">
        <f t="shared" si="1"/>
        <v>35</v>
      </c>
      <c r="N38" s="178"/>
      <c r="O38" s="107">
        <f t="shared" si="2"/>
        <v>0</v>
      </c>
      <c r="P38" s="108">
        <f t="shared" si="3"/>
        <v>0</v>
      </c>
      <c r="Q38" s="108">
        <f t="shared" si="4"/>
        <v>0</v>
      </c>
      <c r="R38" s="170"/>
      <c r="S38" s="125">
        <f t="shared" si="8"/>
        <v>0</v>
      </c>
      <c r="T38" s="170"/>
      <c r="U38" s="135">
        <f t="shared" si="5"/>
        <v>0</v>
      </c>
      <c r="V38" s="49"/>
      <c r="Y38" s="51">
        <f t="shared" si="6"/>
        <v>0</v>
      </c>
      <c r="Z38" s="51">
        <f t="shared" si="7"/>
        <v>0</v>
      </c>
    </row>
    <row r="39" spans="1:26">
      <c r="A39" s="12" t="s">
        <v>9</v>
      </c>
      <c r="B39" s="13" t="s">
        <v>15</v>
      </c>
      <c r="C39" s="18" t="s">
        <v>116</v>
      </c>
      <c r="D39" s="57"/>
      <c r="E39" s="58"/>
      <c r="F39" s="58"/>
      <c r="G39" s="59">
        <v>96</v>
      </c>
      <c r="H39" s="58"/>
      <c r="I39" s="58"/>
      <c r="J39" s="60">
        <v>9</v>
      </c>
      <c r="K39" s="58"/>
      <c r="L39" s="61"/>
      <c r="M39" s="99">
        <f t="shared" si="1"/>
        <v>87</v>
      </c>
      <c r="N39" s="178"/>
      <c r="O39" s="107">
        <f t="shared" si="2"/>
        <v>0</v>
      </c>
      <c r="P39" s="108">
        <f t="shared" si="3"/>
        <v>0</v>
      </c>
      <c r="Q39" s="108">
        <f t="shared" si="4"/>
        <v>0</v>
      </c>
      <c r="R39" s="170"/>
      <c r="S39" s="125">
        <f t="shared" si="8"/>
        <v>0</v>
      </c>
      <c r="T39" s="170"/>
      <c r="U39" s="135">
        <f t="shared" si="5"/>
        <v>0</v>
      </c>
      <c r="V39" s="49"/>
      <c r="Y39" s="51">
        <f t="shared" si="6"/>
        <v>0</v>
      </c>
      <c r="Z39" s="51">
        <f t="shared" si="7"/>
        <v>0</v>
      </c>
    </row>
    <row r="40" spans="1:26">
      <c r="A40" s="12" t="s">
        <v>9</v>
      </c>
      <c r="B40" s="13" t="s">
        <v>16</v>
      </c>
      <c r="C40" s="18" t="s">
        <v>116</v>
      </c>
      <c r="D40" s="57"/>
      <c r="E40" s="58"/>
      <c r="F40" s="58"/>
      <c r="G40" s="59">
        <v>37</v>
      </c>
      <c r="H40" s="58"/>
      <c r="I40" s="58"/>
      <c r="J40" s="60">
        <v>4</v>
      </c>
      <c r="K40" s="58"/>
      <c r="L40" s="61"/>
      <c r="M40" s="99">
        <f t="shared" si="1"/>
        <v>33</v>
      </c>
      <c r="N40" s="178"/>
      <c r="O40" s="107">
        <f t="shared" si="2"/>
        <v>0</v>
      </c>
      <c r="P40" s="108">
        <f t="shared" si="3"/>
        <v>0</v>
      </c>
      <c r="Q40" s="108">
        <f t="shared" si="4"/>
        <v>0</v>
      </c>
      <c r="R40" s="170"/>
      <c r="S40" s="125">
        <f t="shared" si="8"/>
        <v>0</v>
      </c>
      <c r="T40" s="170"/>
      <c r="U40" s="135">
        <f t="shared" si="5"/>
        <v>0</v>
      </c>
      <c r="V40" s="49"/>
      <c r="Y40" s="51">
        <f t="shared" si="6"/>
        <v>0</v>
      </c>
      <c r="Z40" s="51">
        <f t="shared" si="7"/>
        <v>0</v>
      </c>
    </row>
    <row r="41" spans="1:26">
      <c r="A41" s="12" t="s">
        <v>9</v>
      </c>
      <c r="B41" s="13" t="s">
        <v>17</v>
      </c>
      <c r="C41" s="18" t="s">
        <v>116</v>
      </c>
      <c r="D41" s="57"/>
      <c r="E41" s="58"/>
      <c r="F41" s="58"/>
      <c r="G41" s="59">
        <v>112</v>
      </c>
      <c r="H41" s="58"/>
      <c r="I41" s="58"/>
      <c r="J41" s="60">
        <v>11</v>
      </c>
      <c r="K41" s="58"/>
      <c r="L41" s="61"/>
      <c r="M41" s="99">
        <f t="shared" si="1"/>
        <v>101</v>
      </c>
      <c r="N41" s="178"/>
      <c r="O41" s="107">
        <f t="shared" si="2"/>
        <v>0</v>
      </c>
      <c r="P41" s="108">
        <f t="shared" si="3"/>
        <v>0</v>
      </c>
      <c r="Q41" s="108">
        <f t="shared" si="4"/>
        <v>0</v>
      </c>
      <c r="R41" s="170"/>
      <c r="S41" s="125">
        <f t="shared" si="8"/>
        <v>0</v>
      </c>
      <c r="T41" s="170"/>
      <c r="U41" s="135">
        <f t="shared" si="5"/>
        <v>0</v>
      </c>
      <c r="V41" s="49"/>
      <c r="Y41" s="51">
        <f t="shared" si="6"/>
        <v>0</v>
      </c>
      <c r="Z41" s="51">
        <f t="shared" si="7"/>
        <v>0</v>
      </c>
    </row>
    <row r="42" spans="1:26">
      <c r="A42" s="12" t="s">
        <v>9</v>
      </c>
      <c r="B42" s="13" t="s">
        <v>18</v>
      </c>
      <c r="C42" s="18" t="s">
        <v>116</v>
      </c>
      <c r="D42" s="57"/>
      <c r="E42" s="58"/>
      <c r="F42" s="58"/>
      <c r="G42" s="59">
        <v>42</v>
      </c>
      <c r="H42" s="58"/>
      <c r="I42" s="58"/>
      <c r="J42" s="60">
        <v>4</v>
      </c>
      <c r="K42" s="58"/>
      <c r="L42" s="61"/>
      <c r="M42" s="99">
        <f t="shared" si="1"/>
        <v>38</v>
      </c>
      <c r="N42" s="178"/>
      <c r="O42" s="107">
        <f t="shared" si="2"/>
        <v>0</v>
      </c>
      <c r="P42" s="108">
        <f t="shared" si="3"/>
        <v>0</v>
      </c>
      <c r="Q42" s="108">
        <f t="shared" si="4"/>
        <v>0</v>
      </c>
      <c r="R42" s="170"/>
      <c r="S42" s="125">
        <f t="shared" si="8"/>
        <v>0</v>
      </c>
      <c r="T42" s="170"/>
      <c r="U42" s="135">
        <f t="shared" si="5"/>
        <v>0</v>
      </c>
      <c r="V42" s="49"/>
      <c r="Y42" s="51">
        <f t="shared" si="6"/>
        <v>0</v>
      </c>
      <c r="Z42" s="51">
        <f t="shared" si="7"/>
        <v>0</v>
      </c>
    </row>
    <row r="43" spans="1:26">
      <c r="A43" s="12" t="s">
        <v>9</v>
      </c>
      <c r="B43" s="13" t="s">
        <v>19</v>
      </c>
      <c r="C43" s="18" t="s">
        <v>116</v>
      </c>
      <c r="D43" s="57"/>
      <c r="E43" s="58"/>
      <c r="F43" s="58"/>
      <c r="G43" s="59">
        <v>95</v>
      </c>
      <c r="H43" s="58"/>
      <c r="I43" s="58"/>
      <c r="J43" s="60">
        <v>9</v>
      </c>
      <c r="K43" s="58"/>
      <c r="L43" s="61"/>
      <c r="M43" s="99">
        <f t="shared" si="1"/>
        <v>86</v>
      </c>
      <c r="N43" s="178"/>
      <c r="O43" s="107">
        <f t="shared" si="2"/>
        <v>0</v>
      </c>
      <c r="P43" s="108">
        <f t="shared" si="3"/>
        <v>0</v>
      </c>
      <c r="Q43" s="108">
        <f t="shared" si="4"/>
        <v>0</v>
      </c>
      <c r="R43" s="170"/>
      <c r="S43" s="125">
        <f t="shared" si="8"/>
        <v>0</v>
      </c>
      <c r="T43" s="170"/>
      <c r="U43" s="135">
        <f t="shared" si="5"/>
        <v>0</v>
      </c>
      <c r="Y43" s="51">
        <f t="shared" si="6"/>
        <v>0</v>
      </c>
      <c r="Z43" s="51">
        <f t="shared" si="7"/>
        <v>0</v>
      </c>
    </row>
    <row r="44" spans="1:26">
      <c r="A44" s="12" t="s">
        <v>9</v>
      </c>
      <c r="B44" s="13" t="s">
        <v>20</v>
      </c>
      <c r="C44" s="18" t="s">
        <v>116</v>
      </c>
      <c r="D44" s="57"/>
      <c r="E44" s="58"/>
      <c r="F44" s="58"/>
      <c r="G44" s="59">
        <v>61</v>
      </c>
      <c r="H44" s="58"/>
      <c r="I44" s="58"/>
      <c r="J44" s="60">
        <v>6</v>
      </c>
      <c r="K44" s="58"/>
      <c r="L44" s="61"/>
      <c r="M44" s="99">
        <f t="shared" si="1"/>
        <v>55</v>
      </c>
      <c r="N44" s="178"/>
      <c r="O44" s="107">
        <f t="shared" si="2"/>
        <v>0</v>
      </c>
      <c r="P44" s="108">
        <f t="shared" si="3"/>
        <v>0</v>
      </c>
      <c r="Q44" s="108">
        <f t="shared" si="4"/>
        <v>0</v>
      </c>
      <c r="R44" s="170"/>
      <c r="S44" s="125">
        <f t="shared" si="8"/>
        <v>0</v>
      </c>
      <c r="T44" s="170"/>
      <c r="U44" s="135">
        <f t="shared" si="5"/>
        <v>0</v>
      </c>
      <c r="Y44" s="51">
        <f t="shared" si="6"/>
        <v>0</v>
      </c>
      <c r="Z44" s="51">
        <f t="shared" si="7"/>
        <v>0</v>
      </c>
    </row>
    <row r="45" spans="1:26">
      <c r="A45" s="12" t="s">
        <v>9</v>
      </c>
      <c r="B45" s="13" t="s">
        <v>21</v>
      </c>
      <c r="C45" s="18" t="s">
        <v>116</v>
      </c>
      <c r="D45" s="57"/>
      <c r="E45" s="58"/>
      <c r="F45" s="58"/>
      <c r="G45" s="59">
        <v>114</v>
      </c>
      <c r="H45" s="58"/>
      <c r="I45" s="58"/>
      <c r="J45" s="60">
        <v>11</v>
      </c>
      <c r="K45" s="58"/>
      <c r="L45" s="61"/>
      <c r="M45" s="99">
        <f t="shared" si="1"/>
        <v>103</v>
      </c>
      <c r="N45" s="178"/>
      <c r="O45" s="107">
        <f t="shared" si="2"/>
        <v>0</v>
      </c>
      <c r="P45" s="108">
        <f t="shared" si="3"/>
        <v>0</v>
      </c>
      <c r="Q45" s="108">
        <f t="shared" si="4"/>
        <v>0</v>
      </c>
      <c r="R45" s="170"/>
      <c r="S45" s="125">
        <f t="shared" si="8"/>
        <v>0</v>
      </c>
      <c r="T45" s="170"/>
      <c r="U45" s="135">
        <f t="shared" si="5"/>
        <v>0</v>
      </c>
      <c r="Y45" s="51">
        <f t="shared" si="6"/>
        <v>0</v>
      </c>
      <c r="Z45" s="51">
        <f t="shared" si="7"/>
        <v>0</v>
      </c>
    </row>
    <row r="46" spans="1:26">
      <c r="A46" s="12" t="s">
        <v>9</v>
      </c>
      <c r="B46" s="13" t="s">
        <v>22</v>
      </c>
      <c r="C46" s="18" t="s">
        <v>116</v>
      </c>
      <c r="D46" s="57"/>
      <c r="E46" s="58"/>
      <c r="F46" s="58"/>
      <c r="G46" s="59">
        <v>77</v>
      </c>
      <c r="H46" s="58"/>
      <c r="I46" s="58"/>
      <c r="J46" s="60">
        <v>7</v>
      </c>
      <c r="K46" s="58"/>
      <c r="L46" s="61"/>
      <c r="M46" s="99">
        <f t="shared" si="1"/>
        <v>70</v>
      </c>
      <c r="N46" s="178"/>
      <c r="O46" s="107">
        <f t="shared" si="2"/>
        <v>0</v>
      </c>
      <c r="P46" s="108">
        <f t="shared" si="3"/>
        <v>0</v>
      </c>
      <c r="Q46" s="108">
        <f t="shared" si="4"/>
        <v>0</v>
      </c>
      <c r="R46" s="170"/>
      <c r="S46" s="125">
        <f t="shared" si="8"/>
        <v>0</v>
      </c>
      <c r="T46" s="170"/>
      <c r="U46" s="135">
        <f t="shared" si="5"/>
        <v>0</v>
      </c>
      <c r="V46" s="49"/>
      <c r="Y46" s="51">
        <f t="shared" si="6"/>
        <v>0</v>
      </c>
      <c r="Z46" s="51">
        <f t="shared" si="7"/>
        <v>0</v>
      </c>
    </row>
    <row r="47" spans="1:26">
      <c r="A47" s="12" t="s">
        <v>9</v>
      </c>
      <c r="B47" s="13" t="s">
        <v>23</v>
      </c>
      <c r="C47" s="18" t="s">
        <v>116</v>
      </c>
      <c r="D47" s="57"/>
      <c r="E47" s="58"/>
      <c r="F47" s="58"/>
      <c r="G47" s="59">
        <v>35</v>
      </c>
      <c r="H47" s="58"/>
      <c r="I47" s="58"/>
      <c r="J47" s="60">
        <v>3</v>
      </c>
      <c r="K47" s="58"/>
      <c r="L47" s="61"/>
      <c r="M47" s="99">
        <f t="shared" si="1"/>
        <v>32</v>
      </c>
      <c r="N47" s="178"/>
      <c r="O47" s="107">
        <f t="shared" si="2"/>
        <v>0</v>
      </c>
      <c r="P47" s="108">
        <f t="shared" si="3"/>
        <v>0</v>
      </c>
      <c r="Q47" s="108">
        <f t="shared" si="4"/>
        <v>0</v>
      </c>
      <c r="R47" s="170"/>
      <c r="S47" s="125">
        <f t="shared" si="8"/>
        <v>0</v>
      </c>
      <c r="T47" s="170"/>
      <c r="U47" s="135">
        <f t="shared" si="5"/>
        <v>0</v>
      </c>
      <c r="V47" s="49"/>
      <c r="Y47" s="51">
        <f t="shared" si="6"/>
        <v>0</v>
      </c>
      <c r="Z47" s="51">
        <f t="shared" si="7"/>
        <v>0</v>
      </c>
    </row>
    <row r="48" spans="1:26">
      <c r="A48" s="12" t="s">
        <v>9</v>
      </c>
      <c r="B48" s="13" t="s">
        <v>24</v>
      </c>
      <c r="C48" s="18" t="s">
        <v>116</v>
      </c>
      <c r="D48" s="57"/>
      <c r="E48" s="58"/>
      <c r="F48" s="58"/>
      <c r="G48" s="59">
        <v>115</v>
      </c>
      <c r="H48" s="58"/>
      <c r="I48" s="58"/>
      <c r="J48" s="60">
        <v>11</v>
      </c>
      <c r="K48" s="58"/>
      <c r="L48" s="61"/>
      <c r="M48" s="99">
        <f t="shared" si="1"/>
        <v>104</v>
      </c>
      <c r="N48" s="178"/>
      <c r="O48" s="107">
        <f t="shared" si="2"/>
        <v>0</v>
      </c>
      <c r="P48" s="108">
        <f t="shared" si="3"/>
        <v>0</v>
      </c>
      <c r="Q48" s="108">
        <f t="shared" si="4"/>
        <v>0</v>
      </c>
      <c r="R48" s="170"/>
      <c r="S48" s="125">
        <f t="shared" si="8"/>
        <v>0</v>
      </c>
      <c r="T48" s="170"/>
      <c r="U48" s="135">
        <f t="shared" si="5"/>
        <v>0</v>
      </c>
      <c r="Y48" s="51">
        <f t="shared" si="6"/>
        <v>0</v>
      </c>
      <c r="Z48" s="51">
        <f t="shared" si="7"/>
        <v>0</v>
      </c>
    </row>
    <row r="49" spans="1:26">
      <c r="A49" s="12" t="s">
        <v>9</v>
      </c>
      <c r="B49" s="13" t="s">
        <v>25</v>
      </c>
      <c r="C49" s="18" t="s">
        <v>116</v>
      </c>
      <c r="D49" s="57"/>
      <c r="E49" s="58"/>
      <c r="F49" s="58"/>
      <c r="G49" s="59">
        <v>33</v>
      </c>
      <c r="H49" s="58"/>
      <c r="I49" s="58"/>
      <c r="J49" s="60">
        <v>3</v>
      </c>
      <c r="K49" s="58"/>
      <c r="L49" s="61"/>
      <c r="M49" s="99">
        <f t="shared" si="1"/>
        <v>30</v>
      </c>
      <c r="N49" s="178"/>
      <c r="O49" s="107">
        <f t="shared" si="2"/>
        <v>0</v>
      </c>
      <c r="P49" s="108">
        <f t="shared" si="3"/>
        <v>0</v>
      </c>
      <c r="Q49" s="108">
        <f t="shared" si="4"/>
        <v>0</v>
      </c>
      <c r="R49" s="170"/>
      <c r="S49" s="125">
        <f t="shared" si="8"/>
        <v>0</v>
      </c>
      <c r="T49" s="170"/>
      <c r="U49" s="135">
        <f t="shared" si="5"/>
        <v>0</v>
      </c>
      <c r="Y49" s="51">
        <f t="shared" si="6"/>
        <v>0</v>
      </c>
      <c r="Z49" s="51">
        <f t="shared" si="7"/>
        <v>0</v>
      </c>
    </row>
    <row r="50" spans="1:26">
      <c r="A50" s="8" t="s">
        <v>27</v>
      </c>
      <c r="B50" s="14" t="s">
        <v>28</v>
      </c>
      <c r="C50" s="19" t="s">
        <v>64</v>
      </c>
      <c r="D50" s="62"/>
      <c r="E50" s="63"/>
      <c r="F50" s="63"/>
      <c r="G50" s="64">
        <v>87</v>
      </c>
      <c r="H50" s="63"/>
      <c r="I50" s="63"/>
      <c r="J50" s="65">
        <v>8</v>
      </c>
      <c r="K50" s="63"/>
      <c r="L50" s="66"/>
      <c r="M50" s="100">
        <f t="shared" si="1"/>
        <v>79</v>
      </c>
      <c r="N50" s="179"/>
      <c r="O50" s="109">
        <f t="shared" si="2"/>
        <v>0</v>
      </c>
      <c r="P50" s="110">
        <f t="shared" si="3"/>
        <v>0</v>
      </c>
      <c r="Q50" s="110">
        <f t="shared" si="4"/>
        <v>0</v>
      </c>
      <c r="R50" s="171"/>
      <c r="S50" s="126">
        <f t="shared" si="8"/>
        <v>0</v>
      </c>
      <c r="T50" s="171"/>
      <c r="U50" s="136">
        <f t="shared" si="5"/>
        <v>0</v>
      </c>
      <c r="V50" s="49"/>
      <c r="Y50" s="51">
        <f t="shared" si="6"/>
        <v>0</v>
      </c>
      <c r="Z50" s="51">
        <f t="shared" si="7"/>
        <v>0</v>
      </c>
    </row>
    <row r="51" spans="1:26">
      <c r="A51" s="8" t="s">
        <v>27</v>
      </c>
      <c r="B51" s="14" t="s">
        <v>29</v>
      </c>
      <c r="C51" s="19" t="s">
        <v>64</v>
      </c>
      <c r="D51" s="62"/>
      <c r="E51" s="63"/>
      <c r="F51" s="63"/>
      <c r="G51" s="64">
        <v>46</v>
      </c>
      <c r="H51" s="63"/>
      <c r="I51" s="63"/>
      <c r="J51" s="65">
        <v>4</v>
      </c>
      <c r="K51" s="63"/>
      <c r="L51" s="66"/>
      <c r="M51" s="100">
        <f t="shared" si="1"/>
        <v>42</v>
      </c>
      <c r="N51" s="179"/>
      <c r="O51" s="109">
        <f t="shared" si="2"/>
        <v>0</v>
      </c>
      <c r="P51" s="110">
        <f t="shared" si="3"/>
        <v>0</v>
      </c>
      <c r="Q51" s="110">
        <f t="shared" si="4"/>
        <v>0</v>
      </c>
      <c r="R51" s="171"/>
      <c r="S51" s="126">
        <f t="shared" si="8"/>
        <v>0</v>
      </c>
      <c r="T51" s="171"/>
      <c r="U51" s="136">
        <f t="shared" si="5"/>
        <v>0</v>
      </c>
      <c r="V51" s="49"/>
      <c r="Y51" s="51">
        <f t="shared" si="6"/>
        <v>0</v>
      </c>
      <c r="Z51" s="51">
        <f t="shared" si="7"/>
        <v>0</v>
      </c>
    </row>
    <row r="52" spans="1:26">
      <c r="A52" s="8" t="s">
        <v>27</v>
      </c>
      <c r="B52" s="14" t="s">
        <v>30</v>
      </c>
      <c r="C52" s="19" t="s">
        <v>64</v>
      </c>
      <c r="D52" s="62"/>
      <c r="E52" s="63"/>
      <c r="F52" s="63"/>
      <c r="G52" s="64">
        <v>118</v>
      </c>
      <c r="H52" s="63"/>
      <c r="I52" s="63"/>
      <c r="J52" s="65">
        <v>11</v>
      </c>
      <c r="K52" s="63"/>
      <c r="L52" s="66"/>
      <c r="M52" s="100">
        <f t="shared" si="1"/>
        <v>107</v>
      </c>
      <c r="N52" s="179"/>
      <c r="O52" s="109">
        <f t="shared" si="2"/>
        <v>0</v>
      </c>
      <c r="P52" s="110">
        <f t="shared" si="3"/>
        <v>0</v>
      </c>
      <c r="Q52" s="110">
        <f t="shared" si="4"/>
        <v>0</v>
      </c>
      <c r="R52" s="171"/>
      <c r="S52" s="126">
        <f t="shared" si="8"/>
        <v>0</v>
      </c>
      <c r="T52" s="171"/>
      <c r="U52" s="136">
        <f t="shared" si="5"/>
        <v>0</v>
      </c>
      <c r="V52" s="49"/>
      <c r="Y52" s="51">
        <f t="shared" si="6"/>
        <v>0</v>
      </c>
      <c r="Z52" s="51">
        <f t="shared" si="7"/>
        <v>0</v>
      </c>
    </row>
    <row r="53" spans="1:26">
      <c r="A53" s="8" t="s">
        <v>27</v>
      </c>
      <c r="B53" s="14" t="s">
        <v>31</v>
      </c>
      <c r="C53" s="19" t="s">
        <v>64</v>
      </c>
      <c r="D53" s="62"/>
      <c r="E53" s="63"/>
      <c r="F53" s="63"/>
      <c r="G53" s="64">
        <v>39</v>
      </c>
      <c r="H53" s="63"/>
      <c r="I53" s="63"/>
      <c r="J53" s="65">
        <v>4</v>
      </c>
      <c r="K53" s="63"/>
      <c r="L53" s="66"/>
      <c r="M53" s="100">
        <f t="shared" si="1"/>
        <v>35</v>
      </c>
      <c r="N53" s="179"/>
      <c r="O53" s="109">
        <f t="shared" si="2"/>
        <v>0</v>
      </c>
      <c r="P53" s="110">
        <f t="shared" si="3"/>
        <v>0</v>
      </c>
      <c r="Q53" s="110">
        <f t="shared" si="4"/>
        <v>0</v>
      </c>
      <c r="R53" s="171"/>
      <c r="S53" s="126">
        <f t="shared" si="8"/>
        <v>0</v>
      </c>
      <c r="T53" s="171"/>
      <c r="U53" s="136">
        <f t="shared" si="5"/>
        <v>0</v>
      </c>
      <c r="V53" s="49"/>
      <c r="Y53" s="51">
        <f t="shared" si="6"/>
        <v>0</v>
      </c>
      <c r="Z53" s="51">
        <f t="shared" si="7"/>
        <v>0</v>
      </c>
    </row>
    <row r="54" spans="1:26">
      <c r="A54" s="8" t="s">
        <v>27</v>
      </c>
      <c r="B54" s="14" t="s">
        <v>32</v>
      </c>
      <c r="C54" s="19" t="s">
        <v>64</v>
      </c>
      <c r="D54" s="62"/>
      <c r="E54" s="63"/>
      <c r="F54" s="63"/>
      <c r="G54" s="64">
        <v>96</v>
      </c>
      <c r="H54" s="63"/>
      <c r="I54" s="63"/>
      <c r="J54" s="65">
        <v>9</v>
      </c>
      <c r="K54" s="63"/>
      <c r="L54" s="66"/>
      <c r="M54" s="100">
        <f t="shared" si="1"/>
        <v>87</v>
      </c>
      <c r="N54" s="179"/>
      <c r="O54" s="109">
        <f t="shared" si="2"/>
        <v>0</v>
      </c>
      <c r="P54" s="110">
        <f t="shared" si="3"/>
        <v>0</v>
      </c>
      <c r="Q54" s="110">
        <f t="shared" si="4"/>
        <v>0</v>
      </c>
      <c r="R54" s="171"/>
      <c r="S54" s="126">
        <f t="shared" si="8"/>
        <v>0</v>
      </c>
      <c r="T54" s="171"/>
      <c r="U54" s="136">
        <f t="shared" si="5"/>
        <v>0</v>
      </c>
      <c r="V54" s="49"/>
      <c r="Y54" s="51">
        <f t="shared" si="6"/>
        <v>0</v>
      </c>
      <c r="Z54" s="51">
        <f t="shared" si="7"/>
        <v>0</v>
      </c>
    </row>
    <row r="55" spans="1:26">
      <c r="A55" s="8" t="s">
        <v>27</v>
      </c>
      <c r="B55" s="14" t="s">
        <v>33</v>
      </c>
      <c r="C55" s="19" t="s">
        <v>64</v>
      </c>
      <c r="D55" s="62"/>
      <c r="E55" s="63"/>
      <c r="F55" s="63"/>
      <c r="G55" s="64">
        <v>42</v>
      </c>
      <c r="H55" s="63"/>
      <c r="I55" s="63"/>
      <c r="J55" s="65">
        <v>4</v>
      </c>
      <c r="K55" s="63"/>
      <c r="L55" s="66"/>
      <c r="M55" s="100">
        <f t="shared" si="1"/>
        <v>38</v>
      </c>
      <c r="N55" s="179"/>
      <c r="O55" s="109">
        <f t="shared" si="2"/>
        <v>0</v>
      </c>
      <c r="P55" s="110">
        <f t="shared" si="3"/>
        <v>0</v>
      </c>
      <c r="Q55" s="110">
        <f t="shared" si="4"/>
        <v>0</v>
      </c>
      <c r="R55" s="171"/>
      <c r="S55" s="126">
        <f t="shared" si="8"/>
        <v>0</v>
      </c>
      <c r="T55" s="171"/>
      <c r="U55" s="136">
        <f t="shared" si="5"/>
        <v>0</v>
      </c>
      <c r="V55" s="49"/>
      <c r="Y55" s="51">
        <f t="shared" si="6"/>
        <v>0</v>
      </c>
      <c r="Z55" s="51">
        <f t="shared" si="7"/>
        <v>0</v>
      </c>
    </row>
    <row r="56" spans="1:26">
      <c r="A56" s="8" t="s">
        <v>27</v>
      </c>
      <c r="B56" s="14" t="s">
        <v>34</v>
      </c>
      <c r="C56" s="19" t="s">
        <v>64</v>
      </c>
      <c r="D56" s="62"/>
      <c r="E56" s="63"/>
      <c r="F56" s="63"/>
      <c r="G56" s="64">
        <v>95</v>
      </c>
      <c r="H56" s="63"/>
      <c r="I56" s="63"/>
      <c r="J56" s="65">
        <v>9</v>
      </c>
      <c r="K56" s="63"/>
      <c r="L56" s="66"/>
      <c r="M56" s="100">
        <f t="shared" si="1"/>
        <v>86</v>
      </c>
      <c r="N56" s="179"/>
      <c r="O56" s="109">
        <f t="shared" si="2"/>
        <v>0</v>
      </c>
      <c r="P56" s="110">
        <f t="shared" si="3"/>
        <v>0</v>
      </c>
      <c r="Q56" s="110">
        <f t="shared" si="4"/>
        <v>0</v>
      </c>
      <c r="R56" s="171"/>
      <c r="S56" s="126">
        <f t="shared" si="8"/>
        <v>0</v>
      </c>
      <c r="T56" s="171"/>
      <c r="U56" s="136">
        <f t="shared" si="5"/>
        <v>0</v>
      </c>
      <c r="V56" s="49"/>
      <c r="Y56" s="51">
        <f t="shared" si="6"/>
        <v>0</v>
      </c>
      <c r="Z56" s="51">
        <f t="shared" si="7"/>
        <v>0</v>
      </c>
    </row>
    <row r="57" spans="1:26">
      <c r="A57" s="8" t="s">
        <v>27</v>
      </c>
      <c r="B57" s="14" t="s">
        <v>35</v>
      </c>
      <c r="C57" s="19" t="s">
        <v>64</v>
      </c>
      <c r="D57" s="62"/>
      <c r="E57" s="63"/>
      <c r="F57" s="63"/>
      <c r="G57" s="64">
        <v>38</v>
      </c>
      <c r="H57" s="63"/>
      <c r="I57" s="63"/>
      <c r="J57" s="65">
        <v>4</v>
      </c>
      <c r="K57" s="63"/>
      <c r="L57" s="66"/>
      <c r="M57" s="100">
        <f t="shared" si="1"/>
        <v>34</v>
      </c>
      <c r="N57" s="179"/>
      <c r="O57" s="109">
        <f t="shared" si="2"/>
        <v>0</v>
      </c>
      <c r="P57" s="110">
        <f t="shared" si="3"/>
        <v>0</v>
      </c>
      <c r="Q57" s="110">
        <f t="shared" si="4"/>
        <v>0</v>
      </c>
      <c r="R57" s="171"/>
      <c r="S57" s="126">
        <f t="shared" si="8"/>
        <v>0</v>
      </c>
      <c r="T57" s="171"/>
      <c r="U57" s="136">
        <f t="shared" si="5"/>
        <v>0</v>
      </c>
      <c r="V57" s="49"/>
      <c r="Y57" s="51">
        <f t="shared" si="6"/>
        <v>0</v>
      </c>
      <c r="Z57" s="51">
        <f t="shared" si="7"/>
        <v>0</v>
      </c>
    </row>
    <row r="58" spans="1:26">
      <c r="A58" s="8" t="s">
        <v>27</v>
      </c>
      <c r="B58" s="14" t="s">
        <v>36</v>
      </c>
      <c r="C58" s="19" t="s">
        <v>64</v>
      </c>
      <c r="D58" s="62"/>
      <c r="E58" s="63"/>
      <c r="F58" s="63"/>
      <c r="G58" s="64">
        <v>100</v>
      </c>
      <c r="H58" s="63"/>
      <c r="I58" s="63"/>
      <c r="J58" s="65">
        <v>10</v>
      </c>
      <c r="K58" s="63"/>
      <c r="L58" s="66"/>
      <c r="M58" s="100">
        <f t="shared" si="1"/>
        <v>90</v>
      </c>
      <c r="N58" s="179"/>
      <c r="O58" s="109">
        <f t="shared" si="2"/>
        <v>0</v>
      </c>
      <c r="P58" s="110">
        <f t="shared" si="3"/>
        <v>0</v>
      </c>
      <c r="Q58" s="110">
        <f t="shared" si="4"/>
        <v>0</v>
      </c>
      <c r="R58" s="171"/>
      <c r="S58" s="126">
        <f t="shared" si="8"/>
        <v>0</v>
      </c>
      <c r="T58" s="171"/>
      <c r="U58" s="136">
        <f t="shared" si="5"/>
        <v>0</v>
      </c>
      <c r="Y58" s="51">
        <f t="shared" si="6"/>
        <v>0</v>
      </c>
      <c r="Z58" s="51">
        <f t="shared" si="7"/>
        <v>0</v>
      </c>
    </row>
    <row r="59" spans="1:26">
      <c r="A59" s="8" t="s">
        <v>27</v>
      </c>
      <c r="B59" s="14" t="s">
        <v>37</v>
      </c>
      <c r="C59" s="19" t="s">
        <v>64</v>
      </c>
      <c r="D59" s="62"/>
      <c r="E59" s="63"/>
      <c r="F59" s="63"/>
      <c r="G59" s="64">
        <v>53</v>
      </c>
      <c r="H59" s="63"/>
      <c r="I59" s="63"/>
      <c r="J59" s="65">
        <v>5</v>
      </c>
      <c r="K59" s="63"/>
      <c r="L59" s="66"/>
      <c r="M59" s="100">
        <f t="shared" si="1"/>
        <v>48</v>
      </c>
      <c r="N59" s="179"/>
      <c r="O59" s="109">
        <f t="shared" si="2"/>
        <v>0</v>
      </c>
      <c r="P59" s="110">
        <f t="shared" si="3"/>
        <v>0</v>
      </c>
      <c r="Q59" s="110">
        <f t="shared" si="4"/>
        <v>0</v>
      </c>
      <c r="R59" s="171"/>
      <c r="S59" s="126">
        <f t="shared" si="8"/>
        <v>0</v>
      </c>
      <c r="T59" s="171"/>
      <c r="U59" s="136">
        <f t="shared" si="5"/>
        <v>0</v>
      </c>
      <c r="Y59" s="51">
        <f t="shared" si="6"/>
        <v>0</v>
      </c>
      <c r="Z59" s="51">
        <f t="shared" si="7"/>
        <v>0</v>
      </c>
    </row>
    <row r="60" spans="1:26">
      <c r="A60" s="8" t="s">
        <v>27</v>
      </c>
      <c r="B60" s="14" t="s">
        <v>38</v>
      </c>
      <c r="C60" s="19" t="s">
        <v>64</v>
      </c>
      <c r="D60" s="62"/>
      <c r="E60" s="63"/>
      <c r="F60" s="63"/>
      <c r="G60" s="64">
        <v>103</v>
      </c>
      <c r="H60" s="63"/>
      <c r="I60" s="63"/>
      <c r="J60" s="65">
        <v>10</v>
      </c>
      <c r="K60" s="63"/>
      <c r="L60" s="66"/>
      <c r="M60" s="100">
        <f t="shared" si="1"/>
        <v>93</v>
      </c>
      <c r="N60" s="179"/>
      <c r="O60" s="109">
        <f t="shared" si="2"/>
        <v>0</v>
      </c>
      <c r="P60" s="110">
        <f t="shared" si="3"/>
        <v>0</v>
      </c>
      <c r="Q60" s="110">
        <f t="shared" si="4"/>
        <v>0</v>
      </c>
      <c r="R60" s="171"/>
      <c r="S60" s="126">
        <f t="shared" si="8"/>
        <v>0</v>
      </c>
      <c r="T60" s="171"/>
      <c r="U60" s="136">
        <f t="shared" si="5"/>
        <v>0</v>
      </c>
      <c r="Y60" s="51">
        <f t="shared" si="6"/>
        <v>0</v>
      </c>
      <c r="Z60" s="51">
        <f t="shared" si="7"/>
        <v>0</v>
      </c>
    </row>
    <row r="61" spans="1:26">
      <c r="A61" s="8" t="s">
        <v>27</v>
      </c>
      <c r="B61" s="14" t="s">
        <v>39</v>
      </c>
      <c r="C61" s="19" t="s">
        <v>64</v>
      </c>
      <c r="D61" s="62"/>
      <c r="E61" s="63"/>
      <c r="F61" s="63"/>
      <c r="G61" s="64">
        <v>131</v>
      </c>
      <c r="H61" s="63"/>
      <c r="I61" s="63"/>
      <c r="J61" s="65">
        <v>13</v>
      </c>
      <c r="K61" s="63"/>
      <c r="L61" s="66"/>
      <c r="M61" s="100">
        <f t="shared" si="1"/>
        <v>118</v>
      </c>
      <c r="N61" s="179"/>
      <c r="O61" s="109">
        <f t="shared" si="2"/>
        <v>0</v>
      </c>
      <c r="P61" s="110">
        <f t="shared" si="3"/>
        <v>0</v>
      </c>
      <c r="Q61" s="110">
        <f t="shared" si="4"/>
        <v>0</v>
      </c>
      <c r="R61" s="171"/>
      <c r="S61" s="126">
        <f t="shared" si="8"/>
        <v>0</v>
      </c>
      <c r="T61" s="171"/>
      <c r="U61" s="136">
        <f t="shared" si="5"/>
        <v>0</v>
      </c>
      <c r="Y61" s="51">
        <f t="shared" si="6"/>
        <v>0</v>
      </c>
      <c r="Z61" s="51">
        <f t="shared" si="7"/>
        <v>0</v>
      </c>
    </row>
    <row r="62" spans="1:26">
      <c r="A62" s="8" t="s">
        <v>27</v>
      </c>
      <c r="B62" s="14" t="s">
        <v>40</v>
      </c>
      <c r="C62" s="19" t="s">
        <v>64</v>
      </c>
      <c r="D62" s="62"/>
      <c r="E62" s="63"/>
      <c r="F62" s="63"/>
      <c r="G62" s="64">
        <v>47</v>
      </c>
      <c r="H62" s="63"/>
      <c r="I62" s="63"/>
      <c r="J62" s="65">
        <v>4</v>
      </c>
      <c r="K62" s="63"/>
      <c r="L62" s="66"/>
      <c r="M62" s="100">
        <f t="shared" si="1"/>
        <v>43</v>
      </c>
      <c r="N62" s="179"/>
      <c r="O62" s="109">
        <f t="shared" si="2"/>
        <v>0</v>
      </c>
      <c r="P62" s="110">
        <f t="shared" si="3"/>
        <v>0</v>
      </c>
      <c r="Q62" s="110">
        <f t="shared" si="4"/>
        <v>0</v>
      </c>
      <c r="R62" s="171"/>
      <c r="S62" s="126">
        <f t="shared" si="8"/>
        <v>0</v>
      </c>
      <c r="T62" s="171"/>
      <c r="U62" s="136">
        <f t="shared" si="5"/>
        <v>0</v>
      </c>
      <c r="Y62" s="51">
        <f t="shared" si="6"/>
        <v>0</v>
      </c>
      <c r="Z62" s="51">
        <f t="shared" si="7"/>
        <v>0</v>
      </c>
    </row>
    <row r="63" spans="1:26">
      <c r="A63" s="8" t="s">
        <v>27</v>
      </c>
      <c r="B63" s="14" t="s">
        <v>28</v>
      </c>
      <c r="C63" s="19" t="s">
        <v>67</v>
      </c>
      <c r="D63" s="62"/>
      <c r="E63" s="63"/>
      <c r="F63" s="63"/>
      <c r="G63" s="64">
        <v>93</v>
      </c>
      <c r="H63" s="63"/>
      <c r="I63" s="63"/>
      <c r="J63" s="65">
        <v>9</v>
      </c>
      <c r="K63" s="63"/>
      <c r="L63" s="66"/>
      <c r="M63" s="100">
        <f t="shared" si="1"/>
        <v>84</v>
      </c>
      <c r="N63" s="179"/>
      <c r="O63" s="109">
        <f t="shared" si="2"/>
        <v>0</v>
      </c>
      <c r="P63" s="110">
        <f t="shared" si="3"/>
        <v>0</v>
      </c>
      <c r="Q63" s="110">
        <f t="shared" si="4"/>
        <v>0</v>
      </c>
      <c r="R63" s="171"/>
      <c r="S63" s="126">
        <f t="shared" si="8"/>
        <v>0</v>
      </c>
      <c r="T63" s="171"/>
      <c r="U63" s="136">
        <f t="shared" si="5"/>
        <v>0</v>
      </c>
      <c r="V63" s="49"/>
      <c r="Y63" s="51">
        <f t="shared" si="6"/>
        <v>0</v>
      </c>
      <c r="Z63" s="51">
        <f t="shared" si="7"/>
        <v>0</v>
      </c>
    </row>
    <row r="64" spans="1:26">
      <c r="A64" s="8" t="s">
        <v>27</v>
      </c>
      <c r="B64" s="14" t="s">
        <v>29</v>
      </c>
      <c r="C64" s="19" t="s">
        <v>67</v>
      </c>
      <c r="D64" s="62"/>
      <c r="E64" s="63"/>
      <c r="F64" s="63"/>
      <c r="G64" s="64">
        <v>53</v>
      </c>
      <c r="H64" s="63"/>
      <c r="I64" s="63"/>
      <c r="J64" s="65">
        <v>5</v>
      </c>
      <c r="K64" s="63"/>
      <c r="L64" s="66"/>
      <c r="M64" s="100">
        <f t="shared" si="1"/>
        <v>48</v>
      </c>
      <c r="N64" s="179"/>
      <c r="O64" s="109">
        <f t="shared" si="2"/>
        <v>0</v>
      </c>
      <c r="P64" s="110">
        <f t="shared" si="3"/>
        <v>0</v>
      </c>
      <c r="Q64" s="110">
        <f t="shared" si="4"/>
        <v>0</v>
      </c>
      <c r="R64" s="171"/>
      <c r="S64" s="126">
        <f t="shared" si="8"/>
        <v>0</v>
      </c>
      <c r="T64" s="171"/>
      <c r="U64" s="136">
        <f t="shared" si="5"/>
        <v>0</v>
      </c>
      <c r="V64" s="49"/>
      <c r="Y64" s="51">
        <f t="shared" si="6"/>
        <v>0</v>
      </c>
      <c r="Z64" s="51">
        <f t="shared" si="7"/>
        <v>0</v>
      </c>
    </row>
    <row r="65" spans="1:26">
      <c r="A65" s="8" t="s">
        <v>27</v>
      </c>
      <c r="B65" s="14" t="s">
        <v>30</v>
      </c>
      <c r="C65" s="19" t="s">
        <v>67</v>
      </c>
      <c r="D65" s="62"/>
      <c r="E65" s="63"/>
      <c r="F65" s="63"/>
      <c r="G65" s="64">
        <v>113</v>
      </c>
      <c r="H65" s="63"/>
      <c r="I65" s="63"/>
      <c r="J65" s="65">
        <v>11</v>
      </c>
      <c r="K65" s="63"/>
      <c r="L65" s="66"/>
      <c r="M65" s="100">
        <f t="shared" si="1"/>
        <v>102</v>
      </c>
      <c r="N65" s="179"/>
      <c r="O65" s="109">
        <f t="shared" si="2"/>
        <v>0</v>
      </c>
      <c r="P65" s="110">
        <f t="shared" si="3"/>
        <v>0</v>
      </c>
      <c r="Q65" s="110">
        <f t="shared" si="4"/>
        <v>0</v>
      </c>
      <c r="R65" s="171"/>
      <c r="S65" s="126">
        <f t="shared" si="8"/>
        <v>0</v>
      </c>
      <c r="T65" s="171"/>
      <c r="U65" s="136">
        <f t="shared" si="5"/>
        <v>0</v>
      </c>
      <c r="V65" s="49"/>
      <c r="Y65" s="51">
        <f t="shared" si="6"/>
        <v>0</v>
      </c>
      <c r="Z65" s="51">
        <f t="shared" si="7"/>
        <v>0</v>
      </c>
    </row>
    <row r="66" spans="1:26">
      <c r="A66" s="8" t="s">
        <v>27</v>
      </c>
      <c r="B66" s="14" t="s">
        <v>31</v>
      </c>
      <c r="C66" s="19" t="s">
        <v>67</v>
      </c>
      <c r="D66" s="62"/>
      <c r="E66" s="63"/>
      <c r="F66" s="63"/>
      <c r="G66" s="64">
        <v>35</v>
      </c>
      <c r="H66" s="63"/>
      <c r="I66" s="63"/>
      <c r="J66" s="65">
        <v>3</v>
      </c>
      <c r="K66" s="63"/>
      <c r="L66" s="66"/>
      <c r="M66" s="100">
        <f t="shared" si="1"/>
        <v>32</v>
      </c>
      <c r="N66" s="179"/>
      <c r="O66" s="109">
        <f t="shared" si="2"/>
        <v>0</v>
      </c>
      <c r="P66" s="110">
        <f t="shared" si="3"/>
        <v>0</v>
      </c>
      <c r="Q66" s="110">
        <f t="shared" si="4"/>
        <v>0</v>
      </c>
      <c r="R66" s="171"/>
      <c r="S66" s="126">
        <f t="shared" si="8"/>
        <v>0</v>
      </c>
      <c r="T66" s="171"/>
      <c r="U66" s="136">
        <f t="shared" si="5"/>
        <v>0</v>
      </c>
      <c r="V66" s="49"/>
      <c r="Y66" s="51">
        <f t="shared" si="6"/>
        <v>0</v>
      </c>
      <c r="Z66" s="51">
        <f t="shared" si="7"/>
        <v>0</v>
      </c>
    </row>
    <row r="67" spans="1:26">
      <c r="A67" s="8" t="s">
        <v>27</v>
      </c>
      <c r="B67" s="14" t="s">
        <v>32</v>
      </c>
      <c r="C67" s="19" t="s">
        <v>67</v>
      </c>
      <c r="D67" s="62"/>
      <c r="E67" s="63"/>
      <c r="F67" s="63"/>
      <c r="G67" s="64">
        <v>110</v>
      </c>
      <c r="H67" s="63"/>
      <c r="I67" s="63"/>
      <c r="J67" s="65">
        <v>11</v>
      </c>
      <c r="K67" s="63"/>
      <c r="L67" s="66"/>
      <c r="M67" s="100">
        <f t="shared" si="1"/>
        <v>99</v>
      </c>
      <c r="N67" s="179"/>
      <c r="O67" s="109">
        <f t="shared" si="2"/>
        <v>0</v>
      </c>
      <c r="P67" s="110">
        <f t="shared" si="3"/>
        <v>0</v>
      </c>
      <c r="Q67" s="110">
        <f t="shared" si="4"/>
        <v>0</v>
      </c>
      <c r="R67" s="171"/>
      <c r="S67" s="126">
        <f t="shared" si="8"/>
        <v>0</v>
      </c>
      <c r="T67" s="171"/>
      <c r="U67" s="136">
        <f t="shared" si="5"/>
        <v>0</v>
      </c>
      <c r="V67" s="49"/>
      <c r="Y67" s="51">
        <f t="shared" si="6"/>
        <v>0</v>
      </c>
      <c r="Z67" s="51">
        <f t="shared" si="7"/>
        <v>0</v>
      </c>
    </row>
    <row r="68" spans="1:26">
      <c r="A68" s="8" t="s">
        <v>27</v>
      </c>
      <c r="B68" s="14" t="s">
        <v>33</v>
      </c>
      <c r="C68" s="19" t="s">
        <v>67</v>
      </c>
      <c r="D68" s="62"/>
      <c r="E68" s="63"/>
      <c r="F68" s="63"/>
      <c r="G68" s="64">
        <v>38</v>
      </c>
      <c r="H68" s="63"/>
      <c r="I68" s="63"/>
      <c r="J68" s="65">
        <v>4</v>
      </c>
      <c r="K68" s="63"/>
      <c r="L68" s="66"/>
      <c r="M68" s="100">
        <f t="shared" si="1"/>
        <v>34</v>
      </c>
      <c r="N68" s="179"/>
      <c r="O68" s="109">
        <f t="shared" si="2"/>
        <v>0</v>
      </c>
      <c r="P68" s="110">
        <f t="shared" si="3"/>
        <v>0</v>
      </c>
      <c r="Q68" s="110">
        <f t="shared" si="4"/>
        <v>0</v>
      </c>
      <c r="R68" s="171"/>
      <c r="S68" s="126">
        <f t="shared" si="8"/>
        <v>0</v>
      </c>
      <c r="T68" s="171"/>
      <c r="U68" s="136">
        <f t="shared" si="5"/>
        <v>0</v>
      </c>
      <c r="V68" s="49"/>
      <c r="Y68" s="51">
        <f t="shared" si="6"/>
        <v>0</v>
      </c>
      <c r="Z68" s="51">
        <f t="shared" si="7"/>
        <v>0</v>
      </c>
    </row>
    <row r="69" spans="1:26">
      <c r="A69" s="8" t="s">
        <v>27</v>
      </c>
      <c r="B69" s="14" t="s">
        <v>34</v>
      </c>
      <c r="C69" s="19" t="s">
        <v>67</v>
      </c>
      <c r="D69" s="62"/>
      <c r="E69" s="63"/>
      <c r="F69" s="63"/>
      <c r="G69" s="64">
        <v>89</v>
      </c>
      <c r="H69" s="63"/>
      <c r="I69" s="63"/>
      <c r="J69" s="65">
        <v>9</v>
      </c>
      <c r="K69" s="63"/>
      <c r="L69" s="66"/>
      <c r="M69" s="100">
        <f t="shared" si="1"/>
        <v>80</v>
      </c>
      <c r="N69" s="179"/>
      <c r="O69" s="109">
        <f t="shared" si="2"/>
        <v>0</v>
      </c>
      <c r="P69" s="110">
        <f t="shared" si="3"/>
        <v>0</v>
      </c>
      <c r="Q69" s="110">
        <f t="shared" si="4"/>
        <v>0</v>
      </c>
      <c r="R69" s="171"/>
      <c r="S69" s="126">
        <f t="shared" ref="S69:S100" si="9">R69*G69</f>
        <v>0</v>
      </c>
      <c r="T69" s="171"/>
      <c r="U69" s="136">
        <f t="shared" si="5"/>
        <v>0</v>
      </c>
      <c r="V69" s="49"/>
      <c r="Y69" s="51">
        <f t="shared" si="6"/>
        <v>0</v>
      </c>
      <c r="Z69" s="51">
        <f t="shared" si="7"/>
        <v>0</v>
      </c>
    </row>
    <row r="70" spans="1:26">
      <c r="A70" s="8" t="s">
        <v>27</v>
      </c>
      <c r="B70" s="14" t="s">
        <v>35</v>
      </c>
      <c r="C70" s="19" t="s">
        <v>67</v>
      </c>
      <c r="D70" s="62"/>
      <c r="E70" s="63"/>
      <c r="F70" s="63"/>
      <c r="G70" s="64">
        <v>38</v>
      </c>
      <c r="H70" s="63"/>
      <c r="I70" s="63"/>
      <c r="J70" s="65">
        <v>4</v>
      </c>
      <c r="K70" s="63"/>
      <c r="L70" s="66"/>
      <c r="M70" s="100">
        <f t="shared" ref="M70:M145" si="10">G70-J70</f>
        <v>34</v>
      </c>
      <c r="N70" s="179"/>
      <c r="O70" s="109">
        <f t="shared" ref="O70:O133" si="11">M70*N70</f>
        <v>0</v>
      </c>
      <c r="P70" s="110">
        <f t="shared" ref="P70:P133" si="12">I70-N70</f>
        <v>0</v>
      </c>
      <c r="Q70" s="110">
        <f t="shared" ref="Q70:Q133" si="13">M70*P70</f>
        <v>0</v>
      </c>
      <c r="R70" s="171"/>
      <c r="S70" s="126">
        <f t="shared" si="9"/>
        <v>0</v>
      </c>
      <c r="T70" s="171"/>
      <c r="U70" s="136">
        <f t="shared" ref="U70:U145" si="14">G70*T70</f>
        <v>0</v>
      </c>
      <c r="V70" s="49"/>
      <c r="Y70" s="51">
        <f t="shared" ref="Y70:Y133" si="15">J70*N70</f>
        <v>0</v>
      </c>
      <c r="Z70" s="51">
        <f t="shared" ref="Z70:Z133" si="16">J70*P70</f>
        <v>0</v>
      </c>
    </row>
    <row r="71" spans="1:26">
      <c r="A71" s="8" t="s">
        <v>27</v>
      </c>
      <c r="B71" s="14" t="s">
        <v>36</v>
      </c>
      <c r="C71" s="19" t="s">
        <v>67</v>
      </c>
      <c r="D71" s="62"/>
      <c r="E71" s="63"/>
      <c r="F71" s="63"/>
      <c r="G71" s="64">
        <v>95</v>
      </c>
      <c r="H71" s="63"/>
      <c r="I71" s="63"/>
      <c r="J71" s="65">
        <v>9</v>
      </c>
      <c r="K71" s="63"/>
      <c r="L71" s="66"/>
      <c r="M71" s="100">
        <f t="shared" si="10"/>
        <v>86</v>
      </c>
      <c r="N71" s="179"/>
      <c r="O71" s="109">
        <f t="shared" si="11"/>
        <v>0</v>
      </c>
      <c r="P71" s="110">
        <f t="shared" si="12"/>
        <v>0</v>
      </c>
      <c r="Q71" s="110">
        <f t="shared" si="13"/>
        <v>0</v>
      </c>
      <c r="R71" s="171"/>
      <c r="S71" s="126">
        <f t="shared" si="9"/>
        <v>0</v>
      </c>
      <c r="T71" s="171"/>
      <c r="U71" s="136">
        <f t="shared" si="14"/>
        <v>0</v>
      </c>
      <c r="Y71" s="51">
        <f t="shared" si="15"/>
        <v>0</v>
      </c>
      <c r="Z71" s="51">
        <f t="shared" si="16"/>
        <v>0</v>
      </c>
    </row>
    <row r="72" spans="1:26">
      <c r="A72" s="8" t="s">
        <v>27</v>
      </c>
      <c r="B72" s="14" t="s">
        <v>37</v>
      </c>
      <c r="C72" s="19" t="s">
        <v>67</v>
      </c>
      <c r="D72" s="62"/>
      <c r="E72" s="63"/>
      <c r="F72" s="63"/>
      <c r="G72" s="64">
        <v>63</v>
      </c>
      <c r="H72" s="63"/>
      <c r="I72" s="63"/>
      <c r="J72" s="65">
        <v>6</v>
      </c>
      <c r="K72" s="63"/>
      <c r="L72" s="66"/>
      <c r="M72" s="100">
        <f t="shared" si="10"/>
        <v>57</v>
      </c>
      <c r="N72" s="179"/>
      <c r="O72" s="109">
        <f t="shared" si="11"/>
        <v>0</v>
      </c>
      <c r="P72" s="110">
        <f t="shared" si="12"/>
        <v>0</v>
      </c>
      <c r="Q72" s="110">
        <f t="shared" si="13"/>
        <v>0</v>
      </c>
      <c r="R72" s="171"/>
      <c r="S72" s="126">
        <f t="shared" si="9"/>
        <v>0</v>
      </c>
      <c r="T72" s="171"/>
      <c r="U72" s="136">
        <f t="shared" si="14"/>
        <v>0</v>
      </c>
      <c r="Y72" s="51">
        <f t="shared" si="15"/>
        <v>0</v>
      </c>
      <c r="Z72" s="51">
        <f t="shared" si="16"/>
        <v>0</v>
      </c>
    </row>
    <row r="73" spans="1:26">
      <c r="A73" s="8" t="s">
        <v>27</v>
      </c>
      <c r="B73" s="14" t="s">
        <v>38</v>
      </c>
      <c r="C73" s="19" t="s">
        <v>67</v>
      </c>
      <c r="D73" s="62"/>
      <c r="E73" s="63"/>
      <c r="F73" s="63"/>
      <c r="G73" s="64">
        <v>124</v>
      </c>
      <c r="H73" s="63"/>
      <c r="I73" s="63"/>
      <c r="J73" s="65">
        <v>12</v>
      </c>
      <c r="K73" s="63"/>
      <c r="L73" s="66"/>
      <c r="M73" s="100">
        <f t="shared" si="10"/>
        <v>112</v>
      </c>
      <c r="N73" s="179"/>
      <c r="O73" s="109">
        <f t="shared" si="11"/>
        <v>0</v>
      </c>
      <c r="P73" s="110">
        <f t="shared" si="12"/>
        <v>0</v>
      </c>
      <c r="Q73" s="110">
        <f t="shared" si="13"/>
        <v>0</v>
      </c>
      <c r="R73" s="171"/>
      <c r="S73" s="126">
        <f t="shared" si="9"/>
        <v>0</v>
      </c>
      <c r="T73" s="171"/>
      <c r="U73" s="136">
        <f t="shared" si="14"/>
        <v>0</v>
      </c>
      <c r="Y73" s="51">
        <f t="shared" si="15"/>
        <v>0</v>
      </c>
      <c r="Z73" s="51">
        <f t="shared" si="16"/>
        <v>0</v>
      </c>
    </row>
    <row r="74" spans="1:26">
      <c r="A74" s="8" t="s">
        <v>27</v>
      </c>
      <c r="B74" s="14" t="s">
        <v>39</v>
      </c>
      <c r="C74" s="19" t="s">
        <v>67</v>
      </c>
      <c r="D74" s="62"/>
      <c r="E74" s="63"/>
      <c r="F74" s="63"/>
      <c r="G74" s="64">
        <v>117</v>
      </c>
      <c r="H74" s="63"/>
      <c r="I74" s="63"/>
      <c r="J74" s="65">
        <v>11</v>
      </c>
      <c r="K74" s="63"/>
      <c r="L74" s="66"/>
      <c r="M74" s="100">
        <f t="shared" si="10"/>
        <v>106</v>
      </c>
      <c r="N74" s="179"/>
      <c r="O74" s="109">
        <f t="shared" si="11"/>
        <v>0</v>
      </c>
      <c r="P74" s="110">
        <f t="shared" si="12"/>
        <v>0</v>
      </c>
      <c r="Q74" s="110">
        <f t="shared" si="13"/>
        <v>0</v>
      </c>
      <c r="R74" s="171"/>
      <c r="S74" s="126">
        <f t="shared" si="9"/>
        <v>0</v>
      </c>
      <c r="T74" s="171"/>
      <c r="U74" s="136">
        <f t="shared" si="14"/>
        <v>0</v>
      </c>
      <c r="Y74" s="51">
        <f t="shared" si="15"/>
        <v>0</v>
      </c>
      <c r="Z74" s="51">
        <f t="shared" si="16"/>
        <v>0</v>
      </c>
    </row>
    <row r="75" spans="1:26">
      <c r="A75" s="8" t="s">
        <v>27</v>
      </c>
      <c r="B75" s="14" t="s">
        <v>40</v>
      </c>
      <c r="C75" s="19" t="s">
        <v>67</v>
      </c>
      <c r="D75" s="62"/>
      <c r="E75" s="63"/>
      <c r="F75" s="63"/>
      <c r="G75" s="64">
        <v>28</v>
      </c>
      <c r="H75" s="63"/>
      <c r="I75" s="63"/>
      <c r="J75" s="65">
        <v>3</v>
      </c>
      <c r="K75" s="63"/>
      <c r="L75" s="66"/>
      <c r="M75" s="100">
        <f t="shared" si="10"/>
        <v>25</v>
      </c>
      <c r="N75" s="179"/>
      <c r="O75" s="109">
        <f t="shared" si="11"/>
        <v>0</v>
      </c>
      <c r="P75" s="110">
        <f t="shared" si="12"/>
        <v>0</v>
      </c>
      <c r="Q75" s="110">
        <f t="shared" si="13"/>
        <v>0</v>
      </c>
      <c r="R75" s="171"/>
      <c r="S75" s="126">
        <f t="shared" si="9"/>
        <v>0</v>
      </c>
      <c r="T75" s="171"/>
      <c r="U75" s="136">
        <f t="shared" si="14"/>
        <v>0</v>
      </c>
      <c r="Y75" s="51">
        <f t="shared" si="15"/>
        <v>0</v>
      </c>
      <c r="Z75" s="51">
        <f t="shared" si="16"/>
        <v>0</v>
      </c>
    </row>
    <row r="76" spans="1:26">
      <c r="A76" s="8" t="s">
        <v>27</v>
      </c>
      <c r="B76" s="14" t="s">
        <v>28</v>
      </c>
      <c r="C76" s="19" t="s">
        <v>116</v>
      </c>
      <c r="D76" s="62"/>
      <c r="E76" s="63"/>
      <c r="F76" s="63"/>
      <c r="G76" s="64">
        <v>89</v>
      </c>
      <c r="H76" s="63"/>
      <c r="I76" s="63"/>
      <c r="J76" s="65">
        <v>9</v>
      </c>
      <c r="K76" s="63"/>
      <c r="L76" s="66"/>
      <c r="M76" s="100">
        <f t="shared" si="10"/>
        <v>80</v>
      </c>
      <c r="N76" s="179"/>
      <c r="O76" s="109">
        <f t="shared" si="11"/>
        <v>0</v>
      </c>
      <c r="P76" s="110">
        <f t="shared" si="12"/>
        <v>0</v>
      </c>
      <c r="Q76" s="110">
        <f t="shared" si="13"/>
        <v>0</v>
      </c>
      <c r="R76" s="171"/>
      <c r="S76" s="126">
        <f t="shared" si="9"/>
        <v>0</v>
      </c>
      <c r="T76" s="171"/>
      <c r="U76" s="136">
        <f t="shared" si="14"/>
        <v>0</v>
      </c>
      <c r="V76" s="49"/>
      <c r="Y76" s="51">
        <f t="shared" si="15"/>
        <v>0</v>
      </c>
      <c r="Z76" s="51">
        <f t="shared" si="16"/>
        <v>0</v>
      </c>
    </row>
    <row r="77" spans="1:26">
      <c r="A77" s="8" t="s">
        <v>27</v>
      </c>
      <c r="B77" s="14" t="s">
        <v>29</v>
      </c>
      <c r="C77" s="19" t="s">
        <v>116</v>
      </c>
      <c r="D77" s="62"/>
      <c r="E77" s="63"/>
      <c r="F77" s="63"/>
      <c r="G77" s="64">
        <v>47</v>
      </c>
      <c r="H77" s="63"/>
      <c r="I77" s="63"/>
      <c r="J77" s="65">
        <v>5</v>
      </c>
      <c r="K77" s="63"/>
      <c r="L77" s="66"/>
      <c r="M77" s="100">
        <f t="shared" si="10"/>
        <v>42</v>
      </c>
      <c r="N77" s="179"/>
      <c r="O77" s="109">
        <f t="shared" si="11"/>
        <v>0</v>
      </c>
      <c r="P77" s="110">
        <f t="shared" si="12"/>
        <v>0</v>
      </c>
      <c r="Q77" s="110">
        <f t="shared" si="13"/>
        <v>0</v>
      </c>
      <c r="R77" s="171"/>
      <c r="S77" s="126">
        <f t="shared" si="9"/>
        <v>0</v>
      </c>
      <c r="T77" s="171"/>
      <c r="U77" s="136">
        <f t="shared" si="14"/>
        <v>0</v>
      </c>
      <c r="V77" s="49"/>
      <c r="Y77" s="51">
        <f t="shared" si="15"/>
        <v>0</v>
      </c>
      <c r="Z77" s="51">
        <f t="shared" si="16"/>
        <v>0</v>
      </c>
    </row>
    <row r="78" spans="1:26">
      <c r="A78" s="8" t="s">
        <v>27</v>
      </c>
      <c r="B78" s="14" t="s">
        <v>30</v>
      </c>
      <c r="C78" s="19" t="s">
        <v>116</v>
      </c>
      <c r="D78" s="62"/>
      <c r="E78" s="63"/>
      <c r="F78" s="63"/>
      <c r="G78" s="64">
        <v>100</v>
      </c>
      <c r="H78" s="63"/>
      <c r="I78" s="63"/>
      <c r="J78" s="65">
        <v>10</v>
      </c>
      <c r="K78" s="63"/>
      <c r="L78" s="66"/>
      <c r="M78" s="100">
        <f t="shared" si="10"/>
        <v>90</v>
      </c>
      <c r="N78" s="179"/>
      <c r="O78" s="109">
        <f t="shared" si="11"/>
        <v>0</v>
      </c>
      <c r="P78" s="110">
        <f t="shared" si="12"/>
        <v>0</v>
      </c>
      <c r="Q78" s="110">
        <f t="shared" si="13"/>
        <v>0</v>
      </c>
      <c r="R78" s="171"/>
      <c r="S78" s="126">
        <f t="shared" si="9"/>
        <v>0</v>
      </c>
      <c r="T78" s="171"/>
      <c r="U78" s="136">
        <f t="shared" si="14"/>
        <v>0</v>
      </c>
      <c r="V78" s="49"/>
      <c r="Y78" s="51">
        <f t="shared" si="15"/>
        <v>0</v>
      </c>
      <c r="Z78" s="51">
        <f t="shared" si="16"/>
        <v>0</v>
      </c>
    </row>
    <row r="79" spans="1:26">
      <c r="A79" s="8" t="s">
        <v>27</v>
      </c>
      <c r="B79" s="14" t="s">
        <v>31</v>
      </c>
      <c r="C79" s="19" t="s">
        <v>116</v>
      </c>
      <c r="D79" s="62"/>
      <c r="E79" s="63"/>
      <c r="F79" s="63"/>
      <c r="G79" s="64">
        <v>29</v>
      </c>
      <c r="H79" s="63"/>
      <c r="I79" s="63"/>
      <c r="J79" s="65">
        <v>3</v>
      </c>
      <c r="K79" s="63"/>
      <c r="L79" s="66"/>
      <c r="M79" s="100">
        <f t="shared" si="10"/>
        <v>26</v>
      </c>
      <c r="N79" s="179"/>
      <c r="O79" s="109">
        <f t="shared" si="11"/>
        <v>0</v>
      </c>
      <c r="P79" s="110">
        <f t="shared" si="12"/>
        <v>0</v>
      </c>
      <c r="Q79" s="110">
        <f t="shared" si="13"/>
        <v>0</v>
      </c>
      <c r="R79" s="171"/>
      <c r="S79" s="126">
        <f t="shared" si="9"/>
        <v>0</v>
      </c>
      <c r="T79" s="171"/>
      <c r="U79" s="136">
        <f t="shared" si="14"/>
        <v>0</v>
      </c>
      <c r="V79" s="49"/>
      <c r="Y79" s="51">
        <f t="shared" si="15"/>
        <v>0</v>
      </c>
      <c r="Z79" s="51">
        <f t="shared" si="16"/>
        <v>0</v>
      </c>
    </row>
    <row r="80" spans="1:26">
      <c r="A80" s="8" t="s">
        <v>27</v>
      </c>
      <c r="B80" s="14" t="s">
        <v>32</v>
      </c>
      <c r="C80" s="19" t="s">
        <v>116</v>
      </c>
      <c r="D80" s="62"/>
      <c r="E80" s="63"/>
      <c r="F80" s="63"/>
      <c r="G80" s="64">
        <v>109</v>
      </c>
      <c r="H80" s="63"/>
      <c r="I80" s="63"/>
      <c r="J80" s="65">
        <v>10</v>
      </c>
      <c r="K80" s="63"/>
      <c r="L80" s="66"/>
      <c r="M80" s="100">
        <f t="shared" si="10"/>
        <v>99</v>
      </c>
      <c r="N80" s="179"/>
      <c r="O80" s="109">
        <f t="shared" si="11"/>
        <v>0</v>
      </c>
      <c r="P80" s="110">
        <f t="shared" si="12"/>
        <v>0</v>
      </c>
      <c r="Q80" s="110">
        <f t="shared" si="13"/>
        <v>0</v>
      </c>
      <c r="R80" s="171"/>
      <c r="S80" s="126">
        <f t="shared" si="9"/>
        <v>0</v>
      </c>
      <c r="T80" s="171"/>
      <c r="U80" s="136">
        <f t="shared" si="14"/>
        <v>0</v>
      </c>
      <c r="V80" s="49"/>
      <c r="Y80" s="51">
        <f t="shared" si="15"/>
        <v>0</v>
      </c>
      <c r="Z80" s="51">
        <f t="shared" si="16"/>
        <v>0</v>
      </c>
    </row>
    <row r="81" spans="1:26">
      <c r="A81" s="8" t="s">
        <v>27</v>
      </c>
      <c r="B81" s="14" t="s">
        <v>33</v>
      </c>
      <c r="C81" s="19" t="s">
        <v>116</v>
      </c>
      <c r="D81" s="62"/>
      <c r="E81" s="63"/>
      <c r="F81" s="63"/>
      <c r="G81" s="64">
        <v>39</v>
      </c>
      <c r="H81" s="63"/>
      <c r="I81" s="63"/>
      <c r="J81" s="65">
        <v>4</v>
      </c>
      <c r="K81" s="63"/>
      <c r="L81" s="66"/>
      <c r="M81" s="100">
        <f t="shared" si="10"/>
        <v>35</v>
      </c>
      <c r="N81" s="179"/>
      <c r="O81" s="109">
        <f t="shared" si="11"/>
        <v>0</v>
      </c>
      <c r="P81" s="110">
        <f t="shared" si="12"/>
        <v>0</v>
      </c>
      <c r="Q81" s="110">
        <f t="shared" si="13"/>
        <v>0</v>
      </c>
      <c r="R81" s="171"/>
      <c r="S81" s="126">
        <f t="shared" si="9"/>
        <v>0</v>
      </c>
      <c r="T81" s="171"/>
      <c r="U81" s="136">
        <f t="shared" si="14"/>
        <v>0</v>
      </c>
      <c r="V81" s="49"/>
      <c r="Y81" s="51">
        <f t="shared" si="15"/>
        <v>0</v>
      </c>
      <c r="Z81" s="51">
        <f t="shared" si="16"/>
        <v>0</v>
      </c>
    </row>
    <row r="82" spans="1:26">
      <c r="A82" s="8" t="s">
        <v>27</v>
      </c>
      <c r="B82" s="14" t="s">
        <v>34</v>
      </c>
      <c r="C82" s="19" t="s">
        <v>116</v>
      </c>
      <c r="D82" s="62"/>
      <c r="E82" s="63"/>
      <c r="F82" s="63"/>
      <c r="G82" s="64">
        <v>103</v>
      </c>
      <c r="H82" s="63"/>
      <c r="I82" s="63"/>
      <c r="J82" s="65">
        <v>10</v>
      </c>
      <c r="K82" s="63"/>
      <c r="L82" s="66"/>
      <c r="M82" s="100">
        <f t="shared" si="10"/>
        <v>93</v>
      </c>
      <c r="N82" s="179"/>
      <c r="O82" s="109">
        <f t="shared" si="11"/>
        <v>0</v>
      </c>
      <c r="P82" s="110">
        <f t="shared" si="12"/>
        <v>0</v>
      </c>
      <c r="Q82" s="110">
        <f t="shared" si="13"/>
        <v>0</v>
      </c>
      <c r="R82" s="171"/>
      <c r="S82" s="126">
        <f t="shared" si="9"/>
        <v>0</v>
      </c>
      <c r="T82" s="171"/>
      <c r="U82" s="136">
        <f t="shared" si="14"/>
        <v>0</v>
      </c>
      <c r="V82" s="49"/>
      <c r="Y82" s="51">
        <f t="shared" si="15"/>
        <v>0</v>
      </c>
      <c r="Z82" s="51">
        <f t="shared" si="16"/>
        <v>0</v>
      </c>
    </row>
    <row r="83" spans="1:26">
      <c r="A83" s="8" t="s">
        <v>27</v>
      </c>
      <c r="B83" s="14" t="s">
        <v>35</v>
      </c>
      <c r="C83" s="19" t="s">
        <v>116</v>
      </c>
      <c r="D83" s="62"/>
      <c r="E83" s="63"/>
      <c r="F83" s="63"/>
      <c r="G83" s="64">
        <v>40</v>
      </c>
      <c r="H83" s="63"/>
      <c r="I83" s="63"/>
      <c r="J83" s="65">
        <v>4</v>
      </c>
      <c r="K83" s="63"/>
      <c r="L83" s="66"/>
      <c r="M83" s="100">
        <f t="shared" si="10"/>
        <v>36</v>
      </c>
      <c r="N83" s="179"/>
      <c r="O83" s="109">
        <f t="shared" si="11"/>
        <v>0</v>
      </c>
      <c r="P83" s="110">
        <f t="shared" si="12"/>
        <v>0</v>
      </c>
      <c r="Q83" s="110">
        <f t="shared" si="13"/>
        <v>0</v>
      </c>
      <c r="R83" s="171"/>
      <c r="S83" s="126">
        <f t="shared" si="9"/>
        <v>0</v>
      </c>
      <c r="T83" s="171"/>
      <c r="U83" s="136">
        <f t="shared" si="14"/>
        <v>0</v>
      </c>
      <c r="V83" s="49"/>
      <c r="Y83" s="51">
        <f t="shared" si="15"/>
        <v>0</v>
      </c>
      <c r="Z83" s="51">
        <f t="shared" si="16"/>
        <v>0</v>
      </c>
    </row>
    <row r="84" spans="1:26">
      <c r="A84" s="8" t="s">
        <v>27</v>
      </c>
      <c r="B84" s="14" t="s">
        <v>36</v>
      </c>
      <c r="C84" s="19" t="s">
        <v>116</v>
      </c>
      <c r="D84" s="62"/>
      <c r="E84" s="63"/>
      <c r="F84" s="63"/>
      <c r="G84" s="64">
        <v>129</v>
      </c>
      <c r="H84" s="63"/>
      <c r="I84" s="63"/>
      <c r="J84" s="65">
        <v>12</v>
      </c>
      <c r="K84" s="63"/>
      <c r="L84" s="66"/>
      <c r="M84" s="100">
        <f t="shared" si="10"/>
        <v>117</v>
      </c>
      <c r="N84" s="179"/>
      <c r="O84" s="109">
        <f t="shared" si="11"/>
        <v>0</v>
      </c>
      <c r="P84" s="110">
        <f t="shared" si="12"/>
        <v>0</v>
      </c>
      <c r="Q84" s="110">
        <f t="shared" si="13"/>
        <v>0</v>
      </c>
      <c r="R84" s="171"/>
      <c r="S84" s="126">
        <f t="shared" si="9"/>
        <v>0</v>
      </c>
      <c r="T84" s="171"/>
      <c r="U84" s="136">
        <f t="shared" si="14"/>
        <v>0</v>
      </c>
      <c r="Y84" s="51">
        <f t="shared" si="15"/>
        <v>0</v>
      </c>
      <c r="Z84" s="51">
        <f t="shared" si="16"/>
        <v>0</v>
      </c>
    </row>
    <row r="85" spans="1:26">
      <c r="A85" s="8" t="s">
        <v>27</v>
      </c>
      <c r="B85" s="14" t="s">
        <v>37</v>
      </c>
      <c r="C85" s="19" t="s">
        <v>116</v>
      </c>
      <c r="D85" s="62"/>
      <c r="E85" s="63"/>
      <c r="F85" s="63"/>
      <c r="G85" s="64">
        <v>74</v>
      </c>
      <c r="H85" s="63"/>
      <c r="I85" s="63"/>
      <c r="J85" s="65">
        <v>7</v>
      </c>
      <c r="K85" s="63"/>
      <c r="L85" s="66"/>
      <c r="M85" s="100">
        <f t="shared" si="10"/>
        <v>67</v>
      </c>
      <c r="N85" s="179"/>
      <c r="O85" s="109">
        <f t="shared" si="11"/>
        <v>0</v>
      </c>
      <c r="P85" s="110">
        <f t="shared" si="12"/>
        <v>0</v>
      </c>
      <c r="Q85" s="110">
        <f t="shared" si="13"/>
        <v>0</v>
      </c>
      <c r="R85" s="171"/>
      <c r="S85" s="126">
        <f t="shared" si="9"/>
        <v>0</v>
      </c>
      <c r="T85" s="171"/>
      <c r="U85" s="136">
        <f t="shared" si="14"/>
        <v>0</v>
      </c>
      <c r="Y85" s="51">
        <f t="shared" si="15"/>
        <v>0</v>
      </c>
      <c r="Z85" s="51">
        <f t="shared" si="16"/>
        <v>0</v>
      </c>
    </row>
    <row r="86" spans="1:26">
      <c r="A86" s="8" t="s">
        <v>27</v>
      </c>
      <c r="B86" s="14" t="s">
        <v>38</v>
      </c>
      <c r="C86" s="19" t="s">
        <v>116</v>
      </c>
      <c r="D86" s="62"/>
      <c r="E86" s="63"/>
      <c r="F86" s="63"/>
      <c r="G86" s="64">
        <v>110</v>
      </c>
      <c r="H86" s="63"/>
      <c r="I86" s="63"/>
      <c r="J86" s="65">
        <v>11</v>
      </c>
      <c r="K86" s="63"/>
      <c r="L86" s="66"/>
      <c r="M86" s="100">
        <f t="shared" si="10"/>
        <v>99</v>
      </c>
      <c r="N86" s="179"/>
      <c r="O86" s="109">
        <f t="shared" si="11"/>
        <v>0</v>
      </c>
      <c r="P86" s="110">
        <f t="shared" si="12"/>
        <v>0</v>
      </c>
      <c r="Q86" s="110">
        <f t="shared" si="13"/>
        <v>0</v>
      </c>
      <c r="R86" s="171"/>
      <c r="S86" s="126">
        <f t="shared" si="9"/>
        <v>0</v>
      </c>
      <c r="T86" s="171"/>
      <c r="U86" s="136">
        <f t="shared" si="14"/>
        <v>0</v>
      </c>
      <c r="Y86" s="51">
        <f t="shared" si="15"/>
        <v>0</v>
      </c>
      <c r="Z86" s="51">
        <f t="shared" si="16"/>
        <v>0</v>
      </c>
    </row>
    <row r="87" spans="1:26">
      <c r="A87" s="8" t="s">
        <v>27</v>
      </c>
      <c r="B87" s="14" t="s">
        <v>39</v>
      </c>
      <c r="C87" s="19" t="s">
        <v>116</v>
      </c>
      <c r="D87" s="62"/>
      <c r="E87" s="63"/>
      <c r="F87" s="63"/>
      <c r="G87" s="64">
        <v>140</v>
      </c>
      <c r="H87" s="63"/>
      <c r="I87" s="63"/>
      <c r="J87" s="65">
        <v>13</v>
      </c>
      <c r="K87" s="63"/>
      <c r="L87" s="66"/>
      <c r="M87" s="100">
        <f t="shared" si="10"/>
        <v>127</v>
      </c>
      <c r="N87" s="179"/>
      <c r="O87" s="109">
        <f t="shared" si="11"/>
        <v>0</v>
      </c>
      <c r="P87" s="110">
        <f t="shared" si="12"/>
        <v>0</v>
      </c>
      <c r="Q87" s="110">
        <f t="shared" si="13"/>
        <v>0</v>
      </c>
      <c r="R87" s="171"/>
      <c r="S87" s="126">
        <f t="shared" si="9"/>
        <v>0</v>
      </c>
      <c r="T87" s="171"/>
      <c r="U87" s="136">
        <f t="shared" si="14"/>
        <v>0</v>
      </c>
      <c r="Y87" s="51">
        <f t="shared" si="15"/>
        <v>0</v>
      </c>
      <c r="Z87" s="51">
        <f t="shared" si="16"/>
        <v>0</v>
      </c>
    </row>
    <row r="88" spans="1:26">
      <c r="A88" s="8" t="s">
        <v>27</v>
      </c>
      <c r="B88" s="14" t="s">
        <v>40</v>
      </c>
      <c r="C88" s="19" t="s">
        <v>116</v>
      </c>
      <c r="D88" s="62"/>
      <c r="E88" s="63"/>
      <c r="F88" s="63"/>
      <c r="G88" s="64">
        <v>26</v>
      </c>
      <c r="H88" s="63"/>
      <c r="I88" s="63"/>
      <c r="J88" s="65">
        <v>3</v>
      </c>
      <c r="K88" s="63"/>
      <c r="L88" s="66"/>
      <c r="M88" s="100">
        <f t="shared" si="10"/>
        <v>23</v>
      </c>
      <c r="N88" s="179"/>
      <c r="O88" s="109">
        <f t="shared" si="11"/>
        <v>0</v>
      </c>
      <c r="P88" s="110">
        <f t="shared" si="12"/>
        <v>0</v>
      </c>
      <c r="Q88" s="110">
        <f t="shared" si="13"/>
        <v>0</v>
      </c>
      <c r="R88" s="171"/>
      <c r="S88" s="126">
        <f t="shared" si="9"/>
        <v>0</v>
      </c>
      <c r="T88" s="171"/>
      <c r="U88" s="136">
        <f t="shared" si="14"/>
        <v>0</v>
      </c>
      <c r="Y88" s="51">
        <f t="shared" si="15"/>
        <v>0</v>
      </c>
      <c r="Z88" s="51">
        <f t="shared" si="16"/>
        <v>0</v>
      </c>
    </row>
    <row r="89" spans="1:26">
      <c r="A89" s="2" t="s">
        <v>41</v>
      </c>
      <c r="B89" s="5" t="s">
        <v>42</v>
      </c>
      <c r="C89" s="20" t="s">
        <v>64</v>
      </c>
      <c r="D89" s="67"/>
      <c r="E89" s="68"/>
      <c r="F89" s="68"/>
      <c r="G89" s="69">
        <v>93</v>
      </c>
      <c r="H89" s="68"/>
      <c r="I89" s="68"/>
      <c r="J89" s="70">
        <v>9</v>
      </c>
      <c r="K89" s="68"/>
      <c r="L89" s="71"/>
      <c r="M89" s="101">
        <f t="shared" si="10"/>
        <v>84</v>
      </c>
      <c r="N89" s="180"/>
      <c r="O89" s="111">
        <f t="shared" si="11"/>
        <v>0</v>
      </c>
      <c r="P89" s="112">
        <f t="shared" si="12"/>
        <v>0</v>
      </c>
      <c r="Q89" s="112">
        <f t="shared" si="13"/>
        <v>0</v>
      </c>
      <c r="R89" s="172"/>
      <c r="S89" s="127">
        <f t="shared" si="9"/>
        <v>0</v>
      </c>
      <c r="T89" s="172"/>
      <c r="U89" s="137">
        <f t="shared" si="14"/>
        <v>0</v>
      </c>
      <c r="V89" s="49"/>
      <c r="Y89" s="51">
        <f t="shared" si="15"/>
        <v>0</v>
      </c>
      <c r="Z89" s="51">
        <f t="shared" si="16"/>
        <v>0</v>
      </c>
    </row>
    <row r="90" spans="1:26">
      <c r="A90" s="2" t="s">
        <v>41</v>
      </c>
      <c r="B90" s="5" t="s">
        <v>43</v>
      </c>
      <c r="C90" s="20" t="s">
        <v>64</v>
      </c>
      <c r="D90" s="67"/>
      <c r="E90" s="68"/>
      <c r="F90" s="68"/>
      <c r="G90" s="69">
        <v>57</v>
      </c>
      <c r="H90" s="68"/>
      <c r="I90" s="68"/>
      <c r="J90" s="70">
        <v>7</v>
      </c>
      <c r="K90" s="68"/>
      <c r="L90" s="71"/>
      <c r="M90" s="101">
        <f t="shared" si="10"/>
        <v>50</v>
      </c>
      <c r="N90" s="180"/>
      <c r="O90" s="111">
        <f t="shared" si="11"/>
        <v>0</v>
      </c>
      <c r="P90" s="112">
        <f t="shared" si="12"/>
        <v>0</v>
      </c>
      <c r="Q90" s="112">
        <f t="shared" si="13"/>
        <v>0</v>
      </c>
      <c r="R90" s="172"/>
      <c r="S90" s="127">
        <f t="shared" si="9"/>
        <v>0</v>
      </c>
      <c r="T90" s="172"/>
      <c r="U90" s="137">
        <f t="shared" si="14"/>
        <v>0</v>
      </c>
      <c r="V90" s="49"/>
      <c r="Y90" s="51">
        <f t="shared" si="15"/>
        <v>0</v>
      </c>
      <c r="Z90" s="51">
        <f t="shared" si="16"/>
        <v>0</v>
      </c>
    </row>
    <row r="91" spans="1:26">
      <c r="A91" s="2" t="s">
        <v>41</v>
      </c>
      <c r="B91" s="5" t="s">
        <v>44</v>
      </c>
      <c r="C91" s="20" t="s">
        <v>64</v>
      </c>
      <c r="D91" s="67"/>
      <c r="E91" s="68"/>
      <c r="F91" s="68"/>
      <c r="G91" s="69">
        <v>106</v>
      </c>
      <c r="H91" s="68"/>
      <c r="I91" s="68"/>
      <c r="J91" s="70">
        <v>10</v>
      </c>
      <c r="K91" s="68"/>
      <c r="L91" s="71"/>
      <c r="M91" s="101">
        <f t="shared" si="10"/>
        <v>96</v>
      </c>
      <c r="N91" s="180"/>
      <c r="O91" s="111">
        <f t="shared" si="11"/>
        <v>0</v>
      </c>
      <c r="P91" s="112">
        <f t="shared" si="12"/>
        <v>0</v>
      </c>
      <c r="Q91" s="112">
        <f t="shared" si="13"/>
        <v>0</v>
      </c>
      <c r="R91" s="172"/>
      <c r="S91" s="127">
        <f t="shared" si="9"/>
        <v>0</v>
      </c>
      <c r="T91" s="172"/>
      <c r="U91" s="137">
        <f t="shared" si="14"/>
        <v>0</v>
      </c>
      <c r="V91" s="49"/>
      <c r="Y91" s="51">
        <f t="shared" si="15"/>
        <v>0</v>
      </c>
      <c r="Z91" s="51">
        <f t="shared" si="16"/>
        <v>0</v>
      </c>
    </row>
    <row r="92" spans="1:26">
      <c r="A92" s="2" t="s">
        <v>41</v>
      </c>
      <c r="B92" s="5" t="s">
        <v>45</v>
      </c>
      <c r="C92" s="20" t="s">
        <v>64</v>
      </c>
      <c r="D92" s="67"/>
      <c r="E92" s="68"/>
      <c r="F92" s="68"/>
      <c r="G92" s="69">
        <v>33</v>
      </c>
      <c r="H92" s="68"/>
      <c r="I92" s="68"/>
      <c r="J92" s="70">
        <v>3</v>
      </c>
      <c r="K92" s="68"/>
      <c r="L92" s="71"/>
      <c r="M92" s="101">
        <f t="shared" si="10"/>
        <v>30</v>
      </c>
      <c r="N92" s="180"/>
      <c r="O92" s="111">
        <f t="shared" si="11"/>
        <v>0</v>
      </c>
      <c r="P92" s="112">
        <f t="shared" si="12"/>
        <v>0</v>
      </c>
      <c r="Q92" s="112">
        <f t="shared" si="13"/>
        <v>0</v>
      </c>
      <c r="R92" s="172"/>
      <c r="S92" s="127">
        <f t="shared" si="9"/>
        <v>0</v>
      </c>
      <c r="T92" s="172"/>
      <c r="U92" s="137">
        <f t="shared" si="14"/>
        <v>0</v>
      </c>
      <c r="V92" s="49"/>
      <c r="Y92" s="51">
        <f t="shared" si="15"/>
        <v>0</v>
      </c>
      <c r="Z92" s="51">
        <f t="shared" si="16"/>
        <v>0</v>
      </c>
    </row>
    <row r="93" spans="1:26">
      <c r="A93" s="2" t="s">
        <v>41</v>
      </c>
      <c r="B93" s="5" t="s">
        <v>46</v>
      </c>
      <c r="C93" s="20" t="s">
        <v>64</v>
      </c>
      <c r="D93" s="67"/>
      <c r="E93" s="68"/>
      <c r="F93" s="68"/>
      <c r="G93" s="69">
        <v>140</v>
      </c>
      <c r="H93" s="68"/>
      <c r="I93" s="68"/>
      <c r="J93" s="70">
        <v>12</v>
      </c>
      <c r="K93" s="68"/>
      <c r="L93" s="71"/>
      <c r="M93" s="101">
        <f t="shared" si="10"/>
        <v>128</v>
      </c>
      <c r="N93" s="180"/>
      <c r="O93" s="111">
        <f t="shared" si="11"/>
        <v>0</v>
      </c>
      <c r="P93" s="112">
        <f t="shared" si="12"/>
        <v>0</v>
      </c>
      <c r="Q93" s="112">
        <f t="shared" si="13"/>
        <v>0</v>
      </c>
      <c r="R93" s="172"/>
      <c r="S93" s="127">
        <f t="shared" si="9"/>
        <v>0</v>
      </c>
      <c r="T93" s="172"/>
      <c r="U93" s="137">
        <f t="shared" si="14"/>
        <v>0</v>
      </c>
      <c r="V93" s="49"/>
      <c r="Y93" s="51">
        <f t="shared" si="15"/>
        <v>0</v>
      </c>
      <c r="Z93" s="51">
        <f t="shared" si="16"/>
        <v>0</v>
      </c>
    </row>
    <row r="94" spans="1:26">
      <c r="A94" s="2" t="s">
        <v>41</v>
      </c>
      <c r="B94" s="5" t="s">
        <v>47</v>
      </c>
      <c r="C94" s="20" t="s">
        <v>64</v>
      </c>
      <c r="D94" s="67"/>
      <c r="E94" s="68"/>
      <c r="F94" s="68"/>
      <c r="G94" s="69">
        <v>52</v>
      </c>
      <c r="H94" s="68"/>
      <c r="I94" s="68"/>
      <c r="J94" s="70">
        <v>5</v>
      </c>
      <c r="K94" s="68"/>
      <c r="L94" s="71"/>
      <c r="M94" s="101">
        <f t="shared" si="10"/>
        <v>47</v>
      </c>
      <c r="N94" s="180"/>
      <c r="O94" s="111">
        <f t="shared" si="11"/>
        <v>0</v>
      </c>
      <c r="P94" s="112">
        <f t="shared" si="12"/>
        <v>0</v>
      </c>
      <c r="Q94" s="112">
        <f t="shared" si="13"/>
        <v>0</v>
      </c>
      <c r="R94" s="172"/>
      <c r="S94" s="127">
        <f t="shared" si="9"/>
        <v>0</v>
      </c>
      <c r="T94" s="172"/>
      <c r="U94" s="137">
        <f t="shared" si="14"/>
        <v>0</v>
      </c>
      <c r="V94" s="49"/>
      <c r="Y94" s="51">
        <f t="shared" si="15"/>
        <v>0</v>
      </c>
      <c r="Z94" s="51">
        <f t="shared" si="16"/>
        <v>0</v>
      </c>
    </row>
    <row r="95" spans="1:26">
      <c r="A95" s="2" t="s">
        <v>41</v>
      </c>
      <c r="B95" s="5" t="s">
        <v>48</v>
      </c>
      <c r="C95" s="20" t="s">
        <v>64</v>
      </c>
      <c r="D95" s="67"/>
      <c r="E95" s="68"/>
      <c r="F95" s="68"/>
      <c r="G95" s="69">
        <v>85</v>
      </c>
      <c r="H95" s="68"/>
      <c r="I95" s="68"/>
      <c r="J95" s="70">
        <v>8</v>
      </c>
      <c r="K95" s="68"/>
      <c r="L95" s="71"/>
      <c r="M95" s="101">
        <f t="shared" si="10"/>
        <v>77</v>
      </c>
      <c r="N95" s="180"/>
      <c r="O95" s="111">
        <f t="shared" si="11"/>
        <v>0</v>
      </c>
      <c r="P95" s="112">
        <f t="shared" si="12"/>
        <v>0</v>
      </c>
      <c r="Q95" s="112">
        <f t="shared" si="13"/>
        <v>0</v>
      </c>
      <c r="R95" s="172"/>
      <c r="S95" s="127">
        <f t="shared" si="9"/>
        <v>0</v>
      </c>
      <c r="T95" s="172"/>
      <c r="U95" s="137">
        <f t="shared" si="14"/>
        <v>0</v>
      </c>
      <c r="V95" s="49"/>
      <c r="Y95" s="51">
        <f t="shared" si="15"/>
        <v>0</v>
      </c>
      <c r="Z95" s="51">
        <f t="shared" si="16"/>
        <v>0</v>
      </c>
    </row>
    <row r="96" spans="1:26">
      <c r="A96" s="2" t="s">
        <v>41</v>
      </c>
      <c r="B96" s="5" t="s">
        <v>49</v>
      </c>
      <c r="C96" s="20" t="s">
        <v>64</v>
      </c>
      <c r="D96" s="67"/>
      <c r="E96" s="68"/>
      <c r="F96" s="68"/>
      <c r="G96" s="69">
        <v>40</v>
      </c>
      <c r="H96" s="68"/>
      <c r="I96" s="68"/>
      <c r="J96" s="70">
        <v>4</v>
      </c>
      <c r="K96" s="68"/>
      <c r="L96" s="71"/>
      <c r="M96" s="101">
        <f t="shared" si="10"/>
        <v>36</v>
      </c>
      <c r="N96" s="180"/>
      <c r="O96" s="111">
        <f t="shared" si="11"/>
        <v>0</v>
      </c>
      <c r="P96" s="112">
        <f t="shared" si="12"/>
        <v>0</v>
      </c>
      <c r="Q96" s="112">
        <f t="shared" si="13"/>
        <v>0</v>
      </c>
      <c r="R96" s="172"/>
      <c r="S96" s="127">
        <f t="shared" si="9"/>
        <v>0</v>
      </c>
      <c r="T96" s="172"/>
      <c r="U96" s="137">
        <f t="shared" si="14"/>
        <v>0</v>
      </c>
      <c r="V96" s="49"/>
      <c r="Y96" s="51">
        <f t="shared" si="15"/>
        <v>0</v>
      </c>
      <c r="Z96" s="51">
        <f t="shared" si="16"/>
        <v>0</v>
      </c>
    </row>
    <row r="97" spans="1:26">
      <c r="A97" s="2" t="s">
        <v>41</v>
      </c>
      <c r="B97" s="5" t="s">
        <v>50</v>
      </c>
      <c r="C97" s="20" t="s">
        <v>64</v>
      </c>
      <c r="D97" s="67"/>
      <c r="E97" s="68"/>
      <c r="F97" s="68"/>
      <c r="G97" s="69">
        <v>92</v>
      </c>
      <c r="H97" s="68"/>
      <c r="I97" s="68"/>
      <c r="J97" s="70">
        <v>9</v>
      </c>
      <c r="K97" s="68"/>
      <c r="L97" s="71"/>
      <c r="M97" s="101">
        <f t="shared" si="10"/>
        <v>83</v>
      </c>
      <c r="N97" s="180"/>
      <c r="O97" s="111">
        <f t="shared" si="11"/>
        <v>0</v>
      </c>
      <c r="P97" s="112">
        <f t="shared" si="12"/>
        <v>0</v>
      </c>
      <c r="Q97" s="112">
        <f t="shared" si="13"/>
        <v>0</v>
      </c>
      <c r="R97" s="172"/>
      <c r="S97" s="127">
        <f t="shared" si="9"/>
        <v>0</v>
      </c>
      <c r="T97" s="172"/>
      <c r="U97" s="137">
        <f t="shared" si="14"/>
        <v>0</v>
      </c>
      <c r="Y97" s="51">
        <f t="shared" si="15"/>
        <v>0</v>
      </c>
      <c r="Z97" s="51">
        <f t="shared" si="16"/>
        <v>0</v>
      </c>
    </row>
    <row r="98" spans="1:26">
      <c r="A98" s="2" t="s">
        <v>41</v>
      </c>
      <c r="B98" s="5" t="s">
        <v>51</v>
      </c>
      <c r="C98" s="20" t="s">
        <v>64</v>
      </c>
      <c r="D98" s="67"/>
      <c r="E98" s="68"/>
      <c r="F98" s="68"/>
      <c r="G98" s="69">
        <v>29</v>
      </c>
      <c r="H98" s="68"/>
      <c r="I98" s="68"/>
      <c r="J98" s="70">
        <v>3</v>
      </c>
      <c r="K98" s="68"/>
      <c r="L98" s="71"/>
      <c r="M98" s="101">
        <f t="shared" si="10"/>
        <v>26</v>
      </c>
      <c r="N98" s="180"/>
      <c r="O98" s="111">
        <f t="shared" si="11"/>
        <v>0</v>
      </c>
      <c r="P98" s="112">
        <f t="shared" si="12"/>
        <v>0</v>
      </c>
      <c r="Q98" s="112">
        <f t="shared" si="13"/>
        <v>0</v>
      </c>
      <c r="R98" s="172"/>
      <c r="S98" s="127">
        <f t="shared" si="9"/>
        <v>0</v>
      </c>
      <c r="T98" s="172"/>
      <c r="U98" s="137">
        <f t="shared" si="14"/>
        <v>0</v>
      </c>
      <c r="Y98" s="51">
        <f t="shared" si="15"/>
        <v>0</v>
      </c>
      <c r="Z98" s="51">
        <f t="shared" si="16"/>
        <v>0</v>
      </c>
    </row>
    <row r="99" spans="1:26">
      <c r="A99" s="2" t="s">
        <v>41</v>
      </c>
      <c r="B99" s="5" t="s">
        <v>52</v>
      </c>
      <c r="C99" s="20" t="s">
        <v>64</v>
      </c>
      <c r="D99" s="67"/>
      <c r="E99" s="68"/>
      <c r="F99" s="68"/>
      <c r="G99" s="69">
        <v>98</v>
      </c>
      <c r="H99" s="68"/>
      <c r="I99" s="68"/>
      <c r="J99" s="70">
        <v>9</v>
      </c>
      <c r="K99" s="68"/>
      <c r="L99" s="71"/>
      <c r="M99" s="101">
        <f t="shared" si="10"/>
        <v>89</v>
      </c>
      <c r="N99" s="180"/>
      <c r="O99" s="111">
        <f t="shared" si="11"/>
        <v>0</v>
      </c>
      <c r="P99" s="112">
        <f t="shared" si="12"/>
        <v>0</v>
      </c>
      <c r="Q99" s="112">
        <f t="shared" si="13"/>
        <v>0</v>
      </c>
      <c r="R99" s="172"/>
      <c r="S99" s="127">
        <f t="shared" si="9"/>
        <v>0</v>
      </c>
      <c r="T99" s="172"/>
      <c r="U99" s="137">
        <f t="shared" si="14"/>
        <v>0</v>
      </c>
      <c r="Y99" s="51">
        <f t="shared" si="15"/>
        <v>0</v>
      </c>
      <c r="Z99" s="51">
        <f t="shared" si="16"/>
        <v>0</v>
      </c>
    </row>
    <row r="100" spans="1:26">
      <c r="A100" s="2" t="s">
        <v>41</v>
      </c>
      <c r="B100" s="5" t="s">
        <v>53</v>
      </c>
      <c r="C100" s="20" t="s">
        <v>64</v>
      </c>
      <c r="D100" s="67"/>
      <c r="E100" s="68"/>
      <c r="F100" s="68"/>
      <c r="G100" s="69">
        <v>61</v>
      </c>
      <c r="H100" s="68"/>
      <c r="I100" s="68"/>
      <c r="J100" s="70">
        <v>6</v>
      </c>
      <c r="K100" s="68"/>
      <c r="L100" s="71"/>
      <c r="M100" s="101">
        <f t="shared" si="10"/>
        <v>55</v>
      </c>
      <c r="N100" s="180"/>
      <c r="O100" s="111">
        <f t="shared" si="11"/>
        <v>0</v>
      </c>
      <c r="P100" s="112">
        <f t="shared" si="12"/>
        <v>0</v>
      </c>
      <c r="Q100" s="112">
        <f t="shared" si="13"/>
        <v>0</v>
      </c>
      <c r="R100" s="172"/>
      <c r="S100" s="127">
        <f t="shared" si="9"/>
        <v>0</v>
      </c>
      <c r="T100" s="172"/>
      <c r="U100" s="137">
        <f t="shared" si="14"/>
        <v>0</v>
      </c>
      <c r="Y100" s="51">
        <f t="shared" si="15"/>
        <v>0</v>
      </c>
      <c r="Z100" s="51">
        <f t="shared" si="16"/>
        <v>0</v>
      </c>
    </row>
    <row r="101" spans="1:26">
      <c r="A101" s="2" t="s">
        <v>41</v>
      </c>
      <c r="B101" s="5" t="s">
        <v>54</v>
      </c>
      <c r="C101" s="20" t="s">
        <v>64</v>
      </c>
      <c r="D101" s="67"/>
      <c r="E101" s="68"/>
      <c r="F101" s="68"/>
      <c r="G101" s="69">
        <v>76</v>
      </c>
      <c r="H101" s="68"/>
      <c r="I101" s="68"/>
      <c r="J101" s="70">
        <v>7</v>
      </c>
      <c r="K101" s="68"/>
      <c r="L101" s="71"/>
      <c r="M101" s="101">
        <f t="shared" si="10"/>
        <v>69</v>
      </c>
      <c r="N101" s="180"/>
      <c r="O101" s="111">
        <f t="shared" si="11"/>
        <v>0</v>
      </c>
      <c r="P101" s="112">
        <f t="shared" si="12"/>
        <v>0</v>
      </c>
      <c r="Q101" s="112">
        <f t="shared" si="13"/>
        <v>0</v>
      </c>
      <c r="R101" s="172"/>
      <c r="S101" s="127">
        <f t="shared" ref="S101:S144" si="17">R101*G101</f>
        <v>0</v>
      </c>
      <c r="T101" s="172"/>
      <c r="U101" s="137">
        <f t="shared" si="14"/>
        <v>0</v>
      </c>
      <c r="V101" s="49"/>
      <c r="Y101" s="51">
        <f t="shared" si="15"/>
        <v>0</v>
      </c>
      <c r="Z101" s="51">
        <f t="shared" si="16"/>
        <v>0</v>
      </c>
    </row>
    <row r="102" spans="1:26">
      <c r="A102" s="2" t="s">
        <v>41</v>
      </c>
      <c r="B102" s="5" t="s">
        <v>55</v>
      </c>
      <c r="C102" s="20" t="s">
        <v>64</v>
      </c>
      <c r="D102" s="67"/>
      <c r="E102" s="68"/>
      <c r="F102" s="68"/>
      <c r="G102" s="69">
        <v>30</v>
      </c>
      <c r="H102" s="68"/>
      <c r="I102" s="68"/>
      <c r="J102" s="70">
        <v>3</v>
      </c>
      <c r="K102" s="68"/>
      <c r="L102" s="71"/>
      <c r="M102" s="101">
        <f t="shared" si="10"/>
        <v>27</v>
      </c>
      <c r="N102" s="180"/>
      <c r="O102" s="111">
        <f t="shared" si="11"/>
        <v>0</v>
      </c>
      <c r="P102" s="112">
        <f t="shared" si="12"/>
        <v>0</v>
      </c>
      <c r="Q102" s="112">
        <f t="shared" si="13"/>
        <v>0</v>
      </c>
      <c r="R102" s="172"/>
      <c r="S102" s="127">
        <f t="shared" si="17"/>
        <v>0</v>
      </c>
      <c r="T102" s="172"/>
      <c r="U102" s="137">
        <f t="shared" si="14"/>
        <v>0</v>
      </c>
      <c r="V102" s="49"/>
      <c r="Y102" s="51">
        <f t="shared" si="15"/>
        <v>0</v>
      </c>
      <c r="Z102" s="51">
        <f t="shared" si="16"/>
        <v>0</v>
      </c>
    </row>
    <row r="103" spans="1:26">
      <c r="A103" s="2" t="s">
        <v>41</v>
      </c>
      <c r="B103" s="5" t="s">
        <v>42</v>
      </c>
      <c r="C103" s="20" t="s">
        <v>67</v>
      </c>
      <c r="D103" s="67"/>
      <c r="E103" s="68"/>
      <c r="F103" s="68"/>
      <c r="G103" s="69">
        <v>98</v>
      </c>
      <c r="H103" s="68"/>
      <c r="I103" s="68"/>
      <c r="J103" s="70">
        <v>9</v>
      </c>
      <c r="K103" s="68"/>
      <c r="L103" s="71"/>
      <c r="M103" s="101">
        <f t="shared" si="10"/>
        <v>89</v>
      </c>
      <c r="N103" s="180"/>
      <c r="O103" s="111">
        <f t="shared" si="11"/>
        <v>0</v>
      </c>
      <c r="P103" s="112">
        <f t="shared" si="12"/>
        <v>0</v>
      </c>
      <c r="Q103" s="112">
        <f t="shared" si="13"/>
        <v>0</v>
      </c>
      <c r="R103" s="172"/>
      <c r="S103" s="127">
        <f t="shared" si="17"/>
        <v>0</v>
      </c>
      <c r="T103" s="172"/>
      <c r="U103" s="137">
        <f t="shared" si="14"/>
        <v>0</v>
      </c>
      <c r="V103" s="49"/>
      <c r="Y103" s="51">
        <f t="shared" si="15"/>
        <v>0</v>
      </c>
      <c r="Z103" s="51">
        <f t="shared" si="16"/>
        <v>0</v>
      </c>
    </row>
    <row r="104" spans="1:26">
      <c r="A104" s="2" t="s">
        <v>41</v>
      </c>
      <c r="B104" s="5" t="s">
        <v>43</v>
      </c>
      <c r="C104" s="20" t="s">
        <v>67</v>
      </c>
      <c r="D104" s="67"/>
      <c r="E104" s="68"/>
      <c r="F104" s="68"/>
      <c r="G104" s="69">
        <v>54</v>
      </c>
      <c r="H104" s="68"/>
      <c r="I104" s="68"/>
      <c r="J104" s="70">
        <v>5</v>
      </c>
      <c r="K104" s="68"/>
      <c r="L104" s="71"/>
      <c r="M104" s="101">
        <f t="shared" si="10"/>
        <v>49</v>
      </c>
      <c r="N104" s="180"/>
      <c r="O104" s="111">
        <f t="shared" si="11"/>
        <v>0</v>
      </c>
      <c r="P104" s="112">
        <f t="shared" si="12"/>
        <v>0</v>
      </c>
      <c r="Q104" s="112">
        <f t="shared" si="13"/>
        <v>0</v>
      </c>
      <c r="R104" s="172"/>
      <c r="S104" s="127">
        <f t="shared" si="17"/>
        <v>0</v>
      </c>
      <c r="T104" s="172"/>
      <c r="U104" s="137">
        <f t="shared" si="14"/>
        <v>0</v>
      </c>
      <c r="V104" s="49"/>
      <c r="Y104" s="51">
        <f t="shared" si="15"/>
        <v>0</v>
      </c>
      <c r="Z104" s="51">
        <f t="shared" si="16"/>
        <v>0</v>
      </c>
    </row>
    <row r="105" spans="1:26">
      <c r="A105" s="2" t="s">
        <v>41</v>
      </c>
      <c r="B105" s="5" t="s">
        <v>44</v>
      </c>
      <c r="C105" s="20" t="s">
        <v>67</v>
      </c>
      <c r="D105" s="67"/>
      <c r="E105" s="68"/>
      <c r="F105" s="68"/>
      <c r="G105" s="69">
        <v>116</v>
      </c>
      <c r="H105" s="68"/>
      <c r="I105" s="68"/>
      <c r="J105" s="70">
        <v>11</v>
      </c>
      <c r="K105" s="68"/>
      <c r="L105" s="71"/>
      <c r="M105" s="101">
        <f t="shared" si="10"/>
        <v>105</v>
      </c>
      <c r="N105" s="180"/>
      <c r="O105" s="111">
        <f t="shared" si="11"/>
        <v>0</v>
      </c>
      <c r="P105" s="112">
        <f t="shared" si="12"/>
        <v>0</v>
      </c>
      <c r="Q105" s="112">
        <f t="shared" si="13"/>
        <v>0</v>
      </c>
      <c r="R105" s="172"/>
      <c r="S105" s="127">
        <f t="shared" si="17"/>
        <v>0</v>
      </c>
      <c r="T105" s="172"/>
      <c r="U105" s="137">
        <f t="shared" si="14"/>
        <v>0</v>
      </c>
      <c r="V105" s="49"/>
      <c r="Y105" s="51">
        <f t="shared" si="15"/>
        <v>0</v>
      </c>
      <c r="Z105" s="51">
        <f t="shared" si="16"/>
        <v>0</v>
      </c>
    </row>
    <row r="106" spans="1:26">
      <c r="A106" s="2" t="s">
        <v>41</v>
      </c>
      <c r="B106" s="5" t="s">
        <v>45</v>
      </c>
      <c r="C106" s="20" t="s">
        <v>67</v>
      </c>
      <c r="D106" s="67"/>
      <c r="E106" s="68"/>
      <c r="F106" s="68"/>
      <c r="G106" s="69">
        <v>43</v>
      </c>
      <c r="H106" s="68"/>
      <c r="I106" s="68"/>
      <c r="J106" s="70">
        <v>4</v>
      </c>
      <c r="K106" s="68"/>
      <c r="L106" s="71"/>
      <c r="M106" s="101">
        <f t="shared" si="10"/>
        <v>39</v>
      </c>
      <c r="N106" s="180"/>
      <c r="O106" s="111">
        <f t="shared" si="11"/>
        <v>0</v>
      </c>
      <c r="P106" s="112">
        <f t="shared" si="12"/>
        <v>0</v>
      </c>
      <c r="Q106" s="112">
        <f t="shared" si="13"/>
        <v>0</v>
      </c>
      <c r="R106" s="172"/>
      <c r="S106" s="127">
        <f t="shared" si="17"/>
        <v>0</v>
      </c>
      <c r="T106" s="172"/>
      <c r="U106" s="137">
        <f t="shared" si="14"/>
        <v>0</v>
      </c>
      <c r="V106" s="49"/>
      <c r="Y106" s="51">
        <f t="shared" si="15"/>
        <v>0</v>
      </c>
      <c r="Z106" s="51">
        <f t="shared" si="16"/>
        <v>0</v>
      </c>
    </row>
    <row r="107" spans="1:26">
      <c r="A107" s="2" t="s">
        <v>41</v>
      </c>
      <c r="B107" s="5" t="s">
        <v>46</v>
      </c>
      <c r="C107" s="20" t="s">
        <v>67</v>
      </c>
      <c r="D107" s="67"/>
      <c r="E107" s="68"/>
      <c r="F107" s="68"/>
      <c r="G107" s="69">
        <v>129</v>
      </c>
      <c r="H107" s="68"/>
      <c r="I107" s="68"/>
      <c r="J107" s="70">
        <v>12</v>
      </c>
      <c r="K107" s="68"/>
      <c r="L107" s="71"/>
      <c r="M107" s="101">
        <f t="shared" si="10"/>
        <v>117</v>
      </c>
      <c r="N107" s="180"/>
      <c r="O107" s="111">
        <f t="shared" si="11"/>
        <v>0</v>
      </c>
      <c r="P107" s="112">
        <f t="shared" si="12"/>
        <v>0</v>
      </c>
      <c r="Q107" s="112">
        <f t="shared" si="13"/>
        <v>0</v>
      </c>
      <c r="R107" s="172"/>
      <c r="S107" s="127">
        <f t="shared" si="17"/>
        <v>0</v>
      </c>
      <c r="T107" s="172"/>
      <c r="U107" s="137">
        <f t="shared" si="14"/>
        <v>0</v>
      </c>
      <c r="V107" s="49"/>
      <c r="Y107" s="51">
        <f t="shared" si="15"/>
        <v>0</v>
      </c>
      <c r="Z107" s="51">
        <f t="shared" si="16"/>
        <v>0</v>
      </c>
    </row>
    <row r="108" spans="1:26">
      <c r="A108" s="2" t="s">
        <v>41</v>
      </c>
      <c r="B108" s="5" t="s">
        <v>47</v>
      </c>
      <c r="C108" s="20" t="s">
        <v>67</v>
      </c>
      <c r="D108" s="67"/>
      <c r="E108" s="68"/>
      <c r="F108" s="68"/>
      <c r="G108" s="69">
        <v>48</v>
      </c>
      <c r="H108" s="68"/>
      <c r="I108" s="68"/>
      <c r="J108" s="70">
        <v>4</v>
      </c>
      <c r="K108" s="68"/>
      <c r="L108" s="71"/>
      <c r="M108" s="101">
        <f t="shared" si="10"/>
        <v>44</v>
      </c>
      <c r="N108" s="180"/>
      <c r="O108" s="111">
        <f t="shared" si="11"/>
        <v>0</v>
      </c>
      <c r="P108" s="112">
        <f t="shared" si="12"/>
        <v>0</v>
      </c>
      <c r="Q108" s="112">
        <f t="shared" si="13"/>
        <v>0</v>
      </c>
      <c r="R108" s="172"/>
      <c r="S108" s="127">
        <f t="shared" si="17"/>
        <v>0</v>
      </c>
      <c r="T108" s="172"/>
      <c r="U108" s="137">
        <f t="shared" si="14"/>
        <v>0</v>
      </c>
      <c r="V108" s="49"/>
      <c r="Y108" s="51">
        <f t="shared" si="15"/>
        <v>0</v>
      </c>
      <c r="Z108" s="51">
        <f t="shared" si="16"/>
        <v>0</v>
      </c>
    </row>
    <row r="109" spans="1:26">
      <c r="A109" s="2" t="s">
        <v>41</v>
      </c>
      <c r="B109" s="5" t="s">
        <v>48</v>
      </c>
      <c r="C109" s="20" t="s">
        <v>67</v>
      </c>
      <c r="D109" s="67"/>
      <c r="E109" s="68"/>
      <c r="F109" s="68"/>
      <c r="G109" s="69">
        <v>122</v>
      </c>
      <c r="H109" s="68"/>
      <c r="I109" s="68"/>
      <c r="J109" s="70">
        <v>12</v>
      </c>
      <c r="K109" s="68"/>
      <c r="L109" s="71"/>
      <c r="M109" s="101">
        <f t="shared" si="10"/>
        <v>110</v>
      </c>
      <c r="N109" s="180"/>
      <c r="O109" s="111">
        <f t="shared" si="11"/>
        <v>0</v>
      </c>
      <c r="P109" s="112">
        <f t="shared" si="12"/>
        <v>0</v>
      </c>
      <c r="Q109" s="112">
        <f t="shared" si="13"/>
        <v>0</v>
      </c>
      <c r="R109" s="172"/>
      <c r="S109" s="127">
        <f t="shared" si="17"/>
        <v>0</v>
      </c>
      <c r="T109" s="172"/>
      <c r="U109" s="137">
        <f t="shared" si="14"/>
        <v>0</v>
      </c>
      <c r="V109" s="49"/>
      <c r="Y109" s="51">
        <f t="shared" si="15"/>
        <v>0</v>
      </c>
      <c r="Z109" s="51">
        <f t="shared" si="16"/>
        <v>0</v>
      </c>
    </row>
    <row r="110" spans="1:26">
      <c r="A110" s="2" t="s">
        <v>41</v>
      </c>
      <c r="B110" s="5" t="s">
        <v>49</v>
      </c>
      <c r="C110" s="20" t="s">
        <v>67</v>
      </c>
      <c r="D110" s="67"/>
      <c r="E110" s="68"/>
      <c r="F110" s="68"/>
      <c r="G110" s="69">
        <v>46</v>
      </c>
      <c r="H110" s="68"/>
      <c r="I110" s="68"/>
      <c r="J110" s="70">
        <v>4</v>
      </c>
      <c r="K110" s="68"/>
      <c r="L110" s="71"/>
      <c r="M110" s="101">
        <f t="shared" si="10"/>
        <v>42</v>
      </c>
      <c r="N110" s="180"/>
      <c r="O110" s="111">
        <f t="shared" si="11"/>
        <v>0</v>
      </c>
      <c r="P110" s="112">
        <f t="shared" si="12"/>
        <v>0</v>
      </c>
      <c r="Q110" s="112">
        <f t="shared" si="13"/>
        <v>0</v>
      </c>
      <c r="R110" s="172"/>
      <c r="S110" s="127">
        <f t="shared" si="17"/>
        <v>0</v>
      </c>
      <c r="T110" s="172"/>
      <c r="U110" s="137">
        <f t="shared" si="14"/>
        <v>0</v>
      </c>
      <c r="V110" s="49"/>
      <c r="Y110" s="51">
        <f t="shared" si="15"/>
        <v>0</v>
      </c>
      <c r="Z110" s="51">
        <f t="shared" si="16"/>
        <v>0</v>
      </c>
    </row>
    <row r="111" spans="1:26">
      <c r="A111" s="2" t="s">
        <v>41</v>
      </c>
      <c r="B111" s="5" t="s">
        <v>50</v>
      </c>
      <c r="C111" s="20" t="s">
        <v>67</v>
      </c>
      <c r="D111" s="67"/>
      <c r="E111" s="68"/>
      <c r="F111" s="68"/>
      <c r="G111" s="69">
        <v>149</v>
      </c>
      <c r="H111" s="68"/>
      <c r="I111" s="68"/>
      <c r="J111" s="70">
        <v>15</v>
      </c>
      <c r="K111" s="68"/>
      <c r="L111" s="71"/>
      <c r="M111" s="101">
        <f t="shared" si="10"/>
        <v>134</v>
      </c>
      <c r="N111" s="180"/>
      <c r="O111" s="111">
        <f t="shared" si="11"/>
        <v>0</v>
      </c>
      <c r="P111" s="112">
        <f t="shared" si="12"/>
        <v>0</v>
      </c>
      <c r="Q111" s="112">
        <f t="shared" si="13"/>
        <v>0</v>
      </c>
      <c r="R111" s="172"/>
      <c r="S111" s="127">
        <f t="shared" si="17"/>
        <v>0</v>
      </c>
      <c r="T111" s="172"/>
      <c r="U111" s="137">
        <f t="shared" si="14"/>
        <v>0</v>
      </c>
      <c r="Y111" s="51">
        <f t="shared" si="15"/>
        <v>0</v>
      </c>
      <c r="Z111" s="51">
        <f t="shared" si="16"/>
        <v>0</v>
      </c>
    </row>
    <row r="112" spans="1:26">
      <c r="A112" s="2" t="s">
        <v>41</v>
      </c>
      <c r="B112" s="5" t="s">
        <v>51</v>
      </c>
      <c r="C112" s="20" t="s">
        <v>67</v>
      </c>
      <c r="D112" s="67"/>
      <c r="E112" s="68"/>
      <c r="F112" s="68"/>
      <c r="G112" s="69">
        <v>37</v>
      </c>
      <c r="H112" s="68"/>
      <c r="I112" s="68"/>
      <c r="J112" s="70">
        <v>3</v>
      </c>
      <c r="K112" s="68"/>
      <c r="L112" s="71"/>
      <c r="M112" s="101">
        <f t="shared" si="10"/>
        <v>34</v>
      </c>
      <c r="N112" s="180"/>
      <c r="O112" s="111">
        <f t="shared" si="11"/>
        <v>0</v>
      </c>
      <c r="P112" s="112">
        <f t="shared" si="12"/>
        <v>0</v>
      </c>
      <c r="Q112" s="112">
        <f t="shared" si="13"/>
        <v>0</v>
      </c>
      <c r="R112" s="172"/>
      <c r="S112" s="127">
        <f t="shared" si="17"/>
        <v>0</v>
      </c>
      <c r="T112" s="172"/>
      <c r="U112" s="137">
        <f t="shared" si="14"/>
        <v>0</v>
      </c>
      <c r="Y112" s="51">
        <f t="shared" si="15"/>
        <v>0</v>
      </c>
      <c r="Z112" s="51">
        <f t="shared" si="16"/>
        <v>0</v>
      </c>
    </row>
    <row r="113" spans="1:26">
      <c r="A113" s="2" t="s">
        <v>41</v>
      </c>
      <c r="B113" s="5" t="s">
        <v>52</v>
      </c>
      <c r="C113" s="20" t="s">
        <v>67</v>
      </c>
      <c r="D113" s="67"/>
      <c r="E113" s="68"/>
      <c r="F113" s="68"/>
      <c r="G113" s="69">
        <v>110</v>
      </c>
      <c r="H113" s="68"/>
      <c r="I113" s="68"/>
      <c r="J113" s="70">
        <v>11</v>
      </c>
      <c r="K113" s="68"/>
      <c r="L113" s="71"/>
      <c r="M113" s="101">
        <f t="shared" si="10"/>
        <v>99</v>
      </c>
      <c r="N113" s="180"/>
      <c r="O113" s="111">
        <f t="shared" si="11"/>
        <v>0</v>
      </c>
      <c r="P113" s="112">
        <f t="shared" si="12"/>
        <v>0</v>
      </c>
      <c r="Q113" s="112">
        <f t="shared" si="13"/>
        <v>0</v>
      </c>
      <c r="R113" s="172"/>
      <c r="S113" s="127">
        <f t="shared" si="17"/>
        <v>0</v>
      </c>
      <c r="T113" s="172"/>
      <c r="U113" s="137">
        <f t="shared" si="14"/>
        <v>0</v>
      </c>
      <c r="Y113" s="51">
        <f t="shared" si="15"/>
        <v>0</v>
      </c>
      <c r="Z113" s="51">
        <f t="shared" si="16"/>
        <v>0</v>
      </c>
    </row>
    <row r="114" spans="1:26">
      <c r="A114" s="2" t="s">
        <v>41</v>
      </c>
      <c r="B114" s="5" t="s">
        <v>53</v>
      </c>
      <c r="C114" s="20" t="s">
        <v>67</v>
      </c>
      <c r="D114" s="67"/>
      <c r="E114" s="68"/>
      <c r="F114" s="68"/>
      <c r="G114" s="69">
        <v>54</v>
      </c>
      <c r="H114" s="68"/>
      <c r="I114" s="68"/>
      <c r="J114" s="70">
        <v>5</v>
      </c>
      <c r="K114" s="68"/>
      <c r="L114" s="71"/>
      <c r="M114" s="101">
        <f t="shared" si="10"/>
        <v>49</v>
      </c>
      <c r="N114" s="180"/>
      <c r="O114" s="111">
        <f t="shared" si="11"/>
        <v>0</v>
      </c>
      <c r="P114" s="112">
        <f t="shared" si="12"/>
        <v>0</v>
      </c>
      <c r="Q114" s="112">
        <f t="shared" si="13"/>
        <v>0</v>
      </c>
      <c r="R114" s="172"/>
      <c r="S114" s="127">
        <f t="shared" si="17"/>
        <v>0</v>
      </c>
      <c r="T114" s="172"/>
      <c r="U114" s="137">
        <f t="shared" si="14"/>
        <v>0</v>
      </c>
      <c r="Y114" s="51">
        <f t="shared" si="15"/>
        <v>0</v>
      </c>
      <c r="Z114" s="51">
        <f t="shared" si="16"/>
        <v>0</v>
      </c>
    </row>
    <row r="115" spans="1:26">
      <c r="A115" s="2" t="s">
        <v>41</v>
      </c>
      <c r="B115" s="5" t="s">
        <v>54</v>
      </c>
      <c r="C115" s="20" t="s">
        <v>67</v>
      </c>
      <c r="D115" s="67"/>
      <c r="E115" s="68"/>
      <c r="F115" s="68"/>
      <c r="G115" s="69">
        <v>85</v>
      </c>
      <c r="H115" s="68"/>
      <c r="I115" s="68"/>
      <c r="J115" s="70">
        <v>8</v>
      </c>
      <c r="K115" s="68"/>
      <c r="L115" s="71"/>
      <c r="M115" s="101">
        <f t="shared" si="10"/>
        <v>77</v>
      </c>
      <c r="N115" s="180"/>
      <c r="O115" s="111">
        <f t="shared" si="11"/>
        <v>0</v>
      </c>
      <c r="P115" s="112">
        <f t="shared" si="12"/>
        <v>0</v>
      </c>
      <c r="Q115" s="112">
        <f t="shared" si="13"/>
        <v>0</v>
      </c>
      <c r="R115" s="172"/>
      <c r="S115" s="127">
        <f t="shared" si="17"/>
        <v>0</v>
      </c>
      <c r="T115" s="172"/>
      <c r="U115" s="137">
        <f t="shared" si="14"/>
        <v>0</v>
      </c>
      <c r="V115" s="49"/>
      <c r="Y115" s="51">
        <f t="shared" si="15"/>
        <v>0</v>
      </c>
      <c r="Z115" s="51">
        <f t="shared" si="16"/>
        <v>0</v>
      </c>
    </row>
    <row r="116" spans="1:26">
      <c r="A116" s="2" t="s">
        <v>41</v>
      </c>
      <c r="B116" s="5" t="s">
        <v>55</v>
      </c>
      <c r="C116" s="20" t="s">
        <v>67</v>
      </c>
      <c r="D116" s="67"/>
      <c r="E116" s="68"/>
      <c r="F116" s="68"/>
      <c r="G116" s="69">
        <v>29</v>
      </c>
      <c r="H116" s="68"/>
      <c r="I116" s="68"/>
      <c r="J116" s="70">
        <v>3</v>
      </c>
      <c r="K116" s="68"/>
      <c r="L116" s="71"/>
      <c r="M116" s="101">
        <f t="shared" si="10"/>
        <v>26</v>
      </c>
      <c r="N116" s="180"/>
      <c r="O116" s="111">
        <f t="shared" si="11"/>
        <v>0</v>
      </c>
      <c r="P116" s="112">
        <f t="shared" si="12"/>
        <v>0</v>
      </c>
      <c r="Q116" s="112">
        <f t="shared" si="13"/>
        <v>0</v>
      </c>
      <c r="R116" s="172"/>
      <c r="S116" s="127">
        <f t="shared" si="17"/>
        <v>0</v>
      </c>
      <c r="T116" s="172"/>
      <c r="U116" s="137">
        <f t="shared" si="14"/>
        <v>0</v>
      </c>
      <c r="V116" s="49"/>
      <c r="Y116" s="51">
        <f t="shared" si="15"/>
        <v>0</v>
      </c>
      <c r="Z116" s="51">
        <f t="shared" si="16"/>
        <v>0</v>
      </c>
    </row>
    <row r="117" spans="1:26">
      <c r="A117" s="2" t="s">
        <v>41</v>
      </c>
      <c r="B117" s="5" t="s">
        <v>42</v>
      </c>
      <c r="C117" s="20" t="s">
        <v>116</v>
      </c>
      <c r="D117" s="67"/>
      <c r="E117" s="68"/>
      <c r="F117" s="68"/>
      <c r="G117" s="69">
        <v>92</v>
      </c>
      <c r="H117" s="68"/>
      <c r="I117" s="68"/>
      <c r="J117" s="70">
        <v>9</v>
      </c>
      <c r="K117" s="68"/>
      <c r="L117" s="71"/>
      <c r="M117" s="101">
        <f t="shared" si="10"/>
        <v>83</v>
      </c>
      <c r="N117" s="180"/>
      <c r="O117" s="111">
        <f t="shared" si="11"/>
        <v>0</v>
      </c>
      <c r="P117" s="112">
        <f t="shared" si="12"/>
        <v>0</v>
      </c>
      <c r="Q117" s="112">
        <f t="shared" si="13"/>
        <v>0</v>
      </c>
      <c r="R117" s="172"/>
      <c r="S117" s="127">
        <f t="shared" si="17"/>
        <v>0</v>
      </c>
      <c r="T117" s="172"/>
      <c r="U117" s="137">
        <f t="shared" si="14"/>
        <v>0</v>
      </c>
      <c r="V117" s="49"/>
      <c r="Y117" s="51">
        <f t="shared" si="15"/>
        <v>0</v>
      </c>
      <c r="Z117" s="51">
        <f t="shared" si="16"/>
        <v>0</v>
      </c>
    </row>
    <row r="118" spans="1:26">
      <c r="A118" s="2" t="s">
        <v>41</v>
      </c>
      <c r="B118" s="5" t="s">
        <v>43</v>
      </c>
      <c r="C118" s="20" t="s">
        <v>116</v>
      </c>
      <c r="D118" s="67"/>
      <c r="E118" s="68"/>
      <c r="F118" s="68"/>
      <c r="G118" s="69">
        <v>43</v>
      </c>
      <c r="H118" s="68"/>
      <c r="I118" s="68"/>
      <c r="J118" s="70">
        <v>4</v>
      </c>
      <c r="K118" s="68"/>
      <c r="L118" s="71"/>
      <c r="M118" s="101">
        <f t="shared" si="10"/>
        <v>39</v>
      </c>
      <c r="N118" s="180"/>
      <c r="O118" s="111">
        <f t="shared" si="11"/>
        <v>0</v>
      </c>
      <c r="P118" s="112">
        <f t="shared" si="12"/>
        <v>0</v>
      </c>
      <c r="Q118" s="112">
        <f t="shared" si="13"/>
        <v>0</v>
      </c>
      <c r="R118" s="172"/>
      <c r="S118" s="127">
        <f t="shared" si="17"/>
        <v>0</v>
      </c>
      <c r="T118" s="172"/>
      <c r="U118" s="137">
        <f t="shared" si="14"/>
        <v>0</v>
      </c>
      <c r="V118" s="49"/>
      <c r="Y118" s="51">
        <f t="shared" si="15"/>
        <v>0</v>
      </c>
      <c r="Z118" s="51">
        <f t="shared" si="16"/>
        <v>0</v>
      </c>
    </row>
    <row r="119" spans="1:26">
      <c r="A119" s="2" t="s">
        <v>41</v>
      </c>
      <c r="B119" s="5" t="s">
        <v>44</v>
      </c>
      <c r="C119" s="20" t="s">
        <v>116</v>
      </c>
      <c r="D119" s="67"/>
      <c r="E119" s="68"/>
      <c r="F119" s="68"/>
      <c r="G119" s="69">
        <v>120</v>
      </c>
      <c r="H119" s="68"/>
      <c r="I119" s="68"/>
      <c r="J119" s="70">
        <v>14</v>
      </c>
      <c r="K119" s="68"/>
      <c r="L119" s="71"/>
      <c r="M119" s="101">
        <f t="shared" si="10"/>
        <v>106</v>
      </c>
      <c r="N119" s="180"/>
      <c r="O119" s="111">
        <f t="shared" si="11"/>
        <v>0</v>
      </c>
      <c r="P119" s="112">
        <f t="shared" si="12"/>
        <v>0</v>
      </c>
      <c r="Q119" s="112">
        <f t="shared" si="13"/>
        <v>0</v>
      </c>
      <c r="R119" s="172"/>
      <c r="S119" s="127">
        <f t="shared" si="17"/>
        <v>0</v>
      </c>
      <c r="T119" s="172"/>
      <c r="U119" s="137">
        <f t="shared" si="14"/>
        <v>0</v>
      </c>
      <c r="V119" s="49"/>
      <c r="Y119" s="51">
        <f t="shared" si="15"/>
        <v>0</v>
      </c>
      <c r="Z119" s="51">
        <f t="shared" si="16"/>
        <v>0</v>
      </c>
    </row>
    <row r="120" spans="1:26">
      <c r="A120" s="2" t="s">
        <v>41</v>
      </c>
      <c r="B120" s="5" t="s">
        <v>45</v>
      </c>
      <c r="C120" s="20" t="s">
        <v>116</v>
      </c>
      <c r="D120" s="67"/>
      <c r="E120" s="68"/>
      <c r="F120" s="68"/>
      <c r="G120" s="69">
        <v>42</v>
      </c>
      <c r="H120" s="68"/>
      <c r="I120" s="68"/>
      <c r="J120" s="70">
        <v>5</v>
      </c>
      <c r="K120" s="68"/>
      <c r="L120" s="71"/>
      <c r="M120" s="101">
        <f t="shared" si="10"/>
        <v>37</v>
      </c>
      <c r="N120" s="180"/>
      <c r="O120" s="111">
        <f t="shared" si="11"/>
        <v>0</v>
      </c>
      <c r="P120" s="112">
        <f t="shared" si="12"/>
        <v>0</v>
      </c>
      <c r="Q120" s="112">
        <f t="shared" si="13"/>
        <v>0</v>
      </c>
      <c r="R120" s="172"/>
      <c r="S120" s="127">
        <f t="shared" si="17"/>
        <v>0</v>
      </c>
      <c r="T120" s="172"/>
      <c r="U120" s="137">
        <f t="shared" si="14"/>
        <v>0</v>
      </c>
      <c r="V120" s="49"/>
      <c r="Y120" s="51">
        <f t="shared" si="15"/>
        <v>0</v>
      </c>
      <c r="Z120" s="51">
        <f t="shared" si="16"/>
        <v>0</v>
      </c>
    </row>
    <row r="121" spans="1:26">
      <c r="A121" s="2" t="s">
        <v>41</v>
      </c>
      <c r="B121" s="5" t="s">
        <v>46</v>
      </c>
      <c r="C121" s="20" t="s">
        <v>116</v>
      </c>
      <c r="D121" s="67"/>
      <c r="E121" s="68"/>
      <c r="F121" s="68"/>
      <c r="G121" s="69">
        <v>131</v>
      </c>
      <c r="H121" s="68"/>
      <c r="I121" s="68"/>
      <c r="J121" s="70">
        <v>12</v>
      </c>
      <c r="K121" s="68"/>
      <c r="L121" s="71"/>
      <c r="M121" s="101">
        <f t="shared" si="10"/>
        <v>119</v>
      </c>
      <c r="N121" s="180"/>
      <c r="O121" s="111">
        <f t="shared" si="11"/>
        <v>0</v>
      </c>
      <c r="P121" s="112">
        <f t="shared" si="12"/>
        <v>0</v>
      </c>
      <c r="Q121" s="112">
        <f t="shared" si="13"/>
        <v>0</v>
      </c>
      <c r="R121" s="172"/>
      <c r="S121" s="127">
        <f t="shared" si="17"/>
        <v>0</v>
      </c>
      <c r="T121" s="172"/>
      <c r="U121" s="137">
        <f t="shared" si="14"/>
        <v>0</v>
      </c>
      <c r="V121" s="49"/>
      <c r="Y121" s="51">
        <f t="shared" si="15"/>
        <v>0</v>
      </c>
      <c r="Z121" s="51">
        <f t="shared" si="16"/>
        <v>0</v>
      </c>
    </row>
    <row r="122" spans="1:26">
      <c r="A122" s="2" t="s">
        <v>41</v>
      </c>
      <c r="B122" s="5" t="s">
        <v>47</v>
      </c>
      <c r="C122" s="20" t="s">
        <v>116</v>
      </c>
      <c r="D122" s="67"/>
      <c r="E122" s="68"/>
      <c r="F122" s="68"/>
      <c r="G122" s="69">
        <v>55</v>
      </c>
      <c r="H122" s="68"/>
      <c r="I122" s="68"/>
      <c r="J122" s="70">
        <v>5</v>
      </c>
      <c r="K122" s="68"/>
      <c r="L122" s="71"/>
      <c r="M122" s="101">
        <f t="shared" si="10"/>
        <v>50</v>
      </c>
      <c r="N122" s="180"/>
      <c r="O122" s="111">
        <f t="shared" si="11"/>
        <v>0</v>
      </c>
      <c r="P122" s="112">
        <f t="shared" si="12"/>
        <v>0</v>
      </c>
      <c r="Q122" s="112">
        <f t="shared" si="13"/>
        <v>0</v>
      </c>
      <c r="R122" s="172"/>
      <c r="S122" s="127">
        <f t="shared" si="17"/>
        <v>0</v>
      </c>
      <c r="T122" s="172"/>
      <c r="U122" s="137">
        <f t="shared" si="14"/>
        <v>0</v>
      </c>
      <c r="V122" s="49"/>
      <c r="Y122" s="51">
        <f t="shared" si="15"/>
        <v>0</v>
      </c>
      <c r="Z122" s="51">
        <f t="shared" si="16"/>
        <v>0</v>
      </c>
    </row>
    <row r="123" spans="1:26">
      <c r="A123" s="2" t="s">
        <v>41</v>
      </c>
      <c r="B123" s="5" t="s">
        <v>48</v>
      </c>
      <c r="C123" s="20" t="s">
        <v>116</v>
      </c>
      <c r="D123" s="67"/>
      <c r="E123" s="68"/>
      <c r="F123" s="68"/>
      <c r="G123" s="69">
        <v>135</v>
      </c>
      <c r="H123" s="68"/>
      <c r="I123" s="68"/>
      <c r="J123" s="70">
        <v>14</v>
      </c>
      <c r="K123" s="68"/>
      <c r="L123" s="71"/>
      <c r="M123" s="101">
        <f t="shared" si="10"/>
        <v>121</v>
      </c>
      <c r="N123" s="180"/>
      <c r="O123" s="111">
        <f t="shared" si="11"/>
        <v>0</v>
      </c>
      <c r="P123" s="112">
        <f t="shared" si="12"/>
        <v>0</v>
      </c>
      <c r="Q123" s="112">
        <f t="shared" si="13"/>
        <v>0</v>
      </c>
      <c r="R123" s="172"/>
      <c r="S123" s="127">
        <f t="shared" si="17"/>
        <v>0</v>
      </c>
      <c r="T123" s="172"/>
      <c r="U123" s="137">
        <f t="shared" si="14"/>
        <v>0</v>
      </c>
      <c r="V123" s="49"/>
      <c r="Y123" s="51">
        <f t="shared" si="15"/>
        <v>0</v>
      </c>
      <c r="Z123" s="51">
        <f t="shared" si="16"/>
        <v>0</v>
      </c>
    </row>
    <row r="124" spans="1:26">
      <c r="A124" s="2" t="s">
        <v>41</v>
      </c>
      <c r="B124" s="5" t="s">
        <v>49</v>
      </c>
      <c r="C124" s="20" t="s">
        <v>116</v>
      </c>
      <c r="D124" s="67"/>
      <c r="E124" s="68"/>
      <c r="F124" s="68"/>
      <c r="G124" s="69">
        <v>53</v>
      </c>
      <c r="H124" s="68"/>
      <c r="I124" s="68"/>
      <c r="J124" s="70">
        <v>5</v>
      </c>
      <c r="K124" s="68"/>
      <c r="L124" s="71"/>
      <c r="M124" s="101">
        <f t="shared" si="10"/>
        <v>48</v>
      </c>
      <c r="N124" s="180"/>
      <c r="O124" s="111">
        <f t="shared" si="11"/>
        <v>0</v>
      </c>
      <c r="P124" s="112">
        <f t="shared" si="12"/>
        <v>0</v>
      </c>
      <c r="Q124" s="112">
        <f t="shared" si="13"/>
        <v>0</v>
      </c>
      <c r="R124" s="172"/>
      <c r="S124" s="127">
        <f t="shared" si="17"/>
        <v>0</v>
      </c>
      <c r="T124" s="172"/>
      <c r="U124" s="137">
        <f t="shared" si="14"/>
        <v>0</v>
      </c>
      <c r="V124" s="49"/>
      <c r="Y124" s="51">
        <f t="shared" si="15"/>
        <v>0</v>
      </c>
      <c r="Z124" s="51">
        <f t="shared" si="16"/>
        <v>0</v>
      </c>
    </row>
    <row r="125" spans="1:26">
      <c r="A125" s="2" t="s">
        <v>41</v>
      </c>
      <c r="B125" s="5" t="s">
        <v>50</v>
      </c>
      <c r="C125" s="20" t="s">
        <v>116</v>
      </c>
      <c r="D125" s="67"/>
      <c r="E125" s="68"/>
      <c r="F125" s="68"/>
      <c r="G125" s="69">
        <v>144</v>
      </c>
      <c r="H125" s="68"/>
      <c r="I125" s="68"/>
      <c r="J125" s="70">
        <v>13</v>
      </c>
      <c r="K125" s="68"/>
      <c r="L125" s="71"/>
      <c r="M125" s="101">
        <f t="shared" si="10"/>
        <v>131</v>
      </c>
      <c r="N125" s="180"/>
      <c r="O125" s="111">
        <f t="shared" si="11"/>
        <v>0</v>
      </c>
      <c r="P125" s="112">
        <f t="shared" si="12"/>
        <v>0</v>
      </c>
      <c r="Q125" s="112">
        <f t="shared" si="13"/>
        <v>0</v>
      </c>
      <c r="R125" s="172"/>
      <c r="S125" s="127">
        <f t="shared" si="17"/>
        <v>0</v>
      </c>
      <c r="T125" s="172"/>
      <c r="U125" s="137">
        <f t="shared" si="14"/>
        <v>0</v>
      </c>
      <c r="Y125" s="51">
        <f t="shared" si="15"/>
        <v>0</v>
      </c>
      <c r="Z125" s="51">
        <f t="shared" si="16"/>
        <v>0</v>
      </c>
    </row>
    <row r="126" spans="1:26">
      <c r="A126" s="2" t="s">
        <v>41</v>
      </c>
      <c r="B126" s="5" t="s">
        <v>51</v>
      </c>
      <c r="C126" s="20" t="s">
        <v>116</v>
      </c>
      <c r="D126" s="67"/>
      <c r="E126" s="68"/>
      <c r="F126" s="68"/>
      <c r="G126" s="69">
        <v>46</v>
      </c>
      <c r="H126" s="68"/>
      <c r="I126" s="68"/>
      <c r="J126" s="70">
        <v>4</v>
      </c>
      <c r="K126" s="68"/>
      <c r="L126" s="71"/>
      <c r="M126" s="101">
        <f t="shared" si="10"/>
        <v>42</v>
      </c>
      <c r="N126" s="180"/>
      <c r="O126" s="111">
        <f t="shared" si="11"/>
        <v>0</v>
      </c>
      <c r="P126" s="112">
        <f t="shared" si="12"/>
        <v>0</v>
      </c>
      <c r="Q126" s="112">
        <f t="shared" si="13"/>
        <v>0</v>
      </c>
      <c r="R126" s="172"/>
      <c r="S126" s="127">
        <f t="shared" si="17"/>
        <v>0</v>
      </c>
      <c r="T126" s="172"/>
      <c r="U126" s="137">
        <f t="shared" si="14"/>
        <v>0</v>
      </c>
      <c r="Y126" s="51">
        <f t="shared" si="15"/>
        <v>0</v>
      </c>
      <c r="Z126" s="51">
        <f t="shared" si="16"/>
        <v>0</v>
      </c>
    </row>
    <row r="127" spans="1:26">
      <c r="A127" s="2" t="s">
        <v>41</v>
      </c>
      <c r="B127" s="5" t="s">
        <v>52</v>
      </c>
      <c r="C127" s="20" t="s">
        <v>116</v>
      </c>
      <c r="D127" s="67"/>
      <c r="E127" s="68"/>
      <c r="F127" s="68"/>
      <c r="G127" s="69">
        <v>102</v>
      </c>
      <c r="H127" s="68"/>
      <c r="I127" s="68"/>
      <c r="J127" s="70">
        <v>10</v>
      </c>
      <c r="K127" s="68"/>
      <c r="L127" s="71"/>
      <c r="M127" s="101">
        <f t="shared" si="10"/>
        <v>92</v>
      </c>
      <c r="N127" s="180"/>
      <c r="O127" s="111">
        <f t="shared" si="11"/>
        <v>0</v>
      </c>
      <c r="P127" s="112">
        <f t="shared" si="12"/>
        <v>0</v>
      </c>
      <c r="Q127" s="112">
        <f t="shared" si="13"/>
        <v>0</v>
      </c>
      <c r="R127" s="172"/>
      <c r="S127" s="127">
        <f t="shared" si="17"/>
        <v>0</v>
      </c>
      <c r="T127" s="172"/>
      <c r="U127" s="137">
        <f t="shared" si="14"/>
        <v>0</v>
      </c>
      <c r="Y127" s="51">
        <f t="shared" si="15"/>
        <v>0</v>
      </c>
      <c r="Z127" s="51">
        <f t="shared" si="16"/>
        <v>0</v>
      </c>
    </row>
    <row r="128" spans="1:26">
      <c r="A128" s="2" t="s">
        <v>41</v>
      </c>
      <c r="B128" s="5" t="s">
        <v>53</v>
      </c>
      <c r="C128" s="20" t="s">
        <v>116</v>
      </c>
      <c r="D128" s="67"/>
      <c r="E128" s="68"/>
      <c r="F128" s="68"/>
      <c r="G128" s="69">
        <v>58</v>
      </c>
      <c r="H128" s="68"/>
      <c r="I128" s="68"/>
      <c r="J128" s="70">
        <v>6</v>
      </c>
      <c r="K128" s="68"/>
      <c r="L128" s="71"/>
      <c r="M128" s="101">
        <f t="shared" si="10"/>
        <v>52</v>
      </c>
      <c r="N128" s="180"/>
      <c r="O128" s="111">
        <f t="shared" si="11"/>
        <v>0</v>
      </c>
      <c r="P128" s="112">
        <f t="shared" si="12"/>
        <v>0</v>
      </c>
      <c r="Q128" s="112">
        <f t="shared" si="13"/>
        <v>0</v>
      </c>
      <c r="R128" s="172"/>
      <c r="S128" s="127">
        <f t="shared" si="17"/>
        <v>0</v>
      </c>
      <c r="T128" s="172"/>
      <c r="U128" s="137">
        <f t="shared" si="14"/>
        <v>0</v>
      </c>
      <c r="Y128" s="51">
        <f t="shared" si="15"/>
        <v>0</v>
      </c>
      <c r="Z128" s="51">
        <f t="shared" si="16"/>
        <v>0</v>
      </c>
    </row>
    <row r="129" spans="1:26">
      <c r="A129" s="2" t="s">
        <v>41</v>
      </c>
      <c r="B129" s="5" t="s">
        <v>54</v>
      </c>
      <c r="C129" s="20" t="s">
        <v>116</v>
      </c>
      <c r="D129" s="67"/>
      <c r="E129" s="68"/>
      <c r="F129" s="68"/>
      <c r="G129" s="69">
        <v>85</v>
      </c>
      <c r="H129" s="68"/>
      <c r="I129" s="68"/>
      <c r="J129" s="70">
        <v>8</v>
      </c>
      <c r="K129" s="68"/>
      <c r="L129" s="71"/>
      <c r="M129" s="101">
        <f t="shared" si="10"/>
        <v>77</v>
      </c>
      <c r="N129" s="180"/>
      <c r="O129" s="111">
        <f t="shared" si="11"/>
        <v>0</v>
      </c>
      <c r="P129" s="112">
        <f t="shared" si="12"/>
        <v>0</v>
      </c>
      <c r="Q129" s="112">
        <f t="shared" si="13"/>
        <v>0</v>
      </c>
      <c r="R129" s="172"/>
      <c r="S129" s="127">
        <f t="shared" si="17"/>
        <v>0</v>
      </c>
      <c r="T129" s="172"/>
      <c r="U129" s="137">
        <f t="shared" si="14"/>
        <v>0</v>
      </c>
      <c r="V129" s="49"/>
      <c r="Y129" s="51">
        <f t="shared" si="15"/>
        <v>0</v>
      </c>
      <c r="Z129" s="51">
        <f t="shared" si="16"/>
        <v>0</v>
      </c>
    </row>
    <row r="130" spans="1:26">
      <c r="A130" s="2" t="s">
        <v>41</v>
      </c>
      <c r="B130" s="5" t="s">
        <v>55</v>
      </c>
      <c r="C130" s="20" t="s">
        <v>116</v>
      </c>
      <c r="D130" s="67"/>
      <c r="E130" s="68"/>
      <c r="F130" s="68"/>
      <c r="G130" s="69">
        <v>33</v>
      </c>
      <c r="H130" s="68"/>
      <c r="I130" s="68"/>
      <c r="J130" s="70">
        <v>3</v>
      </c>
      <c r="K130" s="68"/>
      <c r="L130" s="71"/>
      <c r="M130" s="101">
        <f t="shared" si="10"/>
        <v>30</v>
      </c>
      <c r="N130" s="180"/>
      <c r="O130" s="111">
        <f t="shared" si="11"/>
        <v>0</v>
      </c>
      <c r="P130" s="112">
        <f t="shared" si="12"/>
        <v>0</v>
      </c>
      <c r="Q130" s="112">
        <f t="shared" si="13"/>
        <v>0</v>
      </c>
      <c r="R130" s="172"/>
      <c r="S130" s="127">
        <f t="shared" si="17"/>
        <v>0</v>
      </c>
      <c r="T130" s="172"/>
      <c r="U130" s="137">
        <f t="shared" si="14"/>
        <v>0</v>
      </c>
      <c r="V130" s="49"/>
      <c r="Y130" s="51">
        <f t="shared" si="15"/>
        <v>0</v>
      </c>
      <c r="Z130" s="51">
        <f t="shared" si="16"/>
        <v>0</v>
      </c>
    </row>
    <row r="131" spans="1:26">
      <c r="A131" s="10" t="s">
        <v>56</v>
      </c>
      <c r="B131" s="15" t="s">
        <v>57</v>
      </c>
      <c r="C131" s="21" t="s">
        <v>64</v>
      </c>
      <c r="D131" s="72"/>
      <c r="E131" s="73"/>
      <c r="F131" s="73"/>
      <c r="G131" s="74">
        <v>82</v>
      </c>
      <c r="H131" s="73"/>
      <c r="I131" s="73"/>
      <c r="J131" s="75">
        <v>8</v>
      </c>
      <c r="K131" s="73"/>
      <c r="L131" s="76"/>
      <c r="M131" s="102">
        <f t="shared" si="10"/>
        <v>74</v>
      </c>
      <c r="N131" s="181"/>
      <c r="O131" s="113">
        <f t="shared" si="11"/>
        <v>0</v>
      </c>
      <c r="P131" s="114">
        <f t="shared" si="12"/>
        <v>0</v>
      </c>
      <c r="Q131" s="114">
        <f t="shared" si="13"/>
        <v>0</v>
      </c>
      <c r="R131" s="173"/>
      <c r="S131" s="128">
        <f t="shared" si="17"/>
        <v>0</v>
      </c>
      <c r="T131" s="173"/>
      <c r="U131" s="138">
        <f t="shared" si="14"/>
        <v>0</v>
      </c>
      <c r="V131" s="49"/>
      <c r="Y131" s="51">
        <f t="shared" si="15"/>
        <v>0</v>
      </c>
      <c r="Z131" s="51">
        <f t="shared" si="16"/>
        <v>0</v>
      </c>
    </row>
    <row r="132" spans="1:26">
      <c r="A132" s="10" t="s">
        <v>56</v>
      </c>
      <c r="B132" s="15" t="s">
        <v>58</v>
      </c>
      <c r="C132" s="21" t="s">
        <v>64</v>
      </c>
      <c r="D132" s="72"/>
      <c r="E132" s="73"/>
      <c r="F132" s="73"/>
      <c r="G132" s="74">
        <v>37</v>
      </c>
      <c r="H132" s="73"/>
      <c r="I132" s="73"/>
      <c r="J132" s="75">
        <v>4</v>
      </c>
      <c r="K132" s="73"/>
      <c r="L132" s="76"/>
      <c r="M132" s="102">
        <f t="shared" si="10"/>
        <v>33</v>
      </c>
      <c r="N132" s="181"/>
      <c r="O132" s="113">
        <f t="shared" si="11"/>
        <v>0</v>
      </c>
      <c r="P132" s="114">
        <f t="shared" si="12"/>
        <v>0</v>
      </c>
      <c r="Q132" s="114">
        <f t="shared" si="13"/>
        <v>0</v>
      </c>
      <c r="R132" s="173"/>
      <c r="S132" s="128">
        <f t="shared" si="17"/>
        <v>0</v>
      </c>
      <c r="T132" s="173"/>
      <c r="U132" s="138">
        <f t="shared" si="14"/>
        <v>0</v>
      </c>
      <c r="V132" s="49"/>
      <c r="Y132" s="51">
        <f t="shared" si="15"/>
        <v>0</v>
      </c>
      <c r="Z132" s="51">
        <f t="shared" si="16"/>
        <v>0</v>
      </c>
    </row>
    <row r="133" spans="1:26">
      <c r="A133" s="10" t="s">
        <v>56</v>
      </c>
      <c r="B133" s="15" t="s">
        <v>57</v>
      </c>
      <c r="C133" s="21" t="s">
        <v>67</v>
      </c>
      <c r="D133" s="72"/>
      <c r="E133" s="73"/>
      <c r="F133" s="73"/>
      <c r="G133" s="74">
        <v>80</v>
      </c>
      <c r="H133" s="73"/>
      <c r="I133" s="73"/>
      <c r="J133" s="75">
        <v>8</v>
      </c>
      <c r="K133" s="73"/>
      <c r="L133" s="76"/>
      <c r="M133" s="102">
        <f t="shared" si="10"/>
        <v>72</v>
      </c>
      <c r="N133" s="181"/>
      <c r="O133" s="113">
        <f t="shared" si="11"/>
        <v>0</v>
      </c>
      <c r="P133" s="114">
        <f t="shared" si="12"/>
        <v>0</v>
      </c>
      <c r="Q133" s="114">
        <f t="shared" si="13"/>
        <v>0</v>
      </c>
      <c r="R133" s="173"/>
      <c r="S133" s="128">
        <f t="shared" si="17"/>
        <v>0</v>
      </c>
      <c r="T133" s="173"/>
      <c r="U133" s="138">
        <f t="shared" si="14"/>
        <v>0</v>
      </c>
      <c r="V133" s="49"/>
      <c r="Y133" s="51">
        <f t="shared" si="15"/>
        <v>0</v>
      </c>
      <c r="Z133" s="51">
        <f t="shared" si="16"/>
        <v>0</v>
      </c>
    </row>
    <row r="134" spans="1:26">
      <c r="A134" s="10" t="s">
        <v>56</v>
      </c>
      <c r="B134" s="15" t="s">
        <v>58</v>
      </c>
      <c r="C134" s="21" t="s">
        <v>67</v>
      </c>
      <c r="D134" s="72"/>
      <c r="E134" s="73"/>
      <c r="F134" s="73"/>
      <c r="G134" s="74">
        <v>34</v>
      </c>
      <c r="H134" s="73"/>
      <c r="I134" s="73"/>
      <c r="J134" s="75">
        <v>3</v>
      </c>
      <c r="K134" s="73"/>
      <c r="L134" s="76"/>
      <c r="M134" s="102">
        <f t="shared" si="10"/>
        <v>31</v>
      </c>
      <c r="N134" s="181"/>
      <c r="O134" s="113">
        <f t="shared" ref="O134:O149" si="18">M134*N134</f>
        <v>0</v>
      </c>
      <c r="P134" s="114">
        <f t="shared" ref="P134:P149" si="19">I134-N134</f>
        <v>0</v>
      </c>
      <c r="Q134" s="114">
        <f t="shared" ref="Q134:Q149" si="20">M134*P134</f>
        <v>0</v>
      </c>
      <c r="R134" s="173"/>
      <c r="S134" s="128">
        <f t="shared" si="17"/>
        <v>0</v>
      </c>
      <c r="T134" s="173"/>
      <c r="U134" s="138">
        <f t="shared" si="14"/>
        <v>0</v>
      </c>
      <c r="V134" s="49"/>
      <c r="Y134" s="51">
        <f t="shared" ref="Y134:Y149" si="21">J134*N134</f>
        <v>0</v>
      </c>
      <c r="Z134" s="51">
        <f t="shared" ref="Z134:Z149" si="22">J134*P134</f>
        <v>0</v>
      </c>
    </row>
    <row r="135" spans="1:26">
      <c r="A135" s="10" t="s">
        <v>56</v>
      </c>
      <c r="B135" s="15" t="s">
        <v>57</v>
      </c>
      <c r="C135" s="21" t="s">
        <v>116</v>
      </c>
      <c r="D135" s="72"/>
      <c r="E135" s="73"/>
      <c r="F135" s="73"/>
      <c r="G135" s="74">
        <v>88</v>
      </c>
      <c r="H135" s="73"/>
      <c r="I135" s="73"/>
      <c r="J135" s="75">
        <v>8</v>
      </c>
      <c r="K135" s="73"/>
      <c r="L135" s="76"/>
      <c r="M135" s="102">
        <f t="shared" si="10"/>
        <v>80</v>
      </c>
      <c r="N135" s="181"/>
      <c r="O135" s="113">
        <f t="shared" si="18"/>
        <v>0</v>
      </c>
      <c r="P135" s="114">
        <f t="shared" si="19"/>
        <v>0</v>
      </c>
      <c r="Q135" s="114">
        <f t="shared" si="20"/>
        <v>0</v>
      </c>
      <c r="R135" s="173"/>
      <c r="S135" s="128">
        <f t="shared" si="17"/>
        <v>0</v>
      </c>
      <c r="T135" s="173"/>
      <c r="U135" s="138">
        <f t="shared" si="14"/>
        <v>0</v>
      </c>
      <c r="V135" s="49"/>
      <c r="Y135" s="51">
        <f t="shared" si="21"/>
        <v>0</v>
      </c>
      <c r="Z135" s="51">
        <f t="shared" si="22"/>
        <v>0</v>
      </c>
    </row>
    <row r="136" spans="1:26">
      <c r="A136" s="10" t="s">
        <v>56</v>
      </c>
      <c r="B136" s="15" t="s">
        <v>58</v>
      </c>
      <c r="C136" s="21" t="s">
        <v>116</v>
      </c>
      <c r="D136" s="72"/>
      <c r="E136" s="73"/>
      <c r="F136" s="73"/>
      <c r="G136" s="74">
        <v>39</v>
      </c>
      <c r="H136" s="73"/>
      <c r="I136" s="73"/>
      <c r="J136" s="75">
        <v>4</v>
      </c>
      <c r="K136" s="73"/>
      <c r="L136" s="76"/>
      <c r="M136" s="102">
        <f t="shared" si="10"/>
        <v>35</v>
      </c>
      <c r="N136" s="181"/>
      <c r="O136" s="113">
        <f t="shared" si="18"/>
        <v>0</v>
      </c>
      <c r="P136" s="114">
        <f t="shared" si="19"/>
        <v>0</v>
      </c>
      <c r="Q136" s="114">
        <f t="shared" si="20"/>
        <v>0</v>
      </c>
      <c r="R136" s="173"/>
      <c r="S136" s="128">
        <f t="shared" si="17"/>
        <v>0</v>
      </c>
      <c r="T136" s="173"/>
      <c r="U136" s="138">
        <f t="shared" si="14"/>
        <v>0</v>
      </c>
      <c r="V136" s="49"/>
      <c r="Y136" s="51">
        <f t="shared" si="21"/>
        <v>0</v>
      </c>
      <c r="Z136" s="51">
        <f t="shared" si="22"/>
        <v>0</v>
      </c>
    </row>
    <row r="137" spans="1:26">
      <c r="A137" s="9" t="s">
        <v>59</v>
      </c>
      <c r="B137" s="16" t="s">
        <v>60</v>
      </c>
      <c r="C137" s="22" t="s">
        <v>64</v>
      </c>
      <c r="D137" s="77"/>
      <c r="E137" s="78"/>
      <c r="F137" s="78"/>
      <c r="G137" s="79">
        <v>124</v>
      </c>
      <c r="H137" s="78"/>
      <c r="I137" s="78"/>
      <c r="J137" s="80">
        <v>7</v>
      </c>
      <c r="K137" s="78"/>
      <c r="L137" s="81"/>
      <c r="M137" s="103">
        <f t="shared" si="10"/>
        <v>117</v>
      </c>
      <c r="N137" s="182"/>
      <c r="O137" s="115">
        <f t="shared" si="18"/>
        <v>0</v>
      </c>
      <c r="P137" s="116">
        <f t="shared" si="19"/>
        <v>0</v>
      </c>
      <c r="Q137" s="116">
        <f t="shared" si="20"/>
        <v>0</v>
      </c>
      <c r="R137" s="174"/>
      <c r="S137" s="129">
        <f t="shared" si="17"/>
        <v>0</v>
      </c>
      <c r="T137" s="174"/>
      <c r="U137" s="139">
        <f t="shared" si="14"/>
        <v>0</v>
      </c>
      <c r="Y137" s="51">
        <f t="shared" si="21"/>
        <v>0</v>
      </c>
      <c r="Z137" s="51">
        <f t="shared" si="22"/>
        <v>0</v>
      </c>
    </row>
    <row r="138" spans="1:26">
      <c r="A138" s="9" t="s">
        <v>59</v>
      </c>
      <c r="B138" s="16" t="s">
        <v>61</v>
      </c>
      <c r="C138" s="22" t="s">
        <v>64</v>
      </c>
      <c r="D138" s="77"/>
      <c r="E138" s="78"/>
      <c r="F138" s="78"/>
      <c r="G138" s="79">
        <v>134</v>
      </c>
      <c r="H138" s="78"/>
      <c r="I138" s="78"/>
      <c r="J138" s="80">
        <v>8</v>
      </c>
      <c r="K138" s="78"/>
      <c r="L138" s="81"/>
      <c r="M138" s="103">
        <f t="shared" si="10"/>
        <v>126</v>
      </c>
      <c r="N138" s="182"/>
      <c r="O138" s="115">
        <f t="shared" si="18"/>
        <v>0</v>
      </c>
      <c r="P138" s="116">
        <f t="shared" si="19"/>
        <v>0</v>
      </c>
      <c r="Q138" s="116">
        <f t="shared" si="20"/>
        <v>0</v>
      </c>
      <c r="R138" s="174"/>
      <c r="S138" s="129">
        <f t="shared" si="17"/>
        <v>0</v>
      </c>
      <c r="T138" s="174"/>
      <c r="U138" s="139">
        <f t="shared" si="14"/>
        <v>0</v>
      </c>
      <c r="Y138" s="51">
        <f t="shared" si="21"/>
        <v>0</v>
      </c>
      <c r="Z138" s="51">
        <f t="shared" si="22"/>
        <v>0</v>
      </c>
    </row>
    <row r="139" spans="1:26">
      <c r="A139" s="9" t="s">
        <v>59</v>
      </c>
      <c r="B139" s="16" t="s">
        <v>60</v>
      </c>
      <c r="C139" s="22" t="s">
        <v>67</v>
      </c>
      <c r="D139" s="77"/>
      <c r="E139" s="78"/>
      <c r="F139" s="78"/>
      <c r="G139" s="79">
        <v>115</v>
      </c>
      <c r="H139" s="78"/>
      <c r="I139" s="78"/>
      <c r="J139" s="80">
        <v>7</v>
      </c>
      <c r="K139" s="78"/>
      <c r="L139" s="81"/>
      <c r="M139" s="103">
        <f t="shared" si="10"/>
        <v>108</v>
      </c>
      <c r="N139" s="182"/>
      <c r="O139" s="115">
        <f t="shared" si="18"/>
        <v>0</v>
      </c>
      <c r="P139" s="116">
        <f t="shared" si="19"/>
        <v>0</v>
      </c>
      <c r="Q139" s="116">
        <f t="shared" si="20"/>
        <v>0</v>
      </c>
      <c r="R139" s="174"/>
      <c r="S139" s="129">
        <f t="shared" si="17"/>
        <v>0</v>
      </c>
      <c r="T139" s="174"/>
      <c r="U139" s="139">
        <f t="shared" si="14"/>
        <v>0</v>
      </c>
      <c r="Y139" s="51">
        <f t="shared" si="21"/>
        <v>0</v>
      </c>
      <c r="Z139" s="51">
        <f t="shared" si="22"/>
        <v>0</v>
      </c>
    </row>
    <row r="140" spans="1:26">
      <c r="A140" s="9" t="s">
        <v>59</v>
      </c>
      <c r="B140" s="16" t="s">
        <v>61</v>
      </c>
      <c r="C140" s="22" t="s">
        <v>67</v>
      </c>
      <c r="D140" s="77"/>
      <c r="E140" s="78"/>
      <c r="F140" s="78"/>
      <c r="G140" s="79">
        <v>103</v>
      </c>
      <c r="H140" s="78"/>
      <c r="I140" s="78"/>
      <c r="J140" s="80">
        <v>6</v>
      </c>
      <c r="K140" s="78"/>
      <c r="L140" s="81"/>
      <c r="M140" s="103">
        <f t="shared" si="10"/>
        <v>97</v>
      </c>
      <c r="N140" s="182"/>
      <c r="O140" s="115">
        <f t="shared" si="18"/>
        <v>0</v>
      </c>
      <c r="P140" s="116">
        <f t="shared" si="19"/>
        <v>0</v>
      </c>
      <c r="Q140" s="116">
        <f t="shared" si="20"/>
        <v>0</v>
      </c>
      <c r="R140" s="174"/>
      <c r="S140" s="129">
        <f t="shared" si="17"/>
        <v>0</v>
      </c>
      <c r="T140" s="174"/>
      <c r="U140" s="139">
        <f t="shared" si="14"/>
        <v>0</v>
      </c>
      <c r="Y140" s="51">
        <f t="shared" si="21"/>
        <v>0</v>
      </c>
      <c r="Z140" s="51">
        <f t="shared" si="22"/>
        <v>0</v>
      </c>
    </row>
    <row r="141" spans="1:26">
      <c r="A141" s="9" t="s">
        <v>59</v>
      </c>
      <c r="B141" s="16" t="s">
        <v>60</v>
      </c>
      <c r="C141" s="22" t="s">
        <v>116</v>
      </c>
      <c r="D141" s="77"/>
      <c r="E141" s="78"/>
      <c r="F141" s="78"/>
      <c r="G141" s="79">
        <v>104</v>
      </c>
      <c r="H141" s="78"/>
      <c r="I141" s="78"/>
      <c r="J141" s="80">
        <v>6</v>
      </c>
      <c r="K141" s="78"/>
      <c r="L141" s="81"/>
      <c r="M141" s="103">
        <f t="shared" si="10"/>
        <v>98</v>
      </c>
      <c r="N141" s="182"/>
      <c r="O141" s="115">
        <f t="shared" si="18"/>
        <v>0</v>
      </c>
      <c r="P141" s="116">
        <f t="shared" si="19"/>
        <v>0</v>
      </c>
      <c r="Q141" s="116">
        <f t="shared" si="20"/>
        <v>0</v>
      </c>
      <c r="R141" s="174"/>
      <c r="S141" s="129">
        <f t="shared" si="17"/>
        <v>0</v>
      </c>
      <c r="T141" s="174"/>
      <c r="U141" s="139">
        <f t="shared" si="14"/>
        <v>0</v>
      </c>
      <c r="Y141" s="51">
        <f t="shared" si="21"/>
        <v>0</v>
      </c>
      <c r="Z141" s="51">
        <f t="shared" si="22"/>
        <v>0</v>
      </c>
    </row>
    <row r="142" spans="1:26">
      <c r="A142" s="7" t="s">
        <v>62</v>
      </c>
      <c r="B142" s="42" t="s">
        <v>63</v>
      </c>
      <c r="C142" s="43" t="s">
        <v>64</v>
      </c>
      <c r="D142" s="82"/>
      <c r="E142" s="83"/>
      <c r="F142" s="83"/>
      <c r="G142" s="84">
        <v>90</v>
      </c>
      <c r="H142" s="83"/>
      <c r="I142" s="83"/>
      <c r="J142" s="85">
        <v>5</v>
      </c>
      <c r="K142" s="83"/>
      <c r="L142" s="86"/>
      <c r="M142" s="104">
        <f t="shared" si="10"/>
        <v>85</v>
      </c>
      <c r="N142" s="183"/>
      <c r="O142" s="117">
        <f t="shared" si="18"/>
        <v>0</v>
      </c>
      <c r="P142" s="118">
        <f t="shared" si="19"/>
        <v>0</v>
      </c>
      <c r="Q142" s="118">
        <f t="shared" si="20"/>
        <v>0</v>
      </c>
      <c r="R142" s="175"/>
      <c r="S142" s="130">
        <f t="shared" si="17"/>
        <v>0</v>
      </c>
      <c r="T142" s="175"/>
      <c r="U142" s="140">
        <f t="shared" si="14"/>
        <v>0</v>
      </c>
      <c r="Y142" s="51">
        <f t="shared" si="21"/>
        <v>0</v>
      </c>
      <c r="Z142" s="51">
        <f t="shared" si="22"/>
        <v>0</v>
      </c>
    </row>
    <row r="143" spans="1:26">
      <c r="A143" s="7" t="s">
        <v>62</v>
      </c>
      <c r="B143" s="42" t="s">
        <v>63</v>
      </c>
      <c r="C143" s="43" t="s">
        <v>11</v>
      </c>
      <c r="D143" s="82"/>
      <c r="E143" s="83"/>
      <c r="F143" s="83"/>
      <c r="G143" s="84">
        <v>78</v>
      </c>
      <c r="H143" s="83"/>
      <c r="I143" s="83"/>
      <c r="J143" s="85">
        <v>5</v>
      </c>
      <c r="K143" s="83"/>
      <c r="L143" s="86"/>
      <c r="M143" s="104">
        <f t="shared" si="10"/>
        <v>73</v>
      </c>
      <c r="N143" s="183"/>
      <c r="O143" s="117">
        <f t="shared" si="18"/>
        <v>0</v>
      </c>
      <c r="P143" s="118">
        <f t="shared" si="19"/>
        <v>0</v>
      </c>
      <c r="Q143" s="118">
        <f t="shared" si="20"/>
        <v>0</v>
      </c>
      <c r="R143" s="175"/>
      <c r="S143" s="130">
        <f t="shared" si="17"/>
        <v>0</v>
      </c>
      <c r="T143" s="175"/>
      <c r="U143" s="140">
        <f t="shared" si="14"/>
        <v>0</v>
      </c>
      <c r="Y143" s="51">
        <f t="shared" si="21"/>
        <v>0</v>
      </c>
      <c r="Z143" s="51">
        <f t="shared" si="22"/>
        <v>0</v>
      </c>
    </row>
    <row r="144" spans="1:26">
      <c r="A144" s="7" t="s">
        <v>62</v>
      </c>
      <c r="B144" s="42" t="s">
        <v>65</v>
      </c>
      <c r="C144" s="43" t="s">
        <v>11</v>
      </c>
      <c r="D144" s="82"/>
      <c r="E144" s="83"/>
      <c r="F144" s="83"/>
      <c r="G144" s="84">
        <v>38</v>
      </c>
      <c r="H144" s="83"/>
      <c r="I144" s="83"/>
      <c r="J144" s="85">
        <v>6</v>
      </c>
      <c r="K144" s="83"/>
      <c r="L144" s="86"/>
      <c r="M144" s="104">
        <f t="shared" si="10"/>
        <v>32</v>
      </c>
      <c r="N144" s="183"/>
      <c r="O144" s="117">
        <f t="shared" si="18"/>
        <v>0</v>
      </c>
      <c r="P144" s="118">
        <f t="shared" si="19"/>
        <v>0</v>
      </c>
      <c r="Q144" s="118">
        <f t="shared" si="20"/>
        <v>0</v>
      </c>
      <c r="R144" s="175"/>
      <c r="S144" s="130">
        <f t="shared" si="17"/>
        <v>0</v>
      </c>
      <c r="T144" s="175"/>
      <c r="U144" s="140">
        <f t="shared" si="14"/>
        <v>0</v>
      </c>
      <c r="Y144" s="51">
        <f t="shared" si="21"/>
        <v>0</v>
      </c>
      <c r="Z144" s="51">
        <f t="shared" si="22"/>
        <v>0</v>
      </c>
    </row>
    <row r="145" spans="1:26">
      <c r="A145" s="7" t="s">
        <v>62</v>
      </c>
      <c r="B145" s="42" t="s">
        <v>66</v>
      </c>
      <c r="C145" s="43" t="s">
        <v>64</v>
      </c>
      <c r="D145" s="82"/>
      <c r="E145" s="83"/>
      <c r="F145" s="83"/>
      <c r="G145" s="84">
        <v>126</v>
      </c>
      <c r="H145" s="83"/>
      <c r="I145" s="83"/>
      <c r="J145" s="85">
        <v>8</v>
      </c>
      <c r="K145" s="83"/>
      <c r="L145" s="86"/>
      <c r="M145" s="104">
        <f t="shared" si="10"/>
        <v>118</v>
      </c>
      <c r="N145" s="183"/>
      <c r="O145" s="117">
        <f t="shared" si="18"/>
        <v>0</v>
      </c>
      <c r="P145" s="118">
        <f t="shared" si="19"/>
        <v>0</v>
      </c>
      <c r="Q145" s="118">
        <f t="shared" si="20"/>
        <v>0</v>
      </c>
      <c r="R145" s="175"/>
      <c r="S145" s="130">
        <f>R145*G145</f>
        <v>0</v>
      </c>
      <c r="T145" s="175"/>
      <c r="U145" s="140">
        <f t="shared" si="14"/>
        <v>0</v>
      </c>
      <c r="Y145" s="51">
        <f t="shared" si="21"/>
        <v>0</v>
      </c>
      <c r="Z145" s="51">
        <f t="shared" si="22"/>
        <v>0</v>
      </c>
    </row>
    <row r="146" spans="1:26">
      <c r="A146" s="7" t="s">
        <v>62</v>
      </c>
      <c r="B146" s="42" t="s">
        <v>63</v>
      </c>
      <c r="C146" s="43" t="s">
        <v>67</v>
      </c>
      <c r="D146" s="82"/>
      <c r="E146" s="83"/>
      <c r="F146" s="83"/>
      <c r="G146" s="84">
        <v>105</v>
      </c>
      <c r="H146" s="83"/>
      <c r="I146" s="83"/>
      <c r="J146" s="85">
        <v>6</v>
      </c>
      <c r="K146" s="83"/>
      <c r="L146" s="86"/>
      <c r="M146" s="104">
        <f>G146-J146</f>
        <v>99</v>
      </c>
      <c r="N146" s="183"/>
      <c r="O146" s="117">
        <f t="shared" si="18"/>
        <v>0</v>
      </c>
      <c r="P146" s="118">
        <f t="shared" si="19"/>
        <v>0</v>
      </c>
      <c r="Q146" s="118">
        <f t="shared" si="20"/>
        <v>0</v>
      </c>
      <c r="R146" s="175"/>
      <c r="S146" s="130">
        <f>R146*G146</f>
        <v>0</v>
      </c>
      <c r="T146" s="175"/>
      <c r="U146" s="140">
        <f>G146*T146</f>
        <v>0</v>
      </c>
      <c r="Y146" s="51">
        <f t="shared" si="21"/>
        <v>0</v>
      </c>
      <c r="Z146" s="51">
        <f t="shared" si="22"/>
        <v>0</v>
      </c>
    </row>
    <row r="147" spans="1:26">
      <c r="A147" s="7" t="s">
        <v>62</v>
      </c>
      <c r="B147" s="42" t="s">
        <v>63</v>
      </c>
      <c r="C147" s="43" t="s">
        <v>26</v>
      </c>
      <c r="D147" s="82"/>
      <c r="E147" s="83"/>
      <c r="F147" s="83"/>
      <c r="G147" s="84">
        <v>143</v>
      </c>
      <c r="H147" s="83"/>
      <c r="I147" s="83"/>
      <c r="J147" s="85">
        <v>9</v>
      </c>
      <c r="K147" s="83"/>
      <c r="L147" s="86"/>
      <c r="M147" s="104">
        <f>G147-J147</f>
        <v>134</v>
      </c>
      <c r="N147" s="183"/>
      <c r="O147" s="117">
        <f t="shared" si="18"/>
        <v>0</v>
      </c>
      <c r="P147" s="118">
        <f t="shared" si="19"/>
        <v>0</v>
      </c>
      <c r="Q147" s="118">
        <f t="shared" si="20"/>
        <v>0</v>
      </c>
      <c r="R147" s="175"/>
      <c r="S147" s="130">
        <f>R147*G147</f>
        <v>0</v>
      </c>
      <c r="T147" s="175"/>
      <c r="U147" s="140">
        <f>G147*T147</f>
        <v>0</v>
      </c>
      <c r="Y147" s="51">
        <f t="shared" si="21"/>
        <v>0</v>
      </c>
      <c r="Z147" s="51">
        <f t="shared" si="22"/>
        <v>0</v>
      </c>
    </row>
    <row r="148" spans="1:26">
      <c r="A148" s="7" t="s">
        <v>62</v>
      </c>
      <c r="B148" s="42" t="s">
        <v>65</v>
      </c>
      <c r="C148" s="43" t="s">
        <v>26</v>
      </c>
      <c r="D148" s="82"/>
      <c r="E148" s="83"/>
      <c r="F148" s="83"/>
      <c r="G148" s="84">
        <v>42</v>
      </c>
      <c r="H148" s="83"/>
      <c r="I148" s="83"/>
      <c r="J148" s="85">
        <v>7</v>
      </c>
      <c r="K148" s="83"/>
      <c r="L148" s="86"/>
      <c r="M148" s="104">
        <f>G148-J148</f>
        <v>35</v>
      </c>
      <c r="N148" s="183"/>
      <c r="O148" s="117">
        <f t="shared" si="18"/>
        <v>0</v>
      </c>
      <c r="P148" s="118">
        <f t="shared" si="19"/>
        <v>0</v>
      </c>
      <c r="Q148" s="118">
        <f t="shared" si="20"/>
        <v>0</v>
      </c>
      <c r="R148" s="175"/>
      <c r="S148" s="130">
        <f>R148*G148</f>
        <v>0</v>
      </c>
      <c r="T148" s="175"/>
      <c r="U148" s="140">
        <f>G148*T148</f>
        <v>0</v>
      </c>
      <c r="Y148" s="51">
        <f t="shared" si="21"/>
        <v>0</v>
      </c>
      <c r="Z148" s="51">
        <f t="shared" si="22"/>
        <v>0</v>
      </c>
    </row>
    <row r="149" spans="1:26" ht="14.4" thickBot="1">
      <c r="A149" s="7" t="s">
        <v>62</v>
      </c>
      <c r="B149" s="42" t="s">
        <v>66</v>
      </c>
      <c r="C149" s="43" t="s">
        <v>67</v>
      </c>
      <c r="D149" s="82"/>
      <c r="E149" s="83"/>
      <c r="F149" s="83"/>
      <c r="G149" s="84">
        <v>124</v>
      </c>
      <c r="H149" s="83"/>
      <c r="I149" s="83"/>
      <c r="J149" s="85">
        <v>7</v>
      </c>
      <c r="K149" s="83"/>
      <c r="L149" s="86"/>
      <c r="M149" s="104">
        <f>G149-J149</f>
        <v>117</v>
      </c>
      <c r="N149" s="184"/>
      <c r="O149" s="119">
        <f t="shared" si="18"/>
        <v>0</v>
      </c>
      <c r="P149" s="120">
        <f t="shared" si="19"/>
        <v>0</v>
      </c>
      <c r="Q149" s="120">
        <f t="shared" si="20"/>
        <v>0</v>
      </c>
      <c r="R149" s="176"/>
      <c r="S149" s="131">
        <f>R149*G149</f>
        <v>0</v>
      </c>
      <c r="T149" s="176"/>
      <c r="U149" s="141">
        <f>G149*T149</f>
        <v>0</v>
      </c>
      <c r="Y149" s="51">
        <f t="shared" si="21"/>
        <v>0</v>
      </c>
      <c r="Z149" s="51">
        <f t="shared" si="22"/>
        <v>0</v>
      </c>
    </row>
    <row r="150" spans="1:26" ht="70.2" customHeight="1" thickTop="1" thickBot="1">
      <c r="A150" s="2"/>
      <c r="B150" s="5"/>
      <c r="C150" s="20"/>
      <c r="D150" s="87"/>
      <c r="E150" s="88"/>
      <c r="F150" s="89"/>
      <c r="G150" s="90" t="s">
        <v>68</v>
      </c>
      <c r="H150" s="91"/>
      <c r="I150" s="92"/>
      <c r="J150" s="93" t="s">
        <v>69</v>
      </c>
      <c r="K150" s="94"/>
      <c r="L150" s="95"/>
      <c r="M150" s="41"/>
      <c r="N150" s="144" t="s">
        <v>77</v>
      </c>
      <c r="O150" s="121">
        <f>SUM(O5:O149)</f>
        <v>0</v>
      </c>
      <c r="P150" s="122" t="s">
        <v>124</v>
      </c>
      <c r="Q150" s="123">
        <f>SUM(Q5:Q149)</f>
        <v>0</v>
      </c>
      <c r="R150" s="145" t="s">
        <v>126</v>
      </c>
      <c r="S150" s="132">
        <f>SUM(S5:S149)</f>
        <v>0</v>
      </c>
      <c r="T150" s="145" t="s">
        <v>127</v>
      </c>
      <c r="U150" s="132">
        <f>SUM(U5:U149)</f>
        <v>0</v>
      </c>
    </row>
    <row r="151" spans="1:26" ht="28.15" customHeight="1">
      <c r="A151" s="185"/>
      <c r="B151" s="186"/>
      <c r="C151" s="185"/>
      <c r="D151" s="187"/>
      <c r="E151" s="187"/>
      <c r="F151" s="187"/>
      <c r="G151" s="311" t="s">
        <v>140</v>
      </c>
      <c r="H151" s="311"/>
      <c r="I151" s="187"/>
      <c r="J151" s="312" t="s">
        <v>142</v>
      </c>
      <c r="K151" s="313"/>
      <c r="L151" s="187"/>
      <c r="M151" s="186"/>
      <c r="N151" s="186"/>
      <c r="O151" s="186"/>
      <c r="P151" s="96" t="s">
        <v>78</v>
      </c>
      <c r="Q151" s="142">
        <f>SUM(U129:U136,S129:S136,Q129:Q136,U115:U124,S115:S124,Q115:Q124,U101:U110,S101:S110,Q101:Q110,U89:U96,S89:S96,Q89:Q96,U76:U83,S76:S83,Q76:Q83,U63:U70,S63:S70,Q63:Q70,U50:U57,S50:S57,Q50:Q57,U35:U42,S35:S42,Q35:Q42,U20:U27,S20:S27,Q20:Q27,U5:U12,S5:S12,Q5:Q12,Q16:Q17,Q31:Q32,Q46:Q47)</f>
        <v>0</v>
      </c>
      <c r="R151" s="186"/>
      <c r="S151" s="186"/>
      <c r="T151" s="186"/>
      <c r="U151" s="186"/>
    </row>
    <row r="152" spans="1:26" ht="25.55" customHeight="1">
      <c r="A152" s="185"/>
      <c r="B152" s="186"/>
      <c r="C152" s="185"/>
      <c r="D152" s="187"/>
      <c r="E152" s="187"/>
      <c r="F152" s="187"/>
      <c r="G152" s="187"/>
      <c r="H152" s="187"/>
      <c r="I152" s="187"/>
      <c r="J152" s="187"/>
      <c r="K152" s="187"/>
      <c r="L152" s="187"/>
      <c r="M152" s="186"/>
      <c r="N152" s="186"/>
      <c r="O152" s="186"/>
      <c r="P152" s="97" t="s">
        <v>79</v>
      </c>
      <c r="Q152" s="143">
        <f>Q150+S150+U150-Q151</f>
        <v>0</v>
      </c>
      <c r="R152" s="186"/>
      <c r="S152" s="186"/>
      <c r="T152" s="186"/>
      <c r="U152" s="186"/>
    </row>
    <row r="153" spans="1:26" ht="11.8" customHeight="1">
      <c r="A153" s="185"/>
      <c r="B153" s="186"/>
      <c r="C153" s="185"/>
      <c r="D153" s="187"/>
      <c r="E153" s="187"/>
      <c r="F153" s="187"/>
      <c r="G153" s="187"/>
      <c r="H153" s="187"/>
      <c r="I153" s="187"/>
      <c r="J153" s="187"/>
      <c r="K153" s="187"/>
      <c r="L153" s="187"/>
      <c r="M153" s="186"/>
      <c r="N153" s="186"/>
      <c r="O153" s="186"/>
      <c r="P153" s="186"/>
      <c r="Q153" s="188"/>
      <c r="R153" s="186"/>
      <c r="S153" s="186"/>
      <c r="T153" s="186"/>
      <c r="U153" s="186"/>
    </row>
    <row r="154" spans="1:26" ht="24.25" customHeight="1">
      <c r="A154" s="185"/>
      <c r="B154" s="186"/>
      <c r="C154" s="185"/>
      <c r="D154" s="187"/>
      <c r="E154" s="187"/>
      <c r="F154" s="187"/>
      <c r="G154" s="187"/>
      <c r="H154" s="187"/>
      <c r="I154" s="187"/>
      <c r="J154" s="187"/>
      <c r="K154" s="187"/>
    </row>
    <row r="155" spans="1:26" ht="36" customHeight="1">
      <c r="A155" s="185"/>
      <c r="B155" s="186"/>
      <c r="C155" s="185"/>
      <c r="D155" s="317" t="s">
        <v>129</v>
      </c>
      <c r="E155" s="319" t="s">
        <v>128</v>
      </c>
      <c r="F155" s="321" t="s">
        <v>148</v>
      </c>
      <c r="G155" s="322"/>
      <c r="H155" s="329" t="s">
        <v>191</v>
      </c>
      <c r="I155" s="303" t="s">
        <v>150</v>
      </c>
      <c r="J155" s="304"/>
      <c r="K155" s="301" t="s">
        <v>136</v>
      </c>
      <c r="L155" s="305" t="s">
        <v>152</v>
      </c>
      <c r="M155" s="305"/>
      <c r="N155" s="305"/>
    </row>
    <row r="156" spans="1:26" ht="15.05" customHeight="1">
      <c r="A156" s="185"/>
      <c r="B156" s="186"/>
      <c r="C156" s="185"/>
      <c r="D156" s="318"/>
      <c r="E156" s="320"/>
      <c r="F156" s="205" t="s">
        <v>141</v>
      </c>
      <c r="G156" s="221" t="s">
        <v>135</v>
      </c>
      <c r="H156" s="330"/>
      <c r="I156" s="206" t="s">
        <v>141</v>
      </c>
      <c r="J156" s="222" t="s">
        <v>151</v>
      </c>
      <c r="K156" s="302"/>
      <c r="L156" s="198" t="s">
        <v>149</v>
      </c>
      <c r="M156" s="203" t="s">
        <v>189</v>
      </c>
      <c r="N156" s="217" t="s">
        <v>190</v>
      </c>
    </row>
    <row r="157" spans="1:26" ht="15.05" customHeight="1">
      <c r="A157" s="185"/>
      <c r="B157" s="186"/>
      <c r="C157" s="185"/>
      <c r="D157" s="147" t="s">
        <v>192</v>
      </c>
      <c r="E157" s="148" t="s">
        <v>117</v>
      </c>
      <c r="F157" s="208">
        <f>SUM($Y5:$Y49)</f>
        <v>0</v>
      </c>
      <c r="G157" s="212">
        <f>SUM(O5:O49)</f>
        <v>0</v>
      </c>
      <c r="H157" s="237">
        <f t="shared" ref="H157:H162" si="23">F157+G157</f>
        <v>0</v>
      </c>
      <c r="I157" s="208">
        <f>SUM(Z5:Z49)</f>
        <v>0</v>
      </c>
      <c r="J157" s="230">
        <f t="shared" ref="J157:J162" si="24">SUM(L157:N157)</f>
        <v>0</v>
      </c>
      <c r="K157" s="242">
        <f t="shared" ref="K157:K162" si="25">J157+I157</f>
        <v>0</v>
      </c>
      <c r="L157" s="150">
        <f>SUM(Q5:Q49)</f>
        <v>0</v>
      </c>
      <c r="M157" s="151">
        <f>SUM(S5:S49)</f>
        <v>0</v>
      </c>
      <c r="N157" s="208">
        <f>SUM(U5:U49)</f>
        <v>0</v>
      </c>
    </row>
    <row r="158" spans="1:26" ht="15.05" customHeight="1">
      <c r="A158" s="185"/>
      <c r="B158" s="186"/>
      <c r="C158" s="185"/>
      <c r="D158" s="152" t="s">
        <v>193</v>
      </c>
      <c r="E158" s="153" t="s">
        <v>118</v>
      </c>
      <c r="F158" s="209">
        <f>SUM(Y50:Y88)</f>
        <v>0</v>
      </c>
      <c r="G158" s="213">
        <f>SUM(O50:O88)</f>
        <v>0</v>
      </c>
      <c r="H158" s="238">
        <f t="shared" si="23"/>
        <v>0</v>
      </c>
      <c r="I158" s="209">
        <f>SUM(Z50:Z88)</f>
        <v>0</v>
      </c>
      <c r="J158" s="231">
        <f t="shared" si="24"/>
        <v>0</v>
      </c>
      <c r="K158" s="243">
        <f t="shared" si="25"/>
        <v>0</v>
      </c>
      <c r="L158" s="154">
        <f>SUM(Q50:Q88)</f>
        <v>0</v>
      </c>
      <c r="M158" s="199">
        <f>SUM(S50:S88)</f>
        <v>0</v>
      </c>
      <c r="N158" s="209">
        <f>SUM(U50:U88)</f>
        <v>0</v>
      </c>
    </row>
    <row r="159" spans="1:26" ht="15.05" customHeight="1">
      <c r="A159" s="185"/>
      <c r="B159" s="186"/>
      <c r="C159" s="185"/>
      <c r="D159" s="155" t="s">
        <v>194</v>
      </c>
      <c r="E159" s="156" t="s">
        <v>119</v>
      </c>
      <c r="F159" s="210">
        <f>SUM(Y131:Y136)</f>
        <v>0</v>
      </c>
      <c r="G159" s="214">
        <f>SUM(O131:O136)</f>
        <v>0</v>
      </c>
      <c r="H159" s="239">
        <f t="shared" si="23"/>
        <v>0</v>
      </c>
      <c r="I159" s="210">
        <f>SUM(Z131:Z136)</f>
        <v>0</v>
      </c>
      <c r="J159" s="231">
        <f t="shared" si="24"/>
        <v>0</v>
      </c>
      <c r="K159" s="244">
        <f t="shared" si="25"/>
        <v>0</v>
      </c>
      <c r="L159" s="157">
        <f>SUM(Q131:Q136)</f>
        <v>0</v>
      </c>
      <c r="M159" s="200">
        <f>SUM(S131:S136)</f>
        <v>0</v>
      </c>
      <c r="N159" s="210">
        <f>SUM(U131:U136)</f>
        <v>0</v>
      </c>
    </row>
    <row r="160" spans="1:26" ht="15.05" customHeight="1">
      <c r="A160" s="185"/>
      <c r="B160" s="186"/>
      <c r="C160" s="185"/>
      <c r="D160" s="158" t="s">
        <v>195</v>
      </c>
      <c r="E160" s="159" t="s">
        <v>121</v>
      </c>
      <c r="F160" s="149">
        <f>SUM(Y89:Y130)</f>
        <v>0</v>
      </c>
      <c r="G160" s="160">
        <f>SUM(O89:O130)</f>
        <v>0</v>
      </c>
      <c r="H160" s="237">
        <f t="shared" si="23"/>
        <v>0</v>
      </c>
      <c r="I160" s="149">
        <f>SUM(Z89:Z130)</f>
        <v>0</v>
      </c>
      <c r="J160" s="231">
        <f t="shared" si="24"/>
        <v>0</v>
      </c>
      <c r="K160" s="242">
        <f t="shared" si="25"/>
        <v>0</v>
      </c>
      <c r="L160" s="161">
        <f>SUM(Q89:Q130)</f>
        <v>0</v>
      </c>
      <c r="M160" s="162">
        <f>SUM(S89:S130)</f>
        <v>0</v>
      </c>
      <c r="N160" s="162">
        <f>SUM(U89:U130)</f>
        <v>0</v>
      </c>
    </row>
    <row r="161" spans="1:24" ht="15.05" customHeight="1">
      <c r="A161" s="185"/>
      <c r="B161" s="186"/>
      <c r="C161" s="185"/>
      <c r="D161" s="163" t="s">
        <v>196</v>
      </c>
      <c r="E161" s="164" t="s">
        <v>120</v>
      </c>
      <c r="F161" s="211">
        <f>SUM(Y142:Y149)</f>
        <v>0</v>
      </c>
      <c r="G161" s="215">
        <f>SUM(O142:O149)</f>
        <v>0</v>
      </c>
      <c r="H161" s="240">
        <f t="shared" si="23"/>
        <v>0</v>
      </c>
      <c r="I161" s="211">
        <f>SUM(Z142:Z149)</f>
        <v>0</v>
      </c>
      <c r="J161" s="231">
        <f t="shared" si="24"/>
        <v>0</v>
      </c>
      <c r="K161" s="245">
        <f t="shared" si="25"/>
        <v>0</v>
      </c>
      <c r="L161" s="165">
        <f>SUM(Q142:Q149)</f>
        <v>0</v>
      </c>
      <c r="M161" s="201">
        <f>SUM(S142:S149)</f>
        <v>0</v>
      </c>
      <c r="N161" s="211">
        <f>SUM(U142:U149)</f>
        <v>0</v>
      </c>
    </row>
    <row r="162" spans="1:24" ht="15.05" customHeight="1">
      <c r="A162" s="185"/>
      <c r="B162" s="186"/>
      <c r="C162" s="185"/>
      <c r="D162" s="166" t="s">
        <v>197</v>
      </c>
      <c r="E162" s="167" t="s">
        <v>122</v>
      </c>
      <c r="F162" s="207">
        <f>SUM(Y137:Y141)</f>
        <v>0</v>
      </c>
      <c r="G162" s="216">
        <f>SUM(O137:O141)</f>
        <v>0</v>
      </c>
      <c r="H162" s="241">
        <f t="shared" si="23"/>
        <v>0</v>
      </c>
      <c r="I162" s="207">
        <f>SUM(Z137:Z141)</f>
        <v>0</v>
      </c>
      <c r="J162" s="231">
        <f t="shared" si="24"/>
        <v>0</v>
      </c>
      <c r="K162" s="246">
        <f t="shared" si="25"/>
        <v>0</v>
      </c>
      <c r="L162" s="168">
        <f>SUM(Q137:Q141)</f>
        <v>0</v>
      </c>
      <c r="M162" s="202">
        <f>SUM(S137:S141)</f>
        <v>0</v>
      </c>
      <c r="N162" s="207">
        <f>SUM(U137:U141)</f>
        <v>0</v>
      </c>
    </row>
    <row r="163" spans="1:24" ht="29" customHeight="1">
      <c r="A163" s="185"/>
      <c r="B163" s="186"/>
      <c r="C163" s="185"/>
      <c r="D163" s="189"/>
      <c r="E163" s="146" t="s">
        <v>130</v>
      </c>
      <c r="F163" s="149">
        <f t="shared" ref="F163:N163" si="26">SUM(F157:F162)</f>
        <v>0</v>
      </c>
      <c r="G163" s="149">
        <f t="shared" si="26"/>
        <v>0</v>
      </c>
      <c r="H163" s="229">
        <f t="shared" si="26"/>
        <v>0</v>
      </c>
      <c r="I163" s="149">
        <f t="shared" si="26"/>
        <v>0</v>
      </c>
      <c r="J163" s="227">
        <f t="shared" si="26"/>
        <v>0</v>
      </c>
      <c r="K163" s="228">
        <f t="shared" si="26"/>
        <v>0</v>
      </c>
      <c r="L163" s="204">
        <f t="shared" si="26"/>
        <v>0</v>
      </c>
      <c r="M163" s="190">
        <f t="shared" si="26"/>
        <v>0</v>
      </c>
      <c r="N163" s="149">
        <f t="shared" si="26"/>
        <v>0</v>
      </c>
      <c r="Q163" s="186"/>
      <c r="R163" s="186"/>
      <c r="S163" s="186"/>
      <c r="T163" s="186"/>
      <c r="U163" s="186"/>
      <c r="V163" s="186"/>
      <c r="W163" s="186"/>
      <c r="X163" s="186"/>
    </row>
    <row r="164" spans="1:24">
      <c r="A164" s="185"/>
      <c r="B164" s="186"/>
      <c r="C164" s="185"/>
      <c r="D164" s="187"/>
      <c r="E164" s="187"/>
      <c r="F164" s="187"/>
      <c r="G164" s="187"/>
      <c r="H164" s="187"/>
      <c r="I164" s="187"/>
      <c r="J164" s="187"/>
      <c r="K164" s="187"/>
      <c r="L164" s="187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</row>
    <row r="165" spans="1:24">
      <c r="A165" s="185"/>
      <c r="B165" s="186"/>
      <c r="C165" s="185"/>
      <c r="D165" s="187"/>
      <c r="E165" s="187"/>
      <c r="F165" s="187"/>
      <c r="G165" s="187"/>
      <c r="H165" s="187"/>
      <c r="I165" s="187"/>
      <c r="J165" s="187"/>
      <c r="K165" s="187"/>
      <c r="L165" s="187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</row>
    <row r="166" spans="1:24">
      <c r="A166" s="185"/>
      <c r="B166" s="186"/>
      <c r="C166" s="185"/>
      <c r="D166" s="187"/>
      <c r="E166" s="187"/>
      <c r="F166" s="187"/>
      <c r="G166" s="187"/>
      <c r="H166" s="187"/>
      <c r="I166" s="187"/>
      <c r="J166" s="187"/>
      <c r="K166" s="187"/>
      <c r="L166" s="187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</row>
    <row r="167" spans="1:24">
      <c r="A167" s="185"/>
      <c r="B167" s="186"/>
      <c r="C167" s="185"/>
      <c r="D167" s="187"/>
      <c r="E167" s="187"/>
      <c r="F167" s="187"/>
      <c r="G167" s="187"/>
      <c r="H167" s="187"/>
      <c r="I167" s="187"/>
      <c r="J167" s="187"/>
      <c r="K167" s="187"/>
      <c r="L167" s="187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</row>
    <row r="168" spans="1:24">
      <c r="A168" s="185"/>
      <c r="B168" s="186"/>
      <c r="C168" s="185"/>
      <c r="D168" s="187"/>
      <c r="E168" s="187"/>
      <c r="F168" s="187"/>
      <c r="G168" s="187"/>
      <c r="H168" s="187"/>
      <c r="I168" s="187"/>
      <c r="J168" s="187"/>
      <c r="K168" s="187"/>
      <c r="L168" s="187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</row>
    <row r="169" spans="1:24">
      <c r="A169" s="185"/>
      <c r="B169" s="186"/>
      <c r="C169" s="185"/>
      <c r="D169" s="187"/>
      <c r="E169" s="187"/>
      <c r="F169" s="187"/>
      <c r="G169" s="187"/>
      <c r="H169" s="187"/>
      <c r="I169" s="187"/>
      <c r="J169" s="187"/>
      <c r="K169" s="187"/>
      <c r="L169" s="187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</row>
    <row r="170" spans="1:24">
      <c r="A170" s="185"/>
      <c r="B170" s="186"/>
      <c r="C170" s="185"/>
      <c r="D170" s="187"/>
      <c r="E170" s="187"/>
      <c r="F170" s="187"/>
      <c r="G170" s="187"/>
      <c r="H170" s="187"/>
      <c r="I170" s="187"/>
      <c r="J170" s="187"/>
      <c r="K170" s="187"/>
      <c r="L170" s="187"/>
      <c r="M170" s="186"/>
      <c r="N170" s="18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</row>
    <row r="171" spans="1:24">
      <c r="A171" s="185"/>
      <c r="B171" s="186"/>
      <c r="C171" s="185"/>
      <c r="D171" s="187"/>
      <c r="E171" s="187"/>
      <c r="F171" s="187"/>
      <c r="G171" s="187"/>
      <c r="H171" s="187"/>
      <c r="I171" s="187"/>
      <c r="J171" s="187"/>
      <c r="K171" s="187"/>
      <c r="L171" s="187"/>
      <c r="M171" s="186"/>
      <c r="N171" s="18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</row>
    <row r="172" spans="1:24">
      <c r="A172" s="185"/>
      <c r="B172" s="186"/>
      <c r="C172" s="185"/>
      <c r="D172" s="187"/>
      <c r="E172" s="187"/>
      <c r="F172" s="187"/>
      <c r="G172" s="187"/>
      <c r="H172" s="187"/>
      <c r="I172" s="187"/>
      <c r="J172" s="187"/>
      <c r="K172" s="187"/>
      <c r="L172" s="187"/>
      <c r="M172" s="186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</row>
    <row r="173" spans="1:24">
      <c r="A173" s="185"/>
      <c r="B173" s="186"/>
      <c r="C173" s="185"/>
      <c r="D173" s="187"/>
      <c r="E173" s="187"/>
      <c r="F173" s="187"/>
      <c r="G173" s="187"/>
      <c r="H173" s="187"/>
      <c r="I173" s="187"/>
      <c r="J173" s="187"/>
      <c r="K173" s="187"/>
      <c r="L173" s="187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</row>
    <row r="174" spans="1:24">
      <c r="A174" s="185"/>
      <c r="B174" s="186"/>
      <c r="C174" s="185"/>
      <c r="D174" s="187"/>
      <c r="E174" s="187"/>
      <c r="F174" s="187"/>
      <c r="G174" s="187"/>
      <c r="H174" s="187"/>
      <c r="I174" s="187"/>
      <c r="J174" s="187"/>
      <c r="K174" s="187"/>
      <c r="L174" s="187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  <c r="X174" s="186"/>
    </row>
    <row r="175" spans="1:24">
      <c r="A175" s="185"/>
      <c r="B175" s="186"/>
      <c r="C175" s="185"/>
      <c r="D175" s="187"/>
      <c r="E175" s="187"/>
      <c r="F175" s="187"/>
      <c r="G175" s="187"/>
      <c r="H175" s="187"/>
      <c r="I175" s="187"/>
      <c r="J175" s="187"/>
      <c r="K175" s="187"/>
      <c r="L175" s="187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</row>
    <row r="176" spans="1:24">
      <c r="A176" s="185"/>
      <c r="B176" s="186"/>
      <c r="C176" s="185"/>
      <c r="D176" s="187"/>
      <c r="E176" s="187"/>
      <c r="F176" s="187"/>
      <c r="G176" s="187"/>
      <c r="H176" s="187"/>
      <c r="I176" s="187"/>
      <c r="J176" s="187"/>
      <c r="K176" s="187"/>
      <c r="L176" s="187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</row>
    <row r="177" spans="1:24">
      <c r="A177" s="185"/>
      <c r="B177" s="186"/>
      <c r="C177" s="185"/>
      <c r="D177" s="187"/>
      <c r="E177" s="187"/>
      <c r="F177" s="187"/>
      <c r="G177" s="187"/>
      <c r="H177" s="187"/>
      <c r="I177" s="187"/>
      <c r="J177" s="187"/>
      <c r="K177" s="187"/>
      <c r="L177" s="187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2:B3"/>
    <mergeCell ref="A1:B1"/>
    <mergeCell ref="H155:H156"/>
    <mergeCell ref="R1:U1"/>
    <mergeCell ref="G151:H151"/>
    <mergeCell ref="J151:K151"/>
    <mergeCell ref="I1:K1"/>
    <mergeCell ref="N1:O1"/>
    <mergeCell ref="K155:K156"/>
    <mergeCell ref="I155:J155"/>
    <mergeCell ref="L155:N155"/>
    <mergeCell ref="P1:Q1"/>
    <mergeCell ref="D1:H1"/>
    <mergeCell ref="D155:D156"/>
    <mergeCell ref="E155:E156"/>
    <mergeCell ref="F155:G155"/>
  </mergeCells>
  <phoneticPr fontId="1" type="noConversion"/>
  <printOptions horizontalCentered="1"/>
  <pageMargins left="0.31496062992125984" right="0.31496062992125984" top="0.59055118110236227" bottom="0.70866141732283472" header="0.59055118110236227" footer="0.39370078740157483"/>
  <pageSetup paperSize="9" scale="80" orientation="portrait" r:id="rId1"/>
  <headerFooter scaleWithDoc="0" alignWithMargins="0">
    <oddFooter xml:space="preserve">&amp;L&amp;"細明體,標準"　　　承辦
　　　科室&amp;C&amp;"細明體,標準"主(會)計　　　　　　　　　　機關
單位　　　　　　　　　　　　首長&amp;R&amp;"細明體,標準"第&amp;P頁，共&amp;N頁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6" sqref="F16"/>
    </sheetView>
  </sheetViews>
  <sheetFormatPr defaultColWidth="9.28515625" defaultRowHeight="16.399999999999999"/>
  <cols>
    <col min="1" max="16384" width="9.28515625" style="234"/>
  </cols>
  <sheetData>
    <row r="1" spans="1:50">
      <c r="A1" s="247">
        <v>1</v>
      </c>
      <c r="B1" s="247">
        <v>2</v>
      </c>
      <c r="C1" s="247">
        <v>3</v>
      </c>
      <c r="D1" s="247">
        <v>4</v>
      </c>
      <c r="E1" s="247">
        <v>5</v>
      </c>
      <c r="F1" s="247">
        <v>6</v>
      </c>
      <c r="G1" s="247">
        <v>7</v>
      </c>
      <c r="H1" s="247">
        <v>8</v>
      </c>
      <c r="I1" s="247">
        <v>9</v>
      </c>
      <c r="J1" s="247">
        <v>10</v>
      </c>
      <c r="K1" s="247">
        <v>11</v>
      </c>
      <c r="L1" s="247">
        <v>12</v>
      </c>
      <c r="M1" s="247">
        <v>13</v>
      </c>
      <c r="N1" s="247">
        <v>14</v>
      </c>
      <c r="O1" s="247">
        <v>15</v>
      </c>
      <c r="P1" s="247">
        <v>16</v>
      </c>
      <c r="Q1" s="247">
        <v>17</v>
      </c>
      <c r="R1" s="247">
        <v>18</v>
      </c>
      <c r="S1" s="247">
        <v>19</v>
      </c>
      <c r="T1" s="247">
        <v>20</v>
      </c>
      <c r="U1" s="247">
        <v>21</v>
      </c>
      <c r="V1" s="247">
        <v>22</v>
      </c>
      <c r="W1" s="247">
        <v>23</v>
      </c>
      <c r="X1" s="247">
        <v>24</v>
      </c>
      <c r="Y1" s="247">
        <v>25</v>
      </c>
      <c r="Z1" s="247">
        <v>26</v>
      </c>
      <c r="AA1" s="247">
        <v>27</v>
      </c>
      <c r="AB1" s="247">
        <v>28</v>
      </c>
      <c r="AC1" s="247">
        <v>29</v>
      </c>
      <c r="AD1" s="247">
        <v>30</v>
      </c>
      <c r="AE1" s="247">
        <v>31</v>
      </c>
      <c r="AF1" s="247">
        <v>32</v>
      </c>
      <c r="AG1" s="247">
        <v>33</v>
      </c>
      <c r="AH1" s="247">
        <v>34</v>
      </c>
      <c r="AI1" s="247">
        <v>35</v>
      </c>
      <c r="AJ1" s="247">
        <v>36</v>
      </c>
      <c r="AK1" s="247">
        <v>37</v>
      </c>
      <c r="AL1" s="247">
        <v>38</v>
      </c>
      <c r="AM1" s="247">
        <v>39</v>
      </c>
      <c r="AN1" s="247">
        <v>40</v>
      </c>
      <c r="AO1" s="247">
        <v>41</v>
      </c>
      <c r="AP1" s="247">
        <v>42</v>
      </c>
      <c r="AQ1" s="247">
        <v>43</v>
      </c>
      <c r="AR1" s="247">
        <v>44</v>
      </c>
      <c r="AS1" s="247">
        <v>45</v>
      </c>
      <c r="AT1" s="247">
        <v>46</v>
      </c>
      <c r="AU1" s="247">
        <v>47</v>
      </c>
      <c r="AV1" s="247">
        <v>48</v>
      </c>
      <c r="AW1" s="247">
        <v>49</v>
      </c>
      <c r="AX1" s="247">
        <v>50</v>
      </c>
    </row>
    <row r="2" spans="1:50" ht="32.75">
      <c r="A2" s="232" t="s">
        <v>215</v>
      </c>
      <c r="B2" s="233" t="s">
        <v>203</v>
      </c>
      <c r="C2" s="233" t="s">
        <v>203</v>
      </c>
      <c r="D2" s="233" t="s">
        <v>204</v>
      </c>
      <c r="E2" s="233" t="s">
        <v>204</v>
      </c>
      <c r="F2" s="233" t="s">
        <v>205</v>
      </c>
      <c r="G2" s="233" t="s">
        <v>205</v>
      </c>
      <c r="H2" s="233" t="s">
        <v>206</v>
      </c>
      <c r="I2" s="233" t="s">
        <v>206</v>
      </c>
      <c r="J2" s="233" t="s">
        <v>207</v>
      </c>
      <c r="K2" s="233" t="s">
        <v>208</v>
      </c>
      <c r="L2" s="233" t="s">
        <v>209</v>
      </c>
      <c r="M2" s="233" t="s">
        <v>210</v>
      </c>
      <c r="N2" s="233" t="s">
        <v>210</v>
      </c>
      <c r="O2" s="233" t="s">
        <v>211</v>
      </c>
      <c r="P2" s="233" t="s">
        <v>211</v>
      </c>
      <c r="Q2" s="233" t="s">
        <v>211</v>
      </c>
      <c r="R2" s="233" t="s">
        <v>211</v>
      </c>
      <c r="S2" s="233" t="s">
        <v>203</v>
      </c>
      <c r="T2" s="233" t="s">
        <v>203</v>
      </c>
      <c r="U2" s="233" t="s">
        <v>204</v>
      </c>
      <c r="V2" s="233" t="s">
        <v>204</v>
      </c>
      <c r="W2" s="233" t="s">
        <v>205</v>
      </c>
      <c r="X2" s="233" t="s">
        <v>205</v>
      </c>
      <c r="Y2" s="233" t="s">
        <v>206</v>
      </c>
      <c r="Z2" s="233" t="s">
        <v>206</v>
      </c>
      <c r="AA2" s="233" t="s">
        <v>207</v>
      </c>
      <c r="AB2" s="233" t="s">
        <v>208</v>
      </c>
      <c r="AC2" s="233" t="s">
        <v>209</v>
      </c>
      <c r="AD2" s="233" t="s">
        <v>210</v>
      </c>
      <c r="AE2" s="233" t="s">
        <v>210</v>
      </c>
      <c r="AF2" s="233" t="s">
        <v>211</v>
      </c>
      <c r="AG2" s="233" t="s">
        <v>211</v>
      </c>
      <c r="AH2" s="233" t="s">
        <v>211</v>
      </c>
      <c r="AI2" s="233" t="s">
        <v>211</v>
      </c>
      <c r="AJ2" s="233" t="s">
        <v>203</v>
      </c>
      <c r="AK2" s="233" t="s">
        <v>203</v>
      </c>
      <c r="AL2" s="233" t="s">
        <v>204</v>
      </c>
      <c r="AM2" s="233" t="s">
        <v>204</v>
      </c>
      <c r="AN2" s="233" t="s">
        <v>205</v>
      </c>
      <c r="AO2" s="233" t="s">
        <v>205</v>
      </c>
      <c r="AP2" s="233" t="s">
        <v>206</v>
      </c>
      <c r="AQ2" s="233" t="s">
        <v>206</v>
      </c>
      <c r="AR2" s="233" t="s">
        <v>207</v>
      </c>
      <c r="AS2" s="233" t="s">
        <v>208</v>
      </c>
      <c r="AT2" s="233" t="s">
        <v>209</v>
      </c>
      <c r="AU2" s="233" t="s">
        <v>210</v>
      </c>
      <c r="AV2" s="233" t="s">
        <v>210</v>
      </c>
      <c r="AW2" s="233" t="s">
        <v>211</v>
      </c>
      <c r="AX2" s="233" t="s">
        <v>211</v>
      </c>
    </row>
    <row r="3" spans="1:50">
      <c r="A3" s="233" t="s">
        <v>216</v>
      </c>
      <c r="B3" s="235">
        <v>7</v>
      </c>
      <c r="C3" s="235">
        <v>7</v>
      </c>
      <c r="D3" s="235">
        <v>7</v>
      </c>
      <c r="E3" s="235">
        <v>7</v>
      </c>
      <c r="F3" s="235">
        <v>7</v>
      </c>
      <c r="G3" s="235">
        <v>7</v>
      </c>
      <c r="H3" s="235">
        <v>7</v>
      </c>
      <c r="I3" s="235">
        <v>7</v>
      </c>
      <c r="J3" s="235">
        <v>7</v>
      </c>
      <c r="K3" s="235">
        <v>7</v>
      </c>
      <c r="L3" s="235">
        <v>7</v>
      </c>
      <c r="M3" s="235">
        <v>7</v>
      </c>
      <c r="N3" s="235">
        <v>7</v>
      </c>
      <c r="O3" s="235">
        <v>7</v>
      </c>
      <c r="P3" s="235">
        <v>7</v>
      </c>
      <c r="Q3" s="235">
        <v>7</v>
      </c>
      <c r="R3" s="235">
        <v>7</v>
      </c>
      <c r="S3" s="235">
        <v>8</v>
      </c>
      <c r="T3" s="235">
        <v>8</v>
      </c>
      <c r="U3" s="235">
        <v>8</v>
      </c>
      <c r="V3" s="235">
        <v>8</v>
      </c>
      <c r="W3" s="235">
        <v>8</v>
      </c>
      <c r="X3" s="235">
        <v>8</v>
      </c>
      <c r="Y3" s="235">
        <v>8</v>
      </c>
      <c r="Z3" s="235">
        <v>8</v>
      </c>
      <c r="AA3" s="235">
        <v>8</v>
      </c>
      <c r="AB3" s="235">
        <v>8</v>
      </c>
      <c r="AC3" s="235">
        <v>8</v>
      </c>
      <c r="AD3" s="235">
        <v>8</v>
      </c>
      <c r="AE3" s="235">
        <v>8</v>
      </c>
      <c r="AF3" s="235">
        <v>8</v>
      </c>
      <c r="AG3" s="235">
        <v>8</v>
      </c>
      <c r="AH3" s="235">
        <v>8</v>
      </c>
      <c r="AI3" s="235">
        <v>8</v>
      </c>
      <c r="AJ3" s="235">
        <v>9</v>
      </c>
      <c r="AK3" s="235">
        <v>9</v>
      </c>
      <c r="AL3" s="235">
        <v>9</v>
      </c>
      <c r="AM3" s="235">
        <v>9</v>
      </c>
      <c r="AN3" s="235">
        <v>9</v>
      </c>
      <c r="AO3" s="235">
        <v>9</v>
      </c>
      <c r="AP3" s="235">
        <v>9</v>
      </c>
      <c r="AQ3" s="235">
        <v>9</v>
      </c>
      <c r="AR3" s="235">
        <v>9</v>
      </c>
      <c r="AS3" s="235">
        <v>9</v>
      </c>
      <c r="AT3" s="235">
        <v>9</v>
      </c>
      <c r="AU3" s="235">
        <v>9</v>
      </c>
      <c r="AV3" s="235">
        <v>9</v>
      </c>
      <c r="AW3" s="235">
        <v>9</v>
      </c>
      <c r="AX3" s="235">
        <v>9</v>
      </c>
    </row>
    <row r="4" spans="1:50">
      <c r="A4" s="233" t="s">
        <v>212</v>
      </c>
      <c r="B4" s="248" t="s">
        <v>213</v>
      </c>
      <c r="C4" s="248" t="s">
        <v>214</v>
      </c>
      <c r="D4" s="248" t="s">
        <v>213</v>
      </c>
      <c r="E4" s="248" t="s">
        <v>214</v>
      </c>
      <c r="F4" s="248" t="s">
        <v>213</v>
      </c>
      <c r="G4" s="248" t="s">
        <v>214</v>
      </c>
      <c r="H4" s="248" t="s">
        <v>213</v>
      </c>
      <c r="I4" s="248" t="s">
        <v>214</v>
      </c>
      <c r="J4" s="248" t="s">
        <v>213</v>
      </c>
      <c r="K4" s="248" t="s">
        <v>213</v>
      </c>
      <c r="L4" s="248" t="s">
        <v>213</v>
      </c>
      <c r="M4" s="248" t="s">
        <v>213</v>
      </c>
      <c r="N4" s="248" t="s">
        <v>214</v>
      </c>
      <c r="O4" s="248" t="s">
        <v>213</v>
      </c>
      <c r="P4" s="248" t="s">
        <v>214</v>
      </c>
      <c r="Q4" s="248" t="s">
        <v>213</v>
      </c>
      <c r="R4" s="248" t="s">
        <v>214</v>
      </c>
      <c r="S4" s="248" t="s">
        <v>213</v>
      </c>
      <c r="T4" s="248" t="s">
        <v>214</v>
      </c>
      <c r="U4" s="248" t="s">
        <v>213</v>
      </c>
      <c r="V4" s="248" t="s">
        <v>214</v>
      </c>
      <c r="W4" s="248" t="s">
        <v>213</v>
      </c>
      <c r="X4" s="248" t="s">
        <v>214</v>
      </c>
      <c r="Y4" s="248" t="s">
        <v>213</v>
      </c>
      <c r="Z4" s="248" t="s">
        <v>214</v>
      </c>
      <c r="AA4" s="248" t="s">
        <v>213</v>
      </c>
      <c r="AB4" s="248" t="s">
        <v>213</v>
      </c>
      <c r="AC4" s="248" t="s">
        <v>213</v>
      </c>
      <c r="AD4" s="248" t="s">
        <v>213</v>
      </c>
      <c r="AE4" s="248" t="s">
        <v>214</v>
      </c>
      <c r="AF4" s="248" t="s">
        <v>213</v>
      </c>
      <c r="AG4" s="248" t="s">
        <v>214</v>
      </c>
      <c r="AH4" s="248" t="s">
        <v>213</v>
      </c>
      <c r="AI4" s="248" t="s">
        <v>214</v>
      </c>
      <c r="AJ4" s="248" t="s">
        <v>213</v>
      </c>
      <c r="AK4" s="248" t="s">
        <v>214</v>
      </c>
      <c r="AL4" s="248" t="s">
        <v>213</v>
      </c>
      <c r="AM4" s="248" t="s">
        <v>214</v>
      </c>
      <c r="AN4" s="248" t="s">
        <v>213</v>
      </c>
      <c r="AO4" s="248" t="s">
        <v>214</v>
      </c>
      <c r="AP4" s="248" t="s">
        <v>213</v>
      </c>
      <c r="AQ4" s="248" t="s">
        <v>214</v>
      </c>
      <c r="AR4" s="248" t="s">
        <v>213</v>
      </c>
      <c r="AS4" s="248" t="s">
        <v>213</v>
      </c>
      <c r="AT4" s="248" t="s">
        <v>213</v>
      </c>
      <c r="AU4" s="248" t="s">
        <v>213</v>
      </c>
      <c r="AV4" s="248" t="s">
        <v>214</v>
      </c>
      <c r="AW4" s="248" t="s">
        <v>213</v>
      </c>
      <c r="AX4" s="248" t="s">
        <v>214</v>
      </c>
    </row>
    <row r="5" spans="1:50">
      <c r="A5" s="236" t="s">
        <v>117</v>
      </c>
      <c r="B5" s="249">
        <v>82</v>
      </c>
      <c r="C5" s="249">
        <v>36</v>
      </c>
      <c r="D5" s="249">
        <v>105</v>
      </c>
      <c r="E5" s="249">
        <v>35</v>
      </c>
      <c r="F5" s="249">
        <v>99</v>
      </c>
      <c r="G5" s="249">
        <v>37</v>
      </c>
      <c r="H5" s="249">
        <v>85</v>
      </c>
      <c r="I5" s="249">
        <v>42</v>
      </c>
      <c r="J5" s="249">
        <v>82</v>
      </c>
      <c r="K5" s="249">
        <v>54</v>
      </c>
      <c r="L5" s="249">
        <v>106</v>
      </c>
      <c r="M5" s="249">
        <v>68</v>
      </c>
      <c r="N5" s="249">
        <v>29</v>
      </c>
      <c r="O5" s="249">
        <v>111</v>
      </c>
      <c r="P5" s="249">
        <v>30</v>
      </c>
      <c r="Q5" s="250">
        <v>0</v>
      </c>
      <c r="R5" s="250">
        <v>0</v>
      </c>
      <c r="S5" s="249">
        <v>82</v>
      </c>
      <c r="T5" s="249">
        <v>36</v>
      </c>
      <c r="U5" s="249">
        <v>101</v>
      </c>
      <c r="V5" s="249">
        <v>40</v>
      </c>
      <c r="W5" s="249">
        <v>80</v>
      </c>
      <c r="X5" s="249">
        <v>35</v>
      </c>
      <c r="Y5" s="249">
        <v>99</v>
      </c>
      <c r="Z5" s="249">
        <v>33</v>
      </c>
      <c r="AA5" s="249">
        <v>86</v>
      </c>
      <c r="AB5" s="249">
        <v>55</v>
      </c>
      <c r="AC5" s="249">
        <v>105</v>
      </c>
      <c r="AD5" s="249">
        <v>71</v>
      </c>
      <c r="AE5" s="249">
        <v>29</v>
      </c>
      <c r="AF5" s="249">
        <v>90</v>
      </c>
      <c r="AG5" s="249">
        <v>37</v>
      </c>
      <c r="AH5" s="250">
        <v>0</v>
      </c>
      <c r="AI5" s="250">
        <v>0</v>
      </c>
      <c r="AJ5" s="249">
        <v>76</v>
      </c>
      <c r="AK5" s="249">
        <v>36</v>
      </c>
      <c r="AL5" s="249">
        <v>99</v>
      </c>
      <c r="AM5" s="249">
        <v>35</v>
      </c>
      <c r="AN5" s="249">
        <v>87</v>
      </c>
      <c r="AO5" s="249">
        <v>33</v>
      </c>
      <c r="AP5" s="249">
        <v>101</v>
      </c>
      <c r="AQ5" s="249">
        <v>38</v>
      </c>
      <c r="AR5" s="249">
        <v>86</v>
      </c>
      <c r="AS5" s="249">
        <v>55</v>
      </c>
      <c r="AT5" s="249">
        <v>103</v>
      </c>
      <c r="AU5" s="249">
        <v>70</v>
      </c>
      <c r="AV5" s="249">
        <v>32</v>
      </c>
      <c r="AW5" s="249">
        <v>104</v>
      </c>
      <c r="AX5" s="249">
        <v>30</v>
      </c>
    </row>
    <row r="6" spans="1:50">
      <c r="A6" s="236" t="s">
        <v>198</v>
      </c>
      <c r="B6" s="249">
        <v>79</v>
      </c>
      <c r="C6" s="249">
        <v>42</v>
      </c>
      <c r="D6" s="249">
        <v>107</v>
      </c>
      <c r="E6" s="249">
        <v>35</v>
      </c>
      <c r="F6" s="249">
        <v>87</v>
      </c>
      <c r="G6" s="249">
        <v>38</v>
      </c>
      <c r="H6" s="249">
        <v>86</v>
      </c>
      <c r="I6" s="249">
        <v>34</v>
      </c>
      <c r="J6" s="249">
        <v>90</v>
      </c>
      <c r="K6" s="249">
        <v>48</v>
      </c>
      <c r="L6" s="249">
        <v>93</v>
      </c>
      <c r="M6" s="250">
        <v>0</v>
      </c>
      <c r="N6" s="250">
        <v>0</v>
      </c>
      <c r="O6" s="249">
        <v>118</v>
      </c>
      <c r="P6" s="249">
        <v>43</v>
      </c>
      <c r="Q6" s="250">
        <v>0</v>
      </c>
      <c r="R6" s="250">
        <v>0</v>
      </c>
      <c r="S6" s="249">
        <v>84</v>
      </c>
      <c r="T6" s="249">
        <v>48</v>
      </c>
      <c r="U6" s="249">
        <v>102</v>
      </c>
      <c r="V6" s="249">
        <v>32</v>
      </c>
      <c r="W6" s="249">
        <v>99</v>
      </c>
      <c r="X6" s="249">
        <v>34</v>
      </c>
      <c r="Y6" s="249">
        <v>80</v>
      </c>
      <c r="Z6" s="249">
        <v>34</v>
      </c>
      <c r="AA6" s="249">
        <v>86</v>
      </c>
      <c r="AB6" s="249">
        <v>57</v>
      </c>
      <c r="AC6" s="249">
        <v>112</v>
      </c>
      <c r="AD6" s="250">
        <v>0</v>
      </c>
      <c r="AE6" s="250">
        <v>0</v>
      </c>
      <c r="AF6" s="249">
        <v>106</v>
      </c>
      <c r="AG6" s="249">
        <v>25</v>
      </c>
      <c r="AH6" s="250">
        <v>0</v>
      </c>
      <c r="AI6" s="250">
        <v>0</v>
      </c>
      <c r="AJ6" s="249">
        <v>80</v>
      </c>
      <c r="AK6" s="249">
        <v>42</v>
      </c>
      <c r="AL6" s="249">
        <v>90</v>
      </c>
      <c r="AM6" s="249">
        <v>26</v>
      </c>
      <c r="AN6" s="249">
        <v>99</v>
      </c>
      <c r="AO6" s="249">
        <v>35</v>
      </c>
      <c r="AP6" s="249">
        <v>93</v>
      </c>
      <c r="AQ6" s="249">
        <v>36</v>
      </c>
      <c r="AR6" s="249">
        <v>117</v>
      </c>
      <c r="AS6" s="249">
        <v>67</v>
      </c>
      <c r="AT6" s="249">
        <v>99</v>
      </c>
      <c r="AU6" s="250">
        <v>0</v>
      </c>
      <c r="AV6" s="250">
        <v>0</v>
      </c>
      <c r="AW6" s="249">
        <v>127</v>
      </c>
      <c r="AX6" s="249">
        <v>23</v>
      </c>
    </row>
    <row r="7" spans="1:50">
      <c r="A7" s="236" t="s">
        <v>199</v>
      </c>
      <c r="B7" s="250">
        <v>0</v>
      </c>
      <c r="C7" s="250">
        <v>0</v>
      </c>
      <c r="D7" s="250">
        <v>0</v>
      </c>
      <c r="E7" s="250">
        <v>0</v>
      </c>
      <c r="F7" s="250">
        <v>0</v>
      </c>
      <c r="G7" s="250">
        <v>0</v>
      </c>
      <c r="H7" s="250">
        <v>0</v>
      </c>
      <c r="I7" s="250">
        <v>0</v>
      </c>
      <c r="J7" s="250">
        <v>0</v>
      </c>
      <c r="K7" s="250">
        <v>0</v>
      </c>
      <c r="L7" s="250">
        <v>0</v>
      </c>
      <c r="M7" s="249">
        <v>74</v>
      </c>
      <c r="N7" s="249">
        <v>33</v>
      </c>
      <c r="O7" s="250">
        <v>0</v>
      </c>
      <c r="P7" s="250">
        <v>0</v>
      </c>
      <c r="Q7" s="250">
        <v>0</v>
      </c>
      <c r="R7" s="250">
        <v>0</v>
      </c>
      <c r="S7" s="250">
        <v>0</v>
      </c>
      <c r="T7" s="250">
        <v>0</v>
      </c>
      <c r="U7" s="250">
        <v>0</v>
      </c>
      <c r="V7" s="250">
        <v>0</v>
      </c>
      <c r="W7" s="250">
        <v>0</v>
      </c>
      <c r="X7" s="250">
        <v>0</v>
      </c>
      <c r="Y7" s="250">
        <v>0</v>
      </c>
      <c r="Z7" s="250">
        <v>0</v>
      </c>
      <c r="AA7" s="250">
        <v>0</v>
      </c>
      <c r="AB7" s="250">
        <v>0</v>
      </c>
      <c r="AC7" s="250">
        <v>0</v>
      </c>
      <c r="AD7" s="249">
        <v>72</v>
      </c>
      <c r="AE7" s="249">
        <v>31</v>
      </c>
      <c r="AF7" s="250">
        <v>0</v>
      </c>
      <c r="AG7" s="250">
        <v>0</v>
      </c>
      <c r="AH7" s="250">
        <v>0</v>
      </c>
      <c r="AI7" s="250">
        <v>0</v>
      </c>
      <c r="AJ7" s="250">
        <v>0</v>
      </c>
      <c r="AK7" s="250">
        <v>0</v>
      </c>
      <c r="AL7" s="250">
        <v>0</v>
      </c>
      <c r="AM7" s="250">
        <v>0</v>
      </c>
      <c r="AN7" s="250">
        <v>0</v>
      </c>
      <c r="AO7" s="250">
        <v>0</v>
      </c>
      <c r="AP7" s="250">
        <v>0</v>
      </c>
      <c r="AQ7" s="250">
        <v>0</v>
      </c>
      <c r="AR7" s="250">
        <v>0</v>
      </c>
      <c r="AS7" s="250">
        <v>0</v>
      </c>
      <c r="AT7" s="250">
        <v>0</v>
      </c>
      <c r="AU7" s="249">
        <v>80</v>
      </c>
      <c r="AV7" s="249">
        <v>35</v>
      </c>
      <c r="AW7" s="250">
        <v>0</v>
      </c>
      <c r="AX7" s="250">
        <v>0</v>
      </c>
    </row>
    <row r="8" spans="1:50">
      <c r="A8" s="236" t="s">
        <v>200</v>
      </c>
      <c r="B8" s="249">
        <v>84</v>
      </c>
      <c r="C8" s="249">
        <v>50</v>
      </c>
      <c r="D8" s="249">
        <v>96</v>
      </c>
      <c r="E8" s="249">
        <v>30</v>
      </c>
      <c r="F8" s="249">
        <v>128</v>
      </c>
      <c r="G8" s="249">
        <v>47</v>
      </c>
      <c r="H8" s="249">
        <v>77</v>
      </c>
      <c r="I8" s="249">
        <v>36</v>
      </c>
      <c r="J8" s="249">
        <v>89</v>
      </c>
      <c r="K8" s="249">
        <v>55</v>
      </c>
      <c r="L8" s="250">
        <v>0</v>
      </c>
      <c r="M8" s="249">
        <v>69</v>
      </c>
      <c r="N8" s="249">
        <v>27</v>
      </c>
      <c r="O8" s="249">
        <v>83</v>
      </c>
      <c r="P8" s="249">
        <v>26</v>
      </c>
      <c r="Q8" s="250">
        <v>0</v>
      </c>
      <c r="R8" s="250">
        <v>0</v>
      </c>
      <c r="S8" s="249">
        <v>89</v>
      </c>
      <c r="T8" s="249">
        <v>49</v>
      </c>
      <c r="U8" s="249">
        <v>105</v>
      </c>
      <c r="V8" s="249">
        <v>39</v>
      </c>
      <c r="W8" s="249">
        <v>117</v>
      </c>
      <c r="X8" s="249">
        <v>44</v>
      </c>
      <c r="Y8" s="249">
        <v>110</v>
      </c>
      <c r="Z8" s="249">
        <v>42</v>
      </c>
      <c r="AA8" s="249">
        <v>99</v>
      </c>
      <c r="AB8" s="249">
        <v>49</v>
      </c>
      <c r="AC8" s="250">
        <v>0</v>
      </c>
      <c r="AD8" s="249">
        <v>77</v>
      </c>
      <c r="AE8" s="249">
        <v>26</v>
      </c>
      <c r="AF8" s="249">
        <v>134</v>
      </c>
      <c r="AG8" s="249">
        <v>34</v>
      </c>
      <c r="AH8" s="250">
        <v>0</v>
      </c>
      <c r="AI8" s="250">
        <v>0</v>
      </c>
      <c r="AJ8" s="249">
        <v>83</v>
      </c>
      <c r="AK8" s="249">
        <v>39</v>
      </c>
      <c r="AL8" s="249">
        <v>106</v>
      </c>
      <c r="AM8" s="249">
        <v>37</v>
      </c>
      <c r="AN8" s="249">
        <v>119</v>
      </c>
      <c r="AO8" s="249">
        <v>50</v>
      </c>
      <c r="AP8" s="249">
        <v>121</v>
      </c>
      <c r="AQ8" s="249">
        <v>48</v>
      </c>
      <c r="AR8" s="249">
        <v>92</v>
      </c>
      <c r="AS8" s="249">
        <v>52</v>
      </c>
      <c r="AT8" s="250">
        <v>0</v>
      </c>
      <c r="AU8" s="249">
        <v>77</v>
      </c>
      <c r="AV8" s="249">
        <v>30</v>
      </c>
      <c r="AW8" s="249">
        <v>131</v>
      </c>
      <c r="AX8" s="249">
        <v>42</v>
      </c>
    </row>
    <row r="9" spans="1:50">
      <c r="A9" s="236" t="s">
        <v>201</v>
      </c>
      <c r="B9" s="250">
        <v>0</v>
      </c>
      <c r="C9" s="250">
        <v>0</v>
      </c>
      <c r="D9" s="250">
        <v>0</v>
      </c>
      <c r="E9" s="250">
        <v>0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49">
        <v>118</v>
      </c>
      <c r="M9" s="250">
        <v>0</v>
      </c>
      <c r="N9" s="250">
        <v>0</v>
      </c>
      <c r="O9" s="249">
        <v>85</v>
      </c>
      <c r="P9" s="250">
        <v>0</v>
      </c>
      <c r="Q9" s="249">
        <v>73</v>
      </c>
      <c r="R9" s="249">
        <v>32</v>
      </c>
      <c r="S9" s="250">
        <v>0</v>
      </c>
      <c r="T9" s="250">
        <v>0</v>
      </c>
      <c r="U9" s="250">
        <v>0</v>
      </c>
      <c r="V9" s="250">
        <v>0</v>
      </c>
      <c r="W9" s="250">
        <v>0</v>
      </c>
      <c r="X9" s="250">
        <v>0</v>
      </c>
      <c r="Y9" s="250">
        <v>0</v>
      </c>
      <c r="Z9" s="250">
        <v>0</v>
      </c>
      <c r="AA9" s="250">
        <v>0</v>
      </c>
      <c r="AB9" s="250">
        <v>0</v>
      </c>
      <c r="AC9" s="249">
        <v>117</v>
      </c>
      <c r="AD9" s="250">
        <v>0</v>
      </c>
      <c r="AE9" s="250">
        <v>0</v>
      </c>
      <c r="AF9" s="249">
        <v>99</v>
      </c>
      <c r="AG9" s="250">
        <v>0</v>
      </c>
      <c r="AH9" s="249">
        <v>134</v>
      </c>
      <c r="AI9" s="251">
        <v>35</v>
      </c>
      <c r="AJ9" s="250">
        <v>0</v>
      </c>
      <c r="AK9" s="250">
        <v>0</v>
      </c>
      <c r="AL9" s="250">
        <v>0</v>
      </c>
      <c r="AM9" s="250">
        <v>0</v>
      </c>
      <c r="AN9" s="250">
        <v>0</v>
      </c>
      <c r="AO9" s="250">
        <v>0</v>
      </c>
      <c r="AP9" s="250">
        <v>0</v>
      </c>
      <c r="AQ9" s="250">
        <v>0</v>
      </c>
      <c r="AR9" s="250">
        <v>0</v>
      </c>
      <c r="AS9" s="250">
        <v>0</v>
      </c>
      <c r="AT9" s="250">
        <v>0</v>
      </c>
      <c r="AU9" s="250">
        <v>0</v>
      </c>
      <c r="AV9" s="250">
        <v>0</v>
      </c>
      <c r="AW9" s="250">
        <v>0</v>
      </c>
      <c r="AX9" s="250">
        <v>0</v>
      </c>
    </row>
    <row r="10" spans="1:50">
      <c r="A10" s="236" t="s">
        <v>202</v>
      </c>
      <c r="B10" s="250">
        <v>0</v>
      </c>
      <c r="C10" s="250">
        <v>0</v>
      </c>
      <c r="D10" s="250">
        <v>0</v>
      </c>
      <c r="E10" s="250">
        <v>0</v>
      </c>
      <c r="F10" s="250">
        <v>0</v>
      </c>
      <c r="G10" s="250">
        <v>0</v>
      </c>
      <c r="H10" s="250">
        <v>0</v>
      </c>
      <c r="I10" s="250">
        <v>0</v>
      </c>
      <c r="J10" s="249">
        <v>126</v>
      </c>
      <c r="K10" s="250">
        <v>0</v>
      </c>
      <c r="L10" s="249">
        <v>117</v>
      </c>
      <c r="M10" s="250">
        <v>0</v>
      </c>
      <c r="N10" s="250">
        <v>0</v>
      </c>
      <c r="O10" s="250">
        <v>0</v>
      </c>
      <c r="P10" s="250">
        <v>0</v>
      </c>
      <c r="Q10" s="250">
        <v>0</v>
      </c>
      <c r="R10" s="250">
        <v>0</v>
      </c>
      <c r="S10" s="250">
        <v>0</v>
      </c>
      <c r="T10" s="250">
        <v>0</v>
      </c>
      <c r="U10" s="250">
        <v>0</v>
      </c>
      <c r="V10" s="250">
        <v>0</v>
      </c>
      <c r="W10" s="250">
        <v>0</v>
      </c>
      <c r="X10" s="250">
        <v>0</v>
      </c>
      <c r="Y10" s="250">
        <v>0</v>
      </c>
      <c r="Z10" s="250">
        <v>0</v>
      </c>
      <c r="AA10" s="249">
        <v>97</v>
      </c>
      <c r="AB10" s="250">
        <v>0</v>
      </c>
      <c r="AC10" s="249">
        <v>108</v>
      </c>
      <c r="AD10" s="250">
        <v>0</v>
      </c>
      <c r="AE10" s="250">
        <v>0</v>
      </c>
      <c r="AF10" s="250">
        <v>0</v>
      </c>
      <c r="AG10" s="250">
        <v>0</v>
      </c>
      <c r="AH10" s="250">
        <v>0</v>
      </c>
      <c r="AI10" s="250">
        <v>0</v>
      </c>
      <c r="AJ10" s="250">
        <v>0</v>
      </c>
      <c r="AK10" s="250">
        <v>0</v>
      </c>
      <c r="AL10" s="250">
        <v>0</v>
      </c>
      <c r="AM10" s="250">
        <v>0</v>
      </c>
      <c r="AN10" s="250">
        <v>0</v>
      </c>
      <c r="AO10" s="250">
        <v>0</v>
      </c>
      <c r="AP10" s="250">
        <v>0</v>
      </c>
      <c r="AQ10" s="250">
        <v>0</v>
      </c>
      <c r="AR10" s="250">
        <v>0</v>
      </c>
      <c r="AS10" s="250">
        <v>0</v>
      </c>
      <c r="AT10" s="249">
        <v>98</v>
      </c>
      <c r="AU10" s="250">
        <v>0</v>
      </c>
      <c r="AV10" s="250">
        <v>0</v>
      </c>
      <c r="AW10" s="250">
        <v>0</v>
      </c>
      <c r="AX10" s="250">
        <v>0</v>
      </c>
    </row>
    <row r="11" spans="1:50">
      <c r="A11" s="236" t="s">
        <v>218</v>
      </c>
      <c r="B11" s="252">
        <v>0</v>
      </c>
      <c r="C11" s="252">
        <v>0</v>
      </c>
      <c r="D11" s="252">
        <v>0</v>
      </c>
      <c r="E11" s="252">
        <v>0</v>
      </c>
      <c r="F11" s="252">
        <v>0</v>
      </c>
      <c r="G11" s="252">
        <v>0</v>
      </c>
      <c r="H11" s="252">
        <v>0</v>
      </c>
      <c r="I11" s="252">
        <v>0</v>
      </c>
      <c r="J11" s="252">
        <v>0</v>
      </c>
      <c r="K11" s="252">
        <v>0</v>
      </c>
      <c r="L11" s="252">
        <v>0</v>
      </c>
      <c r="M11" s="252">
        <v>0</v>
      </c>
      <c r="N11" s="252">
        <v>0</v>
      </c>
      <c r="O11" s="252">
        <v>0</v>
      </c>
      <c r="P11" s="252">
        <v>0</v>
      </c>
      <c r="Q11" s="252">
        <v>0</v>
      </c>
      <c r="R11" s="252">
        <v>0</v>
      </c>
      <c r="S11" s="252">
        <v>0</v>
      </c>
      <c r="T11" s="252">
        <v>0</v>
      </c>
      <c r="U11" s="252">
        <v>0</v>
      </c>
      <c r="V11" s="252">
        <v>0</v>
      </c>
      <c r="W11" s="252">
        <v>0</v>
      </c>
      <c r="X11" s="252">
        <v>0</v>
      </c>
      <c r="Y11" s="252">
        <v>0</v>
      </c>
      <c r="Z11" s="252">
        <v>0</v>
      </c>
      <c r="AA11" s="252">
        <v>0</v>
      </c>
      <c r="AB11" s="252">
        <v>0</v>
      </c>
      <c r="AC11" s="252">
        <v>0</v>
      </c>
      <c r="AD11" s="252">
        <v>0</v>
      </c>
      <c r="AE11" s="252">
        <v>0</v>
      </c>
      <c r="AF11" s="252">
        <v>0</v>
      </c>
      <c r="AG11" s="252">
        <v>0</v>
      </c>
      <c r="AH11" s="252">
        <v>0</v>
      </c>
      <c r="AI11" s="252">
        <v>0</v>
      </c>
      <c r="AJ11" s="252">
        <v>0</v>
      </c>
      <c r="AK11" s="252">
        <v>0</v>
      </c>
      <c r="AL11" s="252">
        <v>0</v>
      </c>
      <c r="AM11" s="252">
        <v>0</v>
      </c>
      <c r="AN11" s="252">
        <v>0</v>
      </c>
      <c r="AO11" s="252">
        <v>0</v>
      </c>
      <c r="AP11" s="252">
        <v>0</v>
      </c>
      <c r="AQ11" s="252">
        <v>0</v>
      </c>
      <c r="AR11" s="252">
        <v>0</v>
      </c>
      <c r="AS11" s="252">
        <v>0</v>
      </c>
      <c r="AT11" s="252">
        <v>0</v>
      </c>
      <c r="AU11" s="252">
        <v>0</v>
      </c>
      <c r="AV11" s="252">
        <v>0</v>
      </c>
      <c r="AW11" s="252">
        <v>0</v>
      </c>
      <c r="AX11" s="252">
        <v>0</v>
      </c>
    </row>
  </sheetData>
  <sheetProtection sheet="1" selectLockedCells="1" selectUnlockedCell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75"/>
  <cols>
    <col min="1" max="2" width="40.42578125" bestFit="1" customWidth="1"/>
  </cols>
  <sheetData>
    <row r="1" spans="1:2">
      <c r="A1" t="s">
        <v>70</v>
      </c>
      <c r="B1" t="s">
        <v>71</v>
      </c>
    </row>
    <row r="2" spans="1:2">
      <c r="A2" t="s">
        <v>72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3</vt:i4>
      </vt:variant>
    </vt:vector>
  </HeadingPairs>
  <TitlesOfParts>
    <vt:vector size="7" baseType="lpstr">
      <vt:lpstr>統計表</vt:lpstr>
      <vt:lpstr>試算表(參考用)</vt:lpstr>
      <vt:lpstr>工作表3</vt:lpstr>
      <vt:lpstr>抬頭</vt:lpstr>
      <vt:lpstr>統計表!Print_Area</vt:lpstr>
      <vt:lpstr>'試算表(參考用)'!Print_Titles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2021-09-05T03:33:01Z</cp:lastPrinted>
  <dcterms:created xsi:type="dcterms:W3CDTF">2021-09-06T06:24:56Z</dcterms:created>
  <dcterms:modified xsi:type="dcterms:W3CDTF">2021-09-13T06:47:23Z</dcterms:modified>
</cp:coreProperties>
</file>