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" yWindow="-13" windowWidth="24067" windowHeight="5046"/>
  </bookViews>
  <sheets>
    <sheet name="統計表" sheetId="4" r:id="rId1"/>
    <sheet name="AB表" sheetId="8" r:id="rId2"/>
    <sheet name="單價表" sheetId="9" r:id="rId3"/>
    <sheet name="工作表2" sheetId="7" state="hidden" r:id="rId4"/>
    <sheet name="抬頭" sheetId="2" state="hidden" r:id="rId5"/>
  </sheets>
  <externalReferences>
    <externalReference r:id="rId6"/>
    <externalReference r:id="rId7"/>
  </externalReferences>
  <definedNames>
    <definedName name="_xlnm.Print_Area" localSheetId="0">統計表!$A$1:$S$28</definedName>
    <definedName name="三年級英語" localSheetId="2">[1]工作表2!$DW$4:$DW$7</definedName>
    <definedName name="三年級英語">工作表2!$BQ$4:$BQ$7</definedName>
    <definedName name="六年級英語" localSheetId="2">[1]工作表2!$EK$4:$EK$10</definedName>
    <definedName name="六年級英語">工作表2!$BY$4:$BY$10</definedName>
    <definedName name="四五年級英語" localSheetId="2">[1]工作表2!$EB$4:$EB$9</definedName>
    <definedName name="四五年級英語">工作表2!$BT$4:$BT$9</definedName>
    <definedName name="版本" localSheetId="1">[2]工作表3!$A$5:$A$11</definedName>
    <definedName name="版本" localSheetId="2">[1]工作表2!$A$4:$A$7</definedName>
    <definedName name="版本">工作表2!$A$4:$A$7</definedName>
    <definedName name="臺北市市立松山國小書籍需求統計" localSheetId="2">'[1]試算表(參考用)'!#REF!</definedName>
    <definedName name="臺北市市立松山國小書籍需求統計">#REF!</definedName>
  </definedNames>
  <calcPr calcId="144525"/>
</workbook>
</file>

<file path=xl/calcChain.xml><?xml version="1.0" encoding="utf-8"?>
<calcChain xmlns="http://schemas.openxmlformats.org/spreadsheetml/2006/main">
  <c r="A5" i="8" l="1"/>
  <c r="H40" i="8" l="1"/>
  <c r="M5" i="8" s="1"/>
  <c r="G40" i="8"/>
  <c r="G5" i="8" s="1"/>
  <c r="F40" i="8"/>
  <c r="F5" i="8" s="1"/>
  <c r="H5" i="8" s="1"/>
  <c r="E40" i="8"/>
  <c r="K5" i="8" s="1"/>
  <c r="D40" i="8"/>
  <c r="J5" i="8" s="1"/>
  <c r="E5" i="8"/>
  <c r="I5" i="8" l="1"/>
  <c r="L5" i="8"/>
  <c r="M15" i="4"/>
  <c r="L15" i="4"/>
  <c r="M13" i="4"/>
  <c r="L13" i="4"/>
  <c r="M11" i="4"/>
  <c r="L11" i="4"/>
  <c r="M9" i="4"/>
  <c r="L9" i="4"/>
  <c r="P15" i="4"/>
  <c r="O15" i="4"/>
  <c r="N15" i="4"/>
  <c r="K15" i="4"/>
  <c r="J15" i="4"/>
  <c r="I15" i="4"/>
  <c r="H15" i="4"/>
  <c r="G15" i="4"/>
  <c r="F15" i="4"/>
  <c r="P13" i="4"/>
  <c r="O13" i="4"/>
  <c r="N13" i="4"/>
  <c r="K13" i="4"/>
  <c r="J13" i="4"/>
  <c r="I13" i="4"/>
  <c r="H13" i="4"/>
  <c r="G13" i="4"/>
  <c r="F13" i="4"/>
  <c r="P11" i="4"/>
  <c r="O11" i="4"/>
  <c r="N11" i="4"/>
  <c r="K11" i="4"/>
  <c r="J11" i="4"/>
  <c r="I11" i="4"/>
  <c r="H11" i="4"/>
  <c r="G11" i="4"/>
  <c r="F11" i="4"/>
  <c r="P9" i="4"/>
  <c r="O9" i="4"/>
  <c r="N9" i="4"/>
  <c r="K9" i="4"/>
  <c r="J9" i="4"/>
  <c r="I9" i="4"/>
  <c r="H9" i="4"/>
  <c r="G9" i="4"/>
  <c r="F9" i="4"/>
  <c r="E15" i="4"/>
  <c r="D15" i="4"/>
  <c r="E13" i="4"/>
  <c r="D13" i="4"/>
  <c r="E11" i="4"/>
  <c r="D11" i="4"/>
  <c r="E9" i="4"/>
  <c r="D9" i="4"/>
  <c r="G7" i="4"/>
  <c r="F7" i="4"/>
  <c r="E7" i="4"/>
  <c r="D7" i="4"/>
  <c r="N7" i="4"/>
  <c r="W6" i="4" s="1"/>
  <c r="Y6" i="4" s="1"/>
  <c r="C7" i="4"/>
  <c r="B7" i="4"/>
  <c r="N5" i="4"/>
  <c r="W5" i="4" s="1"/>
  <c r="Y5" i="4" s="1"/>
  <c r="F5" i="4"/>
  <c r="G5" i="4"/>
  <c r="E5" i="4"/>
  <c r="D5" i="4"/>
  <c r="C5" i="4"/>
  <c r="B5" i="4"/>
  <c r="W9" i="4" l="1"/>
  <c r="Y9" i="4" s="1"/>
  <c r="W8" i="4"/>
  <c r="Y8" i="4" s="1"/>
  <c r="Q5" i="4"/>
  <c r="V9" i="4"/>
  <c r="X9" i="4" s="1"/>
  <c r="W10" i="4"/>
  <c r="Y10" i="4" s="1"/>
  <c r="W7" i="4"/>
  <c r="Y7" i="4" s="1"/>
  <c r="Q10" i="4"/>
  <c r="S10" i="4" s="1"/>
  <c r="Q15" i="4"/>
  <c r="Q8" i="4"/>
  <c r="S8" i="4" s="1"/>
  <c r="Q7" i="4"/>
  <c r="V8" i="4"/>
  <c r="X8" i="4" s="1"/>
  <c r="V7" i="4"/>
  <c r="X7" i="4" s="1"/>
  <c r="V6" i="4"/>
  <c r="X6" i="4" s="1"/>
  <c r="V10" i="4"/>
  <c r="X10" i="4" s="1"/>
  <c r="Q9" i="4"/>
  <c r="Q14" i="4"/>
  <c r="S14" i="4" s="1"/>
  <c r="Q11" i="4"/>
  <c r="Q6" i="4"/>
  <c r="S6" i="4" s="1"/>
  <c r="Q12" i="4"/>
  <c r="S12" i="4" s="1"/>
  <c r="Q13" i="4"/>
  <c r="V5" i="4"/>
  <c r="X5" i="4" s="1"/>
  <c r="Q4" i="4"/>
  <c r="S4" i="4" s="1"/>
  <c r="Y11" i="4" l="1"/>
  <c r="Q19" i="4" s="1"/>
  <c r="X11" i="4"/>
  <c r="Q18" i="4" s="1"/>
  <c r="R16" i="4"/>
  <c r="Q20" i="4" l="1"/>
</calcChain>
</file>

<file path=xl/comments1.xml><?xml version="1.0" encoding="utf-8"?>
<comments xmlns="http://schemas.openxmlformats.org/spreadsheetml/2006/main">
  <authors>
    <author>USER</author>
  </authors>
  <commentList>
    <comment ref="B4" authorId="0">
      <text>
        <r>
          <rPr>
            <b/>
            <sz val="9"/>
            <color indexed="81"/>
            <rFont val="細明體"/>
            <family val="3"/>
            <charset val="136"/>
          </rPr>
          <t>請直接輸入版本，或從儲存格下方三角按鈕選取。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0">
      <text>
        <r>
          <rPr>
            <b/>
            <sz val="9"/>
            <color indexed="81"/>
            <rFont val="細明體"/>
            <family val="3"/>
            <charset val="136"/>
          </rPr>
          <t>請直接輸入版本及英語教科書名稱，或從儲存格右下方三角按鈕選取</t>
        </r>
      </text>
    </comment>
  </commentList>
</comments>
</file>

<file path=xl/sharedStrings.xml><?xml version="1.0" encoding="utf-8"?>
<sst xmlns="http://schemas.openxmlformats.org/spreadsheetml/2006/main" count="659" uniqueCount="178">
  <si>
    <t>抬頭1</t>
  </si>
  <si>
    <t>抬頭2</t>
  </si>
  <si>
    <t>花蓮縣縣立玉里國中學校與學生用書補助統計</t>
  </si>
  <si>
    <t>年級</t>
    <phoneticPr fontId="3" type="noConversion"/>
  </si>
  <si>
    <t>數學</t>
    <phoneticPr fontId="3" type="noConversion"/>
  </si>
  <si>
    <t>社會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</si>
  <si>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</si>
  <si>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</si>
  <si>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</si>
  <si>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每人補助金額</t>
    <phoneticPr fontId="3" type="noConversion"/>
  </si>
  <si>
    <t>補助
學生數</t>
    <phoneticPr fontId="3" type="noConversion"/>
  </si>
  <si>
    <r>
      <t xml:space="preserve">年級
</t>
    </r>
    <r>
      <rPr>
        <sz val="10"/>
        <color indexed="8"/>
        <rFont val="標楷體"/>
        <family val="4"/>
        <charset val="136"/>
      </rPr>
      <t>補助金額</t>
    </r>
    <phoneticPr fontId="3" type="noConversion"/>
  </si>
  <si>
    <t>課本</t>
    <phoneticPr fontId="3" type="noConversion"/>
  </si>
  <si>
    <t>習作</t>
    <phoneticPr fontId="3" type="noConversion"/>
  </si>
  <si>
    <t>習作</t>
    <phoneticPr fontId="3" type="noConversion"/>
  </si>
  <si>
    <t>課本</t>
    <phoneticPr fontId="3" type="noConversion"/>
  </si>
  <si>
    <t>習作</t>
    <phoneticPr fontId="3" type="noConversion"/>
  </si>
  <si>
    <t>課本</t>
    <phoneticPr fontId="3" type="noConversion"/>
  </si>
  <si>
    <t>課本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</si>
  <si>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</si>
  <si>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</si>
  <si>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</si>
  <si>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</si>
  <si>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</si>
  <si>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校長：</t>
    <phoneticPr fontId="3" type="noConversion"/>
  </si>
  <si>
    <t>承辦人聯絡電話：</t>
    <phoneticPr fontId="3" type="noConversion"/>
  </si>
  <si>
    <t>無</t>
  </si>
  <si>
    <t>花蓮縣</t>
    <phoneticPr fontId="3" type="noConversion"/>
  </si>
  <si>
    <t>學校名稱</t>
  </si>
  <si>
    <t>審定本教科書補助合計</t>
    <phoneticPr fontId="3" type="noConversion"/>
  </si>
  <si>
    <t>藝能科教科書補助合計</t>
    <phoneticPr fontId="3" type="noConversion"/>
  </si>
  <si>
    <t>康軒</t>
    <phoneticPr fontId="1" type="noConversion"/>
  </si>
  <si>
    <t>翰林</t>
    <phoneticPr fontId="1" type="noConversion"/>
  </si>
  <si>
    <t>南一</t>
    <phoneticPr fontId="1" type="noConversion"/>
  </si>
  <si>
    <t>無</t>
    <phoneticPr fontId="2" type="noConversion"/>
  </si>
  <si>
    <t>自然與生活科技</t>
    <phoneticPr fontId="3" type="noConversion"/>
  </si>
  <si>
    <t>國語</t>
    <phoneticPr fontId="3" type="noConversion"/>
  </si>
  <si>
    <t>生活</t>
    <phoneticPr fontId="3" type="noConversion"/>
  </si>
  <si>
    <t>一年級</t>
    <phoneticPr fontId="3" type="noConversion"/>
  </si>
  <si>
    <t>二年級</t>
    <phoneticPr fontId="3" type="noConversion"/>
  </si>
  <si>
    <t>三年級</t>
    <phoneticPr fontId="3" type="noConversion"/>
  </si>
  <si>
    <t>四年級</t>
    <phoneticPr fontId="3" type="noConversion"/>
  </si>
  <si>
    <t>五年級</t>
    <phoneticPr fontId="3" type="noConversion"/>
  </si>
  <si>
    <t>六年級</t>
    <phoneticPr fontId="3" type="noConversion"/>
  </si>
  <si>
    <t>康軒 Wonder World</t>
    <phoneticPr fontId="1" type="noConversion"/>
  </si>
  <si>
    <t>翰林 Here We Go</t>
    <phoneticPr fontId="1" type="noConversion"/>
  </si>
  <si>
    <t>何嘉仁 Super Fun</t>
    <phoneticPr fontId="1" type="noConversion"/>
  </si>
  <si>
    <t>何嘉仁 Story.com</t>
    <phoneticPr fontId="1" type="noConversion"/>
  </si>
  <si>
    <t>何嘉仁 eSTAR</t>
    <phoneticPr fontId="1" type="noConversion"/>
  </si>
  <si>
    <t>翰林 Dino on the go</t>
    <phoneticPr fontId="1" type="noConversion"/>
  </si>
  <si>
    <t>康軒 Hello,Kids!</t>
    <phoneticPr fontId="1" type="noConversion"/>
  </si>
  <si>
    <t>康軒 Follow Me.</t>
    <phoneticPr fontId="1" type="noConversion"/>
  </si>
  <si>
    <t>康軒 Follow Me.</t>
    <phoneticPr fontId="1" type="noConversion"/>
  </si>
  <si>
    <t>翰林 Dino on the go</t>
    <phoneticPr fontId="1" type="noConversion"/>
  </si>
  <si>
    <t>何嘉仁 Give Me
Five</t>
    <phoneticPr fontId="1" type="noConversion"/>
  </si>
  <si>
    <t>何嘉仁 eSTAR</t>
    <phoneticPr fontId="1" type="noConversion"/>
  </si>
  <si>
    <t>藝術(與人文)</t>
    <phoneticPr fontId="3" type="noConversion"/>
  </si>
  <si>
    <r>
      <rPr>
        <sz val="7.5"/>
        <color indexed="8"/>
        <rFont val="標楷體"/>
        <family val="4"/>
        <charset val="136"/>
      </rPr>
      <t>無</t>
    </r>
    <phoneticPr fontId="1" type="noConversion"/>
  </si>
  <si>
    <t>原住民族籍學生補助金額</t>
    <phoneticPr fontId="3" type="noConversion"/>
  </si>
  <si>
    <t>3.倘學生同時有「原住民族籍」及「低收入戶或中低收入戶身分」，請優先以「低收入戶或中低收
入戶身分」申請國教署補助「花東地區接受義務教育學生書籍費」。</t>
    <phoneticPr fontId="1" type="noConversion"/>
  </si>
  <si>
    <t>審定本</t>
  </si>
  <si>
    <t>藝能科</t>
  </si>
  <si>
    <t>審定本
合計</t>
  </si>
  <si>
    <t>藝能科
合計</t>
  </si>
  <si>
    <t>一</t>
  </si>
  <si>
    <t>二</t>
  </si>
  <si>
    <t>三</t>
  </si>
  <si>
    <t>四</t>
  </si>
  <si>
    <t>五</t>
  </si>
  <si>
    <t>六</t>
  </si>
  <si>
    <t>110學年度第2學期原住民學生教科書補助金額統計表</t>
    <phoneticPr fontId="1" type="noConversion"/>
  </si>
  <si>
    <t xml:space="preserve">學校資本資料 </t>
    <phoneticPr fontId="1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</si>
  <si>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1" type="noConversion"/>
  </si>
  <si>
    <t>接受書籍費補助百分比(C=B÷A)</t>
    <phoneticPr fontId="1" type="noConversion"/>
  </si>
  <si>
    <t>花東教科書書籍費補助需求</t>
    <phoneticPr fontId="1" type="noConversion"/>
  </si>
  <si>
    <t>校名</t>
    <phoneticPr fontId="1" type="noConversion"/>
  </si>
  <si>
    <t>班級數</t>
    <phoneticPr fontId="1" type="noConversion"/>
  </si>
  <si>
    <t>全校學生數(A)</t>
    <phoneticPr fontId="1" type="noConversion"/>
  </si>
  <si>
    <t>低</t>
    <phoneticPr fontId="1" type="noConversion"/>
  </si>
  <si>
    <t>中低</t>
    <phoneticPr fontId="1" type="noConversion"/>
  </si>
  <si>
    <t>小計(B)</t>
    <phoneticPr fontId="1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</si>
  <si>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1" type="noConversion"/>
  </si>
  <si>
    <t>所需補助金額
(B表總金額)</t>
    <phoneticPr fontId="1" type="noConversion"/>
  </si>
  <si>
    <t>男</t>
    <phoneticPr fontId="1" type="noConversion"/>
  </si>
  <si>
    <t>女</t>
    <phoneticPr fontId="1" type="noConversion"/>
  </si>
  <si>
    <t>合計(A)</t>
    <phoneticPr fontId="1" type="noConversion"/>
  </si>
  <si>
    <t>收入戶</t>
    <phoneticPr fontId="1" type="noConversion"/>
  </si>
  <si>
    <t>合計</t>
    <phoneticPr fontId="1" type="noConversion"/>
  </si>
  <si>
    <t>必填</t>
    <phoneticPr fontId="1" type="noConversion"/>
  </si>
  <si>
    <t xml:space="preserve"> 註.未申請補助之學校也請回報相關基本資料，以利統計聯絡。</t>
    <phoneticPr fontId="1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</si>
  <si>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1" type="noConversion"/>
  </si>
  <si>
    <t>班級</t>
    <phoneticPr fontId="1" type="noConversion"/>
  </si>
  <si>
    <t>導師姓名</t>
    <phoneticPr fontId="1" type="noConversion"/>
  </si>
  <si>
    <t>學生姓名</t>
    <phoneticPr fontId="1" type="noConversion"/>
  </si>
  <si>
    <t>性別
(是=1,否=0)</t>
    <phoneticPr fontId="1" type="noConversion"/>
  </si>
  <si>
    <t>學生身分
(是=1,否=0)</t>
    <phoneticPr fontId="1" type="noConversion"/>
  </si>
  <si>
    <t>每人補助金額
(請參考統計表)</t>
    <phoneticPr fontId="1" type="noConversion"/>
  </si>
  <si>
    <t>低收</t>
    <phoneticPr fontId="1" type="noConversion"/>
  </si>
  <si>
    <t>中低收</t>
    <phoneticPr fontId="1" type="noConversion"/>
  </si>
  <si>
    <t>(範例)三甲</t>
    <phoneticPr fontId="1" type="noConversion"/>
  </si>
  <si>
    <t>孔鮮師</t>
    <phoneticPr fontId="1" type="noConversion"/>
  </si>
  <si>
    <t>張小明</t>
    <phoneticPr fontId="1" type="noConversion"/>
  </si>
  <si>
    <t>範例請自行刪除</t>
    <phoneticPr fontId="1" type="noConversion"/>
  </si>
  <si>
    <t>(自行增列)</t>
    <phoneticPr fontId="1" type="noConversion"/>
  </si>
  <si>
    <t>註.有關「學生身分別」欄，請擇一身分統計，切勿重複。</t>
    <phoneticPr fontId="1" type="noConversion"/>
  </si>
  <si>
    <t>110學年度第2學期補助「花東地區接受義務教育學生書籍費」學校基本資料調查表(A表）</t>
    <phoneticPr fontId="1" type="noConversion"/>
  </si>
  <si>
    <t>補助對象：本縣私立國民中小學原住民族籍學生</t>
    <phoneticPr fontId="3" type="noConversion"/>
  </si>
  <si>
    <t>110學年度第2學期全校原住民學生補助金額</t>
    <phoneticPr fontId="3" type="noConversion"/>
  </si>
  <si>
    <t>1.學校名稱及黃色塊欄位請一一填列，列印時請調整成一頁。</t>
    <phoneticPr fontId="1" type="noConversion"/>
  </si>
  <si>
    <t>110學年度第二學期教科圖書各版本單價表(國小)</t>
  </si>
  <si>
    <t>編號</t>
  </si>
  <si>
    <r>
      <rPr>
        <sz val="12"/>
        <rFont val="標楷體"/>
        <family val="4"/>
        <charset val="136"/>
      </rPr>
      <t>學習領域(科)</t>
    </r>
  </si>
  <si>
    <t>適用年級</t>
  </si>
  <si>
    <t>冊別</t>
  </si>
  <si>
    <t>類別</t>
  </si>
  <si>
    <r>
      <rPr>
        <sz val="12"/>
        <rFont val="標楷體"/>
        <family val="4"/>
        <charset val="136"/>
      </rPr>
      <t>康軒
110P001</t>
    </r>
  </si>
  <si>
    <r>
      <rPr>
        <sz val="12"/>
        <rFont val="標楷體"/>
        <family val="4"/>
        <charset val="136"/>
      </rPr>
      <t>翰林
110P002</t>
    </r>
  </si>
  <si>
    <r>
      <rPr>
        <sz val="12"/>
        <rFont val="標楷體"/>
        <family val="4"/>
        <charset val="136"/>
      </rPr>
      <t>南一
110P003</t>
    </r>
  </si>
  <si>
    <r>
      <rPr>
        <sz val="12"/>
        <rFont val="標楷體"/>
        <family val="4"/>
        <charset val="136"/>
      </rPr>
      <t>何嘉仁
110P004</t>
    </r>
  </si>
  <si>
    <t>單本價格</t>
  </si>
  <si>
    <t>國語</t>
  </si>
  <si>
    <t>課本</t>
  </si>
  <si>
    <t>–</t>
  </si>
  <si>
    <t>習作</t>
  </si>
  <si>
    <t>數學</t>
  </si>
  <si>
    <t>生活</t>
  </si>
  <si>
    <t>健康與體育</t>
  </si>
  <si>
    <t>自然科學</t>
  </si>
  <si>
    <t>綜合活動</t>
  </si>
  <si>
    <t>社會</t>
  </si>
  <si>
    <t>藝術</t>
  </si>
  <si>
    <t>英語</t>
  </si>
  <si>
    <r>
      <rPr>
        <sz val="12"/>
        <rFont val="標楷體"/>
        <family val="4"/>
        <charset val="136"/>
      </rPr>
      <t xml:space="preserve">68
</t>
    </r>
    <r>
      <rPr>
        <sz val="10"/>
        <rFont val="標楷體"/>
        <family val="4"/>
        <charset val="136"/>
      </rPr>
      <t>Here We Go</t>
    </r>
    <phoneticPr fontId="1" type="noConversion"/>
  </si>
  <si>
    <r>
      <t xml:space="preserve">52
</t>
    </r>
    <r>
      <rPr>
        <sz val="10"/>
        <rFont val="標楷體"/>
        <family val="4"/>
        <charset val="136"/>
      </rPr>
      <t>Super Fun</t>
    </r>
    <phoneticPr fontId="1" type="noConversion"/>
  </si>
  <si>
    <r>
      <rPr>
        <sz val="12"/>
        <rFont val="標楷體"/>
        <family val="4"/>
        <charset val="136"/>
      </rPr>
      <t xml:space="preserve">27
</t>
    </r>
    <r>
      <rPr>
        <sz val="10"/>
        <rFont val="標楷體"/>
        <family val="4"/>
        <charset val="136"/>
      </rPr>
      <t>Here We Go</t>
    </r>
    <phoneticPr fontId="1" type="noConversion"/>
  </si>
  <si>
    <r>
      <t xml:space="preserve">22
</t>
    </r>
    <r>
      <rPr>
        <sz val="10"/>
        <rFont val="標楷體"/>
        <family val="4"/>
        <charset val="136"/>
      </rPr>
      <t>Super Fun</t>
    </r>
    <phoneticPr fontId="1" type="noConversion"/>
  </si>
  <si>
    <t>英語(D版)</t>
  </si>
  <si>
    <r>
      <rPr>
        <sz val="12"/>
        <rFont val="標楷體"/>
        <family val="4"/>
        <charset val="136"/>
      </rPr>
      <t xml:space="preserve">61
</t>
    </r>
    <r>
      <rPr>
        <sz val="10"/>
        <rFont val="標楷體"/>
        <family val="4"/>
        <charset val="136"/>
      </rPr>
      <t>Wonder World</t>
    </r>
    <phoneticPr fontId="1" type="noConversion"/>
  </si>
  <si>
    <r>
      <rPr>
        <sz val="12"/>
        <rFont val="標楷體"/>
        <family val="4"/>
        <charset val="136"/>
      </rPr>
      <t xml:space="preserve">33
</t>
    </r>
    <r>
      <rPr>
        <sz val="10"/>
        <rFont val="標楷體"/>
        <family val="4"/>
        <charset val="136"/>
      </rPr>
      <t>Wonder World</t>
    </r>
    <phoneticPr fontId="1" type="noConversion"/>
  </si>
  <si>
    <t>數學(乙版)</t>
  </si>
  <si>
    <t>自然與生活科技</t>
  </si>
  <si>
    <t>藝術與人文</t>
  </si>
  <si>
    <r>
      <rPr>
        <sz val="12"/>
        <rFont val="標楷體"/>
        <family val="4"/>
        <charset val="136"/>
      </rPr>
      <t xml:space="preserve">64
</t>
    </r>
    <r>
      <rPr>
        <sz val="10"/>
        <rFont val="標楷體"/>
        <family val="4"/>
        <charset val="136"/>
      </rPr>
      <t>Hello,Kids!</t>
    </r>
    <phoneticPr fontId="1" type="noConversion"/>
  </si>
  <si>
    <r>
      <t xml:space="preserve">50
</t>
    </r>
    <r>
      <rPr>
        <sz val="10"/>
        <rFont val="標楷體"/>
        <family val="4"/>
        <charset val="136"/>
      </rPr>
      <t>Dino on the go</t>
    </r>
    <phoneticPr fontId="1" type="noConversion"/>
  </si>
  <si>
    <r>
      <rPr>
        <sz val="12"/>
        <rFont val="標楷體"/>
        <family val="4"/>
        <charset val="136"/>
      </rPr>
      <t xml:space="preserve">53
</t>
    </r>
    <r>
      <rPr>
        <sz val="10"/>
        <rFont val="標楷體"/>
        <family val="4"/>
        <charset val="136"/>
      </rPr>
      <t>Story.com</t>
    </r>
    <phoneticPr fontId="1" type="noConversion"/>
  </si>
  <si>
    <r>
      <rPr>
        <sz val="12"/>
        <rFont val="標楷體"/>
        <family val="4"/>
        <charset val="136"/>
      </rPr>
      <t xml:space="preserve">28
</t>
    </r>
    <r>
      <rPr>
        <sz val="10"/>
        <rFont val="標楷體"/>
        <family val="4"/>
        <charset val="136"/>
      </rPr>
      <t>Hello,Kids!</t>
    </r>
    <phoneticPr fontId="1" type="noConversion"/>
  </si>
  <si>
    <r>
      <rPr>
        <sz val="12"/>
        <rFont val="標楷體"/>
        <family val="4"/>
        <charset val="136"/>
      </rPr>
      <t xml:space="preserve">32
</t>
    </r>
    <r>
      <rPr>
        <sz val="10"/>
        <rFont val="標楷體"/>
        <family val="4"/>
        <charset val="136"/>
      </rPr>
      <t>Dino on the go</t>
    </r>
    <phoneticPr fontId="1" type="noConversion"/>
  </si>
  <si>
    <r>
      <t xml:space="preserve">21
</t>
    </r>
    <r>
      <rPr>
        <sz val="10"/>
        <rFont val="標楷體"/>
        <family val="4"/>
        <charset val="136"/>
      </rPr>
      <t>Story.com</t>
    </r>
    <phoneticPr fontId="1" type="noConversion"/>
  </si>
  <si>
    <t>英語(C版)</t>
  </si>
  <si>
    <r>
      <t xml:space="preserve">50
</t>
    </r>
    <r>
      <rPr>
        <sz val="10"/>
        <rFont val="標楷體"/>
        <family val="4"/>
        <charset val="136"/>
      </rPr>
      <t>Follow Me</t>
    </r>
    <phoneticPr fontId="1" type="noConversion"/>
  </si>
  <si>
    <r>
      <t xml:space="preserve">50 </t>
    </r>
    <r>
      <rPr>
        <sz val="10"/>
        <rFont val="標楷體"/>
        <family val="4"/>
        <charset val="136"/>
      </rPr>
      <t>eSTAR</t>
    </r>
    <phoneticPr fontId="1" type="noConversion"/>
  </si>
  <si>
    <r>
      <t xml:space="preserve">25
</t>
    </r>
    <r>
      <rPr>
        <sz val="10"/>
        <rFont val="標楷體"/>
        <family val="4"/>
        <charset val="136"/>
      </rPr>
      <t>Follow Me</t>
    </r>
    <phoneticPr fontId="1" type="noConversion"/>
  </si>
  <si>
    <r>
      <t xml:space="preserve">20 </t>
    </r>
    <r>
      <rPr>
        <sz val="10"/>
        <rFont val="標楷體"/>
        <family val="4"/>
        <charset val="136"/>
      </rPr>
      <t>eSTAR</t>
    </r>
    <phoneticPr fontId="1" type="noConversion"/>
  </si>
  <si>
    <t>社會(乙版)</t>
  </si>
  <si>
    <r>
      <rPr>
        <sz val="12"/>
        <rFont val="標楷體"/>
        <family val="4"/>
        <charset val="136"/>
      </rPr>
      <t xml:space="preserve">61
</t>
    </r>
    <r>
      <rPr>
        <sz val="10"/>
        <rFont val="標楷體"/>
        <family val="4"/>
        <charset val="136"/>
      </rPr>
      <t>Hello,Kids!</t>
    </r>
    <phoneticPr fontId="1" type="noConversion"/>
  </si>
  <si>
    <r>
      <rPr>
        <sz val="12"/>
        <rFont val="標楷體"/>
        <family val="4"/>
        <charset val="136"/>
      </rPr>
      <t xml:space="preserve">50
</t>
    </r>
    <r>
      <rPr>
        <sz val="10"/>
        <rFont val="標楷體"/>
        <family val="4"/>
        <charset val="136"/>
      </rPr>
      <t>Dino on the go</t>
    </r>
    <phoneticPr fontId="1" type="noConversion"/>
  </si>
  <si>
    <r>
      <rPr>
        <sz val="12"/>
        <rFont val="標楷體"/>
        <family val="4"/>
        <charset val="136"/>
      </rPr>
      <t xml:space="preserve">61
</t>
    </r>
    <r>
      <rPr>
        <sz val="10"/>
        <rFont val="標楷體"/>
        <family val="4"/>
        <charset val="136"/>
      </rPr>
      <t>Story.com</t>
    </r>
    <phoneticPr fontId="1" type="noConversion"/>
  </si>
  <si>
    <r>
      <rPr>
        <sz val="12"/>
        <rFont val="標楷體"/>
        <family val="4"/>
        <charset val="136"/>
      </rPr>
      <t xml:space="preserve">33
</t>
    </r>
    <r>
      <rPr>
        <sz val="10"/>
        <rFont val="標楷體"/>
        <family val="4"/>
        <charset val="136"/>
      </rPr>
      <t>Hello,Kids!</t>
    </r>
    <phoneticPr fontId="1" type="noConversion"/>
  </si>
  <si>
    <r>
      <rPr>
        <sz val="12"/>
        <rFont val="標楷體"/>
        <family val="4"/>
        <charset val="136"/>
      </rPr>
      <t xml:space="preserve">25
</t>
    </r>
    <r>
      <rPr>
        <sz val="10"/>
        <rFont val="標楷體"/>
        <family val="4"/>
        <charset val="136"/>
      </rPr>
      <t>Dino on the go</t>
    </r>
    <phoneticPr fontId="1" type="noConversion"/>
  </si>
  <si>
    <r>
      <rPr>
        <sz val="12"/>
        <rFont val="標楷體"/>
        <family val="4"/>
        <charset val="136"/>
      </rPr>
      <t xml:space="preserve">30
</t>
    </r>
    <r>
      <rPr>
        <sz val="10"/>
        <rFont val="標楷體"/>
        <family val="4"/>
        <charset val="136"/>
      </rPr>
      <t>Story.com</t>
    </r>
    <phoneticPr fontId="1" type="noConversion"/>
  </si>
  <si>
    <r>
      <t xml:space="preserve">27
</t>
    </r>
    <r>
      <rPr>
        <sz val="10"/>
        <rFont val="標楷體"/>
        <family val="4"/>
        <charset val="136"/>
      </rPr>
      <t>Follow Me</t>
    </r>
    <phoneticPr fontId="1" type="noConversion"/>
  </si>
  <si>
    <r>
      <rPr>
        <sz val="12"/>
        <rFont val="標楷體"/>
        <family val="4"/>
        <charset val="136"/>
      </rPr>
      <t xml:space="preserve">54
</t>
    </r>
    <r>
      <rPr>
        <sz val="10"/>
        <rFont val="標楷體"/>
        <family val="4"/>
        <charset val="136"/>
      </rPr>
      <t>Hello,Kids!</t>
    </r>
    <phoneticPr fontId="1" type="noConversion"/>
  </si>
  <si>
    <r>
      <t xml:space="preserve">49
</t>
    </r>
    <r>
      <rPr>
        <sz val="10"/>
        <rFont val="標楷體"/>
        <family val="4"/>
        <charset val="136"/>
      </rPr>
      <t>Dino on the go</t>
    </r>
    <phoneticPr fontId="1" type="noConversion"/>
  </si>
  <si>
    <r>
      <rPr>
        <sz val="12"/>
        <rFont val="標楷體"/>
        <family val="4"/>
        <charset val="136"/>
      </rPr>
      <t xml:space="preserve">52
</t>
    </r>
    <r>
      <rPr>
        <sz val="10"/>
        <rFont val="標楷體"/>
        <family val="4"/>
        <charset val="136"/>
      </rPr>
      <t>Story.com</t>
    </r>
    <phoneticPr fontId="1" type="noConversion"/>
  </si>
  <si>
    <r>
      <rPr>
        <sz val="12"/>
        <rFont val="標楷體"/>
        <family val="4"/>
        <charset val="136"/>
      </rPr>
      <t xml:space="preserve">35
</t>
    </r>
    <r>
      <rPr>
        <sz val="10"/>
        <rFont val="標楷體"/>
        <family val="4"/>
        <charset val="136"/>
      </rPr>
      <t>Hello,Kids!</t>
    </r>
    <phoneticPr fontId="1" type="noConversion"/>
  </si>
  <si>
    <r>
      <rPr>
        <sz val="12"/>
        <rFont val="標楷體"/>
        <family val="4"/>
        <charset val="136"/>
      </rPr>
      <t xml:space="preserve">27
</t>
    </r>
    <r>
      <rPr>
        <sz val="10"/>
        <rFont val="標楷體"/>
        <family val="4"/>
        <charset val="136"/>
      </rPr>
      <t>Dino on the go</t>
    </r>
    <phoneticPr fontId="1" type="noConversion"/>
  </si>
  <si>
    <r>
      <rPr>
        <sz val="12"/>
        <rFont val="標楷體"/>
        <family val="4"/>
        <charset val="136"/>
      </rPr>
      <t xml:space="preserve">24
</t>
    </r>
    <r>
      <rPr>
        <sz val="10"/>
        <rFont val="標楷體"/>
        <family val="4"/>
        <charset val="136"/>
      </rPr>
      <t>Story.com</t>
    </r>
    <phoneticPr fontId="1" type="noConversion"/>
  </si>
  <si>
    <t>英語(B版)</t>
  </si>
  <si>
    <r>
      <rPr>
        <sz val="12"/>
        <rFont val="標楷體"/>
        <family val="4"/>
        <charset val="136"/>
      </rPr>
      <t xml:space="preserve">61
</t>
    </r>
    <r>
      <rPr>
        <sz val="10"/>
        <rFont val="標楷體"/>
        <family val="4"/>
        <charset val="136"/>
      </rPr>
      <t>Give Me Five</t>
    </r>
    <phoneticPr fontId="1" type="noConversion"/>
  </si>
  <si>
    <r>
      <t xml:space="preserve">20
</t>
    </r>
    <r>
      <rPr>
        <sz val="10"/>
        <rFont val="標楷體"/>
        <family val="4"/>
        <charset val="136"/>
      </rPr>
      <t>Give Me Five</t>
    </r>
    <phoneticPr fontId="1" type="noConversion"/>
  </si>
  <si>
    <r>
      <rPr>
        <sz val="12"/>
        <rFont val="標楷體"/>
        <family val="4"/>
        <charset val="136"/>
      </rPr>
      <t xml:space="preserve">47
</t>
    </r>
    <r>
      <rPr>
        <sz val="10"/>
        <rFont val="標楷體"/>
        <family val="4"/>
        <charset val="136"/>
      </rPr>
      <t>Follow Me</t>
    </r>
    <phoneticPr fontId="1" type="noConversion"/>
  </si>
  <si>
    <r>
      <t xml:space="preserve">43 </t>
    </r>
    <r>
      <rPr>
        <sz val="10"/>
        <rFont val="標楷體"/>
        <family val="4"/>
        <charset val="136"/>
      </rPr>
      <t>eSTAR</t>
    </r>
    <phoneticPr fontId="1" type="noConversion"/>
  </si>
  <si>
    <r>
      <rPr>
        <sz val="12"/>
        <rFont val="標楷體"/>
        <family val="4"/>
        <charset val="136"/>
      </rPr>
      <t xml:space="preserve">28
</t>
    </r>
    <r>
      <rPr>
        <sz val="10"/>
        <rFont val="標楷體"/>
        <family val="4"/>
        <charset val="136"/>
      </rPr>
      <t>Follow Me</t>
    </r>
    <phoneticPr fontId="1" type="noConversion"/>
  </si>
  <si>
    <r>
      <rPr>
        <sz val="12"/>
        <color indexed="8"/>
        <rFont val="標楷體"/>
        <family val="4"/>
        <charset val="136"/>
      </rPr>
      <t>無</t>
    </r>
    <phoneticPr fontId="1" type="noConversion"/>
  </si>
  <si>
    <t>學習領域(科)</t>
  </si>
  <si>
    <r>
      <rPr>
        <sz val="11"/>
        <rFont val="標楷體"/>
        <family val="4"/>
        <charset val="136"/>
      </rPr>
      <t>適用
年級</t>
    </r>
  </si>
  <si>
    <t>1.請將本表列印核章後，於111年2月18日(星期五)前，掃描上傳至校務系統。</t>
    <phoneticPr fontId="3" type="noConversion"/>
  </si>
  <si>
    <t>2.請將本表列印核章後，於111年2月18日(星期五)前，掃描上傳至校務系統。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</si>
</sst>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#,##0_);[Red]\(#,##0\)"/>
  </numFmts>
  <fonts count="52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7.5"/>
      <name val="標楷體"/>
      <family val="4"/>
      <charset val="136"/>
    </font>
    <font>
      <sz val="7.5"/>
      <name val="標楷體"/>
      <family val="4"/>
      <charset val="136"/>
    </font>
    <font>
      <sz val="7.5"/>
      <color indexed="8"/>
      <name val="標楷體"/>
      <family val="4"/>
      <charset val="136"/>
    </font>
    <font>
      <sz val="10"/>
      <color rgb="FF000000"/>
      <name val="Times New Roman"/>
      <family val="1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7.5"/>
      <color rgb="FF000000"/>
      <name val="標楷體"/>
      <family val="4"/>
      <charset val="136"/>
    </font>
    <font>
      <sz val="10"/>
      <color rgb="FF000000"/>
      <name val="Segoe UI Black"/>
      <family val="2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0"/>
      <color indexed="10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1"/>
      <name val="新細明體"/>
      <family val="1"/>
      <charset val="136"/>
      <scheme val="major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name val="標楷體"/>
      <family val="4"/>
      <charset val="136"/>
    </font>
    <font>
      <sz val="8"/>
      <color rgb="FF000000"/>
      <name val="標楷體"/>
      <family val="4"/>
      <charset val="136"/>
    </font>
    <font>
      <sz val="8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9" fillId="0" borderId="0"/>
  </cellStyleXfs>
  <cellXfs count="184">
    <xf numFmtId="0" fontId="0" fillId="0" borderId="0" xfId="0"/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1" fontId="14" fillId="0" borderId="0" xfId="1" applyNumberFormat="1" applyFont="1" applyFill="1" applyBorder="1" applyAlignment="1">
      <alignment horizontal="center" vertical="center" shrinkToFit="1"/>
    </xf>
    <xf numFmtId="1" fontId="14" fillId="0" borderId="2" xfId="1" applyNumberFormat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41" fontId="11" fillId="0" borderId="4" xfId="0" applyNumberFormat="1" applyFont="1" applyFill="1" applyBorder="1" applyAlignment="1" applyProtection="1">
      <alignment vertical="center"/>
    </xf>
    <xf numFmtId="41" fontId="13" fillId="0" borderId="2" xfId="0" applyNumberFormat="1" applyFont="1" applyFill="1" applyBorder="1" applyAlignment="1" applyProtection="1">
      <alignment vertical="center"/>
    </xf>
    <xf numFmtId="41" fontId="0" fillId="0" borderId="0" xfId="0" applyNumberFormat="1"/>
    <xf numFmtId="0" fontId="21" fillId="0" borderId="0" xfId="2" applyProtection="1">
      <protection locked="0"/>
    </xf>
    <xf numFmtId="41" fontId="27" fillId="5" borderId="5" xfId="2" applyNumberFormat="1" applyFont="1" applyFill="1" applyBorder="1" applyAlignment="1" applyProtection="1">
      <alignment horizontal="center" wrapText="1"/>
      <protection locked="0" hidden="1"/>
    </xf>
    <xf numFmtId="178" fontId="5" fillId="5" borderId="2" xfId="4" applyNumberFormat="1" applyFont="1" applyFill="1" applyBorder="1" applyAlignment="1" applyProtection="1">
      <alignment horizontal="center" vertical="center"/>
      <protection locked="0"/>
    </xf>
    <xf numFmtId="178" fontId="24" fillId="5" borderId="6" xfId="4" applyNumberFormat="1" applyFont="1" applyFill="1" applyBorder="1" applyAlignment="1" applyProtection="1">
      <alignment horizontal="center" vertical="center" wrapText="1"/>
      <protection locked="0"/>
    </xf>
    <xf numFmtId="0" fontId="5" fillId="5" borderId="4" xfId="2" applyFont="1" applyFill="1" applyBorder="1" applyAlignment="1" applyProtection="1">
      <alignment horizontal="center" vertical="top" wrapText="1"/>
      <protection locked="0"/>
    </xf>
    <xf numFmtId="0" fontId="5" fillId="5" borderId="2" xfId="2" applyFont="1" applyFill="1" applyBorder="1" applyAlignment="1" applyProtection="1">
      <alignment horizontal="center" vertical="center"/>
      <protection locked="0"/>
    </xf>
    <xf numFmtId="0" fontId="5" fillId="5" borderId="2" xfId="2" applyFont="1" applyFill="1" applyBorder="1" applyAlignment="1" applyProtection="1">
      <alignment horizontal="center" vertical="center" wrapText="1"/>
      <protection locked="0"/>
    </xf>
    <xf numFmtId="0" fontId="26" fillId="5" borderId="21" xfId="2" applyNumberFormat="1" applyFont="1" applyFill="1" applyBorder="1" applyAlignment="1" applyProtection="1">
      <alignment horizontal="center" vertical="center"/>
      <protection locked="0"/>
    </xf>
    <xf numFmtId="176" fontId="29" fillId="3" borderId="22" xfId="2" applyNumberFormat="1" applyFont="1" applyFill="1" applyBorder="1" applyAlignment="1" applyProtection="1">
      <alignment horizontal="center" vertical="center"/>
      <protection locked="0"/>
    </xf>
    <xf numFmtId="176" fontId="26" fillId="5" borderId="23" xfId="2" applyNumberFormat="1" applyFont="1" applyFill="1" applyBorder="1" applyAlignment="1" applyProtection="1">
      <alignment vertical="center"/>
    </xf>
    <xf numFmtId="176" fontId="26" fillId="5" borderId="22" xfId="2" applyNumberFormat="1" applyFont="1" applyFill="1" applyBorder="1" applyAlignment="1" applyProtection="1">
      <alignment vertical="center"/>
    </xf>
    <xf numFmtId="177" fontId="26" fillId="5" borderId="22" xfId="2" applyNumberFormat="1" applyFont="1" applyFill="1" applyBorder="1" applyAlignment="1" applyProtection="1">
      <alignment horizontal="center" vertical="center"/>
    </xf>
    <xf numFmtId="179" fontId="26" fillId="0" borderId="22" xfId="2" applyNumberFormat="1" applyFont="1" applyFill="1" applyBorder="1" applyAlignment="1" applyProtection="1">
      <alignment horizontal="center" vertical="center"/>
    </xf>
    <xf numFmtId="179" fontId="26" fillId="5" borderId="22" xfId="2" applyNumberFormat="1" applyFont="1" applyFill="1" applyBorder="1" applyAlignment="1" applyProtection="1">
      <alignment horizontal="center" vertical="center"/>
    </xf>
    <xf numFmtId="179" fontId="26" fillId="5" borderId="24" xfId="2" applyNumberFormat="1" applyFont="1" applyFill="1" applyBorder="1" applyAlignment="1" applyProtection="1">
      <alignment horizontal="right" vertical="center"/>
    </xf>
    <xf numFmtId="177" fontId="20" fillId="0" borderId="0" xfId="3" applyNumberFormat="1" applyFont="1" applyFill="1" applyAlignment="1" applyProtection="1">
      <alignment horizontal="center" vertical="center"/>
      <protection locked="0"/>
    </xf>
    <xf numFmtId="178" fontId="20" fillId="0" borderId="0" xfId="4" applyNumberFormat="1" applyFont="1" applyFill="1" applyAlignment="1" applyProtection="1">
      <alignment horizontal="right" vertical="center"/>
      <protection locked="0"/>
    </xf>
    <xf numFmtId="0" fontId="5" fillId="0" borderId="0" xfId="2" applyFont="1" applyProtection="1">
      <protection locked="0"/>
    </xf>
    <xf numFmtId="0" fontId="21" fillId="0" borderId="0" xfId="2" applyFill="1" applyProtection="1">
      <protection locked="0"/>
    </xf>
    <xf numFmtId="0" fontId="35" fillId="0" borderId="0" xfId="2" applyFont="1" applyFill="1" applyProtection="1">
      <protection locked="0"/>
    </xf>
    <xf numFmtId="0" fontId="34" fillId="6" borderId="5" xfId="2" applyFont="1" applyFill="1" applyBorder="1" applyAlignment="1" applyProtection="1">
      <alignment horizontal="center" vertical="center" wrapText="1"/>
      <protection locked="0"/>
    </xf>
    <xf numFmtId="0" fontId="28" fillId="6" borderId="5" xfId="2" applyFont="1" applyFill="1" applyBorder="1" applyAlignment="1" applyProtection="1">
      <alignment horizontal="center" vertical="center" wrapText="1"/>
      <protection locked="0"/>
    </xf>
    <xf numFmtId="0" fontId="36" fillId="0" borderId="2" xfId="2" applyFont="1" applyBorder="1" applyAlignment="1" applyProtection="1">
      <alignment horizontal="center" vertical="center" wrapText="1"/>
      <protection locked="0"/>
    </xf>
    <xf numFmtId="0" fontId="0" fillId="0" borderId="2" xfId="2" applyFont="1" applyBorder="1" applyAlignment="1" applyProtection="1">
      <alignment horizontal="center" vertical="center" wrapText="1"/>
      <protection locked="0"/>
    </xf>
    <xf numFmtId="0" fontId="37" fillId="0" borderId="2" xfId="2" applyFont="1" applyBorder="1" applyAlignment="1" applyProtection="1">
      <alignment horizontal="center" vertical="center" wrapText="1"/>
      <protection locked="0"/>
    </xf>
    <xf numFmtId="0" fontId="20" fillId="0" borderId="2" xfId="2" applyFont="1" applyBorder="1" applyAlignment="1" applyProtection="1">
      <alignment horizontal="center" vertical="center" wrapText="1"/>
      <protection locked="0"/>
    </xf>
    <xf numFmtId="0" fontId="20" fillId="0" borderId="2" xfId="2" applyFont="1" applyBorder="1" applyAlignment="1" applyProtection="1">
      <alignment vertical="center" wrapText="1"/>
      <protection locked="0"/>
    </xf>
    <xf numFmtId="0" fontId="20" fillId="0" borderId="2" xfId="2" applyFont="1" applyBorder="1" applyAlignment="1" applyProtection="1">
      <alignment horizontal="right" vertical="center" wrapText="1"/>
      <protection locked="0"/>
    </xf>
    <xf numFmtId="0" fontId="38" fillId="0" borderId="0" xfId="2" applyFont="1" applyProtection="1">
      <protection locked="0"/>
    </xf>
    <xf numFmtId="0" fontId="20" fillId="0" borderId="2" xfId="2" applyFont="1" applyBorder="1" applyAlignment="1" applyProtection="1">
      <alignment horizontal="center"/>
      <protection locked="0"/>
    </xf>
    <xf numFmtId="0" fontId="20" fillId="0" borderId="2" xfId="2" applyFont="1" applyBorder="1" applyProtection="1">
      <protection locked="0"/>
    </xf>
    <xf numFmtId="0" fontId="20" fillId="0" borderId="0" xfId="2" applyFont="1" applyProtection="1">
      <protection locked="0"/>
    </xf>
    <xf numFmtId="0" fontId="28" fillId="6" borderId="2" xfId="2" applyFont="1" applyFill="1" applyBorder="1" applyAlignment="1" applyProtection="1">
      <alignment horizontal="center" vertical="center" wrapText="1"/>
    </xf>
    <xf numFmtId="0" fontId="39" fillId="0" borderId="0" xfId="2" applyFont="1" applyFill="1" applyAlignment="1" applyProtection="1">
      <alignment horizontal="left" vertical="center"/>
      <protection locked="0"/>
    </xf>
    <xf numFmtId="0" fontId="39" fillId="0" borderId="0" xfId="2" applyFont="1" applyAlignment="1" applyProtection="1">
      <alignment horizontal="left"/>
      <protection locked="0"/>
    </xf>
    <xf numFmtId="0" fontId="31" fillId="0" borderId="0" xfId="2" applyFont="1" applyProtection="1">
      <protection locked="0"/>
    </xf>
    <xf numFmtId="0" fontId="40" fillId="0" borderId="0" xfId="2" applyFont="1" applyProtection="1">
      <protection locked="0"/>
    </xf>
    <xf numFmtId="0" fontId="9" fillId="0" borderId="0" xfId="5" applyFill="1" applyBorder="1" applyAlignment="1">
      <alignment horizontal="left" vertical="top"/>
    </xf>
    <xf numFmtId="0" fontId="24" fillId="0" borderId="11" xfId="5" applyFont="1" applyFill="1" applyBorder="1" applyAlignment="1">
      <alignment horizontal="center" vertical="center" wrapText="1"/>
    </xf>
    <xf numFmtId="0" fontId="24" fillId="0" borderId="12" xfId="5" applyFont="1" applyFill="1" applyBorder="1" applyAlignment="1">
      <alignment horizontal="center" vertical="center" wrapText="1"/>
    </xf>
    <xf numFmtId="1" fontId="42" fillId="0" borderId="26" xfId="5" applyNumberFormat="1" applyFont="1" applyFill="1" applyBorder="1" applyAlignment="1">
      <alignment horizontal="center" vertical="center" shrinkToFit="1"/>
    </xf>
    <xf numFmtId="0" fontId="5" fillId="0" borderId="26" xfId="5" applyFont="1" applyFill="1" applyBorder="1" applyAlignment="1">
      <alignment horizontal="center" vertical="center" wrapText="1"/>
    </xf>
    <xf numFmtId="0" fontId="26" fillId="0" borderId="26" xfId="5" applyFont="1" applyFill="1" applyBorder="1" applyAlignment="1">
      <alignment horizontal="center" vertical="center" wrapText="1"/>
    </xf>
    <xf numFmtId="1" fontId="42" fillId="0" borderId="12" xfId="5" applyNumberFormat="1" applyFont="1" applyFill="1" applyBorder="1" applyAlignment="1">
      <alignment horizontal="center" vertical="center" shrinkToFit="1"/>
    </xf>
    <xf numFmtId="0" fontId="5" fillId="0" borderId="12" xfId="5" applyFont="1" applyFill="1" applyBorder="1" applyAlignment="1">
      <alignment horizontal="center" vertical="center" wrapText="1"/>
    </xf>
    <xf numFmtId="0" fontId="26" fillId="0" borderId="12" xfId="5" applyFont="1" applyFill="1" applyBorder="1" applyAlignment="1">
      <alignment horizontal="center" vertical="center" wrapText="1"/>
    </xf>
    <xf numFmtId="0" fontId="42" fillId="0" borderId="27" xfId="5" applyFont="1" applyFill="1" applyBorder="1" applyAlignment="1">
      <alignment horizontal="center" vertical="center" wrapText="1"/>
    </xf>
    <xf numFmtId="0" fontId="42" fillId="0" borderId="13" xfId="5" applyFont="1" applyFill="1" applyBorder="1" applyAlignment="1">
      <alignment horizontal="center" vertical="center" wrapText="1"/>
    </xf>
    <xf numFmtId="0" fontId="43" fillId="0" borderId="2" xfId="1" applyFont="1" applyFill="1" applyBorder="1" applyAlignment="1">
      <alignment horizontal="center" vertical="center" wrapText="1"/>
    </xf>
    <xf numFmtId="1" fontId="44" fillId="0" borderId="2" xfId="1" applyNumberFormat="1" applyFont="1" applyFill="1" applyBorder="1" applyAlignment="1">
      <alignment horizontal="center" vertical="center" wrapText="1" shrinkToFit="1"/>
    </xf>
    <xf numFmtId="0" fontId="45" fillId="0" borderId="2" xfId="1" applyFont="1" applyFill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center" vertical="center" wrapText="1"/>
    </xf>
    <xf numFmtId="0" fontId="24" fillId="0" borderId="12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1" fontId="46" fillId="0" borderId="2" xfId="1" applyNumberFormat="1" applyFont="1" applyFill="1" applyBorder="1" applyAlignment="1">
      <alignment horizontal="center" vertical="center" shrinkToFit="1"/>
    </xf>
    <xf numFmtId="0" fontId="26" fillId="0" borderId="12" xfId="1" applyFont="1" applyFill="1" applyBorder="1" applyAlignment="1">
      <alignment horizontal="center" vertical="center" wrapText="1"/>
    </xf>
    <xf numFmtId="0" fontId="47" fillId="0" borderId="1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" fontId="42" fillId="0" borderId="2" xfId="1" applyNumberFormat="1" applyFont="1" applyFill="1" applyBorder="1" applyAlignment="1">
      <alignment horizontal="center" vertical="center" shrinkToFit="1"/>
    </xf>
    <xf numFmtId="1" fontId="42" fillId="0" borderId="2" xfId="1" applyNumberFormat="1" applyFont="1" applyFill="1" applyBorder="1" applyAlignment="1">
      <alignment horizontal="center" vertical="center" wrapText="1" shrinkToFit="1"/>
    </xf>
    <xf numFmtId="0" fontId="5" fillId="0" borderId="12" xfId="1" applyFont="1" applyFill="1" applyBorder="1" applyAlignment="1">
      <alignment horizontal="center" vertical="center" wrapText="1"/>
    </xf>
    <xf numFmtId="0" fontId="48" fillId="0" borderId="12" xfId="1" applyFont="1" applyFill="1" applyBorder="1" applyAlignment="1">
      <alignment horizontal="center" vertical="center" wrapText="1"/>
    </xf>
    <xf numFmtId="0" fontId="26" fillId="2" borderId="12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48" fillId="2" borderId="12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 wrapText="1"/>
    </xf>
    <xf numFmtId="0" fontId="26" fillId="2" borderId="13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42" fillId="2" borderId="2" xfId="1" applyNumberFormat="1" applyFont="1" applyFill="1" applyBorder="1" applyAlignment="1">
      <alignment horizontal="center" vertical="center" shrinkToFit="1"/>
    </xf>
    <xf numFmtId="0" fontId="24" fillId="0" borderId="14" xfId="1" applyFont="1" applyFill="1" applyBorder="1" applyAlignment="1">
      <alignment horizontal="center" vertical="center" wrapText="1"/>
    </xf>
    <xf numFmtId="0" fontId="26" fillId="0" borderId="14" xfId="1" applyFont="1" applyFill="1" applyBorder="1" applyAlignment="1">
      <alignment horizontal="center" vertical="center" wrapText="1"/>
    </xf>
    <xf numFmtId="1" fontId="46" fillId="2" borderId="12" xfId="1" applyNumberFormat="1" applyFont="1" applyFill="1" applyBorder="1" applyAlignment="1">
      <alignment horizontal="center" vertical="center" shrinkToFit="1"/>
    </xf>
    <xf numFmtId="1" fontId="46" fillId="0" borderId="12" xfId="1" applyNumberFormat="1" applyFont="1" applyFill="1" applyBorder="1" applyAlignment="1">
      <alignment horizontal="center" vertical="center" shrinkToFit="1"/>
    </xf>
    <xf numFmtId="1" fontId="46" fillId="0" borderId="14" xfId="1" applyNumberFormat="1" applyFont="1" applyFill="1" applyBorder="1" applyAlignment="1">
      <alignment horizontal="center" vertical="center" shrinkToFit="1"/>
    </xf>
    <xf numFmtId="0" fontId="49" fillId="0" borderId="11" xfId="1" applyFont="1" applyFill="1" applyBorder="1" applyAlignment="1">
      <alignment horizontal="center" vertical="center" wrapText="1"/>
    </xf>
    <xf numFmtId="0" fontId="49" fillId="0" borderId="13" xfId="1" applyFont="1" applyFill="1" applyBorder="1" applyAlignment="1">
      <alignment horizontal="center" vertical="center" wrapText="1"/>
    </xf>
    <xf numFmtId="0" fontId="49" fillId="0" borderId="2" xfId="1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20" fillId="0" borderId="0" xfId="0" applyFont="1"/>
    <xf numFmtId="1" fontId="14" fillId="0" borderId="5" xfId="1" applyNumberFormat="1" applyFont="1" applyFill="1" applyBorder="1" applyAlignment="1">
      <alignment horizontal="center" vertical="center" wrapText="1" shrinkToFit="1"/>
    </xf>
    <xf numFmtId="0" fontId="5" fillId="0" borderId="14" xfId="1" applyFont="1" applyFill="1" applyBorder="1" applyAlignment="1">
      <alignment horizontal="center" vertical="center" wrapText="1"/>
    </xf>
    <xf numFmtId="0" fontId="48" fillId="0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48" fillId="2" borderId="14" xfId="1" applyFont="1" applyFill="1" applyBorder="1" applyAlignment="1">
      <alignment horizontal="center" vertical="center" wrapText="1"/>
    </xf>
    <xf numFmtId="1" fontId="42" fillId="2" borderId="2" xfId="1" applyNumberFormat="1" applyFont="1" applyFill="1" applyBorder="1" applyAlignment="1">
      <alignment horizontal="center" vertical="center" wrapText="1" shrinkToFit="1"/>
    </xf>
    <xf numFmtId="1" fontId="44" fillId="0" borderId="5" xfId="1" applyNumberFormat="1" applyFont="1" applyFill="1" applyBorder="1" applyAlignment="1">
      <alignment horizontal="center" vertical="center" wrapText="1" shrinkToFit="1"/>
    </xf>
    <xf numFmtId="0" fontId="42" fillId="0" borderId="2" xfId="5" applyFont="1" applyFill="1" applyBorder="1" applyAlignment="1">
      <alignment horizontal="center" vertical="center" wrapText="1"/>
    </xf>
    <xf numFmtId="1" fontId="14" fillId="2" borderId="2" xfId="1" applyNumberFormat="1" applyFont="1" applyFill="1" applyBorder="1" applyAlignment="1">
      <alignment horizontal="center" vertical="center" wrapText="1" shrinkToFit="1"/>
    </xf>
    <xf numFmtId="0" fontId="24" fillId="0" borderId="26" xfId="5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right" vertical="center"/>
      <protection locked="0"/>
    </xf>
    <xf numFmtId="0" fontId="11" fillId="0" borderId="8" xfId="0" applyFont="1" applyFill="1" applyBorder="1" applyAlignment="1" applyProtection="1">
      <alignment horizontal="right" vertical="center"/>
      <protection locked="0"/>
    </xf>
    <xf numFmtId="176" fontId="11" fillId="0" borderId="2" xfId="0" applyNumberFormat="1" applyFont="1" applyFill="1" applyBorder="1" applyAlignment="1" applyProtection="1">
      <alignment horizontal="right" vertical="center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41" fontId="13" fillId="4" borderId="6" xfId="0" applyNumberFormat="1" applyFont="1" applyFill="1" applyBorder="1" applyAlignment="1" applyProtection="1">
      <alignment horizontal="center" vertical="center"/>
    </xf>
    <xf numFmtId="41" fontId="13" fillId="4" borderId="7" xfId="0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176" fontId="11" fillId="0" borderId="5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vertical="center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11" fillId="0" borderId="5" xfId="0" applyNumberFormat="1" applyFont="1" applyFill="1" applyBorder="1" applyAlignment="1" applyProtection="1">
      <alignment vertical="center"/>
    </xf>
    <xf numFmtId="176" fontId="11" fillId="0" borderId="4" xfId="0" applyNumberFormat="1" applyFont="1" applyFill="1" applyBorder="1" applyAlignment="1" applyProtection="1">
      <alignment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176" fontId="11" fillId="3" borderId="5" xfId="0" applyNumberFormat="1" applyFont="1" applyFill="1" applyBorder="1" applyAlignment="1" applyProtection="1">
      <alignment vertical="center"/>
      <protection locked="0"/>
    </xf>
    <xf numFmtId="176" fontId="11" fillId="3" borderId="4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horizontal="right" vertical="center"/>
      <protection locked="0"/>
    </xf>
    <xf numFmtId="0" fontId="11" fillId="0" borderId="2" xfId="0" applyFont="1" applyFill="1" applyBorder="1" applyAlignment="1" applyProtection="1">
      <alignment horizontal="right" vertical="center"/>
    </xf>
    <xf numFmtId="0" fontId="22" fillId="0" borderId="15" xfId="2" applyFont="1" applyBorder="1" applyAlignment="1" applyProtection="1">
      <alignment horizontal="center" vertical="center"/>
      <protection locked="0"/>
    </xf>
    <xf numFmtId="0" fontId="23" fillId="5" borderId="16" xfId="2" applyFont="1" applyFill="1" applyBorder="1" applyAlignment="1" applyProtection="1">
      <alignment horizontal="center" vertical="center" wrapText="1"/>
      <protection locked="0"/>
    </xf>
    <xf numFmtId="0" fontId="23" fillId="5" borderId="17" xfId="2" applyFont="1" applyFill="1" applyBorder="1" applyAlignment="1" applyProtection="1">
      <alignment horizontal="center" vertical="center" wrapText="1"/>
      <protection locked="0"/>
    </xf>
    <xf numFmtId="0" fontId="24" fillId="5" borderId="17" xfId="2" applyFont="1" applyFill="1" applyBorder="1" applyAlignment="1" applyProtection="1">
      <alignment horizontal="center" vertical="center" wrapText="1"/>
      <protection locked="0"/>
    </xf>
    <xf numFmtId="177" fontId="24" fillId="5" borderId="17" xfId="3" applyNumberFormat="1" applyFont="1" applyFill="1" applyBorder="1" applyAlignment="1" applyProtection="1">
      <alignment horizontal="center" vertical="center" wrapText="1"/>
      <protection locked="0"/>
    </xf>
    <xf numFmtId="177" fontId="24" fillId="5" borderId="2" xfId="3" applyNumberFormat="1" applyFont="1" applyFill="1" applyBorder="1" applyAlignment="1" applyProtection="1">
      <alignment horizontal="center" vertical="center"/>
      <protection locked="0"/>
    </xf>
    <xf numFmtId="0" fontId="5" fillId="5" borderId="2" xfId="2" applyFont="1" applyFill="1" applyBorder="1" applyAlignment="1" applyProtection="1">
      <alignment horizontal="center" vertical="center"/>
      <protection locked="0"/>
    </xf>
    <xf numFmtId="178" fontId="26" fillId="5" borderId="17" xfId="4" applyNumberFormat="1" applyFont="1" applyFill="1" applyBorder="1" applyAlignment="1" applyProtection="1">
      <alignment horizontal="center" vertical="center" wrapText="1"/>
      <protection locked="0"/>
    </xf>
    <xf numFmtId="0" fontId="26" fillId="5" borderId="17" xfId="2" applyFont="1" applyFill="1" applyBorder="1" applyAlignment="1" applyProtection="1">
      <alignment horizontal="center" vertical="center" wrapText="1"/>
      <protection locked="0"/>
    </xf>
    <xf numFmtId="0" fontId="26" fillId="5" borderId="18" xfId="2" applyFont="1" applyFill="1" applyBorder="1" applyAlignment="1" applyProtection="1">
      <alignment horizontal="center" vertical="center" wrapText="1"/>
      <protection locked="0"/>
    </xf>
    <xf numFmtId="0" fontId="26" fillId="5" borderId="19" xfId="2" applyFont="1" applyFill="1" applyBorder="1" applyAlignment="1" applyProtection="1">
      <alignment horizontal="center" vertical="center"/>
      <protection locked="0"/>
    </xf>
    <xf numFmtId="178" fontId="26" fillId="5" borderId="2" xfId="4" applyNumberFormat="1" applyFont="1" applyFill="1" applyBorder="1" applyAlignment="1" applyProtection="1">
      <alignment horizontal="right" vertical="center"/>
      <protection locked="0"/>
    </xf>
    <xf numFmtId="0" fontId="26" fillId="5" borderId="2" xfId="2" applyFont="1" applyFill="1" applyBorder="1" applyAlignment="1" applyProtection="1">
      <alignment horizontal="right" vertical="center"/>
      <protection locked="0"/>
    </xf>
    <xf numFmtId="178" fontId="23" fillId="5" borderId="2" xfId="4" applyNumberFormat="1" applyFont="1" applyFill="1" applyBorder="1" applyAlignment="1" applyProtection="1">
      <alignment horizontal="center" vertical="center" wrapText="1"/>
      <protection locked="0"/>
    </xf>
    <xf numFmtId="0" fontId="23" fillId="5" borderId="2" xfId="2" applyFont="1" applyFill="1" applyBorder="1" applyAlignment="1" applyProtection="1">
      <alignment horizontal="center" vertical="center"/>
      <protection locked="0"/>
    </xf>
    <xf numFmtId="41" fontId="27" fillId="5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5" borderId="2" xfId="2" applyFont="1" applyFill="1" applyBorder="1" applyAlignment="1" applyProtection="1">
      <alignment horizontal="center" vertical="center" wrapText="1"/>
      <protection locked="0"/>
    </xf>
    <xf numFmtId="178" fontId="24" fillId="5" borderId="2" xfId="4" applyNumberFormat="1" applyFont="1" applyFill="1" applyBorder="1" applyAlignment="1" applyProtection="1">
      <alignment horizontal="center" vertical="center" wrapText="1"/>
      <protection locked="0"/>
    </xf>
    <xf numFmtId="0" fontId="34" fillId="6" borderId="2" xfId="2" applyFont="1" applyFill="1" applyBorder="1" applyAlignment="1" applyProtection="1">
      <alignment horizontal="right" vertical="center" wrapText="1"/>
    </xf>
    <xf numFmtId="178" fontId="24" fillId="5" borderId="20" xfId="4" applyNumberFormat="1" applyFont="1" applyFill="1" applyBorder="1" applyAlignment="1" applyProtection="1">
      <alignment horizontal="center" vertical="center" wrapText="1"/>
      <protection locked="0"/>
    </xf>
    <xf numFmtId="0" fontId="5" fillId="5" borderId="20" xfId="2" applyFont="1" applyFill="1" applyBorder="1" applyAlignment="1" applyProtection="1">
      <alignment horizontal="center" vertical="center" wrapText="1"/>
      <protection locked="0"/>
    </xf>
    <xf numFmtId="0" fontId="30" fillId="0" borderId="25" xfId="2" applyFont="1" applyFill="1" applyBorder="1" applyAlignment="1" applyProtection="1">
      <alignment horizontal="left" vertical="center"/>
      <protection locked="0"/>
    </xf>
    <xf numFmtId="0" fontId="31" fillId="0" borderId="25" xfId="2" applyFont="1" applyBorder="1" applyAlignment="1" applyProtection="1">
      <alignment horizontal="left" vertical="center"/>
      <protection locked="0"/>
    </xf>
    <xf numFmtId="0" fontId="32" fillId="0" borderId="1" xfId="2" applyFont="1" applyBorder="1" applyAlignment="1" applyProtection="1">
      <alignment horizontal="center" wrapText="1"/>
      <protection locked="0"/>
    </xf>
    <xf numFmtId="0" fontId="28" fillId="6" borderId="2" xfId="2" applyFont="1" applyFill="1" applyBorder="1" applyAlignment="1" applyProtection="1">
      <alignment horizontal="center" vertical="center" wrapText="1"/>
      <protection locked="0"/>
    </xf>
    <xf numFmtId="0" fontId="28" fillId="6" borderId="5" xfId="2" applyFont="1" applyFill="1" applyBorder="1" applyAlignment="1" applyProtection="1">
      <alignment horizontal="center" vertical="center" wrapText="1"/>
      <protection locked="0"/>
    </xf>
    <xf numFmtId="0" fontId="34" fillId="6" borderId="5" xfId="2" applyFont="1" applyFill="1" applyBorder="1" applyAlignment="1" applyProtection="1">
      <alignment horizontal="center" vertical="center" wrapText="1"/>
      <protection locked="0"/>
    </xf>
    <xf numFmtId="0" fontId="34" fillId="6" borderId="3" xfId="2" applyFont="1" applyFill="1" applyBorder="1" applyAlignment="1" applyProtection="1">
      <alignment horizontal="center" vertical="center" wrapText="1"/>
      <protection locked="0"/>
    </xf>
    <xf numFmtId="0" fontId="34" fillId="6" borderId="6" xfId="2" applyFont="1" applyFill="1" applyBorder="1" applyAlignment="1" applyProtection="1">
      <alignment horizontal="center" vertical="center" wrapText="1"/>
      <protection locked="0"/>
    </xf>
    <xf numFmtId="0" fontId="34" fillId="6" borderId="7" xfId="2" applyFont="1" applyFill="1" applyBorder="1" applyAlignment="1" applyProtection="1">
      <alignment horizontal="center" vertical="center" wrapText="1"/>
      <protection locked="0"/>
    </xf>
    <xf numFmtId="0" fontId="20" fillId="0" borderId="5" xfId="2" applyFont="1" applyBorder="1" applyAlignment="1" applyProtection="1">
      <alignment horizontal="center" vertical="center" wrapText="1"/>
      <protection locked="0"/>
    </xf>
    <xf numFmtId="0" fontId="41" fillId="0" borderId="0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/>
    </xf>
    <xf numFmtId="0" fontId="42" fillId="0" borderId="2" xfId="5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" fontId="42" fillId="2" borderId="2" xfId="1" applyNumberFormat="1" applyFont="1" applyFill="1" applyBorder="1" applyAlignment="1">
      <alignment horizontal="center" vertical="center" shrinkToFit="1"/>
    </xf>
    <xf numFmtId="1" fontId="42" fillId="0" borderId="2" xfId="1" applyNumberFormat="1" applyFont="1" applyFill="1" applyBorder="1" applyAlignment="1">
      <alignment horizontal="center" vertical="center" shrinkToFit="1"/>
    </xf>
  </cellXfs>
  <cellStyles count="6">
    <cellStyle name="一般" xfId="0" builtinId="0"/>
    <cellStyle name="一般 2" xfId="1"/>
    <cellStyle name="一般 3" xfId="2"/>
    <cellStyle name="一般 4" xfId="5"/>
    <cellStyle name="千分位 2" xfId="4"/>
    <cellStyle name="百分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0-2&#20844;&#31435;&#23416;&#26657;&#23529;&#23450;&#26412;&#33287;&#34269;&#33021;&#31185;&#25945;&#31185;&#26360;&#35036;&#21161;&#37329;&#38989;&#32113;&#35336;&#34920;(&#22283;&#23567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0-1&#31169;&#31435;&#23416;&#26657;&#21407;&#20303;&#27665;&#23416;&#29983;&#25945;&#31185;&#26360;&#35036;&#21161;&#25945;&#31185;&#26360;&#35036;&#21161;&#37329;&#38989;&#32113;&#35336;&#34920;-&#22283;&#20013;(&#31169;&#3143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"/>
      <sheetName val="A表及B表"/>
      <sheetName val="單價表"/>
      <sheetName val="試算表(參考用)"/>
      <sheetName val="工作表2"/>
      <sheetName val="抬頭"/>
    </sheetNames>
    <sheetDataSet>
      <sheetData sheetId="0" refreshError="1"/>
      <sheetData sheetId="1" refreshError="1"/>
      <sheetData sheetId="2" refreshError="1"/>
      <sheetData sheetId="3"/>
      <sheetData sheetId="4">
        <row r="4">
          <cell r="A4" t="str">
            <v>康軒</v>
          </cell>
          <cell r="DW4" t="str">
            <v>康軒 Wonder World</v>
          </cell>
          <cell r="EB4" t="str">
            <v>康軒 Hello,Kids!</v>
          </cell>
          <cell r="EK4" t="str">
            <v>康軒 Hello,Kids!</v>
          </cell>
        </row>
        <row r="5">
          <cell r="A5" t="str">
            <v>翰林</v>
          </cell>
          <cell r="DW5" t="str">
            <v>翰林 Here We Go</v>
          </cell>
          <cell r="EB5" t="str">
            <v>康軒 Follow Me.</v>
          </cell>
          <cell r="EK5" t="str">
            <v>康軒 Follow Me.</v>
          </cell>
        </row>
        <row r="6">
          <cell r="A6" t="str">
            <v>南一</v>
          </cell>
          <cell r="DW6" t="str">
            <v>何嘉仁 Super Fun</v>
          </cell>
          <cell r="EB6" t="str">
            <v>翰林 Dino on the go</v>
          </cell>
          <cell r="EK6" t="str">
            <v>翰林 Dino on the go</v>
          </cell>
        </row>
        <row r="7">
          <cell r="A7" t="str">
            <v>無</v>
          </cell>
          <cell r="DW7" t="str">
            <v>無</v>
          </cell>
          <cell r="EB7" t="str">
            <v>何嘉仁 Story.com</v>
          </cell>
          <cell r="EK7" t="str">
            <v>何嘉仁 Story.com</v>
          </cell>
        </row>
        <row r="8">
          <cell r="EB8" t="str">
            <v>何嘉仁 eSTAR</v>
          </cell>
          <cell r="EK8" t="str">
            <v>何嘉仁 Give Me
Five</v>
          </cell>
        </row>
        <row r="9">
          <cell r="EB9" t="str">
            <v>無</v>
          </cell>
          <cell r="EK9" t="str">
            <v>何嘉仁 eSTAR</v>
          </cell>
        </row>
        <row r="10">
          <cell r="EK10" t="str">
            <v>無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"/>
      <sheetName val="工作表3"/>
      <sheetName val="抬頭"/>
      <sheetName val="A表及B表"/>
      <sheetName val="教科書單價表"/>
    </sheetNames>
    <sheetDataSet>
      <sheetData sheetId="0">
        <row r="1">
          <cell r="D1" t="str">
            <v>學校名稱</v>
          </cell>
        </row>
      </sheetData>
      <sheetData sheetId="1">
        <row r="5">
          <cell r="A5" t="str">
            <v>康軒</v>
          </cell>
        </row>
        <row r="6">
          <cell r="A6" t="str">
            <v>翰林</v>
          </cell>
        </row>
        <row r="7">
          <cell r="A7" t="str">
            <v>佳音</v>
          </cell>
        </row>
        <row r="8">
          <cell r="A8" t="str">
            <v>南一</v>
          </cell>
        </row>
        <row r="9">
          <cell r="A9" t="str">
            <v>全華</v>
          </cell>
        </row>
        <row r="10">
          <cell r="A10" t="str">
            <v>奇鼎</v>
          </cell>
        </row>
        <row r="11">
          <cell r="A11" t="str">
            <v>無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6"/>
  <sheetViews>
    <sheetView tabSelected="1" topLeftCell="A16" zoomScaleNormal="100" workbookViewId="0">
      <selection activeCell="A36" sqref="A36:U36"/>
    </sheetView>
  </sheetViews>
  <sheetFormatPr defaultRowHeight="13.8"/>
  <cols>
    <col min="1" max="1" width="9.25" style="3" customWidth="1"/>
    <col min="2" max="9" width="6.625" style="3" customWidth="1"/>
    <col min="10" max="11" width="7.875" style="3" customWidth="1"/>
    <col min="12" max="13" width="6.625" style="3" customWidth="1"/>
    <col min="14" max="14" width="7.625" style="3" customWidth="1"/>
    <col min="15" max="16" width="7.875" style="3" customWidth="1"/>
    <col min="17" max="17" width="11.125" style="3" customWidth="1"/>
    <col min="18" max="18" width="13.375" style="3" customWidth="1"/>
    <col min="19" max="19" width="20.125" style="3" customWidth="1"/>
    <col min="21" max="25" width="0" hidden="1" customWidth="1"/>
  </cols>
  <sheetData>
    <row r="1" spans="1:25" ht="22.55">
      <c r="C1" s="1"/>
      <c r="D1" s="5" t="s">
        <v>27</v>
      </c>
      <c r="E1" s="137" t="s">
        <v>28</v>
      </c>
      <c r="F1" s="137"/>
      <c r="G1" s="137"/>
      <c r="H1" s="137"/>
      <c r="I1" s="137"/>
      <c r="J1" s="137"/>
      <c r="K1" s="4" t="s">
        <v>70</v>
      </c>
      <c r="L1" s="1"/>
      <c r="M1" s="1"/>
      <c r="N1" s="1"/>
      <c r="O1" s="1"/>
      <c r="P1" s="1"/>
      <c r="Q1" s="1"/>
      <c r="R1" s="1"/>
    </row>
    <row r="2" spans="1:25" ht="24.9" customHeight="1">
      <c r="A2" s="131" t="s">
        <v>3</v>
      </c>
      <c r="B2" s="135" t="s">
        <v>37</v>
      </c>
      <c r="C2" s="136"/>
      <c r="D2" s="120" t="s">
        <v>36</v>
      </c>
      <c r="E2" s="121"/>
      <c r="F2" s="120" t="s">
        <v>4</v>
      </c>
      <c r="G2" s="121"/>
      <c r="H2" s="120" t="s">
        <v>5</v>
      </c>
      <c r="I2" s="121"/>
      <c r="J2" s="133" t="s">
        <v>35</v>
      </c>
      <c r="K2" s="134"/>
      <c r="L2" s="120" t="s">
        <v>6</v>
      </c>
      <c r="M2" s="121"/>
      <c r="N2" s="15" t="s">
        <v>7</v>
      </c>
      <c r="O2" s="15" t="s">
        <v>8</v>
      </c>
      <c r="P2" s="16" t="s">
        <v>56</v>
      </c>
      <c r="Q2" s="111" t="s">
        <v>9</v>
      </c>
      <c r="R2" s="115" t="s">
        <v>10</v>
      </c>
      <c r="S2" s="111" t="s">
        <v>11</v>
      </c>
    </row>
    <row r="3" spans="1:25" ht="24.9" customHeight="1">
      <c r="A3" s="132"/>
      <c r="B3" s="7" t="s">
        <v>12</v>
      </c>
      <c r="C3" s="7" t="s">
        <v>13</v>
      </c>
      <c r="D3" s="7" t="s">
        <v>12</v>
      </c>
      <c r="E3" s="7" t="s">
        <v>13</v>
      </c>
      <c r="F3" s="7" t="s">
        <v>12</v>
      </c>
      <c r="G3" s="7" t="s">
        <v>14</v>
      </c>
      <c r="H3" s="7" t="s">
        <v>15</v>
      </c>
      <c r="I3" s="7" t="s">
        <v>16</v>
      </c>
      <c r="J3" s="7" t="s">
        <v>12</v>
      </c>
      <c r="K3" s="7" t="s">
        <v>13</v>
      </c>
      <c r="L3" s="7" t="s">
        <v>17</v>
      </c>
      <c r="M3" s="7" t="s">
        <v>13</v>
      </c>
      <c r="N3" s="7" t="s">
        <v>12</v>
      </c>
      <c r="O3" s="7" t="s">
        <v>18</v>
      </c>
      <c r="P3" s="7" t="s">
        <v>17</v>
      </c>
      <c r="Q3" s="111"/>
      <c r="R3" s="115"/>
      <c r="S3" s="111"/>
    </row>
    <row r="4" spans="1:25" ht="20.2" customHeight="1">
      <c r="A4" s="124" t="s">
        <v>38</v>
      </c>
      <c r="B4" s="116" t="s">
        <v>26</v>
      </c>
      <c r="C4" s="117"/>
      <c r="D4" s="116" t="s">
        <v>26</v>
      </c>
      <c r="E4" s="117"/>
      <c r="F4" s="116" t="s">
        <v>26</v>
      </c>
      <c r="G4" s="117"/>
      <c r="H4" s="118">
        <v>0</v>
      </c>
      <c r="I4" s="119"/>
      <c r="J4" s="118">
        <v>0</v>
      </c>
      <c r="K4" s="119"/>
      <c r="L4" s="118">
        <v>0</v>
      </c>
      <c r="M4" s="119"/>
      <c r="N4" s="14" t="s">
        <v>26</v>
      </c>
      <c r="O4" s="118">
        <v>0</v>
      </c>
      <c r="P4" s="119"/>
      <c r="Q4" s="122">
        <f>SUM(B5:P5)</f>
        <v>0</v>
      </c>
      <c r="R4" s="138"/>
      <c r="S4" s="127">
        <f>Q4*R4</f>
        <v>0</v>
      </c>
      <c r="V4" t="s">
        <v>60</v>
      </c>
      <c r="W4" t="s">
        <v>61</v>
      </c>
      <c r="X4" t="s">
        <v>62</v>
      </c>
      <c r="Y4" t="s">
        <v>63</v>
      </c>
    </row>
    <row r="5" spans="1:25" ht="20.2" customHeight="1">
      <c r="A5" s="125"/>
      <c r="B5" s="17">
        <f>VLOOKUP($B$4,工作表2!$A$4:$BO$8,6,FALSE)</f>
        <v>0</v>
      </c>
      <c r="C5" s="17">
        <f>VLOOKUP($B$4,工作表2!$A$4:$BO$8,7,FALSE)</f>
        <v>0</v>
      </c>
      <c r="D5" s="17">
        <f>VLOOKUP($D$4,工作表2!$A$4:$BO$8,2,FALSE)</f>
        <v>0</v>
      </c>
      <c r="E5" s="17">
        <f>VLOOKUP($D$4,工作表2!$A$4:$BO$8,3,FALSE)</f>
        <v>0</v>
      </c>
      <c r="F5" s="17">
        <f>VLOOKUP($F$4,工作表2!$A$4:$BO$8,4,FALSE)</f>
        <v>0</v>
      </c>
      <c r="G5" s="17">
        <f>VLOOKUP($F$4,工作表2!$A$4:$BO$8,5,FALSE)</f>
        <v>0</v>
      </c>
      <c r="H5" s="118">
        <v>0</v>
      </c>
      <c r="I5" s="119"/>
      <c r="J5" s="118">
        <v>0</v>
      </c>
      <c r="K5" s="119"/>
      <c r="L5" s="118">
        <v>0</v>
      </c>
      <c r="M5" s="119"/>
      <c r="N5" s="17">
        <f>VLOOKUP($N$4,工作表2!$A$4:$BO$8,8,FALSE)</f>
        <v>0</v>
      </c>
      <c r="O5" s="118">
        <v>0</v>
      </c>
      <c r="P5" s="119"/>
      <c r="Q5" s="123">
        <f>SUM(D5:P5)</f>
        <v>0</v>
      </c>
      <c r="R5" s="139"/>
      <c r="S5" s="128"/>
      <c r="U5" t="s">
        <v>64</v>
      </c>
      <c r="V5" s="19">
        <f>SUM(B5:G5)</f>
        <v>0</v>
      </c>
      <c r="W5" s="19">
        <f>N5</f>
        <v>0</v>
      </c>
      <c r="X5" s="19">
        <f>V5*$R$4</f>
        <v>0</v>
      </c>
      <c r="Y5" s="19">
        <f>W5*$R$4</f>
        <v>0</v>
      </c>
    </row>
    <row r="6" spans="1:25" ht="20.2" customHeight="1">
      <c r="A6" s="131" t="s">
        <v>39</v>
      </c>
      <c r="B6" s="116" t="s">
        <v>26</v>
      </c>
      <c r="C6" s="117"/>
      <c r="D6" s="116" t="s">
        <v>26</v>
      </c>
      <c r="E6" s="117"/>
      <c r="F6" s="116" t="s">
        <v>26</v>
      </c>
      <c r="G6" s="117"/>
      <c r="H6" s="118">
        <v>0</v>
      </c>
      <c r="I6" s="119"/>
      <c r="J6" s="118">
        <v>0</v>
      </c>
      <c r="K6" s="119"/>
      <c r="L6" s="118">
        <v>0</v>
      </c>
      <c r="M6" s="119"/>
      <c r="N6" s="14" t="s">
        <v>26</v>
      </c>
      <c r="O6" s="118">
        <v>0</v>
      </c>
      <c r="P6" s="119"/>
      <c r="Q6" s="122">
        <f>SUM(B7:P7)</f>
        <v>0</v>
      </c>
      <c r="R6" s="138"/>
      <c r="S6" s="127">
        <f>Q6*R6</f>
        <v>0</v>
      </c>
      <c r="U6" t="s">
        <v>65</v>
      </c>
      <c r="V6" s="19">
        <f>SUM(B7:G7)</f>
        <v>0</v>
      </c>
      <c r="W6" s="19">
        <f>N7</f>
        <v>0</v>
      </c>
      <c r="X6" s="19">
        <f>V6*$R$6</f>
        <v>0</v>
      </c>
      <c r="Y6" s="19">
        <f>W6*$R$6</f>
        <v>0</v>
      </c>
    </row>
    <row r="7" spans="1:25" ht="20.2" customHeight="1">
      <c r="A7" s="132"/>
      <c r="B7" s="17">
        <f>VLOOKUP($B6,工作表2!$A$4:$BO$8,13,FALSE)</f>
        <v>0</v>
      </c>
      <c r="C7" s="17">
        <f>VLOOKUP($B6,工作表2!$A$4:$BO$8,14,FALSE)</f>
        <v>0</v>
      </c>
      <c r="D7" s="17">
        <f>VLOOKUP($D6,工作表2!$A$4:$BO$8,9,FALSE)</f>
        <v>0</v>
      </c>
      <c r="E7" s="17">
        <f>VLOOKUP($D6,工作表2!$A$4:$BO$8,10,FALSE)</f>
        <v>0</v>
      </c>
      <c r="F7" s="17">
        <f>VLOOKUP($F6,工作表2!$A$4:$BO$8,11,FALSE)</f>
        <v>0</v>
      </c>
      <c r="G7" s="17">
        <f>VLOOKUP($F6,工作表2!$A$4:$BO$8,12,FALSE)</f>
        <v>0</v>
      </c>
      <c r="H7" s="118">
        <v>0</v>
      </c>
      <c r="I7" s="119"/>
      <c r="J7" s="118">
        <v>0</v>
      </c>
      <c r="K7" s="119"/>
      <c r="L7" s="118">
        <v>0</v>
      </c>
      <c r="M7" s="119"/>
      <c r="N7" s="17">
        <f>VLOOKUP($N6,工作表2!$A$4:$BO$8,15,FALSE)</f>
        <v>0</v>
      </c>
      <c r="O7" s="118">
        <v>0</v>
      </c>
      <c r="P7" s="119"/>
      <c r="Q7" s="123">
        <f>SUM(D7:P7)</f>
        <v>0</v>
      </c>
      <c r="R7" s="139"/>
      <c r="S7" s="128"/>
      <c r="U7" t="s">
        <v>66</v>
      </c>
      <c r="V7" s="19">
        <f>SUM(D9:M9)</f>
        <v>0</v>
      </c>
      <c r="W7" s="19">
        <f>SUM(N9:P9)</f>
        <v>0</v>
      </c>
      <c r="X7" s="19">
        <f>V7*$R$8</f>
        <v>0</v>
      </c>
      <c r="Y7" s="19">
        <f>W7*$R$8</f>
        <v>0</v>
      </c>
    </row>
    <row r="8" spans="1:25" ht="20.2" customHeight="1">
      <c r="A8" s="124" t="s">
        <v>40</v>
      </c>
      <c r="B8" s="118">
        <v>0</v>
      </c>
      <c r="C8" s="119"/>
      <c r="D8" s="116" t="s">
        <v>26</v>
      </c>
      <c r="E8" s="117"/>
      <c r="F8" s="116" t="s">
        <v>26</v>
      </c>
      <c r="G8" s="117"/>
      <c r="H8" s="116" t="s">
        <v>26</v>
      </c>
      <c r="I8" s="117"/>
      <c r="J8" s="116" t="s">
        <v>26</v>
      </c>
      <c r="K8" s="117"/>
      <c r="L8" s="129" t="s">
        <v>26</v>
      </c>
      <c r="M8" s="130"/>
      <c r="N8" s="14" t="s">
        <v>26</v>
      </c>
      <c r="O8" s="14" t="s">
        <v>26</v>
      </c>
      <c r="P8" s="14" t="s">
        <v>26</v>
      </c>
      <c r="Q8" s="122">
        <f>SUM(B9:P9)</f>
        <v>0</v>
      </c>
      <c r="R8" s="138"/>
      <c r="S8" s="127">
        <f>Q8*R8</f>
        <v>0</v>
      </c>
      <c r="U8" t="s">
        <v>67</v>
      </c>
      <c r="V8" s="19">
        <f>SUM(D11:M11)</f>
        <v>0</v>
      </c>
      <c r="W8" s="19">
        <f>SUM(N11:P11)</f>
        <v>0</v>
      </c>
      <c r="X8" s="19">
        <f>V8*$R$10</f>
        <v>0</v>
      </c>
      <c r="Y8" s="19">
        <f>W8*$R$10</f>
        <v>0</v>
      </c>
    </row>
    <row r="9" spans="1:25" ht="20.2" customHeight="1">
      <c r="A9" s="125"/>
      <c r="B9" s="118">
        <v>0</v>
      </c>
      <c r="C9" s="119"/>
      <c r="D9" s="17">
        <f>VLOOKUP($D8,工作表2!$A$4:$BO$8,19,FALSE)</f>
        <v>0</v>
      </c>
      <c r="E9" s="17">
        <f>VLOOKUP($D8,工作表2!$A$4:$BO$8,20,FALSE)</f>
        <v>0</v>
      </c>
      <c r="F9" s="17">
        <f>VLOOKUP($F8,工作表2!$A$4:$BO$8,21,FALSE)</f>
        <v>0</v>
      </c>
      <c r="G9" s="17">
        <f>VLOOKUP($F8,工作表2!$A$4:$BO$8,22,FALSE)</f>
        <v>0</v>
      </c>
      <c r="H9" s="17">
        <f>VLOOKUP($H8,工作表2!$A$4:$BO$8,23,FALSE)</f>
        <v>0</v>
      </c>
      <c r="I9" s="17">
        <f>VLOOKUP($H8,工作表2!$A$4:$BO$8,24,FALSE)</f>
        <v>0</v>
      </c>
      <c r="J9" s="17">
        <f>VLOOKUP($J8,工作表2!$A$4:$BO$8,16,FALSE)</f>
        <v>0</v>
      </c>
      <c r="K9" s="17">
        <f>VLOOKUP($J8,工作表2!$A$4:$BO$8,17,FALSE)</f>
        <v>0</v>
      </c>
      <c r="L9" s="18">
        <f>VLOOKUP($L8,工作表2!$BQ$4:$BS$7,2,FALSE)</f>
        <v>0</v>
      </c>
      <c r="M9" s="18">
        <f>VLOOKUP($L8,工作表2!$BQ$4:$BS$7,3,FALSE)</f>
        <v>0</v>
      </c>
      <c r="N9" s="17">
        <f>VLOOKUP($N8,工作表2!$A$4:$BO$8,25,FALSE)</f>
        <v>0</v>
      </c>
      <c r="O9" s="17">
        <f>VLOOKUP($O8,工作表2!$A$4:$BO$8,18,FALSE)</f>
        <v>0</v>
      </c>
      <c r="P9" s="17">
        <f>VLOOKUP($P8,工作表2!$A$4:$BO$8,26,FALSE)</f>
        <v>0</v>
      </c>
      <c r="Q9" s="123">
        <f>SUM(D9:P9)</f>
        <v>0</v>
      </c>
      <c r="R9" s="139"/>
      <c r="S9" s="128"/>
      <c r="U9" t="s">
        <v>68</v>
      </c>
      <c r="V9" s="19">
        <f>SUM(D13:M13)</f>
        <v>0</v>
      </c>
      <c r="W9" s="19">
        <f>SUM(N13:P13)</f>
        <v>0</v>
      </c>
      <c r="X9" s="19">
        <f>V9*$R$12</f>
        <v>0</v>
      </c>
      <c r="Y9" s="19">
        <f>W9*$R$12</f>
        <v>0</v>
      </c>
    </row>
    <row r="10" spans="1:25" ht="20.2" customHeight="1">
      <c r="A10" s="124" t="s">
        <v>41</v>
      </c>
      <c r="B10" s="118">
        <v>0</v>
      </c>
      <c r="C10" s="119"/>
      <c r="D10" s="116" t="s">
        <v>26</v>
      </c>
      <c r="E10" s="117"/>
      <c r="F10" s="116" t="s">
        <v>26</v>
      </c>
      <c r="G10" s="117"/>
      <c r="H10" s="116" t="s">
        <v>26</v>
      </c>
      <c r="I10" s="117"/>
      <c r="J10" s="116" t="s">
        <v>26</v>
      </c>
      <c r="K10" s="117"/>
      <c r="L10" s="129" t="s">
        <v>26</v>
      </c>
      <c r="M10" s="130"/>
      <c r="N10" s="14" t="s">
        <v>26</v>
      </c>
      <c r="O10" s="14" t="s">
        <v>26</v>
      </c>
      <c r="P10" s="14" t="s">
        <v>26</v>
      </c>
      <c r="Q10" s="122">
        <f>SUM(B11:P11)</f>
        <v>0</v>
      </c>
      <c r="R10" s="138"/>
      <c r="S10" s="127">
        <f>Q10*R10</f>
        <v>0</v>
      </c>
      <c r="U10" t="s">
        <v>69</v>
      </c>
      <c r="V10" s="19">
        <f>SUM(D15:M15)</f>
        <v>0</v>
      </c>
      <c r="W10" s="19">
        <f>SUM(N15:P15)</f>
        <v>0</v>
      </c>
      <c r="X10" s="19">
        <f>V10*$R$14</f>
        <v>0</v>
      </c>
      <c r="Y10" s="19">
        <f>W10*$R$14</f>
        <v>0</v>
      </c>
    </row>
    <row r="11" spans="1:25" ht="20.2" customHeight="1">
      <c r="A11" s="125"/>
      <c r="B11" s="118">
        <v>0</v>
      </c>
      <c r="C11" s="119"/>
      <c r="D11" s="17">
        <f>VLOOKUP($D10,工作表2!$A$4:$BO$8,27,FALSE)</f>
        <v>0</v>
      </c>
      <c r="E11" s="17">
        <f>VLOOKUP($D10,工作表2!$A$4:$BO$8,28,FALSE)</f>
        <v>0</v>
      </c>
      <c r="F11" s="17">
        <f>VLOOKUP($F10,工作表2!$A$4:$BO$8,29,FALSE)</f>
        <v>0</v>
      </c>
      <c r="G11" s="17">
        <f>VLOOKUP($F10,工作表2!$A$4:$BO$8,30,FALSE)</f>
        <v>0</v>
      </c>
      <c r="H11" s="17">
        <f>VLOOKUP($H10,工作表2!$A$4:$BO$8,33,FALSE)</f>
        <v>0</v>
      </c>
      <c r="I11" s="17">
        <f>VLOOKUP($H10,工作表2!$A$4:$BO$8,34,FALSE)</f>
        <v>0</v>
      </c>
      <c r="J11" s="17">
        <f>VLOOKUP($J10,工作表2!$A$4:$BO$8,35,FALSE)</f>
        <v>0</v>
      </c>
      <c r="K11" s="17">
        <f>VLOOKUP($J10,工作表2!$A$4:$BO$8,36,FALSE)</f>
        <v>0</v>
      </c>
      <c r="L11" s="18">
        <f>VLOOKUP($L10,工作表2!$BT$4:$BX$9,2,FALSE)</f>
        <v>0</v>
      </c>
      <c r="M11" s="18">
        <f>VLOOKUP($L10,工作表2!$BT$4:$BX$9,3,FALSE)</f>
        <v>0</v>
      </c>
      <c r="N11" s="17">
        <f>VLOOKUP($N10,工作表2!$A$4:$BO$8,37,FALSE)</f>
        <v>0</v>
      </c>
      <c r="O11" s="17">
        <f>VLOOKUP($O10,工作表2!$A$4:$BO$8,38,FALSE)</f>
        <v>0</v>
      </c>
      <c r="P11" s="17">
        <f>VLOOKUP($P10,工作表2!$A$4:$BO$8,39,FALSE)</f>
        <v>0</v>
      </c>
      <c r="Q11" s="123">
        <f>SUM(D11:P11)</f>
        <v>0</v>
      </c>
      <c r="R11" s="139"/>
      <c r="S11" s="128"/>
      <c r="X11">
        <f>SUM(X5:X10)</f>
        <v>0</v>
      </c>
      <c r="Y11">
        <f>SUM(Y5:Y10)</f>
        <v>0</v>
      </c>
    </row>
    <row r="12" spans="1:25" ht="20.2" customHeight="1">
      <c r="A12" s="131" t="s">
        <v>42</v>
      </c>
      <c r="B12" s="118">
        <v>0</v>
      </c>
      <c r="C12" s="119"/>
      <c r="D12" s="116" t="s">
        <v>26</v>
      </c>
      <c r="E12" s="117"/>
      <c r="F12" s="116" t="s">
        <v>26</v>
      </c>
      <c r="G12" s="117"/>
      <c r="H12" s="116" t="s">
        <v>26</v>
      </c>
      <c r="I12" s="117"/>
      <c r="J12" s="116" t="s">
        <v>26</v>
      </c>
      <c r="K12" s="117"/>
      <c r="L12" s="129" t="s">
        <v>26</v>
      </c>
      <c r="M12" s="130"/>
      <c r="N12" s="14" t="s">
        <v>26</v>
      </c>
      <c r="O12" s="14" t="s">
        <v>26</v>
      </c>
      <c r="P12" s="14" t="s">
        <v>26</v>
      </c>
      <c r="Q12" s="122">
        <f>SUM(B13:P13)</f>
        <v>0</v>
      </c>
      <c r="R12" s="138"/>
      <c r="S12" s="127">
        <f>Q12*R12</f>
        <v>0</v>
      </c>
    </row>
    <row r="13" spans="1:25" ht="20.2" customHeight="1">
      <c r="A13" s="132"/>
      <c r="B13" s="118">
        <v>0</v>
      </c>
      <c r="C13" s="119"/>
      <c r="D13" s="17">
        <f>VLOOKUP($D12,工作表2!$A$4:$BO$8,40,FALSE)</f>
        <v>0</v>
      </c>
      <c r="E13" s="17">
        <f>VLOOKUP($D12,工作表2!$A$4:$BO$8,41,FALSE)</f>
        <v>0</v>
      </c>
      <c r="F13" s="17">
        <f>VLOOKUP($F12,工作表2!$A$4:$BO$8,42,FALSE)</f>
        <v>0</v>
      </c>
      <c r="G13" s="17">
        <f>VLOOKUP($F12,工作表2!$A$4:$BO$8,43,FALSE)</f>
        <v>0</v>
      </c>
      <c r="H13" s="17">
        <f>VLOOKUP($H12,工作表2!$A$4:$BO$8,46,FALSE)</f>
        <v>0</v>
      </c>
      <c r="I13" s="17">
        <f>VLOOKUP($H12,工作表2!$A$4:$BO$8,47,FALSE)</f>
        <v>0</v>
      </c>
      <c r="J13" s="17">
        <f>VLOOKUP($J12,工作表2!$A$4:$BO$8,50,FALSE)</f>
        <v>0</v>
      </c>
      <c r="K13" s="17">
        <f>VLOOKUP($J12,工作表2!$A$4:$BO$8,51,FALSE)</f>
        <v>0</v>
      </c>
      <c r="L13" s="18">
        <f>VLOOKUP($L12,工作表2!$BT$4:$BX$9,4,FALSE)</f>
        <v>0</v>
      </c>
      <c r="M13" s="18">
        <f>VLOOKUP($L12,工作表2!$BT$4:$BX$9,5,FALSE)</f>
        <v>0</v>
      </c>
      <c r="N13" s="17">
        <f>VLOOKUP($N12,工作表2!$A$4:$BO$8,52,FALSE)</f>
        <v>0</v>
      </c>
      <c r="O13" s="17">
        <f>VLOOKUP($O12,工作表2!$A$4:$BO$8,53,FALSE)</f>
        <v>0</v>
      </c>
      <c r="P13" s="17">
        <f>VLOOKUP($P12,工作表2!$A$4:$BO$8,54,FALSE)</f>
        <v>0</v>
      </c>
      <c r="Q13" s="123">
        <f>SUM(D13:P13)</f>
        <v>0</v>
      </c>
      <c r="R13" s="139"/>
      <c r="S13" s="128"/>
    </row>
    <row r="14" spans="1:25" ht="20.2" customHeight="1">
      <c r="A14" s="124" t="s">
        <v>43</v>
      </c>
      <c r="B14" s="118">
        <v>0</v>
      </c>
      <c r="C14" s="119"/>
      <c r="D14" s="116" t="s">
        <v>26</v>
      </c>
      <c r="E14" s="117"/>
      <c r="F14" s="116" t="s">
        <v>26</v>
      </c>
      <c r="G14" s="117"/>
      <c r="H14" s="116" t="s">
        <v>26</v>
      </c>
      <c r="I14" s="117"/>
      <c r="J14" s="116" t="s">
        <v>26</v>
      </c>
      <c r="K14" s="117"/>
      <c r="L14" s="129" t="s">
        <v>26</v>
      </c>
      <c r="M14" s="130"/>
      <c r="N14" s="14" t="s">
        <v>26</v>
      </c>
      <c r="O14" s="14" t="s">
        <v>26</v>
      </c>
      <c r="P14" s="14" t="s">
        <v>26</v>
      </c>
      <c r="Q14" s="122">
        <f>SUM(B15:P15)</f>
        <v>0</v>
      </c>
      <c r="R14" s="138"/>
      <c r="S14" s="127">
        <f>Q14*R14</f>
        <v>0</v>
      </c>
    </row>
    <row r="15" spans="1:25" ht="20.2" customHeight="1">
      <c r="A15" s="125"/>
      <c r="B15" s="118">
        <v>0</v>
      </c>
      <c r="C15" s="119"/>
      <c r="D15" s="17">
        <f>VLOOKUP($D14,工作表2!$A$4:$BO$8,55,FALSE)</f>
        <v>0</v>
      </c>
      <c r="E15" s="17">
        <f>VLOOKUP($D14,工作表2!$A$4:$BO$8,56,FALSE)</f>
        <v>0</v>
      </c>
      <c r="F15" s="17">
        <f>VLOOKUP($F14,工作表2!$A$4:$BO$8,57,FALSE)</f>
        <v>0</v>
      </c>
      <c r="G15" s="17">
        <f>VLOOKUP($F14,工作表2!$A$4:$BO$8,58,FALSE)</f>
        <v>0</v>
      </c>
      <c r="H15" s="17">
        <f>VLOOKUP($H14,工作表2!$A$4:$BO$8,61,FALSE)</f>
        <v>0</v>
      </c>
      <c r="I15" s="17">
        <f>VLOOKUP($H14,工作表2!$A$4:$BO$8,62,FALSE)</f>
        <v>0</v>
      </c>
      <c r="J15" s="17">
        <f>VLOOKUP($J14,工作表2!$A$4:$BO$8,63,FALSE)</f>
        <v>0</v>
      </c>
      <c r="K15" s="17">
        <f>VLOOKUP($J14,工作表2!$A$4:$BO$8,64,FALSE)</f>
        <v>0</v>
      </c>
      <c r="L15" s="18">
        <f>VLOOKUP($L14,工作表2!$BY$4:$CA$10,2,FALSE)</f>
        <v>0</v>
      </c>
      <c r="M15" s="18">
        <f>VLOOKUP($L14,工作表2!$BY$4:$CA$10,3,FALSE)</f>
        <v>0</v>
      </c>
      <c r="N15" s="17">
        <f>VLOOKUP($N14,工作表2!$A$4:$BO$8,65,FALSE)</f>
        <v>0</v>
      </c>
      <c r="O15" s="17">
        <f>VLOOKUP($O14,工作表2!$A$4:$BO$8,66,FALSE)</f>
        <v>0</v>
      </c>
      <c r="P15" s="17">
        <f>VLOOKUP($P14,工作表2!$A$4:$BO$8,67,FALSE)</f>
        <v>0</v>
      </c>
      <c r="Q15" s="123">
        <f>SUM(D15:P15)</f>
        <v>0</v>
      </c>
      <c r="R15" s="139"/>
      <c r="S15" s="128"/>
    </row>
    <row r="16" spans="1:25" ht="20.2" customHeight="1">
      <c r="A16" s="112" t="s">
        <v>58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4">
        <f>SUM(S4:S15)</f>
        <v>0</v>
      </c>
      <c r="S16" s="114"/>
    </row>
    <row r="17" spans="1:19" ht="10.05000000000000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0.2" customHeight="1">
      <c r="A18" s="142" t="s">
        <v>29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26">
        <f>X11</f>
        <v>0</v>
      </c>
      <c r="R18" s="126"/>
      <c r="S18" s="126"/>
    </row>
    <row r="19" spans="1:19" ht="20.2" customHeight="1">
      <c r="A19" s="142" t="s">
        <v>30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26">
        <f>Y11</f>
        <v>0</v>
      </c>
      <c r="R19" s="126"/>
      <c r="S19" s="126"/>
    </row>
    <row r="20" spans="1:19" ht="20.2" customHeight="1">
      <c r="A20" s="141" t="s">
        <v>107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14">
        <f>SUM(Q18:S19)</f>
        <v>0</v>
      </c>
      <c r="R20" s="114"/>
      <c r="S20" s="114"/>
    </row>
    <row r="21" spans="1:19" ht="10.05000000000000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6.3">
      <c r="A22" s="2" t="s">
        <v>106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6.3">
      <c r="A23" s="2" t="s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6.3">
      <c r="A24" s="2" t="s">
        <v>176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6.3">
      <c r="A25" s="2" t="s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0.05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6.3">
      <c r="A27" s="2" t="s">
        <v>21</v>
      </c>
      <c r="B27" s="2"/>
      <c r="C27" s="2"/>
      <c r="D27" s="2"/>
      <c r="E27" s="2"/>
      <c r="F27" s="2"/>
      <c r="G27" s="2"/>
      <c r="H27" s="2" t="s">
        <v>22</v>
      </c>
      <c r="I27" s="2"/>
      <c r="K27" s="2"/>
      <c r="L27" s="2"/>
      <c r="N27" s="2" t="s">
        <v>23</v>
      </c>
      <c r="P27" s="2"/>
      <c r="R27" s="2" t="s">
        <v>24</v>
      </c>
      <c r="S27" s="2"/>
    </row>
    <row r="28" spans="1:19" ht="16.3">
      <c r="A28" s="2" t="s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6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6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2" spans="1:19" ht="16.3">
      <c r="B32" s="2"/>
      <c r="C32" s="2"/>
    </row>
    <row r="34" spans="1:21" ht="22.55">
      <c r="A34" s="6" t="s">
        <v>108</v>
      </c>
      <c r="T34" s="3"/>
      <c r="U34" s="3"/>
    </row>
    <row r="35" spans="1:21" ht="22.55">
      <c r="A35" s="6" t="s">
        <v>177</v>
      </c>
      <c r="T35" s="3"/>
      <c r="U35" s="3"/>
    </row>
    <row r="36" spans="1:21" ht="47.9" customHeight="1">
      <c r="A36" s="140" t="s">
        <v>59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dataConsolidate/>
  <mergeCells count="94">
    <mergeCell ref="B11:C11"/>
    <mergeCell ref="B13:C13"/>
    <mergeCell ref="H5:I5"/>
    <mergeCell ref="H7:I7"/>
    <mergeCell ref="R14:R15"/>
    <mergeCell ref="L10:M10"/>
    <mergeCell ref="Q10:Q11"/>
    <mergeCell ref="R10:R11"/>
    <mergeCell ref="B10:C10"/>
    <mergeCell ref="D12:E12"/>
    <mergeCell ref="Q8:Q9"/>
    <mergeCell ref="H8:I8"/>
    <mergeCell ref="L6:M6"/>
    <mergeCell ref="L8:M8"/>
    <mergeCell ref="S14:S15"/>
    <mergeCell ref="A36:U36"/>
    <mergeCell ref="Q12:Q13"/>
    <mergeCell ref="R12:R13"/>
    <mergeCell ref="S12:S13"/>
    <mergeCell ref="A14:A15"/>
    <mergeCell ref="D14:E14"/>
    <mergeCell ref="B12:C12"/>
    <mergeCell ref="B14:C14"/>
    <mergeCell ref="A20:P20"/>
    <mergeCell ref="Q20:S20"/>
    <mergeCell ref="A19:P19"/>
    <mergeCell ref="Q19:S19"/>
    <mergeCell ref="A18:P18"/>
    <mergeCell ref="B15:C15"/>
    <mergeCell ref="A12:A13"/>
    <mergeCell ref="E1:J1"/>
    <mergeCell ref="R4:R5"/>
    <mergeCell ref="S4:S5"/>
    <mergeCell ref="S6:S7"/>
    <mergeCell ref="S8:S9"/>
    <mergeCell ref="O6:P6"/>
    <mergeCell ref="O5:P5"/>
    <mergeCell ref="O4:P4"/>
    <mergeCell ref="O7:P7"/>
    <mergeCell ref="J5:K5"/>
    <mergeCell ref="J7:K7"/>
    <mergeCell ref="L5:M5"/>
    <mergeCell ref="L7:M7"/>
    <mergeCell ref="R6:R7"/>
    <mergeCell ref="R8:R9"/>
    <mergeCell ref="L2:M2"/>
    <mergeCell ref="B4:C4"/>
    <mergeCell ref="B6:C6"/>
    <mergeCell ref="B8:C8"/>
    <mergeCell ref="A2:A3"/>
    <mergeCell ref="J6:K6"/>
    <mergeCell ref="J8:K8"/>
    <mergeCell ref="J2:K2"/>
    <mergeCell ref="A6:A7"/>
    <mergeCell ref="A8:A9"/>
    <mergeCell ref="B2:C2"/>
    <mergeCell ref="B9:C9"/>
    <mergeCell ref="D6:E6"/>
    <mergeCell ref="D8:E8"/>
    <mergeCell ref="F6:G6"/>
    <mergeCell ref="F8:G8"/>
    <mergeCell ref="H6:I6"/>
    <mergeCell ref="Q18:S18"/>
    <mergeCell ref="J10:K10"/>
    <mergeCell ref="A10:A11"/>
    <mergeCell ref="D10:E10"/>
    <mergeCell ref="F10:G10"/>
    <mergeCell ref="H10:I10"/>
    <mergeCell ref="S10:S11"/>
    <mergeCell ref="Q14:Q15"/>
    <mergeCell ref="L12:M12"/>
    <mergeCell ref="F14:G14"/>
    <mergeCell ref="H14:I14"/>
    <mergeCell ref="J14:K14"/>
    <mergeCell ref="F12:G12"/>
    <mergeCell ref="H12:I12"/>
    <mergeCell ref="J12:K12"/>
    <mergeCell ref="L14:M14"/>
    <mergeCell ref="S2:S3"/>
    <mergeCell ref="A16:Q16"/>
    <mergeCell ref="R16:S16"/>
    <mergeCell ref="R2:R3"/>
    <mergeCell ref="Q2:Q3"/>
    <mergeCell ref="D4:E4"/>
    <mergeCell ref="F4:G4"/>
    <mergeCell ref="H4:I4"/>
    <mergeCell ref="J4:K4"/>
    <mergeCell ref="L4:M4"/>
    <mergeCell ref="D2:E2"/>
    <mergeCell ref="F2:G2"/>
    <mergeCell ref="H2:I2"/>
    <mergeCell ref="Q4:Q5"/>
    <mergeCell ref="A4:A5"/>
    <mergeCell ref="Q6:Q7"/>
  </mergeCells>
  <phoneticPr fontId="3" type="noConversion"/>
  <dataValidations count="4">
    <dataValidation type="list" allowBlank="1" showInputMessage="1" showErrorMessage="1" sqref="L8:M8">
      <formula1>三年級英語</formula1>
    </dataValidation>
    <dataValidation type="list" allowBlank="1" showInputMessage="1" showErrorMessage="1" sqref="L10:M10 L12:M12">
      <formula1>四五年級英語</formula1>
    </dataValidation>
    <dataValidation type="list" allowBlank="1" showInputMessage="1" showErrorMessage="1" sqref="L14:M14">
      <formula1>六年級英語</formula1>
    </dataValidation>
    <dataValidation type="list" allowBlank="1" showInputMessage="1" showErrorMessage="1" sqref="B4:G4 B6:G6 D8:K8 D10:K10 D12:K12 D14:K14 N14:P14 N12:P12 N10:P10 N8:P8 N6 N4">
      <formula1>版本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Normal="100" workbookViewId="0">
      <selection activeCell="R21" sqref="R21"/>
    </sheetView>
  </sheetViews>
  <sheetFormatPr defaultColWidth="10.125" defaultRowHeight="16.3"/>
  <cols>
    <col min="1" max="1" width="15" style="20" customWidth="1"/>
    <col min="2" max="2" width="10.625" style="20" customWidth="1"/>
    <col min="3" max="3" width="9.875" style="56" customWidth="1"/>
    <col min="4" max="5" width="9.125" style="20" customWidth="1"/>
    <col min="6" max="6" width="8.375" style="20" bestFit="1" customWidth="1"/>
    <col min="7" max="7" width="9.125" style="20" bestFit="1" customWidth="1"/>
    <col min="8" max="8" width="17.875" style="20" customWidth="1"/>
    <col min="9" max="9" width="12" style="20" customWidth="1"/>
    <col min="10" max="10" width="5.625" style="20" customWidth="1"/>
    <col min="11" max="11" width="5.5" style="20" customWidth="1"/>
    <col min="12" max="12" width="6.75" style="20" customWidth="1"/>
    <col min="13" max="13" width="14" style="20" customWidth="1"/>
    <col min="14" max="16384" width="10.125" style="20"/>
  </cols>
  <sheetData>
    <row r="1" spans="1:18" ht="23.2" thickBot="1">
      <c r="A1" s="143" t="s">
        <v>105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8" ht="34.6" customHeight="1" thickTop="1">
      <c r="A2" s="144" t="s">
        <v>71</v>
      </c>
      <c r="B2" s="145"/>
      <c r="C2" s="145"/>
      <c r="D2" s="145"/>
      <c r="E2" s="145"/>
      <c r="F2" s="146" t="s">
        <v>72</v>
      </c>
      <c r="G2" s="146"/>
      <c r="H2" s="146"/>
      <c r="I2" s="147" t="s">
        <v>73</v>
      </c>
      <c r="J2" s="150" t="s">
        <v>74</v>
      </c>
      <c r="K2" s="151"/>
      <c r="L2" s="151"/>
      <c r="M2" s="152"/>
    </row>
    <row r="3" spans="1:18" ht="28.5" customHeight="1">
      <c r="A3" s="153" t="s">
        <v>75</v>
      </c>
      <c r="B3" s="154" t="s">
        <v>76</v>
      </c>
      <c r="C3" s="156" t="s">
        <v>77</v>
      </c>
      <c r="D3" s="157"/>
      <c r="E3" s="157"/>
      <c r="F3" s="21" t="s">
        <v>78</v>
      </c>
      <c r="G3" s="21" t="s">
        <v>79</v>
      </c>
      <c r="H3" s="158" t="s">
        <v>80</v>
      </c>
      <c r="I3" s="148"/>
      <c r="J3" s="160" t="s">
        <v>81</v>
      </c>
      <c r="K3" s="149"/>
      <c r="L3" s="149"/>
      <c r="M3" s="162" t="s">
        <v>82</v>
      </c>
    </row>
    <row r="4" spans="1:18" ht="28.5" customHeight="1">
      <c r="A4" s="153"/>
      <c r="B4" s="155"/>
      <c r="C4" s="22" t="s">
        <v>83</v>
      </c>
      <c r="D4" s="22" t="s">
        <v>84</v>
      </c>
      <c r="E4" s="23" t="s">
        <v>85</v>
      </c>
      <c r="F4" s="24" t="s">
        <v>86</v>
      </c>
      <c r="G4" s="24" t="s">
        <v>86</v>
      </c>
      <c r="H4" s="159"/>
      <c r="I4" s="149"/>
      <c r="J4" s="25" t="s">
        <v>83</v>
      </c>
      <c r="K4" s="25" t="s">
        <v>84</v>
      </c>
      <c r="L4" s="26" t="s">
        <v>87</v>
      </c>
      <c r="M4" s="163"/>
    </row>
    <row r="5" spans="1:18" ht="36.799999999999997" customHeight="1" thickBot="1">
      <c r="A5" s="27" t="str">
        <f>統計表!E1</f>
        <v>學校名稱</v>
      </c>
      <c r="B5" s="28" t="s">
        <v>88</v>
      </c>
      <c r="C5" s="28" t="s">
        <v>88</v>
      </c>
      <c r="D5" s="28" t="s">
        <v>88</v>
      </c>
      <c r="E5" s="29" t="e">
        <f>C5+D5</f>
        <v>#VALUE!</v>
      </c>
      <c r="F5" s="30">
        <f>F40</f>
        <v>1</v>
      </c>
      <c r="G5" s="30">
        <f>G40</f>
        <v>0</v>
      </c>
      <c r="H5" s="30">
        <f>F5+G5</f>
        <v>1</v>
      </c>
      <c r="I5" s="31" t="e">
        <f>H5/E5</f>
        <v>#VALUE!</v>
      </c>
      <c r="J5" s="32">
        <f>D40</f>
        <v>1</v>
      </c>
      <c r="K5" s="32">
        <f>E40</f>
        <v>0</v>
      </c>
      <c r="L5" s="33">
        <f>J5+K5</f>
        <v>1</v>
      </c>
      <c r="M5" s="34">
        <f>H40</f>
        <v>539</v>
      </c>
    </row>
    <row r="6" spans="1:18" ht="16.899999999999999" thickTop="1">
      <c r="A6" s="164" t="s">
        <v>89</v>
      </c>
      <c r="B6" s="165"/>
      <c r="C6" s="165"/>
      <c r="D6" s="165"/>
      <c r="E6" s="165"/>
      <c r="F6" s="165"/>
      <c r="G6" s="165"/>
      <c r="H6" s="165"/>
      <c r="I6" s="35"/>
      <c r="J6" s="35"/>
      <c r="K6" s="35"/>
      <c r="L6" s="36"/>
      <c r="M6" s="36"/>
    </row>
    <row r="8" spans="1:18" ht="26.95">
      <c r="A8" s="166" t="s">
        <v>90</v>
      </c>
      <c r="B8" s="166"/>
      <c r="C8" s="166"/>
      <c r="D8" s="166"/>
      <c r="E8" s="166"/>
      <c r="F8" s="166"/>
      <c r="G8" s="166"/>
      <c r="H8" s="166"/>
      <c r="I8" s="37"/>
      <c r="J8" s="37"/>
      <c r="K8" s="37"/>
      <c r="L8" s="37"/>
      <c r="M8" s="37"/>
    </row>
    <row r="9" spans="1:18" s="38" customFormat="1" ht="45.1" customHeight="1">
      <c r="A9" s="167" t="s">
        <v>91</v>
      </c>
      <c r="B9" s="169" t="s">
        <v>92</v>
      </c>
      <c r="C9" s="169" t="s">
        <v>93</v>
      </c>
      <c r="D9" s="171" t="s">
        <v>94</v>
      </c>
      <c r="E9" s="172"/>
      <c r="F9" s="167" t="s">
        <v>95</v>
      </c>
      <c r="G9" s="167"/>
      <c r="H9" s="167" t="s">
        <v>96</v>
      </c>
      <c r="R9" s="39"/>
    </row>
    <row r="10" spans="1:18">
      <c r="A10" s="168"/>
      <c r="B10" s="170"/>
      <c r="C10" s="170"/>
      <c r="D10" s="40" t="s">
        <v>83</v>
      </c>
      <c r="E10" s="40" t="s">
        <v>84</v>
      </c>
      <c r="F10" s="41" t="s">
        <v>97</v>
      </c>
      <c r="G10" s="41" t="s">
        <v>98</v>
      </c>
      <c r="H10" s="173"/>
    </row>
    <row r="11" spans="1:18">
      <c r="A11" s="42" t="s">
        <v>99</v>
      </c>
      <c r="B11" s="43" t="s">
        <v>100</v>
      </c>
      <c r="C11" s="44" t="s">
        <v>101</v>
      </c>
      <c r="D11" s="45">
        <v>1</v>
      </c>
      <c r="E11" s="45">
        <v>0</v>
      </c>
      <c r="F11" s="46">
        <v>1</v>
      </c>
      <c r="G11" s="46">
        <v>0</v>
      </c>
      <c r="H11" s="47">
        <v>539</v>
      </c>
      <c r="I11" s="48" t="s">
        <v>102</v>
      </c>
    </row>
    <row r="12" spans="1:18">
      <c r="A12" s="42"/>
      <c r="B12" s="49"/>
      <c r="C12" s="44"/>
      <c r="D12" s="49"/>
      <c r="E12" s="49"/>
      <c r="F12" s="50"/>
      <c r="G12" s="50"/>
      <c r="H12" s="47"/>
    </row>
    <row r="13" spans="1:18">
      <c r="A13" s="42"/>
      <c r="B13" s="49"/>
      <c r="C13" s="44"/>
      <c r="D13" s="49"/>
      <c r="E13" s="49"/>
      <c r="F13" s="50"/>
      <c r="G13" s="50"/>
      <c r="H13" s="47"/>
    </row>
    <row r="14" spans="1:18">
      <c r="A14" s="42"/>
      <c r="B14" s="49"/>
      <c r="C14" s="44"/>
      <c r="D14" s="49"/>
      <c r="E14" s="49"/>
      <c r="F14" s="50"/>
      <c r="G14" s="50"/>
      <c r="H14" s="47"/>
    </row>
    <row r="15" spans="1:18">
      <c r="A15" s="42"/>
      <c r="B15" s="49"/>
      <c r="C15" s="44"/>
      <c r="D15" s="49"/>
      <c r="E15" s="49"/>
      <c r="F15" s="50"/>
      <c r="G15" s="50"/>
      <c r="H15" s="47"/>
    </row>
    <row r="16" spans="1:18">
      <c r="A16" s="42"/>
      <c r="B16" s="49"/>
      <c r="C16" s="44"/>
      <c r="D16" s="49"/>
      <c r="E16" s="49"/>
      <c r="F16" s="50"/>
      <c r="G16" s="50"/>
      <c r="H16" s="47"/>
    </row>
    <row r="17" spans="1:8">
      <c r="A17" s="42"/>
      <c r="B17" s="49"/>
      <c r="C17" s="44"/>
      <c r="D17" s="49"/>
      <c r="E17" s="49"/>
      <c r="F17" s="50"/>
      <c r="G17" s="50"/>
      <c r="H17" s="47"/>
    </row>
    <row r="18" spans="1:8">
      <c r="A18" s="42"/>
      <c r="B18" s="49"/>
      <c r="C18" s="44"/>
      <c r="D18" s="49"/>
      <c r="E18" s="49"/>
      <c r="F18" s="50"/>
      <c r="G18" s="50"/>
      <c r="H18" s="47"/>
    </row>
    <row r="19" spans="1:8">
      <c r="A19" s="42"/>
      <c r="B19" s="49"/>
      <c r="C19" s="44"/>
      <c r="D19" s="49"/>
      <c r="E19" s="49"/>
      <c r="F19" s="50"/>
      <c r="G19" s="50"/>
      <c r="H19" s="47"/>
    </row>
    <row r="20" spans="1:8">
      <c r="A20" s="42"/>
      <c r="B20" s="49"/>
      <c r="C20" s="44"/>
      <c r="D20" s="49"/>
      <c r="E20" s="49"/>
      <c r="F20" s="50"/>
      <c r="G20" s="50"/>
      <c r="H20" s="47"/>
    </row>
    <row r="21" spans="1:8">
      <c r="A21" s="42"/>
      <c r="B21" s="49"/>
      <c r="C21" s="44"/>
      <c r="D21" s="49"/>
      <c r="E21" s="49"/>
      <c r="F21" s="50"/>
      <c r="G21" s="50"/>
      <c r="H21" s="47"/>
    </row>
    <row r="22" spans="1:8">
      <c r="A22" s="42"/>
      <c r="B22" s="49"/>
      <c r="C22" s="44"/>
      <c r="D22" s="49"/>
      <c r="E22" s="49"/>
      <c r="F22" s="50"/>
      <c r="G22" s="50"/>
      <c r="H22" s="47"/>
    </row>
    <row r="23" spans="1:8">
      <c r="A23" s="42"/>
      <c r="B23" s="49"/>
      <c r="C23" s="44"/>
      <c r="D23" s="49"/>
      <c r="E23" s="49"/>
      <c r="F23" s="50"/>
      <c r="G23" s="50"/>
      <c r="H23" s="47"/>
    </row>
    <row r="24" spans="1:8">
      <c r="A24" s="42"/>
      <c r="B24" s="49"/>
      <c r="C24" s="44"/>
      <c r="D24" s="49"/>
      <c r="E24" s="49"/>
      <c r="F24" s="50"/>
      <c r="G24" s="50"/>
      <c r="H24" s="47"/>
    </row>
    <row r="25" spans="1:8">
      <c r="A25" s="42"/>
      <c r="B25" s="49"/>
      <c r="C25" s="44"/>
      <c r="D25" s="49"/>
      <c r="E25" s="49"/>
      <c r="F25" s="50"/>
      <c r="G25" s="50"/>
      <c r="H25" s="47"/>
    </row>
    <row r="26" spans="1:8">
      <c r="A26" s="42"/>
      <c r="B26" s="49"/>
      <c r="C26" s="44"/>
      <c r="D26" s="49"/>
      <c r="E26" s="49"/>
      <c r="F26" s="50"/>
      <c r="G26" s="50"/>
      <c r="H26" s="47"/>
    </row>
    <row r="27" spans="1:8">
      <c r="A27" s="42"/>
      <c r="B27" s="49"/>
      <c r="C27" s="44"/>
      <c r="D27" s="49"/>
      <c r="E27" s="49"/>
      <c r="F27" s="50"/>
      <c r="G27" s="50"/>
      <c r="H27" s="47"/>
    </row>
    <row r="28" spans="1:8">
      <c r="A28" s="42"/>
      <c r="B28" s="49"/>
      <c r="C28" s="44"/>
      <c r="D28" s="49"/>
      <c r="E28" s="49"/>
      <c r="F28" s="50"/>
      <c r="G28" s="50"/>
      <c r="H28" s="47"/>
    </row>
    <row r="29" spans="1:8">
      <c r="A29" s="42"/>
      <c r="B29" s="49"/>
      <c r="C29" s="44"/>
      <c r="D29" s="49"/>
      <c r="E29" s="49"/>
      <c r="F29" s="50"/>
      <c r="G29" s="50"/>
      <c r="H29" s="47"/>
    </row>
    <row r="30" spans="1:8">
      <c r="A30" s="42"/>
      <c r="B30" s="49"/>
      <c r="C30" s="44"/>
      <c r="D30" s="49"/>
      <c r="E30" s="49"/>
      <c r="F30" s="50"/>
      <c r="G30" s="50"/>
      <c r="H30" s="47"/>
    </row>
    <row r="31" spans="1:8">
      <c r="A31" s="42"/>
      <c r="B31" s="49"/>
      <c r="C31" s="44"/>
      <c r="D31" s="49"/>
      <c r="E31" s="49"/>
      <c r="F31" s="50"/>
      <c r="G31" s="50"/>
      <c r="H31" s="47"/>
    </row>
    <row r="32" spans="1:8">
      <c r="A32" s="42"/>
      <c r="B32" s="49"/>
      <c r="C32" s="44"/>
      <c r="D32" s="49"/>
      <c r="E32" s="49"/>
      <c r="F32" s="50"/>
      <c r="G32" s="50"/>
      <c r="H32" s="47"/>
    </row>
    <row r="33" spans="1:13">
      <c r="A33" s="42"/>
      <c r="B33" s="49"/>
      <c r="C33" s="44"/>
      <c r="D33" s="49"/>
      <c r="E33" s="49"/>
      <c r="F33" s="50"/>
      <c r="G33" s="50"/>
      <c r="H33" s="47"/>
    </row>
    <row r="34" spans="1:13">
      <c r="A34" s="42"/>
      <c r="B34" s="49"/>
      <c r="C34" s="44"/>
      <c r="D34" s="49"/>
      <c r="E34" s="49"/>
      <c r="F34" s="50"/>
      <c r="G34" s="50"/>
      <c r="H34" s="47"/>
    </row>
    <row r="35" spans="1:13">
      <c r="A35" s="42"/>
      <c r="B35" s="49"/>
      <c r="C35" s="44"/>
      <c r="D35" s="49"/>
      <c r="E35" s="49"/>
      <c r="F35" s="50"/>
      <c r="G35" s="50"/>
      <c r="H35" s="47"/>
    </row>
    <row r="36" spans="1:13">
      <c r="A36" s="42"/>
      <c r="B36" s="49"/>
      <c r="C36" s="44"/>
      <c r="D36" s="49"/>
      <c r="E36" s="49"/>
      <c r="F36" s="50"/>
      <c r="G36" s="50"/>
      <c r="H36" s="47"/>
    </row>
    <row r="37" spans="1:13">
      <c r="A37" s="42"/>
      <c r="B37" s="49"/>
      <c r="C37" s="44"/>
      <c r="D37" s="49"/>
      <c r="E37" s="49"/>
      <c r="F37" s="50"/>
      <c r="G37" s="50"/>
      <c r="H37" s="47"/>
    </row>
    <row r="38" spans="1:13">
      <c r="A38" s="42"/>
      <c r="B38" s="49"/>
      <c r="C38" s="44"/>
      <c r="D38" s="49"/>
      <c r="E38" s="49"/>
      <c r="F38" s="50"/>
      <c r="G38" s="50"/>
      <c r="H38" s="47"/>
    </row>
    <row r="39" spans="1:13">
      <c r="A39" s="51" t="s">
        <v>103</v>
      </c>
      <c r="B39" s="49"/>
      <c r="C39" s="44"/>
      <c r="D39" s="49"/>
      <c r="E39" s="49"/>
      <c r="F39" s="50"/>
      <c r="G39" s="50"/>
      <c r="H39" s="47"/>
    </row>
    <row r="40" spans="1:13">
      <c r="A40" s="161" t="s">
        <v>87</v>
      </c>
      <c r="B40" s="161"/>
      <c r="C40" s="161"/>
      <c r="D40" s="52">
        <f>SUM(D11:D39)</f>
        <v>1</v>
      </c>
      <c r="E40" s="52">
        <f>SUM(E11:E39)</f>
        <v>0</v>
      </c>
      <c r="F40" s="52">
        <f>SUM(F11:F39)</f>
        <v>1</v>
      </c>
      <c r="G40" s="52">
        <f>SUM(G11:G39)</f>
        <v>0</v>
      </c>
      <c r="H40" s="52">
        <f>SUM(H11:H39)</f>
        <v>539</v>
      </c>
    </row>
    <row r="41" spans="1:13">
      <c r="A41" s="53" t="s">
        <v>104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1:13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3" s="38" customFormat="1">
      <c r="A43" s="54"/>
      <c r="B43" s="54"/>
      <c r="C43" s="54"/>
      <c r="D43" s="54"/>
      <c r="E43" s="54"/>
      <c r="F43" s="54"/>
      <c r="G43" s="54"/>
      <c r="H43" s="55"/>
      <c r="I43" s="55"/>
      <c r="J43" s="55"/>
      <c r="K43" s="55"/>
      <c r="L43" s="55"/>
      <c r="M43" s="55"/>
    </row>
    <row r="44" spans="1:13" s="38" customFormat="1">
      <c r="A44" s="20"/>
      <c r="B44" s="20"/>
      <c r="C44" s="56"/>
      <c r="D44" s="20"/>
      <c r="E44" s="20"/>
      <c r="F44" s="20"/>
      <c r="G44" s="20"/>
      <c r="H44" s="20"/>
      <c r="I44" s="20"/>
      <c r="J44" s="20"/>
      <c r="K44" s="20"/>
      <c r="L44" s="20"/>
      <c r="M44" s="20"/>
    </row>
  </sheetData>
  <sheetProtection sheet="1" objects="1" scenarios="1" formatCells="0" formatColumns="0" formatRows="0" insertColumns="0" insertRows="0" insertHyperlinks="0" deleteColumns="0" deleteRows="0" selectLockedCells="1" sort="0" autoFilter="0"/>
  <mergeCells count="20">
    <mergeCell ref="A40:C40"/>
    <mergeCell ref="M3:M4"/>
    <mergeCell ref="A6:H6"/>
    <mergeCell ref="A8:H8"/>
    <mergeCell ref="A9:A10"/>
    <mergeCell ref="B9:B10"/>
    <mergeCell ref="C9:C10"/>
    <mergeCell ref="D9:E9"/>
    <mergeCell ref="F9:G9"/>
    <mergeCell ref="H9:H10"/>
    <mergeCell ref="A1:M1"/>
    <mergeCell ref="A2:E2"/>
    <mergeCell ref="F2:H2"/>
    <mergeCell ref="I2:I4"/>
    <mergeCell ref="J2:M2"/>
    <mergeCell ref="A3:A4"/>
    <mergeCell ref="B3:B4"/>
    <mergeCell ref="C3:E3"/>
    <mergeCell ref="H3:H4"/>
    <mergeCell ref="J3:L3"/>
  </mergeCells>
  <phoneticPr fontId="1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M6" sqref="M6"/>
    </sheetView>
  </sheetViews>
  <sheetFormatPr defaultRowHeight="13.15"/>
  <cols>
    <col min="1" max="1" width="4.625" style="57" customWidth="1"/>
    <col min="2" max="2" width="18.25" style="57" bestFit="1" customWidth="1"/>
    <col min="3" max="4" width="4.625" style="57" customWidth="1"/>
    <col min="5" max="5" width="5.75" style="57" customWidth="1"/>
    <col min="6" max="9" width="12.625" style="57" customWidth="1"/>
    <col min="10" max="16384" width="9" style="57"/>
  </cols>
  <sheetData>
    <row r="1" spans="1:9" ht="23.2" customHeight="1">
      <c r="A1" s="174" t="s">
        <v>109</v>
      </c>
      <c r="B1" s="174"/>
      <c r="C1" s="174"/>
      <c r="D1" s="174"/>
      <c r="E1" s="174"/>
      <c r="F1" s="174"/>
      <c r="G1" s="174"/>
      <c r="H1" s="174"/>
      <c r="I1" s="174"/>
    </row>
    <row r="2" spans="1:9" ht="44.45" customHeight="1">
      <c r="A2" s="175" t="s">
        <v>110</v>
      </c>
      <c r="B2" s="176" t="s">
        <v>111</v>
      </c>
      <c r="C2" s="175" t="s">
        <v>112</v>
      </c>
      <c r="D2" s="175" t="s">
        <v>113</v>
      </c>
      <c r="E2" s="175" t="s">
        <v>114</v>
      </c>
      <c r="F2" s="66" t="s">
        <v>115</v>
      </c>
      <c r="G2" s="67" t="s">
        <v>116</v>
      </c>
      <c r="H2" s="67" t="s">
        <v>117</v>
      </c>
      <c r="I2" s="108" t="s">
        <v>118</v>
      </c>
    </row>
    <row r="3" spans="1:9" ht="29.45" customHeight="1">
      <c r="A3" s="175"/>
      <c r="B3" s="176"/>
      <c r="C3" s="175"/>
      <c r="D3" s="175"/>
      <c r="E3" s="175"/>
      <c r="F3" s="58" t="s">
        <v>119</v>
      </c>
      <c r="G3" s="59" t="s">
        <v>119</v>
      </c>
      <c r="H3" s="59" t="s">
        <v>119</v>
      </c>
      <c r="I3" s="110" t="s">
        <v>119</v>
      </c>
    </row>
    <row r="4" spans="1:9" ht="16.3">
      <c r="A4" s="60">
        <v>1</v>
      </c>
      <c r="B4" s="61" t="s">
        <v>120</v>
      </c>
      <c r="C4" s="60">
        <v>1</v>
      </c>
      <c r="D4" s="60">
        <v>2</v>
      </c>
      <c r="E4" s="62" t="s">
        <v>121</v>
      </c>
      <c r="F4" s="63">
        <v>75</v>
      </c>
      <c r="G4" s="63">
        <v>73</v>
      </c>
      <c r="H4" s="63">
        <v>76</v>
      </c>
      <c r="I4" s="64" t="s">
        <v>122</v>
      </c>
    </row>
    <row r="5" spans="1:9" ht="16.3">
      <c r="A5" s="63">
        <v>2</v>
      </c>
      <c r="B5" s="64" t="s">
        <v>120</v>
      </c>
      <c r="C5" s="63">
        <v>1</v>
      </c>
      <c r="D5" s="63">
        <v>2</v>
      </c>
      <c r="E5" s="65" t="s">
        <v>123</v>
      </c>
      <c r="F5" s="63">
        <v>59</v>
      </c>
      <c r="G5" s="63">
        <v>47</v>
      </c>
      <c r="H5" s="63">
        <v>43</v>
      </c>
      <c r="I5" s="64" t="s">
        <v>122</v>
      </c>
    </row>
    <row r="6" spans="1:9" ht="16.3">
      <c r="A6" s="63">
        <v>3</v>
      </c>
      <c r="B6" s="64" t="s">
        <v>124</v>
      </c>
      <c r="C6" s="63">
        <v>1</v>
      </c>
      <c r="D6" s="63">
        <v>2</v>
      </c>
      <c r="E6" s="65" t="s">
        <v>121</v>
      </c>
      <c r="F6" s="63">
        <v>72</v>
      </c>
      <c r="G6" s="63">
        <v>66</v>
      </c>
      <c r="H6" s="63">
        <v>70</v>
      </c>
      <c r="I6" s="64" t="s">
        <v>122</v>
      </c>
    </row>
    <row r="7" spans="1:9" ht="16.3">
      <c r="A7" s="63">
        <v>4</v>
      </c>
      <c r="B7" s="64" t="s">
        <v>124</v>
      </c>
      <c r="C7" s="63">
        <v>1</v>
      </c>
      <c r="D7" s="63">
        <v>2</v>
      </c>
      <c r="E7" s="65" t="s">
        <v>123</v>
      </c>
      <c r="F7" s="63">
        <v>109</v>
      </c>
      <c r="G7" s="63">
        <v>127</v>
      </c>
      <c r="H7" s="63">
        <v>112</v>
      </c>
      <c r="I7" s="64" t="s">
        <v>122</v>
      </c>
    </row>
    <row r="8" spans="1:9" ht="16.3">
      <c r="A8" s="63">
        <v>5</v>
      </c>
      <c r="B8" s="64" t="s">
        <v>125</v>
      </c>
      <c r="C8" s="63">
        <v>1</v>
      </c>
      <c r="D8" s="63">
        <v>2</v>
      </c>
      <c r="E8" s="65" t="s">
        <v>121</v>
      </c>
      <c r="F8" s="63">
        <v>89</v>
      </c>
      <c r="G8" s="63">
        <v>82</v>
      </c>
      <c r="H8" s="63">
        <v>95</v>
      </c>
      <c r="I8" s="64" t="s">
        <v>122</v>
      </c>
    </row>
    <row r="9" spans="1:9" ht="16.3">
      <c r="A9" s="63">
        <v>6</v>
      </c>
      <c r="B9" s="64" t="s">
        <v>125</v>
      </c>
      <c r="C9" s="63">
        <v>1</v>
      </c>
      <c r="D9" s="63">
        <v>2</v>
      </c>
      <c r="E9" s="65" t="s">
        <v>123</v>
      </c>
      <c r="F9" s="63">
        <v>24</v>
      </c>
      <c r="G9" s="63">
        <v>27</v>
      </c>
      <c r="H9" s="63">
        <v>28</v>
      </c>
      <c r="I9" s="64" t="s">
        <v>122</v>
      </c>
    </row>
    <row r="10" spans="1:9" ht="16.3">
      <c r="A10" s="63">
        <v>7</v>
      </c>
      <c r="B10" s="64" t="s">
        <v>126</v>
      </c>
      <c r="C10" s="63">
        <v>1</v>
      </c>
      <c r="D10" s="63">
        <v>2</v>
      </c>
      <c r="E10" s="65" t="s">
        <v>121</v>
      </c>
      <c r="F10" s="63">
        <v>72</v>
      </c>
      <c r="G10" s="63">
        <v>78</v>
      </c>
      <c r="H10" s="63">
        <v>76</v>
      </c>
      <c r="I10" s="64" t="s">
        <v>122</v>
      </c>
    </row>
    <row r="11" spans="1:9" ht="16.3">
      <c r="A11" s="63">
        <v>8</v>
      </c>
      <c r="B11" s="64" t="s">
        <v>120</v>
      </c>
      <c r="C11" s="63">
        <v>2</v>
      </c>
      <c r="D11" s="63">
        <v>4</v>
      </c>
      <c r="E11" s="65" t="s">
        <v>121</v>
      </c>
      <c r="F11" s="63">
        <v>83</v>
      </c>
      <c r="G11" s="63">
        <v>69</v>
      </c>
      <c r="H11" s="63">
        <v>79</v>
      </c>
      <c r="I11" s="64" t="s">
        <v>122</v>
      </c>
    </row>
    <row r="12" spans="1:9" ht="16.3">
      <c r="A12" s="63">
        <v>9</v>
      </c>
      <c r="B12" s="64" t="s">
        <v>120</v>
      </c>
      <c r="C12" s="63">
        <v>2</v>
      </c>
      <c r="D12" s="63">
        <v>4</v>
      </c>
      <c r="E12" s="65" t="s">
        <v>123</v>
      </c>
      <c r="F12" s="63">
        <v>55</v>
      </c>
      <c r="G12" s="63">
        <v>51</v>
      </c>
      <c r="H12" s="63">
        <v>47</v>
      </c>
      <c r="I12" s="64" t="s">
        <v>122</v>
      </c>
    </row>
    <row r="13" spans="1:9" ht="16.3">
      <c r="A13" s="63">
        <v>10</v>
      </c>
      <c r="B13" s="64" t="s">
        <v>124</v>
      </c>
      <c r="C13" s="63">
        <v>2</v>
      </c>
      <c r="D13" s="63">
        <v>4</v>
      </c>
      <c r="E13" s="65" t="s">
        <v>121</v>
      </c>
      <c r="F13" s="63">
        <v>80</v>
      </c>
      <c r="G13" s="63">
        <v>78</v>
      </c>
      <c r="H13" s="63">
        <v>73</v>
      </c>
      <c r="I13" s="64" t="s">
        <v>122</v>
      </c>
    </row>
    <row r="14" spans="1:9" ht="16.3">
      <c r="A14" s="63">
        <v>11</v>
      </c>
      <c r="B14" s="64" t="s">
        <v>124</v>
      </c>
      <c r="C14" s="63">
        <v>2</v>
      </c>
      <c r="D14" s="63">
        <v>4</v>
      </c>
      <c r="E14" s="65" t="s">
        <v>123</v>
      </c>
      <c r="F14" s="63">
        <v>95</v>
      </c>
      <c r="G14" s="63">
        <v>122</v>
      </c>
      <c r="H14" s="63">
        <v>115</v>
      </c>
      <c r="I14" s="64" t="s">
        <v>122</v>
      </c>
    </row>
    <row r="15" spans="1:9" ht="16.3">
      <c r="A15" s="63">
        <v>12</v>
      </c>
      <c r="B15" s="64" t="s">
        <v>125</v>
      </c>
      <c r="C15" s="63">
        <v>2</v>
      </c>
      <c r="D15" s="63">
        <v>4</v>
      </c>
      <c r="E15" s="65" t="s">
        <v>121</v>
      </c>
      <c r="F15" s="63">
        <v>84</v>
      </c>
      <c r="G15" s="63">
        <v>82</v>
      </c>
      <c r="H15" s="63">
        <v>90</v>
      </c>
      <c r="I15" s="64" t="s">
        <v>122</v>
      </c>
    </row>
    <row r="16" spans="1:9" ht="16.3">
      <c r="A16" s="63">
        <v>13</v>
      </c>
      <c r="B16" s="64" t="s">
        <v>125</v>
      </c>
      <c r="C16" s="63">
        <v>2</v>
      </c>
      <c r="D16" s="63">
        <v>4</v>
      </c>
      <c r="E16" s="65" t="s">
        <v>123</v>
      </c>
      <c r="F16" s="63">
        <v>26</v>
      </c>
      <c r="G16" s="63">
        <v>26</v>
      </c>
      <c r="H16" s="63">
        <v>23</v>
      </c>
      <c r="I16" s="64" t="s">
        <v>122</v>
      </c>
    </row>
    <row r="17" spans="1:9" ht="16.3">
      <c r="A17" s="63">
        <v>14</v>
      </c>
      <c r="B17" s="64" t="s">
        <v>126</v>
      </c>
      <c r="C17" s="63">
        <v>2</v>
      </c>
      <c r="D17" s="63">
        <v>4</v>
      </c>
      <c r="E17" s="65" t="s">
        <v>121</v>
      </c>
      <c r="F17" s="63">
        <v>74</v>
      </c>
      <c r="G17" s="63">
        <v>81</v>
      </c>
      <c r="H17" s="63">
        <v>72</v>
      </c>
      <c r="I17" s="64" t="s">
        <v>122</v>
      </c>
    </row>
    <row r="18" spans="1:9" ht="16.3">
      <c r="A18" s="63">
        <v>15</v>
      </c>
      <c r="B18" s="64" t="s">
        <v>127</v>
      </c>
      <c r="C18" s="63">
        <v>3</v>
      </c>
      <c r="D18" s="63">
        <v>2</v>
      </c>
      <c r="E18" s="65" t="s">
        <v>121</v>
      </c>
      <c r="F18" s="63">
        <v>74</v>
      </c>
      <c r="G18" s="63">
        <v>78</v>
      </c>
      <c r="H18" s="63">
        <v>68</v>
      </c>
      <c r="I18" s="64" t="s">
        <v>122</v>
      </c>
    </row>
    <row r="19" spans="1:9" ht="16.3">
      <c r="A19" s="63">
        <v>16</v>
      </c>
      <c r="B19" s="64" t="s">
        <v>127</v>
      </c>
      <c r="C19" s="63">
        <v>3</v>
      </c>
      <c r="D19" s="63">
        <v>2</v>
      </c>
      <c r="E19" s="65" t="s">
        <v>123</v>
      </c>
      <c r="F19" s="63">
        <v>39</v>
      </c>
      <c r="G19" s="63">
        <v>34</v>
      </c>
      <c r="H19" s="63">
        <v>31</v>
      </c>
      <c r="I19" s="64" t="s">
        <v>122</v>
      </c>
    </row>
    <row r="20" spans="1:9" ht="16.3">
      <c r="A20" s="63">
        <v>17</v>
      </c>
      <c r="B20" s="64" t="s">
        <v>128</v>
      </c>
      <c r="C20" s="63">
        <v>3</v>
      </c>
      <c r="D20" s="63">
        <v>2</v>
      </c>
      <c r="E20" s="65" t="s">
        <v>121</v>
      </c>
      <c r="F20" s="63">
        <v>51</v>
      </c>
      <c r="G20" s="63">
        <v>53</v>
      </c>
      <c r="H20" s="63">
        <v>41</v>
      </c>
      <c r="I20" s="64" t="s">
        <v>122</v>
      </c>
    </row>
    <row r="21" spans="1:9" ht="16.3">
      <c r="A21" s="63">
        <v>18</v>
      </c>
      <c r="B21" s="64" t="s">
        <v>120</v>
      </c>
      <c r="C21" s="63">
        <v>3</v>
      </c>
      <c r="D21" s="63">
        <v>6</v>
      </c>
      <c r="E21" s="65" t="s">
        <v>121</v>
      </c>
      <c r="F21" s="63">
        <v>84</v>
      </c>
      <c r="G21" s="63">
        <v>86</v>
      </c>
      <c r="H21" s="63">
        <v>89</v>
      </c>
      <c r="I21" s="64" t="s">
        <v>122</v>
      </c>
    </row>
    <row r="22" spans="1:9" ht="16.3">
      <c r="A22" s="63">
        <v>19</v>
      </c>
      <c r="B22" s="64" t="s">
        <v>120</v>
      </c>
      <c r="C22" s="63">
        <v>3</v>
      </c>
      <c r="D22" s="63">
        <v>6</v>
      </c>
      <c r="E22" s="65" t="s">
        <v>123</v>
      </c>
      <c r="F22" s="63">
        <v>55</v>
      </c>
      <c r="G22" s="63">
        <v>47</v>
      </c>
      <c r="H22" s="63">
        <v>47</v>
      </c>
      <c r="I22" s="64" t="s">
        <v>122</v>
      </c>
    </row>
    <row r="23" spans="1:9" ht="16.3">
      <c r="A23" s="63">
        <v>20</v>
      </c>
      <c r="B23" s="64" t="s">
        <v>124</v>
      </c>
      <c r="C23" s="63">
        <v>3</v>
      </c>
      <c r="D23" s="63">
        <v>6</v>
      </c>
      <c r="E23" s="65" t="s">
        <v>121</v>
      </c>
      <c r="F23" s="63">
        <v>74</v>
      </c>
      <c r="G23" s="63">
        <v>82</v>
      </c>
      <c r="H23" s="63">
        <v>86</v>
      </c>
      <c r="I23" s="64" t="s">
        <v>122</v>
      </c>
    </row>
    <row r="24" spans="1:9" ht="16.3">
      <c r="A24" s="63">
        <v>21</v>
      </c>
      <c r="B24" s="64" t="s">
        <v>124</v>
      </c>
      <c r="C24" s="63">
        <v>3</v>
      </c>
      <c r="D24" s="63">
        <v>6</v>
      </c>
      <c r="E24" s="65" t="s">
        <v>123</v>
      </c>
      <c r="F24" s="63">
        <v>106</v>
      </c>
      <c r="G24" s="63">
        <v>108</v>
      </c>
      <c r="H24" s="63">
        <v>119</v>
      </c>
      <c r="I24" s="64" t="s">
        <v>122</v>
      </c>
    </row>
    <row r="25" spans="1:9" ht="16.3">
      <c r="A25" s="63">
        <v>22</v>
      </c>
      <c r="B25" s="64" t="s">
        <v>129</v>
      </c>
      <c r="C25" s="63">
        <v>3</v>
      </c>
      <c r="D25" s="63">
        <v>2</v>
      </c>
      <c r="E25" s="65" t="s">
        <v>121</v>
      </c>
      <c r="F25" s="63">
        <v>66</v>
      </c>
      <c r="G25" s="63">
        <v>65</v>
      </c>
      <c r="H25" s="63">
        <v>55</v>
      </c>
      <c r="I25" s="64" t="s">
        <v>122</v>
      </c>
    </row>
    <row r="26" spans="1:9" ht="16.3">
      <c r="A26" s="63">
        <v>23</v>
      </c>
      <c r="B26" s="64" t="s">
        <v>129</v>
      </c>
      <c r="C26" s="63">
        <v>3</v>
      </c>
      <c r="D26" s="63">
        <v>2</v>
      </c>
      <c r="E26" s="65" t="s">
        <v>123</v>
      </c>
      <c r="F26" s="63">
        <v>21</v>
      </c>
      <c r="G26" s="63">
        <v>19</v>
      </c>
      <c r="H26" s="63">
        <v>18</v>
      </c>
      <c r="I26" s="64" t="s">
        <v>122</v>
      </c>
    </row>
    <row r="27" spans="1:9" ht="16.3">
      <c r="A27" s="63">
        <v>24</v>
      </c>
      <c r="B27" s="64" t="s">
        <v>126</v>
      </c>
      <c r="C27" s="63">
        <v>3</v>
      </c>
      <c r="D27" s="63">
        <v>6</v>
      </c>
      <c r="E27" s="65" t="s">
        <v>121</v>
      </c>
      <c r="F27" s="63">
        <v>70</v>
      </c>
      <c r="G27" s="63">
        <v>88</v>
      </c>
      <c r="H27" s="63">
        <v>82</v>
      </c>
      <c r="I27" s="64" t="s">
        <v>122</v>
      </c>
    </row>
    <row r="28" spans="1:9" ht="16.3">
      <c r="A28" s="63">
        <v>25</v>
      </c>
      <c r="B28" s="64" t="s">
        <v>130</v>
      </c>
      <c r="C28" s="63">
        <v>3</v>
      </c>
      <c r="D28" s="63">
        <v>2</v>
      </c>
      <c r="E28" s="65" t="s">
        <v>121</v>
      </c>
      <c r="F28" s="63">
        <v>96</v>
      </c>
      <c r="G28" s="63">
        <v>86</v>
      </c>
      <c r="H28" s="64" t="s">
        <v>122</v>
      </c>
      <c r="I28" s="64" t="s">
        <v>122</v>
      </c>
    </row>
    <row r="29" spans="1:9" ht="30.05">
      <c r="A29" s="63">
        <v>26</v>
      </c>
      <c r="B29" s="64" t="s">
        <v>131</v>
      </c>
      <c r="C29" s="63">
        <v>3</v>
      </c>
      <c r="D29" s="63">
        <v>2</v>
      </c>
      <c r="E29" s="65" t="s">
        <v>121</v>
      </c>
      <c r="F29" s="64" t="s">
        <v>122</v>
      </c>
      <c r="G29" s="64" t="s">
        <v>132</v>
      </c>
      <c r="H29" s="64" t="s">
        <v>122</v>
      </c>
      <c r="I29" s="64" t="s">
        <v>133</v>
      </c>
    </row>
    <row r="30" spans="1:9" ht="30.05">
      <c r="A30" s="63">
        <v>27</v>
      </c>
      <c r="B30" s="64" t="s">
        <v>131</v>
      </c>
      <c r="C30" s="63">
        <v>3</v>
      </c>
      <c r="D30" s="63">
        <v>2</v>
      </c>
      <c r="E30" s="65" t="s">
        <v>123</v>
      </c>
      <c r="F30" s="64" t="s">
        <v>122</v>
      </c>
      <c r="G30" s="64" t="s">
        <v>134</v>
      </c>
      <c r="H30" s="64" t="s">
        <v>122</v>
      </c>
      <c r="I30" s="64" t="s">
        <v>135</v>
      </c>
    </row>
    <row r="31" spans="1:9" ht="43.85">
      <c r="A31" s="63">
        <v>28</v>
      </c>
      <c r="B31" s="64" t="s">
        <v>136</v>
      </c>
      <c r="C31" s="63">
        <v>3</v>
      </c>
      <c r="D31" s="63">
        <v>2</v>
      </c>
      <c r="E31" s="65" t="s">
        <v>121</v>
      </c>
      <c r="F31" s="64" t="s">
        <v>137</v>
      </c>
      <c r="G31" s="64" t="s">
        <v>122</v>
      </c>
      <c r="H31" s="64" t="s">
        <v>122</v>
      </c>
      <c r="I31" s="64" t="s">
        <v>122</v>
      </c>
    </row>
    <row r="32" spans="1:9" ht="43.85">
      <c r="A32" s="63">
        <v>29</v>
      </c>
      <c r="B32" s="64" t="s">
        <v>136</v>
      </c>
      <c r="C32" s="63">
        <v>3</v>
      </c>
      <c r="D32" s="63">
        <v>2</v>
      </c>
      <c r="E32" s="65" t="s">
        <v>123</v>
      </c>
      <c r="F32" s="64" t="s">
        <v>138</v>
      </c>
      <c r="G32" s="64" t="s">
        <v>122</v>
      </c>
      <c r="H32" s="64" t="s">
        <v>122</v>
      </c>
      <c r="I32" s="64" t="s">
        <v>122</v>
      </c>
    </row>
    <row r="33" spans="1:9" ht="16.3">
      <c r="A33" s="63">
        <v>30</v>
      </c>
      <c r="B33" s="64" t="s">
        <v>120</v>
      </c>
      <c r="C33" s="63">
        <v>4</v>
      </c>
      <c r="D33" s="63">
        <v>8</v>
      </c>
      <c r="E33" s="65" t="s">
        <v>121</v>
      </c>
      <c r="F33" s="63">
        <v>63</v>
      </c>
      <c r="G33" s="63">
        <v>63</v>
      </c>
      <c r="H33" s="63">
        <v>63</v>
      </c>
      <c r="I33" s="64" t="s">
        <v>122</v>
      </c>
    </row>
    <row r="34" spans="1:9" ht="16.3">
      <c r="A34" s="63">
        <v>31</v>
      </c>
      <c r="B34" s="64" t="s">
        <v>120</v>
      </c>
      <c r="C34" s="63">
        <v>4</v>
      </c>
      <c r="D34" s="63">
        <v>8</v>
      </c>
      <c r="E34" s="65" t="s">
        <v>123</v>
      </c>
      <c r="F34" s="63">
        <v>47</v>
      </c>
      <c r="G34" s="63">
        <v>43</v>
      </c>
      <c r="H34" s="63">
        <v>45</v>
      </c>
      <c r="I34" s="64" t="s">
        <v>122</v>
      </c>
    </row>
    <row r="35" spans="1:9" ht="16.3">
      <c r="A35" s="63">
        <v>32</v>
      </c>
      <c r="B35" s="64" t="s">
        <v>124</v>
      </c>
      <c r="C35" s="63">
        <v>4</v>
      </c>
      <c r="D35" s="63">
        <v>8</v>
      </c>
      <c r="E35" s="65" t="s">
        <v>121</v>
      </c>
      <c r="F35" s="63">
        <v>58</v>
      </c>
      <c r="G35" s="64" t="s">
        <v>122</v>
      </c>
      <c r="H35" s="63">
        <v>60</v>
      </c>
      <c r="I35" s="64" t="s">
        <v>122</v>
      </c>
    </row>
    <row r="36" spans="1:9" ht="16.3">
      <c r="A36" s="63">
        <v>33</v>
      </c>
      <c r="B36" s="64" t="s">
        <v>124</v>
      </c>
      <c r="C36" s="63">
        <v>4</v>
      </c>
      <c r="D36" s="63">
        <v>8</v>
      </c>
      <c r="E36" s="65" t="s">
        <v>123</v>
      </c>
      <c r="F36" s="63">
        <v>76</v>
      </c>
      <c r="G36" s="64" t="s">
        <v>122</v>
      </c>
      <c r="H36" s="63">
        <v>58</v>
      </c>
      <c r="I36" s="64" t="s">
        <v>122</v>
      </c>
    </row>
    <row r="37" spans="1:9" ht="16.3">
      <c r="A37" s="63">
        <v>34</v>
      </c>
      <c r="B37" s="64" t="s">
        <v>139</v>
      </c>
      <c r="C37" s="63">
        <v>4</v>
      </c>
      <c r="D37" s="63">
        <v>8</v>
      </c>
      <c r="E37" s="65" t="s">
        <v>121</v>
      </c>
      <c r="F37" s="64" t="s">
        <v>122</v>
      </c>
      <c r="G37" s="63">
        <v>62</v>
      </c>
      <c r="H37" s="64" t="s">
        <v>122</v>
      </c>
      <c r="I37" s="64" t="s">
        <v>122</v>
      </c>
    </row>
    <row r="38" spans="1:9" ht="16.3">
      <c r="A38" s="63">
        <v>35</v>
      </c>
      <c r="B38" s="64" t="s">
        <v>139</v>
      </c>
      <c r="C38" s="63">
        <v>4</v>
      </c>
      <c r="D38" s="63">
        <v>8</v>
      </c>
      <c r="E38" s="65" t="s">
        <v>123</v>
      </c>
      <c r="F38" s="64" t="s">
        <v>122</v>
      </c>
      <c r="G38" s="63">
        <v>80</v>
      </c>
      <c r="H38" s="64" t="s">
        <v>122</v>
      </c>
      <c r="I38" s="64" t="s">
        <v>122</v>
      </c>
    </row>
    <row r="39" spans="1:9" ht="16.3">
      <c r="A39" s="63">
        <v>36</v>
      </c>
      <c r="B39" s="64" t="s">
        <v>129</v>
      </c>
      <c r="C39" s="63">
        <v>4</v>
      </c>
      <c r="D39" s="63">
        <v>4</v>
      </c>
      <c r="E39" s="65" t="s">
        <v>121</v>
      </c>
      <c r="F39" s="63">
        <v>45</v>
      </c>
      <c r="G39" s="63">
        <v>45</v>
      </c>
      <c r="H39" s="63">
        <v>48</v>
      </c>
      <c r="I39" s="64" t="s">
        <v>122</v>
      </c>
    </row>
    <row r="40" spans="1:9" ht="16.3">
      <c r="A40" s="63">
        <v>37</v>
      </c>
      <c r="B40" s="64" t="s">
        <v>129</v>
      </c>
      <c r="C40" s="63">
        <v>4</v>
      </c>
      <c r="D40" s="63">
        <v>4</v>
      </c>
      <c r="E40" s="65" t="s">
        <v>123</v>
      </c>
      <c r="F40" s="63">
        <v>20</v>
      </c>
      <c r="G40" s="63">
        <v>17</v>
      </c>
      <c r="H40" s="63">
        <v>16</v>
      </c>
      <c r="I40" s="64" t="s">
        <v>122</v>
      </c>
    </row>
    <row r="41" spans="1:9" ht="16.3">
      <c r="A41" s="63">
        <v>38</v>
      </c>
      <c r="B41" s="65" t="s">
        <v>140</v>
      </c>
      <c r="C41" s="63">
        <v>4</v>
      </c>
      <c r="D41" s="63">
        <v>4</v>
      </c>
      <c r="E41" s="65" t="s">
        <v>121</v>
      </c>
      <c r="F41" s="63">
        <v>45</v>
      </c>
      <c r="G41" s="63">
        <v>37</v>
      </c>
      <c r="H41" s="63">
        <v>43</v>
      </c>
      <c r="I41" s="64" t="s">
        <v>122</v>
      </c>
    </row>
    <row r="42" spans="1:9" ht="16.3">
      <c r="A42" s="63">
        <v>39</v>
      </c>
      <c r="B42" s="65" t="s">
        <v>140</v>
      </c>
      <c r="C42" s="63">
        <v>4</v>
      </c>
      <c r="D42" s="63">
        <v>4</v>
      </c>
      <c r="E42" s="65" t="s">
        <v>123</v>
      </c>
      <c r="F42" s="63">
        <v>20</v>
      </c>
      <c r="G42" s="63">
        <v>20</v>
      </c>
      <c r="H42" s="63">
        <v>22</v>
      </c>
      <c r="I42" s="64" t="s">
        <v>122</v>
      </c>
    </row>
    <row r="43" spans="1:9" ht="16.3">
      <c r="A43" s="63">
        <v>40</v>
      </c>
      <c r="B43" s="64" t="s">
        <v>126</v>
      </c>
      <c r="C43" s="63">
        <v>4</v>
      </c>
      <c r="D43" s="63">
        <v>8</v>
      </c>
      <c r="E43" s="65" t="s">
        <v>121</v>
      </c>
      <c r="F43" s="63">
        <v>58</v>
      </c>
      <c r="G43" s="63">
        <v>55</v>
      </c>
      <c r="H43" s="63">
        <v>43</v>
      </c>
      <c r="I43" s="64" t="s">
        <v>122</v>
      </c>
    </row>
    <row r="44" spans="1:9" ht="16.3">
      <c r="A44" s="63">
        <v>41</v>
      </c>
      <c r="B44" s="64" t="s">
        <v>128</v>
      </c>
      <c r="C44" s="63">
        <v>4</v>
      </c>
      <c r="D44" s="63">
        <v>8</v>
      </c>
      <c r="E44" s="65" t="s">
        <v>121</v>
      </c>
      <c r="F44" s="63">
        <v>33</v>
      </c>
      <c r="G44" s="63">
        <v>33</v>
      </c>
      <c r="H44" s="63">
        <v>27</v>
      </c>
      <c r="I44" s="64" t="s">
        <v>122</v>
      </c>
    </row>
    <row r="45" spans="1:9" ht="16.3">
      <c r="A45" s="63">
        <v>42</v>
      </c>
      <c r="B45" s="64" t="s">
        <v>141</v>
      </c>
      <c r="C45" s="63">
        <v>4</v>
      </c>
      <c r="D45" s="63">
        <v>4</v>
      </c>
      <c r="E45" s="65" t="s">
        <v>121</v>
      </c>
      <c r="F45" s="63">
        <v>65</v>
      </c>
      <c r="G45" s="63">
        <v>67</v>
      </c>
      <c r="H45" s="63">
        <v>59</v>
      </c>
      <c r="I45" s="64" t="s">
        <v>122</v>
      </c>
    </row>
    <row r="46" spans="1:9" ht="43.85">
      <c r="A46" s="63">
        <v>43</v>
      </c>
      <c r="B46" s="64" t="s">
        <v>131</v>
      </c>
      <c r="C46" s="63">
        <v>4</v>
      </c>
      <c r="D46" s="63">
        <v>4</v>
      </c>
      <c r="E46" s="65" t="s">
        <v>121</v>
      </c>
      <c r="F46" s="64" t="s">
        <v>142</v>
      </c>
      <c r="G46" s="64" t="s">
        <v>143</v>
      </c>
      <c r="H46" s="64" t="s">
        <v>122</v>
      </c>
      <c r="I46" s="64" t="s">
        <v>144</v>
      </c>
    </row>
    <row r="47" spans="1:9" ht="43.85">
      <c r="A47" s="63">
        <v>44</v>
      </c>
      <c r="B47" s="64" t="s">
        <v>131</v>
      </c>
      <c r="C47" s="63">
        <v>4</v>
      </c>
      <c r="D47" s="63">
        <v>4</v>
      </c>
      <c r="E47" s="65" t="s">
        <v>123</v>
      </c>
      <c r="F47" s="64" t="s">
        <v>145</v>
      </c>
      <c r="G47" s="64" t="s">
        <v>146</v>
      </c>
      <c r="H47" s="64" t="s">
        <v>122</v>
      </c>
      <c r="I47" s="64" t="s">
        <v>147</v>
      </c>
    </row>
    <row r="48" spans="1:9" ht="30.05">
      <c r="A48" s="63">
        <v>45</v>
      </c>
      <c r="B48" s="64" t="s">
        <v>148</v>
      </c>
      <c r="C48" s="63">
        <v>4</v>
      </c>
      <c r="D48" s="63">
        <v>4</v>
      </c>
      <c r="E48" s="65" t="s">
        <v>121</v>
      </c>
      <c r="F48" s="64" t="s">
        <v>149</v>
      </c>
      <c r="G48" s="64" t="s">
        <v>122</v>
      </c>
      <c r="H48" s="64" t="s">
        <v>122</v>
      </c>
      <c r="I48" s="64" t="s">
        <v>150</v>
      </c>
    </row>
    <row r="49" spans="1:9" ht="30.05">
      <c r="A49" s="63">
        <v>46</v>
      </c>
      <c r="B49" s="64" t="s">
        <v>148</v>
      </c>
      <c r="C49" s="63">
        <v>4</v>
      </c>
      <c r="D49" s="63">
        <v>4</v>
      </c>
      <c r="E49" s="65" t="s">
        <v>123</v>
      </c>
      <c r="F49" s="64" t="s">
        <v>151</v>
      </c>
      <c r="G49" s="64" t="s">
        <v>122</v>
      </c>
      <c r="H49" s="64" t="s">
        <v>122</v>
      </c>
      <c r="I49" s="64" t="s">
        <v>152</v>
      </c>
    </row>
    <row r="50" spans="1:9" ht="16.3">
      <c r="A50" s="63">
        <v>47</v>
      </c>
      <c r="B50" s="64" t="s">
        <v>120</v>
      </c>
      <c r="C50" s="63">
        <v>5</v>
      </c>
      <c r="D50" s="63">
        <v>10</v>
      </c>
      <c r="E50" s="65" t="s">
        <v>121</v>
      </c>
      <c r="F50" s="63">
        <v>57</v>
      </c>
      <c r="G50" s="63">
        <v>53</v>
      </c>
      <c r="H50" s="63">
        <v>58</v>
      </c>
      <c r="I50" s="64" t="s">
        <v>122</v>
      </c>
    </row>
    <row r="51" spans="1:9" ht="16.3">
      <c r="A51" s="63">
        <v>48</v>
      </c>
      <c r="B51" s="64" t="s">
        <v>120</v>
      </c>
      <c r="C51" s="63">
        <v>5</v>
      </c>
      <c r="D51" s="63">
        <v>10</v>
      </c>
      <c r="E51" s="65" t="s">
        <v>123</v>
      </c>
      <c r="F51" s="63">
        <v>47</v>
      </c>
      <c r="G51" s="63">
        <v>42</v>
      </c>
      <c r="H51" s="63">
        <v>45</v>
      </c>
      <c r="I51" s="64" t="s">
        <v>122</v>
      </c>
    </row>
    <row r="52" spans="1:9" ht="16.3">
      <c r="A52" s="63">
        <v>49</v>
      </c>
      <c r="B52" s="64" t="s">
        <v>124</v>
      </c>
      <c r="C52" s="63">
        <v>5</v>
      </c>
      <c r="D52" s="63">
        <v>10</v>
      </c>
      <c r="E52" s="65" t="s">
        <v>121</v>
      </c>
      <c r="F52" s="63">
        <v>58</v>
      </c>
      <c r="G52" s="64" t="s">
        <v>122</v>
      </c>
      <c r="H52" s="63">
        <v>62</v>
      </c>
      <c r="I52" s="64" t="s">
        <v>122</v>
      </c>
    </row>
    <row r="53" spans="1:9" ht="16.3">
      <c r="A53" s="63">
        <v>50</v>
      </c>
      <c r="B53" s="64" t="s">
        <v>124</v>
      </c>
      <c r="C53" s="63">
        <v>5</v>
      </c>
      <c r="D53" s="63">
        <v>10</v>
      </c>
      <c r="E53" s="65" t="s">
        <v>123</v>
      </c>
      <c r="F53" s="63">
        <v>79</v>
      </c>
      <c r="G53" s="64" t="s">
        <v>122</v>
      </c>
      <c r="H53" s="63">
        <v>83</v>
      </c>
      <c r="I53" s="64" t="s">
        <v>122</v>
      </c>
    </row>
    <row r="54" spans="1:9" ht="16.3">
      <c r="A54" s="63">
        <v>51</v>
      </c>
      <c r="B54" s="64" t="s">
        <v>139</v>
      </c>
      <c r="C54" s="63">
        <v>5</v>
      </c>
      <c r="D54" s="63">
        <v>10</v>
      </c>
      <c r="E54" s="65" t="s">
        <v>121</v>
      </c>
      <c r="F54" s="64" t="s">
        <v>122</v>
      </c>
      <c r="G54" s="63">
        <v>63</v>
      </c>
      <c r="H54" s="64" t="s">
        <v>122</v>
      </c>
      <c r="I54" s="64" t="s">
        <v>122</v>
      </c>
    </row>
    <row r="55" spans="1:9" ht="16.3">
      <c r="A55" s="63">
        <v>52</v>
      </c>
      <c r="B55" s="64" t="s">
        <v>139</v>
      </c>
      <c r="C55" s="63">
        <v>5</v>
      </c>
      <c r="D55" s="63">
        <v>10</v>
      </c>
      <c r="E55" s="65" t="s">
        <v>123</v>
      </c>
      <c r="F55" s="64" t="s">
        <v>122</v>
      </c>
      <c r="G55" s="63">
        <v>95</v>
      </c>
      <c r="H55" s="64" t="s">
        <v>122</v>
      </c>
      <c r="I55" s="64" t="s">
        <v>122</v>
      </c>
    </row>
    <row r="56" spans="1:9" ht="16.3">
      <c r="A56" s="63">
        <v>53</v>
      </c>
      <c r="B56" s="64" t="s">
        <v>129</v>
      </c>
      <c r="C56" s="63">
        <v>5</v>
      </c>
      <c r="D56" s="63">
        <v>6</v>
      </c>
      <c r="E56" s="65" t="s">
        <v>121</v>
      </c>
      <c r="F56" s="63">
        <v>53</v>
      </c>
      <c r="G56" s="63">
        <v>53</v>
      </c>
      <c r="H56" s="64" t="s">
        <v>122</v>
      </c>
      <c r="I56" s="64" t="s">
        <v>122</v>
      </c>
    </row>
    <row r="57" spans="1:9" ht="16.3">
      <c r="A57" s="63">
        <v>54</v>
      </c>
      <c r="B57" s="64" t="s">
        <v>129</v>
      </c>
      <c r="C57" s="63">
        <v>5</v>
      </c>
      <c r="D57" s="63">
        <v>6</v>
      </c>
      <c r="E57" s="65" t="s">
        <v>123</v>
      </c>
      <c r="F57" s="63">
        <v>17</v>
      </c>
      <c r="G57" s="63">
        <v>17</v>
      </c>
      <c r="H57" s="64" t="s">
        <v>122</v>
      </c>
      <c r="I57" s="64" t="s">
        <v>122</v>
      </c>
    </row>
    <row r="58" spans="1:9" ht="16.3">
      <c r="A58" s="63">
        <v>55</v>
      </c>
      <c r="B58" s="64" t="s">
        <v>153</v>
      </c>
      <c r="C58" s="63">
        <v>5</v>
      </c>
      <c r="D58" s="63">
        <v>6</v>
      </c>
      <c r="E58" s="65" t="s">
        <v>121</v>
      </c>
      <c r="F58" s="64" t="s">
        <v>122</v>
      </c>
      <c r="G58" s="64" t="s">
        <v>122</v>
      </c>
      <c r="H58" s="63">
        <v>63</v>
      </c>
      <c r="I58" s="64" t="s">
        <v>122</v>
      </c>
    </row>
    <row r="59" spans="1:9" ht="16.3">
      <c r="A59" s="63">
        <v>56</v>
      </c>
      <c r="B59" s="64" t="s">
        <v>153</v>
      </c>
      <c r="C59" s="63">
        <v>5</v>
      </c>
      <c r="D59" s="63">
        <v>6</v>
      </c>
      <c r="E59" s="65" t="s">
        <v>123</v>
      </c>
      <c r="F59" s="64" t="s">
        <v>122</v>
      </c>
      <c r="G59" s="64" t="s">
        <v>122</v>
      </c>
      <c r="H59" s="63">
        <v>18</v>
      </c>
      <c r="I59" s="64" t="s">
        <v>122</v>
      </c>
    </row>
    <row r="60" spans="1:9" ht="16.3">
      <c r="A60" s="63">
        <v>57</v>
      </c>
      <c r="B60" s="65" t="s">
        <v>140</v>
      </c>
      <c r="C60" s="63">
        <v>5</v>
      </c>
      <c r="D60" s="63">
        <v>6</v>
      </c>
      <c r="E60" s="65" t="s">
        <v>121</v>
      </c>
      <c r="F60" s="63">
        <v>49</v>
      </c>
      <c r="G60" s="63">
        <v>48</v>
      </c>
      <c r="H60" s="63">
        <v>43</v>
      </c>
      <c r="I60" s="64" t="s">
        <v>122</v>
      </c>
    </row>
    <row r="61" spans="1:9" ht="16.3">
      <c r="A61" s="63">
        <v>58</v>
      </c>
      <c r="B61" s="65" t="s">
        <v>140</v>
      </c>
      <c r="C61" s="63">
        <v>5</v>
      </c>
      <c r="D61" s="63">
        <v>6</v>
      </c>
      <c r="E61" s="65" t="s">
        <v>123</v>
      </c>
      <c r="F61" s="63">
        <v>27</v>
      </c>
      <c r="G61" s="63">
        <v>23</v>
      </c>
      <c r="H61" s="63">
        <v>27</v>
      </c>
      <c r="I61" s="64" t="s">
        <v>122</v>
      </c>
    </row>
    <row r="62" spans="1:9" ht="16.3">
      <c r="A62" s="63">
        <v>59</v>
      </c>
      <c r="B62" s="64" t="s">
        <v>126</v>
      </c>
      <c r="C62" s="63">
        <v>5</v>
      </c>
      <c r="D62" s="63">
        <v>10</v>
      </c>
      <c r="E62" s="65" t="s">
        <v>121</v>
      </c>
      <c r="F62" s="63">
        <v>67</v>
      </c>
      <c r="G62" s="63">
        <v>61</v>
      </c>
      <c r="H62" s="63">
        <v>47</v>
      </c>
      <c r="I62" s="64" t="s">
        <v>122</v>
      </c>
    </row>
    <row r="63" spans="1:9" ht="16.3">
      <c r="A63" s="63">
        <v>60</v>
      </c>
      <c r="B63" s="64" t="s">
        <v>128</v>
      </c>
      <c r="C63" s="63">
        <v>5</v>
      </c>
      <c r="D63" s="63">
        <v>10</v>
      </c>
      <c r="E63" s="65" t="s">
        <v>121</v>
      </c>
      <c r="F63" s="63">
        <v>40</v>
      </c>
      <c r="G63" s="63">
        <v>38</v>
      </c>
      <c r="H63" s="63">
        <v>30</v>
      </c>
      <c r="I63" s="64" t="s">
        <v>122</v>
      </c>
    </row>
    <row r="64" spans="1:9" ht="16.3">
      <c r="A64" s="63">
        <v>61</v>
      </c>
      <c r="B64" s="64" t="s">
        <v>141</v>
      </c>
      <c r="C64" s="63">
        <v>5</v>
      </c>
      <c r="D64" s="63">
        <v>6</v>
      </c>
      <c r="E64" s="65" t="s">
        <v>121</v>
      </c>
      <c r="F64" s="63">
        <v>67</v>
      </c>
      <c r="G64" s="63">
        <v>58</v>
      </c>
      <c r="H64" s="63">
        <v>59</v>
      </c>
      <c r="I64" s="64" t="s">
        <v>122</v>
      </c>
    </row>
    <row r="65" spans="1:9" ht="43.85">
      <c r="A65" s="63">
        <v>62</v>
      </c>
      <c r="B65" s="64" t="s">
        <v>131</v>
      </c>
      <c r="C65" s="63">
        <v>5</v>
      </c>
      <c r="D65" s="63">
        <v>6</v>
      </c>
      <c r="E65" s="65" t="s">
        <v>121</v>
      </c>
      <c r="F65" s="64" t="s">
        <v>154</v>
      </c>
      <c r="G65" s="64" t="s">
        <v>155</v>
      </c>
      <c r="H65" s="64" t="s">
        <v>122</v>
      </c>
      <c r="I65" s="64" t="s">
        <v>156</v>
      </c>
    </row>
    <row r="66" spans="1:9" ht="43.85">
      <c r="A66" s="63">
        <v>63</v>
      </c>
      <c r="B66" s="64" t="s">
        <v>131</v>
      </c>
      <c r="C66" s="63">
        <v>5</v>
      </c>
      <c r="D66" s="63">
        <v>6</v>
      </c>
      <c r="E66" s="65" t="s">
        <v>123</v>
      </c>
      <c r="F66" s="64" t="s">
        <v>157</v>
      </c>
      <c r="G66" s="64" t="s">
        <v>158</v>
      </c>
      <c r="H66" s="64" t="s">
        <v>122</v>
      </c>
      <c r="I66" s="64" t="s">
        <v>159</v>
      </c>
    </row>
    <row r="67" spans="1:9" ht="30.05">
      <c r="A67" s="63">
        <v>64</v>
      </c>
      <c r="B67" s="64" t="s">
        <v>148</v>
      </c>
      <c r="C67" s="63">
        <v>5</v>
      </c>
      <c r="D67" s="63">
        <v>6</v>
      </c>
      <c r="E67" s="65" t="s">
        <v>121</v>
      </c>
      <c r="F67" s="64" t="s">
        <v>149</v>
      </c>
      <c r="G67" s="64" t="s">
        <v>122</v>
      </c>
      <c r="H67" s="64" t="s">
        <v>122</v>
      </c>
      <c r="I67" s="64" t="s">
        <v>150</v>
      </c>
    </row>
    <row r="68" spans="1:9" ht="30.05">
      <c r="A68" s="63">
        <v>65</v>
      </c>
      <c r="B68" s="64" t="s">
        <v>148</v>
      </c>
      <c r="C68" s="63">
        <v>5</v>
      </c>
      <c r="D68" s="63">
        <v>6</v>
      </c>
      <c r="E68" s="65" t="s">
        <v>123</v>
      </c>
      <c r="F68" s="64" t="s">
        <v>160</v>
      </c>
      <c r="G68" s="64" t="s">
        <v>122</v>
      </c>
      <c r="H68" s="64" t="s">
        <v>122</v>
      </c>
      <c r="I68" s="64" t="s">
        <v>152</v>
      </c>
    </row>
    <row r="69" spans="1:9" ht="16.3">
      <c r="A69" s="63">
        <v>66</v>
      </c>
      <c r="B69" s="64" t="s">
        <v>120</v>
      </c>
      <c r="C69" s="63">
        <v>6</v>
      </c>
      <c r="D69" s="63">
        <v>12</v>
      </c>
      <c r="E69" s="65" t="s">
        <v>121</v>
      </c>
      <c r="F69" s="63">
        <v>52</v>
      </c>
      <c r="G69" s="63">
        <v>55</v>
      </c>
      <c r="H69" s="63">
        <v>50</v>
      </c>
      <c r="I69" s="64" t="s">
        <v>122</v>
      </c>
    </row>
    <row r="70" spans="1:9" ht="16.3">
      <c r="A70" s="63">
        <v>67</v>
      </c>
      <c r="B70" s="64" t="s">
        <v>120</v>
      </c>
      <c r="C70" s="63">
        <v>6</v>
      </c>
      <c r="D70" s="63">
        <v>12</v>
      </c>
      <c r="E70" s="65" t="s">
        <v>123</v>
      </c>
      <c r="F70" s="63">
        <v>41</v>
      </c>
      <c r="G70" s="63">
        <v>38</v>
      </c>
      <c r="H70" s="63">
        <v>37</v>
      </c>
      <c r="I70" s="64" t="s">
        <v>122</v>
      </c>
    </row>
    <row r="71" spans="1:9" ht="16.3">
      <c r="A71" s="63">
        <v>68</v>
      </c>
      <c r="B71" s="64" t="s">
        <v>124</v>
      </c>
      <c r="C71" s="63">
        <v>6</v>
      </c>
      <c r="D71" s="63">
        <v>12</v>
      </c>
      <c r="E71" s="65" t="s">
        <v>121</v>
      </c>
      <c r="F71" s="63">
        <v>50</v>
      </c>
      <c r="G71" s="64" t="s">
        <v>122</v>
      </c>
      <c r="H71" s="63">
        <v>47</v>
      </c>
      <c r="I71" s="64" t="s">
        <v>122</v>
      </c>
    </row>
    <row r="72" spans="1:9" ht="16.3">
      <c r="A72" s="63">
        <v>69</v>
      </c>
      <c r="B72" s="64" t="s">
        <v>124</v>
      </c>
      <c r="C72" s="63">
        <v>6</v>
      </c>
      <c r="D72" s="63">
        <v>12</v>
      </c>
      <c r="E72" s="65" t="s">
        <v>123</v>
      </c>
      <c r="F72" s="63">
        <v>61</v>
      </c>
      <c r="G72" s="64" t="s">
        <v>122</v>
      </c>
      <c r="H72" s="63">
        <v>43</v>
      </c>
      <c r="I72" s="64" t="s">
        <v>122</v>
      </c>
    </row>
    <row r="73" spans="1:9" ht="16.3">
      <c r="A73" s="63">
        <v>70</v>
      </c>
      <c r="B73" s="64" t="s">
        <v>139</v>
      </c>
      <c r="C73" s="63">
        <v>6</v>
      </c>
      <c r="D73" s="63">
        <v>12</v>
      </c>
      <c r="E73" s="65" t="s">
        <v>121</v>
      </c>
      <c r="F73" s="64" t="s">
        <v>122</v>
      </c>
      <c r="G73" s="63">
        <v>57</v>
      </c>
      <c r="H73" s="64" t="s">
        <v>122</v>
      </c>
      <c r="I73" s="64" t="s">
        <v>122</v>
      </c>
    </row>
    <row r="74" spans="1:9" ht="16.3">
      <c r="A74" s="63">
        <v>71</v>
      </c>
      <c r="B74" s="64" t="s">
        <v>139</v>
      </c>
      <c r="C74" s="63">
        <v>6</v>
      </c>
      <c r="D74" s="63">
        <v>12</v>
      </c>
      <c r="E74" s="65" t="s">
        <v>123</v>
      </c>
      <c r="F74" s="64" t="s">
        <v>122</v>
      </c>
      <c r="G74" s="63">
        <v>67</v>
      </c>
      <c r="H74" s="64" t="s">
        <v>122</v>
      </c>
      <c r="I74" s="64" t="s">
        <v>122</v>
      </c>
    </row>
    <row r="75" spans="1:9" ht="16.3">
      <c r="A75" s="63">
        <v>72</v>
      </c>
      <c r="B75" s="64" t="s">
        <v>129</v>
      </c>
      <c r="C75" s="63">
        <v>6</v>
      </c>
      <c r="D75" s="63">
        <v>8</v>
      </c>
      <c r="E75" s="65" t="s">
        <v>121</v>
      </c>
      <c r="F75" s="63">
        <v>48</v>
      </c>
      <c r="G75" s="63">
        <v>39</v>
      </c>
      <c r="H75" s="63">
        <v>43</v>
      </c>
      <c r="I75" s="64" t="s">
        <v>122</v>
      </c>
    </row>
    <row r="76" spans="1:9" ht="16.3">
      <c r="A76" s="63">
        <v>73</v>
      </c>
      <c r="B76" s="64" t="s">
        <v>129</v>
      </c>
      <c r="C76" s="63">
        <v>6</v>
      </c>
      <c r="D76" s="63">
        <v>8</v>
      </c>
      <c r="E76" s="65" t="s">
        <v>123</v>
      </c>
      <c r="F76" s="63">
        <v>18</v>
      </c>
      <c r="G76" s="63">
        <v>11</v>
      </c>
      <c r="H76" s="63">
        <v>17</v>
      </c>
      <c r="I76" s="64" t="s">
        <v>122</v>
      </c>
    </row>
    <row r="77" spans="1:9" ht="16.3">
      <c r="A77" s="63">
        <v>74</v>
      </c>
      <c r="B77" s="65" t="s">
        <v>140</v>
      </c>
      <c r="C77" s="63">
        <v>6</v>
      </c>
      <c r="D77" s="63">
        <v>8</v>
      </c>
      <c r="E77" s="65" t="s">
        <v>121</v>
      </c>
      <c r="F77" s="63">
        <v>42</v>
      </c>
      <c r="G77" s="63">
        <v>35</v>
      </c>
      <c r="H77" s="63">
        <v>38</v>
      </c>
      <c r="I77" s="64" t="s">
        <v>122</v>
      </c>
    </row>
    <row r="78" spans="1:9" ht="16.3">
      <c r="A78" s="63">
        <v>75</v>
      </c>
      <c r="B78" s="65" t="s">
        <v>140</v>
      </c>
      <c r="C78" s="63">
        <v>6</v>
      </c>
      <c r="D78" s="63">
        <v>8</v>
      </c>
      <c r="E78" s="65" t="s">
        <v>123</v>
      </c>
      <c r="F78" s="63">
        <v>22</v>
      </c>
      <c r="G78" s="63">
        <v>18</v>
      </c>
      <c r="H78" s="63">
        <v>18</v>
      </c>
      <c r="I78" s="64" t="s">
        <v>122</v>
      </c>
    </row>
    <row r="79" spans="1:9" ht="16.3">
      <c r="A79" s="63">
        <v>76</v>
      </c>
      <c r="B79" s="64" t="s">
        <v>126</v>
      </c>
      <c r="C79" s="63">
        <v>6</v>
      </c>
      <c r="D79" s="63">
        <v>12</v>
      </c>
      <c r="E79" s="65" t="s">
        <v>121</v>
      </c>
      <c r="F79" s="63">
        <v>60</v>
      </c>
      <c r="G79" s="63">
        <v>52</v>
      </c>
      <c r="H79" s="63">
        <v>43</v>
      </c>
      <c r="I79" s="64" t="s">
        <v>122</v>
      </c>
    </row>
    <row r="80" spans="1:9" ht="16.3">
      <c r="A80" s="63">
        <v>77</v>
      </c>
      <c r="B80" s="64" t="s">
        <v>128</v>
      </c>
      <c r="C80" s="63">
        <v>6</v>
      </c>
      <c r="D80" s="63">
        <v>12</v>
      </c>
      <c r="E80" s="65" t="s">
        <v>121</v>
      </c>
      <c r="F80" s="63">
        <v>30</v>
      </c>
      <c r="G80" s="63">
        <v>31</v>
      </c>
      <c r="H80" s="63">
        <v>27</v>
      </c>
      <c r="I80" s="64" t="s">
        <v>122</v>
      </c>
    </row>
    <row r="81" spans="1:9" ht="16.3">
      <c r="A81" s="63">
        <v>78</v>
      </c>
      <c r="B81" s="64" t="s">
        <v>141</v>
      </c>
      <c r="C81" s="63">
        <v>6</v>
      </c>
      <c r="D81" s="63">
        <v>8</v>
      </c>
      <c r="E81" s="65" t="s">
        <v>121</v>
      </c>
      <c r="F81" s="63">
        <v>70</v>
      </c>
      <c r="G81" s="63">
        <v>77</v>
      </c>
      <c r="H81" s="63">
        <v>59</v>
      </c>
      <c r="I81" s="64" t="s">
        <v>122</v>
      </c>
    </row>
    <row r="82" spans="1:9" ht="43.85">
      <c r="A82" s="63">
        <v>79</v>
      </c>
      <c r="B82" s="64" t="s">
        <v>131</v>
      </c>
      <c r="C82" s="63">
        <v>6</v>
      </c>
      <c r="D82" s="63">
        <v>8</v>
      </c>
      <c r="E82" s="65" t="s">
        <v>121</v>
      </c>
      <c r="F82" s="64" t="s">
        <v>161</v>
      </c>
      <c r="G82" s="64" t="s">
        <v>162</v>
      </c>
      <c r="H82" s="64" t="s">
        <v>122</v>
      </c>
      <c r="I82" s="64" t="s">
        <v>163</v>
      </c>
    </row>
    <row r="83" spans="1:9" ht="43.85">
      <c r="A83" s="63">
        <v>80</v>
      </c>
      <c r="B83" s="64" t="s">
        <v>131</v>
      </c>
      <c r="C83" s="63">
        <v>6</v>
      </c>
      <c r="D83" s="63">
        <v>8</v>
      </c>
      <c r="E83" s="65" t="s">
        <v>123</v>
      </c>
      <c r="F83" s="64" t="s">
        <v>164</v>
      </c>
      <c r="G83" s="64" t="s">
        <v>165</v>
      </c>
      <c r="H83" s="64" t="s">
        <v>122</v>
      </c>
      <c r="I83" s="64" t="s">
        <v>166</v>
      </c>
    </row>
    <row r="84" spans="1:9" ht="43.85">
      <c r="A84" s="63">
        <v>81</v>
      </c>
      <c r="B84" s="64" t="s">
        <v>167</v>
      </c>
      <c r="C84" s="63">
        <v>6</v>
      </c>
      <c r="D84" s="63">
        <v>8</v>
      </c>
      <c r="E84" s="65" t="s">
        <v>121</v>
      </c>
      <c r="F84" s="64" t="s">
        <v>122</v>
      </c>
      <c r="G84" s="64" t="s">
        <v>122</v>
      </c>
      <c r="H84" s="64" t="s">
        <v>122</v>
      </c>
      <c r="I84" s="64" t="s">
        <v>168</v>
      </c>
    </row>
    <row r="85" spans="1:9" ht="43.85">
      <c r="A85" s="63">
        <v>82</v>
      </c>
      <c r="B85" s="64" t="s">
        <v>167</v>
      </c>
      <c r="C85" s="63">
        <v>6</v>
      </c>
      <c r="D85" s="63">
        <v>8</v>
      </c>
      <c r="E85" s="65" t="s">
        <v>123</v>
      </c>
      <c r="F85" s="64" t="s">
        <v>122</v>
      </c>
      <c r="G85" s="64" t="s">
        <v>122</v>
      </c>
      <c r="H85" s="64" t="s">
        <v>122</v>
      </c>
      <c r="I85" s="64" t="s">
        <v>169</v>
      </c>
    </row>
    <row r="86" spans="1:9" ht="30.05">
      <c r="A86" s="63">
        <v>83</v>
      </c>
      <c r="B86" s="64" t="s">
        <v>148</v>
      </c>
      <c r="C86" s="63">
        <v>6</v>
      </c>
      <c r="D86" s="63">
        <v>8</v>
      </c>
      <c r="E86" s="65" t="s">
        <v>121</v>
      </c>
      <c r="F86" s="64" t="s">
        <v>170</v>
      </c>
      <c r="G86" s="64" t="s">
        <v>122</v>
      </c>
      <c r="H86" s="64" t="s">
        <v>122</v>
      </c>
      <c r="I86" s="64" t="s">
        <v>171</v>
      </c>
    </row>
    <row r="87" spans="1:9" ht="30.05">
      <c r="A87" s="63">
        <v>84</v>
      </c>
      <c r="B87" s="64" t="s">
        <v>148</v>
      </c>
      <c r="C87" s="63">
        <v>6</v>
      </c>
      <c r="D87" s="63">
        <v>8</v>
      </c>
      <c r="E87" s="65" t="s">
        <v>123</v>
      </c>
      <c r="F87" s="64" t="s">
        <v>172</v>
      </c>
      <c r="G87" s="64" t="s">
        <v>122</v>
      </c>
      <c r="H87" s="64" t="s">
        <v>122</v>
      </c>
      <c r="I87" s="64" t="s">
        <v>152</v>
      </c>
    </row>
  </sheetData>
  <mergeCells count="6">
    <mergeCell ref="A1:I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3" sqref="H13"/>
    </sheetView>
  </sheetViews>
  <sheetFormatPr defaultRowHeight="13.8"/>
  <sheetData>
    <row r="1" spans="1:79" s="100" customFormat="1" ht="27.55">
      <c r="A1" s="72" t="s">
        <v>174</v>
      </c>
      <c r="B1" s="85" t="s">
        <v>120</v>
      </c>
      <c r="C1" s="85" t="s">
        <v>120</v>
      </c>
      <c r="D1" s="85" t="s">
        <v>124</v>
      </c>
      <c r="E1" s="85" t="s">
        <v>124</v>
      </c>
      <c r="F1" s="85" t="s">
        <v>125</v>
      </c>
      <c r="G1" s="85" t="s">
        <v>125</v>
      </c>
      <c r="H1" s="85" t="s">
        <v>126</v>
      </c>
      <c r="I1" s="72" t="s">
        <v>120</v>
      </c>
      <c r="J1" s="72" t="s">
        <v>120</v>
      </c>
      <c r="K1" s="72" t="s">
        <v>124</v>
      </c>
      <c r="L1" s="72" t="s">
        <v>124</v>
      </c>
      <c r="M1" s="72" t="s">
        <v>125</v>
      </c>
      <c r="N1" s="72" t="s">
        <v>125</v>
      </c>
      <c r="O1" s="72" t="s">
        <v>126</v>
      </c>
      <c r="P1" s="85" t="s">
        <v>127</v>
      </c>
      <c r="Q1" s="85" t="s">
        <v>127</v>
      </c>
      <c r="R1" s="85" t="s">
        <v>128</v>
      </c>
      <c r="S1" s="85" t="s">
        <v>120</v>
      </c>
      <c r="T1" s="85" t="s">
        <v>120</v>
      </c>
      <c r="U1" s="85" t="s">
        <v>124</v>
      </c>
      <c r="V1" s="85" t="s">
        <v>124</v>
      </c>
      <c r="W1" s="85" t="s">
        <v>129</v>
      </c>
      <c r="X1" s="85" t="s">
        <v>129</v>
      </c>
      <c r="Y1" s="85" t="s">
        <v>126</v>
      </c>
      <c r="Z1" s="85" t="s">
        <v>130</v>
      </c>
      <c r="AA1" s="72" t="s">
        <v>120</v>
      </c>
      <c r="AB1" s="72" t="s">
        <v>120</v>
      </c>
      <c r="AC1" s="72" t="s">
        <v>124</v>
      </c>
      <c r="AD1" s="72" t="s">
        <v>124</v>
      </c>
      <c r="AE1" s="72" t="s">
        <v>139</v>
      </c>
      <c r="AF1" s="72" t="s">
        <v>139</v>
      </c>
      <c r="AG1" s="72" t="s">
        <v>129</v>
      </c>
      <c r="AH1" s="72" t="s">
        <v>129</v>
      </c>
      <c r="AI1" s="72" t="s">
        <v>140</v>
      </c>
      <c r="AJ1" s="72" t="s">
        <v>140</v>
      </c>
      <c r="AK1" s="72" t="s">
        <v>126</v>
      </c>
      <c r="AL1" s="72" t="s">
        <v>128</v>
      </c>
      <c r="AM1" s="72" t="s">
        <v>141</v>
      </c>
      <c r="AN1" s="85" t="s">
        <v>120</v>
      </c>
      <c r="AO1" s="85" t="s">
        <v>120</v>
      </c>
      <c r="AP1" s="85" t="s">
        <v>124</v>
      </c>
      <c r="AQ1" s="85" t="s">
        <v>124</v>
      </c>
      <c r="AR1" s="85" t="s">
        <v>139</v>
      </c>
      <c r="AS1" s="85" t="s">
        <v>139</v>
      </c>
      <c r="AT1" s="85" t="s">
        <v>129</v>
      </c>
      <c r="AU1" s="85" t="s">
        <v>129</v>
      </c>
      <c r="AV1" s="85" t="s">
        <v>153</v>
      </c>
      <c r="AW1" s="85" t="s">
        <v>153</v>
      </c>
      <c r="AX1" s="85" t="s">
        <v>140</v>
      </c>
      <c r="AY1" s="85" t="s">
        <v>140</v>
      </c>
      <c r="AZ1" s="85" t="s">
        <v>126</v>
      </c>
      <c r="BA1" s="85" t="s">
        <v>128</v>
      </c>
      <c r="BB1" s="85" t="s">
        <v>141</v>
      </c>
      <c r="BC1" s="72" t="s">
        <v>120</v>
      </c>
      <c r="BD1" s="72" t="s">
        <v>120</v>
      </c>
      <c r="BE1" s="72" t="s">
        <v>124</v>
      </c>
      <c r="BF1" s="72" t="s">
        <v>124</v>
      </c>
      <c r="BG1" s="72" t="s">
        <v>139</v>
      </c>
      <c r="BH1" s="72" t="s">
        <v>139</v>
      </c>
      <c r="BI1" s="72" t="s">
        <v>129</v>
      </c>
      <c r="BJ1" s="72" t="s">
        <v>129</v>
      </c>
      <c r="BK1" s="72" t="s">
        <v>140</v>
      </c>
      <c r="BL1" s="72" t="s">
        <v>140</v>
      </c>
      <c r="BM1" s="72" t="s">
        <v>126</v>
      </c>
      <c r="BN1" s="90" t="s">
        <v>128</v>
      </c>
      <c r="BO1" s="71" t="s">
        <v>141</v>
      </c>
      <c r="BP1" s="99"/>
      <c r="BQ1" s="177" t="s">
        <v>131</v>
      </c>
      <c r="BR1" s="178"/>
      <c r="BS1" s="178"/>
      <c r="BT1" s="178"/>
      <c r="BU1" s="178"/>
      <c r="BV1" s="178"/>
      <c r="BW1" s="178"/>
      <c r="BX1" s="178"/>
      <c r="BY1" s="178"/>
      <c r="BZ1" s="178"/>
      <c r="CA1" s="179"/>
    </row>
    <row r="2" spans="1:79" ht="31.3">
      <c r="A2" s="76" t="s">
        <v>175</v>
      </c>
      <c r="B2" s="92">
        <v>1</v>
      </c>
      <c r="C2" s="92">
        <v>1</v>
      </c>
      <c r="D2" s="92">
        <v>1</v>
      </c>
      <c r="E2" s="92">
        <v>1</v>
      </c>
      <c r="F2" s="92">
        <v>1</v>
      </c>
      <c r="G2" s="92">
        <v>1</v>
      </c>
      <c r="H2" s="92">
        <v>1</v>
      </c>
      <c r="I2" s="93">
        <v>2</v>
      </c>
      <c r="J2" s="93">
        <v>2</v>
      </c>
      <c r="K2" s="93">
        <v>2</v>
      </c>
      <c r="L2" s="93">
        <v>2</v>
      </c>
      <c r="M2" s="93">
        <v>2</v>
      </c>
      <c r="N2" s="93">
        <v>2</v>
      </c>
      <c r="O2" s="93">
        <v>2</v>
      </c>
      <c r="P2" s="92">
        <v>3</v>
      </c>
      <c r="Q2" s="92">
        <v>3</v>
      </c>
      <c r="R2" s="92">
        <v>3</v>
      </c>
      <c r="S2" s="92">
        <v>3</v>
      </c>
      <c r="T2" s="92">
        <v>3</v>
      </c>
      <c r="U2" s="92">
        <v>3</v>
      </c>
      <c r="V2" s="92">
        <v>3</v>
      </c>
      <c r="W2" s="92">
        <v>3</v>
      </c>
      <c r="X2" s="92">
        <v>3</v>
      </c>
      <c r="Y2" s="92">
        <v>3</v>
      </c>
      <c r="Z2" s="92">
        <v>3</v>
      </c>
      <c r="AA2" s="93">
        <v>4</v>
      </c>
      <c r="AB2" s="93">
        <v>4</v>
      </c>
      <c r="AC2" s="93">
        <v>4</v>
      </c>
      <c r="AD2" s="93">
        <v>4</v>
      </c>
      <c r="AE2" s="93">
        <v>4</v>
      </c>
      <c r="AF2" s="93">
        <v>4</v>
      </c>
      <c r="AG2" s="93">
        <v>4</v>
      </c>
      <c r="AH2" s="93">
        <v>4</v>
      </c>
      <c r="AI2" s="93">
        <v>4</v>
      </c>
      <c r="AJ2" s="93">
        <v>4</v>
      </c>
      <c r="AK2" s="93">
        <v>4</v>
      </c>
      <c r="AL2" s="93">
        <v>4</v>
      </c>
      <c r="AM2" s="93">
        <v>4</v>
      </c>
      <c r="AN2" s="92">
        <v>5</v>
      </c>
      <c r="AO2" s="92">
        <v>5</v>
      </c>
      <c r="AP2" s="92">
        <v>5</v>
      </c>
      <c r="AQ2" s="92">
        <v>5</v>
      </c>
      <c r="AR2" s="92">
        <v>5</v>
      </c>
      <c r="AS2" s="92">
        <v>5</v>
      </c>
      <c r="AT2" s="92">
        <v>5</v>
      </c>
      <c r="AU2" s="92">
        <v>5</v>
      </c>
      <c r="AV2" s="92">
        <v>5</v>
      </c>
      <c r="AW2" s="92">
        <v>5</v>
      </c>
      <c r="AX2" s="92">
        <v>5</v>
      </c>
      <c r="AY2" s="92">
        <v>5</v>
      </c>
      <c r="AZ2" s="92">
        <v>5</v>
      </c>
      <c r="BA2" s="92">
        <v>5</v>
      </c>
      <c r="BB2" s="92">
        <v>5</v>
      </c>
      <c r="BC2" s="93">
        <v>6</v>
      </c>
      <c r="BD2" s="93">
        <v>6</v>
      </c>
      <c r="BE2" s="93">
        <v>6</v>
      </c>
      <c r="BF2" s="93">
        <v>6</v>
      </c>
      <c r="BG2" s="93">
        <v>6</v>
      </c>
      <c r="BH2" s="93">
        <v>6</v>
      </c>
      <c r="BI2" s="93">
        <v>6</v>
      </c>
      <c r="BJ2" s="93">
        <v>6</v>
      </c>
      <c r="BK2" s="93">
        <v>6</v>
      </c>
      <c r="BL2" s="93">
        <v>6</v>
      </c>
      <c r="BM2" s="93">
        <v>6</v>
      </c>
      <c r="BN2" s="94">
        <v>6</v>
      </c>
      <c r="BO2" s="74">
        <v>6</v>
      </c>
      <c r="BP2" s="10"/>
      <c r="BQ2" s="182">
        <v>3</v>
      </c>
      <c r="BR2" s="182"/>
      <c r="BS2" s="89">
        <v>3</v>
      </c>
      <c r="BT2" s="183">
        <v>4</v>
      </c>
      <c r="BU2" s="183"/>
      <c r="BV2" s="78">
        <v>4</v>
      </c>
      <c r="BW2" s="89">
        <v>5</v>
      </c>
      <c r="BX2" s="89">
        <v>5</v>
      </c>
      <c r="BY2" s="183">
        <v>6</v>
      </c>
      <c r="BZ2" s="183"/>
      <c r="CA2" s="78">
        <v>6</v>
      </c>
    </row>
    <row r="3" spans="1:79" ht="16.3">
      <c r="A3" s="75" t="s">
        <v>114</v>
      </c>
      <c r="B3" s="82" t="s">
        <v>121</v>
      </c>
      <c r="C3" s="82" t="s">
        <v>123</v>
      </c>
      <c r="D3" s="82" t="s">
        <v>121</v>
      </c>
      <c r="E3" s="82" t="s">
        <v>123</v>
      </c>
      <c r="F3" s="82" t="s">
        <v>121</v>
      </c>
      <c r="G3" s="82" t="s">
        <v>123</v>
      </c>
      <c r="H3" s="82" t="s">
        <v>121</v>
      </c>
      <c r="I3" s="75" t="s">
        <v>121</v>
      </c>
      <c r="J3" s="75" t="s">
        <v>123</v>
      </c>
      <c r="K3" s="75" t="s">
        <v>121</v>
      </c>
      <c r="L3" s="75" t="s">
        <v>123</v>
      </c>
      <c r="M3" s="75" t="s">
        <v>121</v>
      </c>
      <c r="N3" s="75" t="s">
        <v>123</v>
      </c>
      <c r="O3" s="75" t="s">
        <v>121</v>
      </c>
      <c r="P3" s="82" t="s">
        <v>121</v>
      </c>
      <c r="Q3" s="82" t="s">
        <v>123</v>
      </c>
      <c r="R3" s="82" t="s">
        <v>121</v>
      </c>
      <c r="S3" s="82" t="s">
        <v>121</v>
      </c>
      <c r="T3" s="82" t="s">
        <v>123</v>
      </c>
      <c r="U3" s="82" t="s">
        <v>121</v>
      </c>
      <c r="V3" s="82" t="s">
        <v>123</v>
      </c>
      <c r="W3" s="82" t="s">
        <v>121</v>
      </c>
      <c r="X3" s="82" t="s">
        <v>123</v>
      </c>
      <c r="Y3" s="82" t="s">
        <v>121</v>
      </c>
      <c r="Z3" s="82" t="s">
        <v>121</v>
      </c>
      <c r="AA3" s="75" t="s">
        <v>121</v>
      </c>
      <c r="AB3" s="75" t="s">
        <v>123</v>
      </c>
      <c r="AC3" s="75" t="s">
        <v>121</v>
      </c>
      <c r="AD3" s="75" t="s">
        <v>123</v>
      </c>
      <c r="AE3" s="75" t="s">
        <v>121</v>
      </c>
      <c r="AF3" s="75" t="s">
        <v>123</v>
      </c>
      <c r="AG3" s="75" t="s">
        <v>121</v>
      </c>
      <c r="AH3" s="75" t="s">
        <v>123</v>
      </c>
      <c r="AI3" s="75" t="s">
        <v>121</v>
      </c>
      <c r="AJ3" s="75" t="s">
        <v>123</v>
      </c>
      <c r="AK3" s="75" t="s">
        <v>121</v>
      </c>
      <c r="AL3" s="75" t="s">
        <v>121</v>
      </c>
      <c r="AM3" s="75" t="s">
        <v>121</v>
      </c>
      <c r="AN3" s="82" t="s">
        <v>121</v>
      </c>
      <c r="AO3" s="82" t="s">
        <v>123</v>
      </c>
      <c r="AP3" s="82" t="s">
        <v>121</v>
      </c>
      <c r="AQ3" s="82" t="s">
        <v>123</v>
      </c>
      <c r="AR3" s="82" t="s">
        <v>121</v>
      </c>
      <c r="AS3" s="82" t="s">
        <v>123</v>
      </c>
      <c r="AT3" s="82" t="s">
        <v>121</v>
      </c>
      <c r="AU3" s="82" t="s">
        <v>123</v>
      </c>
      <c r="AV3" s="82" t="s">
        <v>121</v>
      </c>
      <c r="AW3" s="82" t="s">
        <v>123</v>
      </c>
      <c r="AX3" s="82" t="s">
        <v>121</v>
      </c>
      <c r="AY3" s="82" t="s">
        <v>123</v>
      </c>
      <c r="AZ3" s="82" t="s">
        <v>121</v>
      </c>
      <c r="BA3" s="82" t="s">
        <v>121</v>
      </c>
      <c r="BB3" s="82" t="s">
        <v>121</v>
      </c>
      <c r="BC3" s="75" t="s">
        <v>121</v>
      </c>
      <c r="BD3" s="75" t="s">
        <v>123</v>
      </c>
      <c r="BE3" s="75" t="s">
        <v>121</v>
      </c>
      <c r="BF3" s="75" t="s">
        <v>123</v>
      </c>
      <c r="BG3" s="75" t="s">
        <v>121</v>
      </c>
      <c r="BH3" s="75" t="s">
        <v>123</v>
      </c>
      <c r="BI3" s="75" t="s">
        <v>121</v>
      </c>
      <c r="BJ3" s="75" t="s">
        <v>123</v>
      </c>
      <c r="BK3" s="75" t="s">
        <v>121</v>
      </c>
      <c r="BL3" s="75" t="s">
        <v>123</v>
      </c>
      <c r="BM3" s="75" t="s">
        <v>121</v>
      </c>
      <c r="BN3" s="91" t="s">
        <v>121</v>
      </c>
      <c r="BO3" s="73" t="s">
        <v>121</v>
      </c>
      <c r="BP3" s="9"/>
      <c r="BQ3" s="180" t="s">
        <v>121</v>
      </c>
      <c r="BR3" s="180"/>
      <c r="BS3" s="88" t="s">
        <v>123</v>
      </c>
      <c r="BT3" s="181" t="s">
        <v>121</v>
      </c>
      <c r="BU3" s="181"/>
      <c r="BV3" s="77" t="s">
        <v>123</v>
      </c>
      <c r="BW3" s="88" t="s">
        <v>121</v>
      </c>
      <c r="BX3" s="88" t="s">
        <v>123</v>
      </c>
      <c r="BY3" s="181" t="s">
        <v>121</v>
      </c>
      <c r="BZ3" s="181"/>
      <c r="CA3" s="77" t="s">
        <v>123</v>
      </c>
    </row>
    <row r="4" spans="1:79" ht="35.700000000000003">
      <c r="A4" s="95" t="s">
        <v>31</v>
      </c>
      <c r="B4" s="92">
        <v>75</v>
      </c>
      <c r="C4" s="92">
        <v>59</v>
      </c>
      <c r="D4" s="92">
        <v>72</v>
      </c>
      <c r="E4" s="92">
        <v>109</v>
      </c>
      <c r="F4" s="92">
        <v>89</v>
      </c>
      <c r="G4" s="92">
        <v>24</v>
      </c>
      <c r="H4" s="92">
        <v>72</v>
      </c>
      <c r="I4" s="93">
        <v>83</v>
      </c>
      <c r="J4" s="93">
        <v>55</v>
      </c>
      <c r="K4" s="93">
        <v>80</v>
      </c>
      <c r="L4" s="93">
        <v>95</v>
      </c>
      <c r="M4" s="93">
        <v>84</v>
      </c>
      <c r="N4" s="93">
        <v>26</v>
      </c>
      <c r="O4" s="93">
        <v>74</v>
      </c>
      <c r="P4" s="92">
        <v>74</v>
      </c>
      <c r="Q4" s="92">
        <v>39</v>
      </c>
      <c r="R4" s="92">
        <v>51</v>
      </c>
      <c r="S4" s="92">
        <v>84</v>
      </c>
      <c r="T4" s="92">
        <v>55</v>
      </c>
      <c r="U4" s="92">
        <v>74</v>
      </c>
      <c r="V4" s="92">
        <v>106</v>
      </c>
      <c r="W4" s="92">
        <v>66</v>
      </c>
      <c r="X4" s="92">
        <v>21</v>
      </c>
      <c r="Y4" s="92">
        <v>70</v>
      </c>
      <c r="Z4" s="92">
        <v>96</v>
      </c>
      <c r="AA4" s="93">
        <v>63</v>
      </c>
      <c r="AB4" s="93">
        <v>47</v>
      </c>
      <c r="AC4" s="93">
        <v>58</v>
      </c>
      <c r="AD4" s="93">
        <v>76</v>
      </c>
      <c r="AE4" s="75">
        <v>0</v>
      </c>
      <c r="AF4" s="75">
        <v>0</v>
      </c>
      <c r="AG4" s="93">
        <v>45</v>
      </c>
      <c r="AH4" s="93">
        <v>20</v>
      </c>
      <c r="AI4" s="93">
        <v>45</v>
      </c>
      <c r="AJ4" s="93">
        <v>20</v>
      </c>
      <c r="AK4" s="93">
        <v>58</v>
      </c>
      <c r="AL4" s="93">
        <v>33</v>
      </c>
      <c r="AM4" s="93">
        <v>65</v>
      </c>
      <c r="AN4" s="92">
        <v>57</v>
      </c>
      <c r="AO4" s="92">
        <v>47</v>
      </c>
      <c r="AP4" s="92">
        <v>58</v>
      </c>
      <c r="AQ4" s="92">
        <v>79</v>
      </c>
      <c r="AR4" s="82">
        <v>0</v>
      </c>
      <c r="AS4" s="82">
        <v>0</v>
      </c>
      <c r="AT4" s="92">
        <v>53</v>
      </c>
      <c r="AU4" s="92">
        <v>17</v>
      </c>
      <c r="AV4" s="82">
        <v>0</v>
      </c>
      <c r="AW4" s="82">
        <v>0</v>
      </c>
      <c r="AX4" s="92">
        <v>49</v>
      </c>
      <c r="AY4" s="92">
        <v>27</v>
      </c>
      <c r="AZ4" s="92">
        <v>67</v>
      </c>
      <c r="BA4" s="92">
        <v>40</v>
      </c>
      <c r="BB4" s="92">
        <v>67</v>
      </c>
      <c r="BC4" s="93">
        <v>52</v>
      </c>
      <c r="BD4" s="93">
        <v>41</v>
      </c>
      <c r="BE4" s="93">
        <v>50</v>
      </c>
      <c r="BF4" s="93">
        <v>61</v>
      </c>
      <c r="BG4" s="75">
        <v>0</v>
      </c>
      <c r="BH4" s="75">
        <v>0</v>
      </c>
      <c r="BI4" s="93">
        <v>48</v>
      </c>
      <c r="BJ4" s="93">
        <v>18</v>
      </c>
      <c r="BK4" s="93">
        <v>42</v>
      </c>
      <c r="BL4" s="93">
        <v>22</v>
      </c>
      <c r="BM4" s="93">
        <v>60</v>
      </c>
      <c r="BN4" s="93">
        <v>30</v>
      </c>
      <c r="BO4" s="93">
        <v>70</v>
      </c>
      <c r="BP4" s="10"/>
      <c r="BQ4" s="12" t="s">
        <v>44</v>
      </c>
      <c r="BR4" s="83">
        <v>61</v>
      </c>
      <c r="BS4" s="83">
        <v>33</v>
      </c>
      <c r="BT4" s="11" t="s">
        <v>50</v>
      </c>
      <c r="BU4" s="80">
        <v>64</v>
      </c>
      <c r="BV4" s="81">
        <v>28</v>
      </c>
      <c r="BW4" s="83">
        <v>61</v>
      </c>
      <c r="BX4" s="84">
        <v>33</v>
      </c>
      <c r="BY4" s="69" t="s">
        <v>50</v>
      </c>
      <c r="BZ4" s="80">
        <v>54</v>
      </c>
      <c r="CA4" s="81">
        <v>35</v>
      </c>
    </row>
    <row r="5" spans="1:79" ht="35.700000000000003">
      <c r="A5" s="96" t="s">
        <v>32</v>
      </c>
      <c r="B5" s="92">
        <v>73</v>
      </c>
      <c r="C5" s="92">
        <v>47</v>
      </c>
      <c r="D5" s="92">
        <v>66</v>
      </c>
      <c r="E5" s="92">
        <v>127</v>
      </c>
      <c r="F5" s="92">
        <v>82</v>
      </c>
      <c r="G5" s="92">
        <v>27</v>
      </c>
      <c r="H5" s="92">
        <v>78</v>
      </c>
      <c r="I5" s="93">
        <v>69</v>
      </c>
      <c r="J5" s="93">
        <v>51</v>
      </c>
      <c r="K5" s="93">
        <v>78</v>
      </c>
      <c r="L5" s="93">
        <v>122</v>
      </c>
      <c r="M5" s="93">
        <v>82</v>
      </c>
      <c r="N5" s="93">
        <v>26</v>
      </c>
      <c r="O5" s="93">
        <v>81</v>
      </c>
      <c r="P5" s="92">
        <v>78</v>
      </c>
      <c r="Q5" s="92">
        <v>34</v>
      </c>
      <c r="R5" s="92">
        <v>53</v>
      </c>
      <c r="S5" s="92">
        <v>86</v>
      </c>
      <c r="T5" s="92">
        <v>47</v>
      </c>
      <c r="U5" s="92">
        <v>82</v>
      </c>
      <c r="V5" s="92">
        <v>108</v>
      </c>
      <c r="W5" s="92">
        <v>65</v>
      </c>
      <c r="X5" s="92">
        <v>19</v>
      </c>
      <c r="Y5" s="92">
        <v>88</v>
      </c>
      <c r="Z5" s="92">
        <v>86</v>
      </c>
      <c r="AA5" s="93">
        <v>63</v>
      </c>
      <c r="AB5" s="93">
        <v>43</v>
      </c>
      <c r="AC5" s="75">
        <v>0</v>
      </c>
      <c r="AD5" s="75">
        <v>0</v>
      </c>
      <c r="AE5" s="93">
        <v>62</v>
      </c>
      <c r="AF5" s="93">
        <v>80</v>
      </c>
      <c r="AG5" s="93">
        <v>45</v>
      </c>
      <c r="AH5" s="93">
        <v>17</v>
      </c>
      <c r="AI5" s="93">
        <v>37</v>
      </c>
      <c r="AJ5" s="93">
        <v>20</v>
      </c>
      <c r="AK5" s="93">
        <v>55</v>
      </c>
      <c r="AL5" s="93">
        <v>33</v>
      </c>
      <c r="AM5" s="93">
        <v>67</v>
      </c>
      <c r="AN5" s="92">
        <v>53</v>
      </c>
      <c r="AO5" s="92">
        <v>42</v>
      </c>
      <c r="AP5" s="82">
        <v>0</v>
      </c>
      <c r="AQ5" s="82">
        <v>0</v>
      </c>
      <c r="AR5" s="92">
        <v>63</v>
      </c>
      <c r="AS5" s="92">
        <v>95</v>
      </c>
      <c r="AT5" s="92">
        <v>53</v>
      </c>
      <c r="AU5" s="92">
        <v>17</v>
      </c>
      <c r="AV5" s="82">
        <v>0</v>
      </c>
      <c r="AW5" s="82">
        <v>0</v>
      </c>
      <c r="AX5" s="92">
        <v>48</v>
      </c>
      <c r="AY5" s="92">
        <v>23</v>
      </c>
      <c r="AZ5" s="92">
        <v>61</v>
      </c>
      <c r="BA5" s="92">
        <v>38</v>
      </c>
      <c r="BB5" s="92">
        <v>58</v>
      </c>
      <c r="BC5" s="93">
        <v>55</v>
      </c>
      <c r="BD5" s="93">
        <v>38</v>
      </c>
      <c r="BE5" s="75">
        <v>0</v>
      </c>
      <c r="BF5" s="75">
        <v>0</v>
      </c>
      <c r="BG5" s="93">
        <v>57</v>
      </c>
      <c r="BH5" s="93">
        <v>67</v>
      </c>
      <c r="BI5" s="93">
        <v>39</v>
      </c>
      <c r="BJ5" s="93">
        <v>11</v>
      </c>
      <c r="BK5" s="93">
        <v>35</v>
      </c>
      <c r="BL5" s="93">
        <v>18</v>
      </c>
      <c r="BM5" s="93">
        <v>52</v>
      </c>
      <c r="BN5" s="93">
        <v>31</v>
      </c>
      <c r="BO5" s="93">
        <v>77</v>
      </c>
      <c r="BP5" s="10"/>
      <c r="BQ5" s="109" t="s">
        <v>45</v>
      </c>
      <c r="BR5" s="83">
        <v>68</v>
      </c>
      <c r="BS5" s="84">
        <v>27</v>
      </c>
      <c r="BT5" s="11" t="s">
        <v>51</v>
      </c>
      <c r="BU5" s="80">
        <v>50</v>
      </c>
      <c r="BV5" s="81">
        <v>25</v>
      </c>
      <c r="BW5" s="83">
        <v>50</v>
      </c>
      <c r="BX5" s="84">
        <v>27</v>
      </c>
      <c r="BY5" s="70" t="s">
        <v>52</v>
      </c>
      <c r="BZ5" s="80">
        <v>47</v>
      </c>
      <c r="CA5" s="81">
        <v>28</v>
      </c>
    </row>
    <row r="6" spans="1:79" ht="23.8">
      <c r="A6" s="96" t="s">
        <v>33</v>
      </c>
      <c r="B6" s="92">
        <v>76</v>
      </c>
      <c r="C6" s="92">
        <v>43</v>
      </c>
      <c r="D6" s="92">
        <v>70</v>
      </c>
      <c r="E6" s="92">
        <v>112</v>
      </c>
      <c r="F6" s="92">
        <v>95</v>
      </c>
      <c r="G6" s="92">
        <v>28</v>
      </c>
      <c r="H6" s="92">
        <v>76</v>
      </c>
      <c r="I6" s="93">
        <v>79</v>
      </c>
      <c r="J6" s="93">
        <v>47</v>
      </c>
      <c r="K6" s="93">
        <v>73</v>
      </c>
      <c r="L6" s="93">
        <v>115</v>
      </c>
      <c r="M6" s="93">
        <v>90</v>
      </c>
      <c r="N6" s="93">
        <v>23</v>
      </c>
      <c r="O6" s="93">
        <v>72</v>
      </c>
      <c r="P6" s="92">
        <v>68</v>
      </c>
      <c r="Q6" s="92">
        <v>31</v>
      </c>
      <c r="R6" s="92">
        <v>41</v>
      </c>
      <c r="S6" s="92">
        <v>89</v>
      </c>
      <c r="T6" s="92">
        <v>47</v>
      </c>
      <c r="U6" s="92">
        <v>86</v>
      </c>
      <c r="V6" s="92">
        <v>119</v>
      </c>
      <c r="W6" s="92">
        <v>55</v>
      </c>
      <c r="X6" s="92">
        <v>18</v>
      </c>
      <c r="Y6" s="92">
        <v>82</v>
      </c>
      <c r="Z6" s="82">
        <v>0</v>
      </c>
      <c r="AA6" s="93">
        <v>63</v>
      </c>
      <c r="AB6" s="93">
        <v>45</v>
      </c>
      <c r="AC6" s="93">
        <v>60</v>
      </c>
      <c r="AD6" s="93">
        <v>58</v>
      </c>
      <c r="AE6" s="75">
        <v>0</v>
      </c>
      <c r="AF6" s="75">
        <v>0</v>
      </c>
      <c r="AG6" s="93">
        <v>48</v>
      </c>
      <c r="AH6" s="93">
        <v>16</v>
      </c>
      <c r="AI6" s="93">
        <v>43</v>
      </c>
      <c r="AJ6" s="93">
        <v>22</v>
      </c>
      <c r="AK6" s="93">
        <v>43</v>
      </c>
      <c r="AL6" s="93">
        <v>27</v>
      </c>
      <c r="AM6" s="93">
        <v>59</v>
      </c>
      <c r="AN6" s="92">
        <v>58</v>
      </c>
      <c r="AO6" s="92">
        <v>45</v>
      </c>
      <c r="AP6" s="92">
        <v>62</v>
      </c>
      <c r="AQ6" s="92">
        <v>83</v>
      </c>
      <c r="AR6" s="82">
        <v>0</v>
      </c>
      <c r="AS6" s="82">
        <v>0</v>
      </c>
      <c r="AT6" s="82">
        <v>0</v>
      </c>
      <c r="AU6" s="82">
        <v>0</v>
      </c>
      <c r="AV6" s="92">
        <v>63</v>
      </c>
      <c r="AW6" s="92">
        <v>18</v>
      </c>
      <c r="AX6" s="92">
        <v>43</v>
      </c>
      <c r="AY6" s="92">
        <v>27</v>
      </c>
      <c r="AZ6" s="92">
        <v>47</v>
      </c>
      <c r="BA6" s="92">
        <v>30</v>
      </c>
      <c r="BB6" s="92">
        <v>59</v>
      </c>
      <c r="BC6" s="93">
        <v>50</v>
      </c>
      <c r="BD6" s="93">
        <v>37</v>
      </c>
      <c r="BE6" s="93">
        <v>47</v>
      </c>
      <c r="BF6" s="93">
        <v>43</v>
      </c>
      <c r="BG6" s="75">
        <v>0</v>
      </c>
      <c r="BH6" s="75">
        <v>0</v>
      </c>
      <c r="BI6" s="93">
        <v>43</v>
      </c>
      <c r="BJ6" s="93">
        <v>17</v>
      </c>
      <c r="BK6" s="93">
        <v>38</v>
      </c>
      <c r="BL6" s="93">
        <v>18</v>
      </c>
      <c r="BM6" s="93">
        <v>43</v>
      </c>
      <c r="BN6" s="94">
        <v>27</v>
      </c>
      <c r="BO6" s="93">
        <v>59</v>
      </c>
      <c r="BP6" s="10"/>
      <c r="BQ6" s="12" t="s">
        <v>46</v>
      </c>
      <c r="BR6" s="83">
        <v>52</v>
      </c>
      <c r="BS6" s="83">
        <v>22</v>
      </c>
      <c r="BT6" s="11" t="s">
        <v>49</v>
      </c>
      <c r="BU6" s="80">
        <v>50</v>
      </c>
      <c r="BV6" s="81">
        <v>32</v>
      </c>
      <c r="BW6" s="83">
        <v>50</v>
      </c>
      <c r="BX6" s="84">
        <v>25</v>
      </c>
      <c r="BY6" s="68" t="s">
        <v>53</v>
      </c>
      <c r="BZ6" s="80">
        <v>49</v>
      </c>
      <c r="CA6" s="81">
        <v>27</v>
      </c>
    </row>
    <row r="7" spans="1:79" ht="23.8">
      <c r="A7" s="97" t="s">
        <v>34</v>
      </c>
      <c r="B7" s="86">
        <v>0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98">
        <v>0</v>
      </c>
      <c r="J7" s="98">
        <v>0</v>
      </c>
      <c r="K7" s="98">
        <v>0</v>
      </c>
      <c r="L7" s="98">
        <v>0</v>
      </c>
      <c r="M7" s="98">
        <v>0</v>
      </c>
      <c r="N7" s="98">
        <v>0</v>
      </c>
      <c r="O7" s="98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98">
        <v>0</v>
      </c>
      <c r="AB7" s="98">
        <v>0</v>
      </c>
      <c r="AC7" s="98">
        <v>0</v>
      </c>
      <c r="AD7" s="98">
        <v>0</v>
      </c>
      <c r="AE7" s="98">
        <v>0</v>
      </c>
      <c r="AF7" s="98">
        <v>0</v>
      </c>
      <c r="AG7" s="98">
        <v>0</v>
      </c>
      <c r="AH7" s="98">
        <v>0</v>
      </c>
      <c r="AI7" s="98">
        <v>0</v>
      </c>
      <c r="AJ7" s="98">
        <v>0</v>
      </c>
      <c r="AK7" s="98">
        <v>0</v>
      </c>
      <c r="AL7" s="98">
        <v>0</v>
      </c>
      <c r="AM7" s="98">
        <v>0</v>
      </c>
      <c r="AN7" s="86">
        <v>0</v>
      </c>
      <c r="AO7" s="86">
        <v>0</v>
      </c>
      <c r="AP7" s="86">
        <v>0</v>
      </c>
      <c r="AQ7" s="86">
        <v>0</v>
      </c>
      <c r="AR7" s="86">
        <v>0</v>
      </c>
      <c r="AS7" s="86">
        <v>0</v>
      </c>
      <c r="AT7" s="86">
        <v>0</v>
      </c>
      <c r="AU7" s="86">
        <v>0</v>
      </c>
      <c r="AV7" s="86">
        <v>0</v>
      </c>
      <c r="AW7" s="86">
        <v>0</v>
      </c>
      <c r="AX7" s="86">
        <v>0</v>
      </c>
      <c r="AY7" s="86">
        <v>0</v>
      </c>
      <c r="AZ7" s="86">
        <v>0</v>
      </c>
      <c r="BA7" s="86">
        <v>0</v>
      </c>
      <c r="BB7" s="86">
        <v>0</v>
      </c>
      <c r="BC7" s="98">
        <v>0</v>
      </c>
      <c r="BD7" s="98">
        <v>0</v>
      </c>
      <c r="BE7" s="98">
        <v>0</v>
      </c>
      <c r="BF7" s="98">
        <v>0</v>
      </c>
      <c r="BG7" s="98">
        <v>0</v>
      </c>
      <c r="BH7" s="98">
        <v>0</v>
      </c>
      <c r="BI7" s="98">
        <v>0</v>
      </c>
      <c r="BJ7" s="98">
        <v>0</v>
      </c>
      <c r="BK7" s="98">
        <v>0</v>
      </c>
      <c r="BL7" s="98">
        <v>0</v>
      </c>
      <c r="BM7" s="98">
        <v>0</v>
      </c>
      <c r="BN7" s="73">
        <v>0</v>
      </c>
      <c r="BO7" s="73">
        <v>0</v>
      </c>
      <c r="BP7" s="9"/>
      <c r="BQ7" s="8" t="s">
        <v>34</v>
      </c>
      <c r="BR7" s="87">
        <v>0</v>
      </c>
      <c r="BS7" s="87">
        <v>0</v>
      </c>
      <c r="BT7" s="11" t="s">
        <v>47</v>
      </c>
      <c r="BU7" s="80">
        <v>53</v>
      </c>
      <c r="BV7" s="81">
        <v>21</v>
      </c>
      <c r="BW7" s="83">
        <v>61</v>
      </c>
      <c r="BX7" s="84">
        <v>30</v>
      </c>
      <c r="BY7" s="69" t="s">
        <v>47</v>
      </c>
      <c r="BZ7" s="81">
        <v>52</v>
      </c>
      <c r="CA7" s="81">
        <v>24</v>
      </c>
    </row>
    <row r="8" spans="1:79" ht="35.700000000000003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3">
        <v>25</v>
      </c>
      <c r="Z8" s="13">
        <v>26</v>
      </c>
      <c r="AA8" s="13">
        <v>27</v>
      </c>
      <c r="AB8" s="13">
        <v>28</v>
      </c>
      <c r="AC8" s="13">
        <v>29</v>
      </c>
      <c r="AD8" s="13">
        <v>30</v>
      </c>
      <c r="AE8" s="13">
        <v>31</v>
      </c>
      <c r="AF8" s="13">
        <v>32</v>
      </c>
      <c r="AG8" s="13">
        <v>33</v>
      </c>
      <c r="AH8" s="13">
        <v>34</v>
      </c>
      <c r="AI8" s="13">
        <v>35</v>
      </c>
      <c r="AJ8" s="13">
        <v>36</v>
      </c>
      <c r="AK8" s="13">
        <v>37</v>
      </c>
      <c r="AL8" s="13">
        <v>38</v>
      </c>
      <c r="AM8" s="13">
        <v>39</v>
      </c>
      <c r="AN8" s="13">
        <v>40</v>
      </c>
      <c r="AO8" s="13">
        <v>41</v>
      </c>
      <c r="AP8" s="13">
        <v>42</v>
      </c>
      <c r="AQ8" s="13">
        <v>43</v>
      </c>
      <c r="AR8" s="13">
        <v>44</v>
      </c>
      <c r="AS8" s="13">
        <v>45</v>
      </c>
      <c r="AT8" s="13">
        <v>46</v>
      </c>
      <c r="AU8" s="13">
        <v>47</v>
      </c>
      <c r="AV8" s="13">
        <v>48</v>
      </c>
      <c r="AW8" s="13">
        <v>49</v>
      </c>
      <c r="AX8" s="13">
        <v>50</v>
      </c>
      <c r="AY8" s="13">
        <v>51</v>
      </c>
      <c r="AZ8" s="13">
        <v>52</v>
      </c>
      <c r="BA8" s="13">
        <v>53</v>
      </c>
      <c r="BB8" s="13">
        <v>54</v>
      </c>
      <c r="BC8" s="13">
        <v>55</v>
      </c>
      <c r="BD8" s="13">
        <v>56</v>
      </c>
      <c r="BE8" s="13">
        <v>57</v>
      </c>
      <c r="BF8" s="13">
        <v>58</v>
      </c>
      <c r="BG8" s="13">
        <v>59</v>
      </c>
      <c r="BH8" s="13">
        <v>60</v>
      </c>
      <c r="BI8" s="13">
        <v>61</v>
      </c>
      <c r="BJ8" s="13">
        <v>62</v>
      </c>
      <c r="BK8" s="13">
        <v>63</v>
      </c>
      <c r="BL8" s="13">
        <v>64</v>
      </c>
      <c r="BM8" s="13">
        <v>65</v>
      </c>
      <c r="BN8" s="13">
        <v>66</v>
      </c>
      <c r="BO8" s="13">
        <v>67</v>
      </c>
      <c r="BP8" s="13"/>
      <c r="BQ8" s="13">
        <v>1</v>
      </c>
      <c r="BR8" s="13">
        <v>2</v>
      </c>
      <c r="BS8" s="13">
        <v>3</v>
      </c>
      <c r="BT8" s="101" t="s">
        <v>48</v>
      </c>
      <c r="BU8" s="102">
        <v>50</v>
      </c>
      <c r="BV8" s="103">
        <v>20</v>
      </c>
      <c r="BW8" s="104">
        <v>50</v>
      </c>
      <c r="BX8" s="105">
        <v>20</v>
      </c>
      <c r="BY8" s="69" t="s">
        <v>54</v>
      </c>
      <c r="BZ8" s="81">
        <v>61</v>
      </c>
      <c r="CA8" s="81">
        <v>20</v>
      </c>
    </row>
    <row r="9" spans="1:79" ht="23.8">
      <c r="BT9" s="11" t="s">
        <v>57</v>
      </c>
      <c r="BU9" s="79">
        <v>0</v>
      </c>
      <c r="BV9" s="79">
        <v>0</v>
      </c>
      <c r="BW9" s="106">
        <v>0</v>
      </c>
      <c r="BX9" s="106">
        <v>0</v>
      </c>
      <c r="BY9" s="107" t="s">
        <v>55</v>
      </c>
      <c r="BZ9" s="103">
        <v>43</v>
      </c>
      <c r="CA9" s="103">
        <v>20</v>
      </c>
    </row>
    <row r="10" spans="1:79" ht="27.55" customHeight="1">
      <c r="BT10" s="13">
        <v>1</v>
      </c>
      <c r="BU10" s="13">
        <v>2</v>
      </c>
      <c r="BV10" s="13">
        <v>3</v>
      </c>
      <c r="BW10" s="13">
        <v>4</v>
      </c>
      <c r="BX10" s="13">
        <v>5</v>
      </c>
      <c r="BY10" s="79" t="s">
        <v>173</v>
      </c>
      <c r="BZ10" s="79">
        <v>0</v>
      </c>
      <c r="CA10" s="79">
        <v>0</v>
      </c>
    </row>
    <row r="11" spans="1:79" ht="14.4">
      <c r="BY11" s="13">
        <v>1</v>
      </c>
      <c r="BZ11" s="13">
        <v>2</v>
      </c>
      <c r="CA11" s="13">
        <v>3</v>
      </c>
    </row>
  </sheetData>
  <mergeCells count="7">
    <mergeCell ref="BQ1:CA1"/>
    <mergeCell ref="BQ3:BR3"/>
    <mergeCell ref="BT3:BU3"/>
    <mergeCell ref="BY3:BZ3"/>
    <mergeCell ref="BQ2:BR2"/>
    <mergeCell ref="BT2:BU2"/>
    <mergeCell ref="BY2:BZ2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8"/>
  <cols>
    <col min="1" max="2" width="40.375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5</vt:i4>
      </vt:variant>
    </vt:vector>
  </HeadingPairs>
  <TitlesOfParts>
    <vt:vector size="10" baseType="lpstr">
      <vt:lpstr>統計表</vt:lpstr>
      <vt:lpstr>AB表</vt:lpstr>
      <vt:lpstr>單價表</vt:lpstr>
      <vt:lpstr>工作表2</vt:lpstr>
      <vt:lpstr>抬頭</vt:lpstr>
      <vt:lpstr>統計表!Print_Area</vt:lpstr>
      <vt:lpstr>三年級英語</vt:lpstr>
      <vt:lpstr>六年級英語</vt:lpstr>
      <vt:lpstr>四五年級英語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2022-01-18T06:24:22Z</cp:lastPrinted>
  <dcterms:created xsi:type="dcterms:W3CDTF">2021-09-05T06:51:06Z</dcterms:created>
  <dcterms:modified xsi:type="dcterms:W3CDTF">2022-01-25T01:30:37Z</dcterms:modified>
</cp:coreProperties>
</file>