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ac8148\Desktop\109\110年國小預算編列\110學校預算分配\彙整\"/>
    </mc:Choice>
  </mc:AlternateContent>
  <bookViews>
    <workbookView xWindow="0" yWindow="0" windowWidth="15345" windowHeight="6675" tabRatio="835" firstSheet="14" activeTab="15"/>
  </bookViews>
  <sheets>
    <sheet name="分配原則" sheetId="137" r:id="rId1"/>
    <sheet name="填表說明" sheetId="128" r:id="rId2"/>
    <sheet name="概算表" sheetId="4" r:id="rId3"/>
    <sheet name="縣庫撥款收入明細表" sheetId="134" r:id="rId4"/>
    <sheet name="場租收支對列" sheetId="129" r:id="rId5"/>
    <sheet name="移用留存數" sheetId="130" r:id="rId6"/>
    <sheet name="場租收支對列及移用留存數-轉" sheetId="131" r:id="rId7"/>
    <sheet name="基金來源明細表" sheetId="136" r:id="rId8"/>
    <sheet name="學校編號" sheetId="6" r:id="rId9"/>
    <sheet name="分配表" sheetId="16" r:id="rId10"/>
    <sheet name="彙整人事暨業務費" sheetId="243" r:id="rId11"/>
    <sheet name="彙整退撫" sheetId="242" r:id="rId12"/>
    <sheet name="分配表-彙整" sheetId="241" r:id="rId13"/>
    <sheet name="彙整" sheetId="239" r:id="rId14"/>
    <sheet name="601" sheetId="141" r:id="rId15"/>
    <sheet name="602" sheetId="138" r:id="rId16"/>
    <sheet name="603" sheetId="139" r:id="rId17"/>
    <sheet name="604" sheetId="140" r:id="rId18"/>
    <sheet name="605" sheetId="142" r:id="rId19"/>
    <sheet name="606" sheetId="143" r:id="rId20"/>
    <sheet name="607" sheetId="144" r:id="rId21"/>
    <sheet name="608" sheetId="145" r:id="rId22"/>
    <sheet name="609" sheetId="146" r:id="rId23"/>
    <sheet name="610" sheetId="147" r:id="rId24"/>
    <sheet name="611" sheetId="148" r:id="rId25"/>
    <sheet name="612" sheetId="149" r:id="rId26"/>
    <sheet name="613" sheetId="150" r:id="rId27"/>
    <sheet name="614" sheetId="151" r:id="rId28"/>
    <sheet name="615" sheetId="152" r:id="rId29"/>
    <sheet name="616" sheetId="153" r:id="rId30"/>
    <sheet name="617" sheetId="154" r:id="rId31"/>
    <sheet name="618" sheetId="155" r:id="rId32"/>
    <sheet name="619" sheetId="156" r:id="rId33"/>
    <sheet name="620" sheetId="157" r:id="rId34"/>
    <sheet name="621" sheetId="158" r:id="rId35"/>
    <sheet name="622" sheetId="159" r:id="rId36"/>
    <sheet name="623" sheetId="160" r:id="rId37"/>
    <sheet name="624" sheetId="161" r:id="rId38"/>
    <sheet name="625" sheetId="162" r:id="rId39"/>
    <sheet name="626" sheetId="163" r:id="rId40"/>
    <sheet name="627" sheetId="164" r:id="rId41"/>
    <sheet name="628" sheetId="165" r:id="rId42"/>
    <sheet name="629" sheetId="166" r:id="rId43"/>
    <sheet name="630" sheetId="167" r:id="rId44"/>
    <sheet name="631" sheetId="168" r:id="rId45"/>
    <sheet name="632" sheetId="169" r:id="rId46"/>
    <sheet name="633" sheetId="170" r:id="rId47"/>
    <sheet name="634" sheetId="171" r:id="rId48"/>
    <sheet name="635" sheetId="172" r:id="rId49"/>
    <sheet name="636" sheetId="173" r:id="rId50"/>
    <sheet name="638" sheetId="174" r:id="rId51"/>
    <sheet name="639" sheetId="175" r:id="rId52"/>
    <sheet name="641" sheetId="176" r:id="rId53"/>
    <sheet name="642" sheetId="177" r:id="rId54"/>
    <sheet name="645" sheetId="178" r:id="rId55"/>
    <sheet name="647" sheetId="179" r:id="rId56"/>
    <sheet name="648" sheetId="180" r:id="rId57"/>
    <sheet name="649" sheetId="181" r:id="rId58"/>
    <sheet name="650" sheetId="182" r:id="rId59"/>
    <sheet name="651" sheetId="183" r:id="rId60"/>
    <sheet name="652" sheetId="184" r:id="rId61"/>
    <sheet name="653" sheetId="185" r:id="rId62"/>
    <sheet name="654" sheetId="186" r:id="rId63"/>
    <sheet name="655" sheetId="187" r:id="rId64"/>
    <sheet name="656" sheetId="188" r:id="rId65"/>
    <sheet name="657" sheetId="189" r:id="rId66"/>
    <sheet name="658" sheetId="190" r:id="rId67"/>
    <sheet name="659" sheetId="191" r:id="rId68"/>
    <sheet name="660" sheetId="192" r:id="rId69"/>
    <sheet name="661" sheetId="193" r:id="rId70"/>
    <sheet name="662" sheetId="194" r:id="rId71"/>
    <sheet name="663" sheetId="195" r:id="rId72"/>
    <sheet name="664" sheetId="196" r:id="rId73"/>
    <sheet name="665" sheetId="197" r:id="rId74"/>
    <sheet name="666" sheetId="198" r:id="rId75"/>
    <sheet name="667" sheetId="199" r:id="rId76"/>
    <sheet name="668" sheetId="200" r:id="rId77"/>
    <sheet name="669" sheetId="201" r:id="rId78"/>
    <sheet name="670" sheetId="202" r:id="rId79"/>
    <sheet name="671" sheetId="203" r:id="rId80"/>
    <sheet name="672" sheetId="204" r:id="rId81"/>
    <sheet name="673" sheetId="205" r:id="rId82"/>
    <sheet name="674" sheetId="206" r:id="rId83"/>
    <sheet name="675" sheetId="207" r:id="rId84"/>
    <sheet name="676" sheetId="208" r:id="rId85"/>
    <sheet name="678" sheetId="209" r:id="rId86"/>
    <sheet name="679" sheetId="210" r:id="rId87"/>
    <sheet name="680" sheetId="211" r:id="rId88"/>
    <sheet name="681" sheetId="212" r:id="rId89"/>
    <sheet name="682" sheetId="213" r:id="rId90"/>
    <sheet name="683" sheetId="214" r:id="rId91"/>
    <sheet name="684" sheetId="215" r:id="rId92"/>
    <sheet name="685" sheetId="216" r:id="rId93"/>
    <sheet name="686" sheetId="217" r:id="rId94"/>
    <sheet name="687" sheetId="218" r:id="rId95"/>
    <sheet name="688" sheetId="219" r:id="rId96"/>
    <sheet name="689" sheetId="220" r:id="rId97"/>
    <sheet name="690" sheetId="221" r:id="rId98"/>
    <sheet name="691" sheetId="222" r:id="rId99"/>
    <sheet name="692" sheetId="223" r:id="rId100"/>
    <sheet name="693" sheetId="224" r:id="rId101"/>
    <sheet name="694" sheetId="225" r:id="rId102"/>
    <sheet name="695" sheetId="226" r:id="rId103"/>
    <sheet name="696" sheetId="227" r:id="rId104"/>
    <sheet name="697" sheetId="228" r:id="rId105"/>
    <sheet name="698" sheetId="229" r:id="rId106"/>
    <sheet name="699" sheetId="230" r:id="rId107"/>
    <sheet name="700" sheetId="231" r:id="rId108"/>
    <sheet name="701" sheetId="232" r:id="rId109"/>
    <sheet name="702" sheetId="233" r:id="rId110"/>
    <sheet name="703" sheetId="234" r:id="rId111"/>
    <sheet name="705" sheetId="235" r:id="rId112"/>
    <sheet name="706" sheetId="236" r:id="rId113"/>
    <sheet name="707" sheetId="237" r:id="rId114"/>
    <sheet name="708" sheetId="238" r:id="rId115"/>
  </sheets>
  <externalReferences>
    <externalReference r:id="rId116"/>
  </externalReferences>
  <definedNames>
    <definedName name="_xlnm.Print_Area" localSheetId="0">分配原則!$A$1:$C$46</definedName>
    <definedName name="_xlnm.Print_Area" localSheetId="5">移用留存數!$A$1:$V$107</definedName>
    <definedName name="_xlnm.Print_Area" localSheetId="4">場租收支對列!$A$1:$O$105</definedName>
    <definedName name="_xlnm.Print_Titles" localSheetId="5">移用留存數!$3:$5</definedName>
    <definedName name="_xlnm.Print_Titles" localSheetId="4">場租收支對列!$1:$2</definedName>
  </definedNames>
  <calcPr calcId="162913"/>
</workbook>
</file>

<file path=xl/calcChain.xml><?xml version="1.0" encoding="utf-8"?>
<calcChain xmlns="http://schemas.openxmlformats.org/spreadsheetml/2006/main">
  <c r="L80" i="224" l="1"/>
  <c r="G35" i="239" l="1"/>
  <c r="H35" i="239"/>
  <c r="I35" i="239"/>
  <c r="J35" i="239"/>
  <c r="K35" i="239"/>
  <c r="L35" i="239"/>
  <c r="M35" i="239"/>
  <c r="N35" i="239"/>
  <c r="O35" i="239"/>
  <c r="P35" i="239"/>
  <c r="Q35" i="239"/>
  <c r="F35" i="239"/>
  <c r="L25" i="190" l="1"/>
  <c r="M25" i="190"/>
  <c r="F25" i="190"/>
  <c r="P25" i="190"/>
  <c r="H25" i="190"/>
  <c r="D25" i="190"/>
  <c r="I25" i="190" l="1"/>
  <c r="G25" i="190"/>
  <c r="J25" i="190"/>
  <c r="Q25" i="190" s="1"/>
  <c r="K25" i="190"/>
  <c r="N25" i="190"/>
  <c r="O25" i="190"/>
  <c r="P93" i="197" l="1"/>
  <c r="O93" i="197"/>
  <c r="N93" i="197"/>
  <c r="M93" i="197"/>
  <c r="K93" i="197"/>
  <c r="J93" i="197"/>
  <c r="I93" i="197"/>
  <c r="H93" i="197"/>
  <c r="G93" i="197"/>
  <c r="Q93" i="197" s="1"/>
  <c r="P93" i="191" l="1"/>
  <c r="N93" i="191"/>
  <c r="L93" i="191"/>
  <c r="J93" i="191"/>
  <c r="H93" i="191"/>
  <c r="F93" i="191"/>
  <c r="Q93" i="191" s="1"/>
  <c r="F37" i="213" l="1"/>
  <c r="L37" i="213" s="1"/>
  <c r="F24" i="213"/>
  <c r="L24" i="213" s="1"/>
  <c r="Q90" i="187" l="1"/>
  <c r="R78" i="148" l="1"/>
  <c r="R35" i="148"/>
  <c r="G39" i="239" l="1"/>
  <c r="H39" i="239"/>
  <c r="I39" i="239"/>
  <c r="J39" i="239"/>
  <c r="K39" i="239"/>
  <c r="L39" i="239"/>
  <c r="M39" i="239"/>
  <c r="N39" i="239"/>
  <c r="O39" i="239"/>
  <c r="P39" i="239"/>
  <c r="Q39" i="239"/>
  <c r="F39" i="239"/>
  <c r="G20" i="239"/>
  <c r="H20" i="239"/>
  <c r="I20" i="239"/>
  <c r="J20" i="239"/>
  <c r="K20" i="239"/>
  <c r="L20" i="239"/>
  <c r="M20" i="239"/>
  <c r="N20" i="239"/>
  <c r="O20" i="239"/>
  <c r="P20" i="239"/>
  <c r="Q20" i="239"/>
  <c r="G19" i="239"/>
  <c r="H19" i="239"/>
  <c r="I19" i="239"/>
  <c r="J19" i="239"/>
  <c r="K19" i="239"/>
  <c r="L19" i="239"/>
  <c r="M19" i="239"/>
  <c r="N19" i="239"/>
  <c r="O19" i="239"/>
  <c r="P19" i="239"/>
  <c r="Q19" i="239"/>
  <c r="G18" i="239"/>
  <c r="H18" i="239"/>
  <c r="I18" i="239"/>
  <c r="J18" i="239"/>
  <c r="K18" i="239"/>
  <c r="L18" i="239"/>
  <c r="M18" i="239"/>
  <c r="N18" i="239"/>
  <c r="O18" i="239"/>
  <c r="P18" i="239"/>
  <c r="Q18" i="239"/>
  <c r="F18" i="239"/>
  <c r="F19" i="239"/>
  <c r="F20" i="239"/>
  <c r="D18" i="239"/>
  <c r="D19" i="239"/>
  <c r="D20" i="239"/>
  <c r="D49" i="148"/>
  <c r="E49" i="148"/>
  <c r="G49" i="148"/>
  <c r="H49" i="148"/>
  <c r="I49" i="148"/>
  <c r="J49" i="148"/>
  <c r="K49" i="148"/>
  <c r="L49" i="148"/>
  <c r="M49" i="148"/>
  <c r="N49" i="148"/>
  <c r="O49" i="148"/>
  <c r="P49" i="148"/>
  <c r="Q49" i="148"/>
  <c r="F49" i="148"/>
  <c r="Q41" i="148" l="1"/>
  <c r="D41" i="148"/>
  <c r="R16" i="148"/>
  <c r="R8" i="148"/>
  <c r="R9" i="148"/>
  <c r="R10" i="148"/>
  <c r="R11" i="148"/>
  <c r="R12" i="148"/>
  <c r="R13" i="148"/>
  <c r="R14" i="148"/>
  <c r="R15" i="148"/>
  <c r="R17" i="148"/>
  <c r="R18" i="148"/>
  <c r="R19" i="148"/>
  <c r="R20" i="148"/>
  <c r="R21" i="148"/>
  <c r="CX27" i="131" l="1"/>
  <c r="CW27" i="131"/>
  <c r="CV27" i="131"/>
  <c r="CU27" i="131"/>
  <c r="CT27" i="131"/>
  <c r="CS27" i="131"/>
  <c r="CR27" i="131"/>
  <c r="CQ27" i="131"/>
  <c r="CP27" i="131"/>
  <c r="CO27" i="131"/>
  <c r="CN27" i="131"/>
  <c r="CM27" i="131"/>
  <c r="CL27" i="131"/>
  <c r="CK27" i="131"/>
  <c r="CJ27" i="131"/>
  <c r="CI27" i="131"/>
  <c r="CH27" i="131"/>
  <c r="CG27" i="131"/>
  <c r="CF27" i="131"/>
  <c r="CE27" i="131"/>
  <c r="CD27" i="131"/>
  <c r="CC27" i="131"/>
  <c r="CB27" i="131"/>
  <c r="CA27" i="131"/>
  <c r="BZ27" i="131"/>
  <c r="BY27" i="131"/>
  <c r="BX27" i="131"/>
  <c r="BW27" i="131"/>
  <c r="BV27" i="131"/>
  <c r="BU27" i="131"/>
  <c r="BT27" i="131"/>
  <c r="BS27" i="131"/>
  <c r="BR27" i="131"/>
  <c r="BQ27" i="131"/>
  <c r="BP27" i="131"/>
  <c r="BO27" i="131"/>
  <c r="BN27" i="131"/>
  <c r="BM27" i="131"/>
  <c r="BL27" i="131"/>
  <c r="BK27" i="131"/>
  <c r="BJ27" i="131"/>
  <c r="BI27" i="131"/>
  <c r="BH27" i="131"/>
  <c r="BG27" i="131"/>
  <c r="BF27" i="131"/>
  <c r="BE27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AC27" i="131"/>
  <c r="AB27" i="131"/>
  <c r="AA27" i="131"/>
  <c r="Z27" i="131"/>
  <c r="Y27" i="131"/>
  <c r="X27" i="131"/>
  <c r="W27" i="131"/>
  <c r="V27" i="131"/>
  <c r="U27" i="131"/>
  <c r="T27" i="131"/>
  <c r="S27" i="131"/>
  <c r="R27" i="131"/>
  <c r="Q27" i="131"/>
  <c r="P27" i="131"/>
  <c r="O27" i="131"/>
  <c r="N27" i="131"/>
  <c r="M27" i="131"/>
  <c r="L27" i="131"/>
  <c r="K27" i="131"/>
  <c r="J27" i="131"/>
  <c r="I27" i="131"/>
  <c r="H27" i="131"/>
  <c r="G27" i="131"/>
  <c r="F27" i="131"/>
  <c r="E27" i="131"/>
  <c r="D27" i="131"/>
  <c r="C27" i="131"/>
  <c r="B27" i="131"/>
  <c r="D41" i="241"/>
  <c r="E3" i="241"/>
  <c r="E4" i="241"/>
  <c r="E5" i="241"/>
  <c r="E6" i="241"/>
  <c r="E7" i="241"/>
  <c r="E8" i="241"/>
  <c r="E9" i="241"/>
  <c r="E10" i="241"/>
  <c r="E11" i="241"/>
  <c r="E12" i="241"/>
  <c r="E13" i="241"/>
  <c r="E14" i="241"/>
  <c r="E15" i="241"/>
  <c r="E16" i="241"/>
  <c r="E17" i="241"/>
  <c r="E26" i="241"/>
  <c r="E27" i="241"/>
  <c r="E28" i="241"/>
  <c r="E29" i="241"/>
  <c r="E30" i="241"/>
  <c r="E31" i="241"/>
  <c r="E32" i="241"/>
  <c r="E33" i="241"/>
  <c r="E34" i="241"/>
  <c r="E43" i="241"/>
  <c r="E44" i="241"/>
  <c r="E45" i="241"/>
  <c r="E46" i="241" s="1"/>
  <c r="E47" i="241"/>
  <c r="E48" i="241" s="1"/>
  <c r="E50" i="241"/>
  <c r="E51" i="241"/>
  <c r="E52" i="241"/>
  <c r="E53" i="241"/>
  <c r="E54" i="241"/>
  <c r="E55" i="241"/>
  <c r="E56" i="241"/>
  <c r="E57" i="241"/>
  <c r="E58" i="241"/>
  <c r="E59" i="241"/>
  <c r="E60" i="241"/>
  <c r="E61" i="241"/>
  <c r="E62" i="241"/>
  <c r="E63" i="241"/>
  <c r="E64" i="241"/>
  <c r="E65" i="241"/>
  <c r="E66" i="241"/>
  <c r="E67" i="241"/>
  <c r="E68" i="241"/>
  <c r="E69" i="241"/>
  <c r="E72" i="241"/>
  <c r="E73" i="241"/>
  <c r="E74" i="241"/>
  <c r="E75" i="241"/>
  <c r="E76" i="241"/>
  <c r="E81" i="241"/>
  <c r="E88" i="241"/>
  <c r="E87" i="241" s="1"/>
  <c r="E89" i="241"/>
  <c r="E90" i="241"/>
  <c r="E91" i="241"/>
  <c r="E97" i="241"/>
  <c r="E98" i="241"/>
  <c r="E99" i="241"/>
  <c r="E100" i="241"/>
  <c r="E101" i="241"/>
  <c r="E102" i="241"/>
  <c r="E103" i="241"/>
  <c r="E104" i="241"/>
  <c r="E94" i="241" s="1"/>
  <c r="E105" i="241"/>
  <c r="E106" i="241"/>
  <c r="E107" i="241"/>
  <c r="E95" i="241" s="1"/>
  <c r="DA107" i="241"/>
  <c r="CZ107" i="241"/>
  <c r="CY107" i="241"/>
  <c r="CX107" i="241"/>
  <c r="CW107" i="241"/>
  <c r="CV107" i="241"/>
  <c r="CU107" i="241"/>
  <c r="CT107" i="241"/>
  <c r="CS107" i="241"/>
  <c r="CR107" i="241"/>
  <c r="CQ107" i="241"/>
  <c r="CP107" i="241"/>
  <c r="CO107" i="241"/>
  <c r="CN107" i="241"/>
  <c r="CM107" i="241"/>
  <c r="CL107" i="241"/>
  <c r="DA106" i="241"/>
  <c r="CZ106" i="241"/>
  <c r="CY106" i="241"/>
  <c r="CX106" i="241"/>
  <c r="CW106" i="241"/>
  <c r="CV106" i="241"/>
  <c r="CU106" i="241"/>
  <c r="CT106" i="241"/>
  <c r="CS106" i="241"/>
  <c r="CR106" i="241"/>
  <c r="CQ106" i="241"/>
  <c r="CP106" i="241"/>
  <c r="CO106" i="241"/>
  <c r="CN106" i="241"/>
  <c r="CM106" i="241"/>
  <c r="CL106" i="241"/>
  <c r="DA105" i="241"/>
  <c r="CZ105" i="241"/>
  <c r="CY105" i="241"/>
  <c r="CX105" i="241"/>
  <c r="CW105" i="241"/>
  <c r="CV105" i="241"/>
  <c r="CU105" i="241"/>
  <c r="CT105" i="241"/>
  <c r="CS105" i="241"/>
  <c r="CR105" i="241"/>
  <c r="CQ105" i="241"/>
  <c r="CP105" i="241"/>
  <c r="CO105" i="241"/>
  <c r="CN105" i="241"/>
  <c r="CM105" i="241"/>
  <c r="CL105" i="241"/>
  <c r="DA104" i="241"/>
  <c r="CZ104" i="241"/>
  <c r="CY104" i="241"/>
  <c r="CX104" i="241"/>
  <c r="CW104" i="241"/>
  <c r="CV104" i="241"/>
  <c r="CU104" i="241"/>
  <c r="CT104" i="241"/>
  <c r="CS104" i="241"/>
  <c r="CR104" i="241"/>
  <c r="CQ104" i="241"/>
  <c r="CP104" i="241"/>
  <c r="CO104" i="241"/>
  <c r="CN104" i="241"/>
  <c r="CM104" i="241"/>
  <c r="CL104" i="241"/>
  <c r="DA103" i="241"/>
  <c r="CZ103" i="241"/>
  <c r="CY103" i="241"/>
  <c r="CX103" i="241"/>
  <c r="CW103" i="241"/>
  <c r="CV103" i="241"/>
  <c r="CU103" i="241"/>
  <c r="CT103" i="241"/>
  <c r="CS103" i="241"/>
  <c r="CR103" i="241"/>
  <c r="CQ103" i="241"/>
  <c r="CP103" i="241"/>
  <c r="CO103" i="241"/>
  <c r="CN103" i="241"/>
  <c r="CM103" i="241"/>
  <c r="CL103" i="241"/>
  <c r="DA102" i="241"/>
  <c r="CZ102" i="241"/>
  <c r="CY102" i="241"/>
  <c r="CX102" i="241"/>
  <c r="CW102" i="241"/>
  <c r="CV102" i="241"/>
  <c r="CU102" i="241"/>
  <c r="CT102" i="241"/>
  <c r="CS102" i="241"/>
  <c r="CR102" i="241"/>
  <c r="CQ102" i="241"/>
  <c r="CP102" i="241"/>
  <c r="CO102" i="241"/>
  <c r="CN102" i="241"/>
  <c r="CM102" i="241"/>
  <c r="CL102" i="241"/>
  <c r="DA101" i="241"/>
  <c r="CZ101" i="241"/>
  <c r="CY101" i="241"/>
  <c r="CX101" i="241"/>
  <c r="CW101" i="241"/>
  <c r="CV101" i="241"/>
  <c r="CU101" i="241"/>
  <c r="CT101" i="241"/>
  <c r="CS101" i="241"/>
  <c r="CR101" i="241"/>
  <c r="CQ101" i="241"/>
  <c r="CP101" i="241"/>
  <c r="CO101" i="241"/>
  <c r="CN101" i="241"/>
  <c r="CM101" i="241"/>
  <c r="CL101" i="241"/>
  <c r="DA100" i="241"/>
  <c r="CZ100" i="241"/>
  <c r="CY100" i="241"/>
  <c r="CX100" i="241"/>
  <c r="CW100" i="241"/>
  <c r="CV100" i="241"/>
  <c r="CU100" i="241"/>
  <c r="CT100" i="241"/>
  <c r="CS100" i="241"/>
  <c r="CR100" i="241"/>
  <c r="CQ100" i="241"/>
  <c r="CP100" i="241"/>
  <c r="CO100" i="241"/>
  <c r="CN100" i="241"/>
  <c r="CM100" i="241"/>
  <c r="CL100" i="241"/>
  <c r="DA99" i="241"/>
  <c r="CZ99" i="241"/>
  <c r="CY99" i="241"/>
  <c r="CX99" i="241"/>
  <c r="CW99" i="241"/>
  <c r="CV99" i="241"/>
  <c r="CU99" i="241"/>
  <c r="CT99" i="241"/>
  <c r="CS99" i="241"/>
  <c r="CR99" i="241"/>
  <c r="CQ99" i="241"/>
  <c r="CP99" i="241"/>
  <c r="CO99" i="241"/>
  <c r="CN99" i="241"/>
  <c r="CM99" i="241"/>
  <c r="CL99" i="241"/>
  <c r="DA98" i="241"/>
  <c r="CZ98" i="241"/>
  <c r="CY98" i="241"/>
  <c r="CX98" i="241"/>
  <c r="CW98" i="241"/>
  <c r="CV98" i="241"/>
  <c r="CU98" i="241"/>
  <c r="CT98" i="241"/>
  <c r="CS98" i="241"/>
  <c r="CR98" i="241"/>
  <c r="CQ98" i="241"/>
  <c r="CP98" i="241"/>
  <c r="CO98" i="241"/>
  <c r="CN98" i="241"/>
  <c r="CM98" i="241"/>
  <c r="CL98" i="241"/>
  <c r="DA97" i="241"/>
  <c r="CZ97" i="241"/>
  <c r="CY97" i="241"/>
  <c r="CX97" i="241"/>
  <c r="CW97" i="241"/>
  <c r="CV97" i="241"/>
  <c r="CU97" i="241"/>
  <c r="CT97" i="241"/>
  <c r="CS97" i="241"/>
  <c r="CR97" i="241"/>
  <c r="CQ97" i="241"/>
  <c r="CP97" i="241"/>
  <c r="CO97" i="241"/>
  <c r="CN97" i="241"/>
  <c r="CM97" i="241"/>
  <c r="CL97" i="241"/>
  <c r="DA95" i="241"/>
  <c r="CZ95" i="241"/>
  <c r="CY95" i="241"/>
  <c r="CX95" i="241"/>
  <c r="CW95" i="241"/>
  <c r="CV95" i="241"/>
  <c r="CU95" i="241"/>
  <c r="CT95" i="241"/>
  <c r="CS95" i="241"/>
  <c r="CR95" i="241"/>
  <c r="CQ95" i="241"/>
  <c r="CP95" i="241"/>
  <c r="CO95" i="241"/>
  <c r="CN95" i="241"/>
  <c r="CM95" i="241"/>
  <c r="CL95" i="241"/>
  <c r="DA94" i="241"/>
  <c r="CZ94" i="241"/>
  <c r="CY94" i="241"/>
  <c r="CX94" i="241"/>
  <c r="CW94" i="241"/>
  <c r="CV94" i="241"/>
  <c r="CU94" i="241"/>
  <c r="CT94" i="241"/>
  <c r="CS94" i="241"/>
  <c r="CR94" i="241"/>
  <c r="CQ94" i="241"/>
  <c r="CP94" i="241"/>
  <c r="CO94" i="241"/>
  <c r="CN94" i="241"/>
  <c r="CM94" i="241"/>
  <c r="CL94" i="241"/>
  <c r="DA93" i="241"/>
  <c r="CZ93" i="241"/>
  <c r="CY93" i="241"/>
  <c r="CX93" i="241"/>
  <c r="CW93" i="241"/>
  <c r="CV93" i="241"/>
  <c r="CU93" i="241"/>
  <c r="CT93" i="241"/>
  <c r="CS93" i="241"/>
  <c r="CR93" i="241"/>
  <c r="CQ93" i="241"/>
  <c r="CP93" i="241"/>
  <c r="CO93" i="241"/>
  <c r="CN93" i="241"/>
  <c r="CM93" i="241"/>
  <c r="CL93" i="241"/>
  <c r="DA92" i="241"/>
  <c r="CZ92" i="241"/>
  <c r="CY92" i="241"/>
  <c r="CX92" i="241"/>
  <c r="CW92" i="241"/>
  <c r="CV92" i="241"/>
  <c r="CU92" i="241"/>
  <c r="CT92" i="241"/>
  <c r="CS92" i="241"/>
  <c r="CR92" i="241"/>
  <c r="CQ92" i="241"/>
  <c r="CP92" i="241"/>
  <c r="CO92" i="241"/>
  <c r="CN92" i="241"/>
  <c r="CM92" i="241"/>
  <c r="CL92" i="241"/>
  <c r="DA91" i="241"/>
  <c r="CZ91" i="241"/>
  <c r="CY91" i="241"/>
  <c r="CX91" i="241"/>
  <c r="CW91" i="241"/>
  <c r="CV91" i="241"/>
  <c r="CU91" i="241"/>
  <c r="CT91" i="241"/>
  <c r="CS91" i="241"/>
  <c r="CR91" i="241"/>
  <c r="CQ91" i="241"/>
  <c r="CP91" i="241"/>
  <c r="CO91" i="241"/>
  <c r="CN91" i="241"/>
  <c r="CM91" i="241"/>
  <c r="CL91" i="241"/>
  <c r="DA90" i="241"/>
  <c r="CZ90" i="241"/>
  <c r="CY90" i="241"/>
  <c r="CX90" i="241"/>
  <c r="CW90" i="241"/>
  <c r="CV90" i="241"/>
  <c r="CU90" i="241"/>
  <c r="CT90" i="241"/>
  <c r="CS90" i="241"/>
  <c r="CR90" i="241"/>
  <c r="CQ90" i="241"/>
  <c r="CP90" i="241"/>
  <c r="CO90" i="241"/>
  <c r="CN90" i="241"/>
  <c r="CM90" i="241"/>
  <c r="CL90" i="241"/>
  <c r="DA89" i="241"/>
  <c r="CZ89" i="241"/>
  <c r="CY89" i="241"/>
  <c r="CX89" i="241"/>
  <c r="CW89" i="241"/>
  <c r="CV89" i="241"/>
  <c r="CU89" i="241"/>
  <c r="CT89" i="241"/>
  <c r="CS89" i="241"/>
  <c r="CR89" i="241"/>
  <c r="CQ89" i="241"/>
  <c r="CP89" i="241"/>
  <c r="CO89" i="241"/>
  <c r="CN89" i="241"/>
  <c r="CM89" i="241"/>
  <c r="CL89" i="241"/>
  <c r="DA88" i="241"/>
  <c r="CZ88" i="241"/>
  <c r="CY88" i="241"/>
  <c r="CX88" i="241"/>
  <c r="CW88" i="241"/>
  <c r="CV88" i="241"/>
  <c r="CU88" i="241"/>
  <c r="CT88" i="241"/>
  <c r="CS88" i="241"/>
  <c r="CR88" i="241"/>
  <c r="CQ88" i="241"/>
  <c r="CP88" i="241"/>
  <c r="CO88" i="241"/>
  <c r="CN88" i="241"/>
  <c r="CM88" i="241"/>
  <c r="CL88" i="241"/>
  <c r="DA87" i="241"/>
  <c r="CZ87" i="241"/>
  <c r="CY87" i="241"/>
  <c r="CX87" i="241"/>
  <c r="CW87" i="241"/>
  <c r="CV87" i="241"/>
  <c r="CU87" i="241"/>
  <c r="CT87" i="241"/>
  <c r="CS87" i="241"/>
  <c r="CR87" i="241"/>
  <c r="CQ87" i="241"/>
  <c r="CP87" i="241"/>
  <c r="CO87" i="241"/>
  <c r="CN87" i="241"/>
  <c r="CM87" i="241"/>
  <c r="CL87" i="241"/>
  <c r="DA81" i="241"/>
  <c r="CZ81" i="241"/>
  <c r="CY81" i="241"/>
  <c r="CX81" i="241"/>
  <c r="CW81" i="241"/>
  <c r="CV81" i="241"/>
  <c r="CU81" i="241"/>
  <c r="CT81" i="241"/>
  <c r="CS81" i="241"/>
  <c r="CR81" i="241"/>
  <c r="CQ81" i="241"/>
  <c r="CP81" i="241"/>
  <c r="CO81" i="241"/>
  <c r="CN81" i="241"/>
  <c r="CM81" i="241"/>
  <c r="CL81" i="241"/>
  <c r="DA76" i="241"/>
  <c r="CZ76" i="241"/>
  <c r="CY76" i="241"/>
  <c r="CX76" i="241"/>
  <c r="CW76" i="241"/>
  <c r="CV76" i="241"/>
  <c r="CU76" i="241"/>
  <c r="CT76" i="241"/>
  <c r="CS76" i="241"/>
  <c r="CR76" i="241"/>
  <c r="CQ76" i="241"/>
  <c r="CP76" i="241"/>
  <c r="CO76" i="241"/>
  <c r="CN76" i="241"/>
  <c r="CM76" i="241"/>
  <c r="CL76" i="241"/>
  <c r="DA75" i="241"/>
  <c r="CZ75" i="241"/>
  <c r="CY75" i="241"/>
  <c r="CX75" i="241"/>
  <c r="CW75" i="241"/>
  <c r="CV75" i="241"/>
  <c r="CU75" i="241"/>
  <c r="CT75" i="241"/>
  <c r="CS75" i="241"/>
  <c r="CR75" i="241"/>
  <c r="CQ75" i="241"/>
  <c r="CP75" i="241"/>
  <c r="CO75" i="241"/>
  <c r="CN75" i="241"/>
  <c r="CM75" i="241"/>
  <c r="CL75" i="241"/>
  <c r="DA74" i="241"/>
  <c r="CZ74" i="241"/>
  <c r="CY74" i="241"/>
  <c r="CX74" i="241"/>
  <c r="CW74" i="241"/>
  <c r="CV74" i="241"/>
  <c r="CU74" i="241"/>
  <c r="CT74" i="241"/>
  <c r="CS74" i="241"/>
  <c r="CR74" i="241"/>
  <c r="CQ74" i="241"/>
  <c r="CP74" i="241"/>
  <c r="CO74" i="241"/>
  <c r="CN74" i="241"/>
  <c r="CM74" i="241"/>
  <c r="CL74" i="241"/>
  <c r="DA73" i="241"/>
  <c r="CZ73" i="241"/>
  <c r="CY73" i="241"/>
  <c r="CX73" i="241"/>
  <c r="CW73" i="241"/>
  <c r="CV73" i="241"/>
  <c r="CU73" i="241"/>
  <c r="CT73" i="241"/>
  <c r="CS73" i="241"/>
  <c r="CR73" i="241"/>
  <c r="CQ73" i="241"/>
  <c r="CP73" i="241"/>
  <c r="CO73" i="241"/>
  <c r="CN73" i="241"/>
  <c r="CM73" i="241"/>
  <c r="CL73" i="241"/>
  <c r="DA72" i="241"/>
  <c r="CZ72" i="241"/>
  <c r="CY72" i="241"/>
  <c r="CX72" i="241"/>
  <c r="CW72" i="241"/>
  <c r="CV72" i="241"/>
  <c r="CU72" i="241"/>
  <c r="CT72" i="241"/>
  <c r="CS72" i="241"/>
  <c r="CR72" i="241"/>
  <c r="CQ72" i="241"/>
  <c r="CP72" i="241"/>
  <c r="CO72" i="241"/>
  <c r="CN72" i="241"/>
  <c r="CM72" i="241"/>
  <c r="CL72" i="241"/>
  <c r="DA69" i="241"/>
  <c r="CZ69" i="241"/>
  <c r="CY69" i="241"/>
  <c r="CX69" i="241"/>
  <c r="CW69" i="241"/>
  <c r="CV69" i="241"/>
  <c r="CU69" i="241"/>
  <c r="CT69" i="241"/>
  <c r="CS69" i="241"/>
  <c r="CR69" i="241"/>
  <c r="CQ69" i="241"/>
  <c r="CP69" i="241"/>
  <c r="CO69" i="241"/>
  <c r="CN69" i="241"/>
  <c r="CM69" i="241"/>
  <c r="CL69" i="241"/>
  <c r="DA68" i="241"/>
  <c r="CZ68" i="241"/>
  <c r="CY68" i="241"/>
  <c r="CX68" i="241"/>
  <c r="CW68" i="241"/>
  <c r="CV68" i="241"/>
  <c r="CU68" i="241"/>
  <c r="CT68" i="241"/>
  <c r="CS68" i="241"/>
  <c r="CR68" i="241"/>
  <c r="CQ68" i="241"/>
  <c r="CP68" i="241"/>
  <c r="CO68" i="241"/>
  <c r="CN68" i="241"/>
  <c r="CM68" i="241"/>
  <c r="CL68" i="241"/>
  <c r="DA67" i="241"/>
  <c r="CZ67" i="241"/>
  <c r="CY67" i="241"/>
  <c r="CX67" i="241"/>
  <c r="CW67" i="241"/>
  <c r="CV67" i="241"/>
  <c r="CU67" i="241"/>
  <c r="CT67" i="241"/>
  <c r="CS67" i="241"/>
  <c r="CR67" i="241"/>
  <c r="CQ67" i="241"/>
  <c r="CP67" i="241"/>
  <c r="CO67" i="241"/>
  <c r="CN67" i="241"/>
  <c r="CM67" i="241"/>
  <c r="CL67" i="241"/>
  <c r="DA66" i="241"/>
  <c r="CZ66" i="241"/>
  <c r="CY66" i="241"/>
  <c r="CX66" i="241"/>
  <c r="CW66" i="241"/>
  <c r="CV66" i="241"/>
  <c r="CU66" i="241"/>
  <c r="CT66" i="241"/>
  <c r="CS66" i="241"/>
  <c r="CR66" i="241"/>
  <c r="CQ66" i="241"/>
  <c r="CP66" i="241"/>
  <c r="CO66" i="241"/>
  <c r="CN66" i="241"/>
  <c r="CM66" i="241"/>
  <c r="CL66" i="241"/>
  <c r="DA65" i="241"/>
  <c r="CZ65" i="241"/>
  <c r="CY65" i="241"/>
  <c r="CX65" i="241"/>
  <c r="CW65" i="241"/>
  <c r="CV65" i="241"/>
  <c r="CU65" i="241"/>
  <c r="CT65" i="241"/>
  <c r="CS65" i="241"/>
  <c r="CR65" i="241"/>
  <c r="CQ65" i="241"/>
  <c r="CP65" i="241"/>
  <c r="CO65" i="241"/>
  <c r="CN65" i="241"/>
  <c r="CM65" i="241"/>
  <c r="CL65" i="241"/>
  <c r="DA64" i="241"/>
  <c r="CZ64" i="241"/>
  <c r="CY64" i="241"/>
  <c r="CX64" i="241"/>
  <c r="CW64" i="241"/>
  <c r="CV64" i="241"/>
  <c r="CU64" i="241"/>
  <c r="CT64" i="241"/>
  <c r="CS64" i="241"/>
  <c r="CR64" i="241"/>
  <c r="CQ64" i="241"/>
  <c r="CP64" i="241"/>
  <c r="CO64" i="241"/>
  <c r="CN64" i="241"/>
  <c r="CM64" i="241"/>
  <c r="CL64" i="241"/>
  <c r="DA63" i="241"/>
  <c r="CZ63" i="241"/>
  <c r="CY63" i="241"/>
  <c r="CX63" i="241"/>
  <c r="CW63" i="241"/>
  <c r="CV63" i="241"/>
  <c r="CU63" i="241"/>
  <c r="CT63" i="241"/>
  <c r="CS63" i="241"/>
  <c r="CR63" i="241"/>
  <c r="CQ63" i="241"/>
  <c r="CP63" i="241"/>
  <c r="CO63" i="241"/>
  <c r="CN63" i="241"/>
  <c r="CM63" i="241"/>
  <c r="CL63" i="241"/>
  <c r="DA62" i="241"/>
  <c r="CZ62" i="241"/>
  <c r="CY62" i="241"/>
  <c r="CX62" i="241"/>
  <c r="CW62" i="241"/>
  <c r="CV62" i="241"/>
  <c r="CU62" i="241"/>
  <c r="CT62" i="241"/>
  <c r="CS62" i="241"/>
  <c r="CR62" i="241"/>
  <c r="CQ62" i="241"/>
  <c r="CP62" i="241"/>
  <c r="CO62" i="241"/>
  <c r="CN62" i="241"/>
  <c r="CM62" i="241"/>
  <c r="CL62" i="241"/>
  <c r="DA61" i="241"/>
  <c r="CZ61" i="241"/>
  <c r="CY61" i="241"/>
  <c r="CX61" i="241"/>
  <c r="CW61" i="241"/>
  <c r="CV61" i="241"/>
  <c r="CU61" i="241"/>
  <c r="CT61" i="241"/>
  <c r="CS61" i="241"/>
  <c r="CR61" i="241"/>
  <c r="CQ61" i="241"/>
  <c r="CP61" i="241"/>
  <c r="CO61" i="241"/>
  <c r="CN61" i="241"/>
  <c r="CM61" i="241"/>
  <c r="CL61" i="241"/>
  <c r="DA60" i="241"/>
  <c r="CZ60" i="241"/>
  <c r="CY60" i="241"/>
  <c r="CX60" i="241"/>
  <c r="CW60" i="241"/>
  <c r="CV60" i="241"/>
  <c r="CU60" i="241"/>
  <c r="CT60" i="241"/>
  <c r="CS60" i="241"/>
  <c r="CR60" i="241"/>
  <c r="CQ60" i="241"/>
  <c r="CP60" i="241"/>
  <c r="CO60" i="241"/>
  <c r="CN60" i="241"/>
  <c r="CM60" i="241"/>
  <c r="CL60" i="241"/>
  <c r="DA59" i="241"/>
  <c r="CZ59" i="241"/>
  <c r="CY59" i="241"/>
  <c r="CX59" i="241"/>
  <c r="CW59" i="241"/>
  <c r="CV59" i="241"/>
  <c r="CU59" i="241"/>
  <c r="CT59" i="241"/>
  <c r="CS59" i="241"/>
  <c r="CR59" i="241"/>
  <c r="CQ59" i="241"/>
  <c r="CP59" i="241"/>
  <c r="CO59" i="241"/>
  <c r="CN59" i="241"/>
  <c r="CM59" i="241"/>
  <c r="CL59" i="241"/>
  <c r="DA58" i="241"/>
  <c r="CZ58" i="241"/>
  <c r="CY58" i="241"/>
  <c r="CX58" i="241"/>
  <c r="CW58" i="241"/>
  <c r="CV58" i="241"/>
  <c r="CU58" i="241"/>
  <c r="CT58" i="241"/>
  <c r="CS58" i="241"/>
  <c r="CR58" i="241"/>
  <c r="CQ58" i="241"/>
  <c r="CP58" i="241"/>
  <c r="CO58" i="241"/>
  <c r="CN58" i="241"/>
  <c r="CM58" i="241"/>
  <c r="CL58" i="241"/>
  <c r="DA57" i="241"/>
  <c r="CZ57" i="241"/>
  <c r="CY57" i="241"/>
  <c r="CX57" i="241"/>
  <c r="CW57" i="241"/>
  <c r="CV57" i="241"/>
  <c r="CU57" i="241"/>
  <c r="CT57" i="241"/>
  <c r="CS57" i="241"/>
  <c r="CR57" i="241"/>
  <c r="CQ57" i="241"/>
  <c r="CP57" i="241"/>
  <c r="CO57" i="241"/>
  <c r="CN57" i="241"/>
  <c r="CM57" i="241"/>
  <c r="CL57" i="241"/>
  <c r="DA56" i="241"/>
  <c r="CZ56" i="241"/>
  <c r="CY56" i="241"/>
  <c r="CX56" i="241"/>
  <c r="CW56" i="241"/>
  <c r="CV56" i="241"/>
  <c r="CU56" i="241"/>
  <c r="CT56" i="241"/>
  <c r="CS56" i="241"/>
  <c r="CR56" i="241"/>
  <c r="CQ56" i="241"/>
  <c r="CP56" i="241"/>
  <c r="CO56" i="241"/>
  <c r="CN56" i="241"/>
  <c r="CM56" i="241"/>
  <c r="CL56" i="241"/>
  <c r="DA55" i="241"/>
  <c r="CZ55" i="241"/>
  <c r="CY55" i="241"/>
  <c r="CX55" i="241"/>
  <c r="CW55" i="241"/>
  <c r="CV55" i="241"/>
  <c r="CU55" i="241"/>
  <c r="CT55" i="241"/>
  <c r="CS55" i="241"/>
  <c r="CR55" i="241"/>
  <c r="CQ55" i="241"/>
  <c r="CP55" i="241"/>
  <c r="CO55" i="241"/>
  <c r="CN55" i="241"/>
  <c r="CM55" i="241"/>
  <c r="CL55" i="241"/>
  <c r="DA54" i="241"/>
  <c r="CZ54" i="241"/>
  <c r="CY54" i="241"/>
  <c r="CX54" i="241"/>
  <c r="CW54" i="241"/>
  <c r="CV54" i="241"/>
  <c r="CU54" i="241"/>
  <c r="CT54" i="241"/>
  <c r="CS54" i="241"/>
  <c r="CR54" i="241"/>
  <c r="CQ54" i="241"/>
  <c r="CP54" i="241"/>
  <c r="CO54" i="241"/>
  <c r="CN54" i="241"/>
  <c r="CM54" i="241"/>
  <c r="CL54" i="241"/>
  <c r="DA53" i="241"/>
  <c r="CZ53" i="241"/>
  <c r="CY53" i="241"/>
  <c r="CX53" i="241"/>
  <c r="CW53" i="241"/>
  <c r="CV53" i="241"/>
  <c r="CU53" i="241"/>
  <c r="CT53" i="241"/>
  <c r="CS53" i="241"/>
  <c r="CR53" i="241"/>
  <c r="CQ53" i="241"/>
  <c r="CP53" i="241"/>
  <c r="CO53" i="241"/>
  <c r="CN53" i="241"/>
  <c r="CM53" i="241"/>
  <c r="CL53" i="241"/>
  <c r="DA52" i="241"/>
  <c r="CZ52" i="241"/>
  <c r="CY52" i="241"/>
  <c r="CX52" i="241"/>
  <c r="CW52" i="241"/>
  <c r="CV52" i="241"/>
  <c r="CU52" i="241"/>
  <c r="CT52" i="241"/>
  <c r="CS52" i="241"/>
  <c r="CR52" i="241"/>
  <c r="CQ52" i="241"/>
  <c r="CP52" i="241"/>
  <c r="CO52" i="241"/>
  <c r="CN52" i="241"/>
  <c r="CM52" i="241"/>
  <c r="CL52" i="241"/>
  <c r="DA51" i="241"/>
  <c r="CZ51" i="241"/>
  <c r="CY51" i="241"/>
  <c r="CX51" i="241"/>
  <c r="CW51" i="241"/>
  <c r="CV51" i="241"/>
  <c r="CU51" i="241"/>
  <c r="CT51" i="241"/>
  <c r="CS51" i="241"/>
  <c r="CR51" i="241"/>
  <c r="CQ51" i="241"/>
  <c r="CP51" i="241"/>
  <c r="CO51" i="241"/>
  <c r="CN51" i="241"/>
  <c r="CM51" i="241"/>
  <c r="CL51" i="241"/>
  <c r="DA50" i="241"/>
  <c r="CZ50" i="241"/>
  <c r="CY50" i="241"/>
  <c r="CX50" i="241"/>
  <c r="CW50" i="241"/>
  <c r="CV50" i="241"/>
  <c r="CU50" i="241"/>
  <c r="CT50" i="241"/>
  <c r="CS50" i="241"/>
  <c r="CR50" i="241"/>
  <c r="CQ50" i="241"/>
  <c r="CP50" i="241"/>
  <c r="CO50" i="241"/>
  <c r="CN50" i="241"/>
  <c r="CM50" i="241"/>
  <c r="CL50" i="241"/>
  <c r="DA47" i="241"/>
  <c r="DA48" i="241" s="1"/>
  <c r="CZ47" i="241"/>
  <c r="CZ48" i="241" s="1"/>
  <c r="CY47" i="241"/>
  <c r="CY48" i="241" s="1"/>
  <c r="CX47" i="241"/>
  <c r="CX48" i="241" s="1"/>
  <c r="CW47" i="241"/>
  <c r="CW48" i="241" s="1"/>
  <c r="CV47" i="241"/>
  <c r="CV48" i="241" s="1"/>
  <c r="CU47" i="241"/>
  <c r="CU48" i="241" s="1"/>
  <c r="CT47" i="241"/>
  <c r="CT48" i="241" s="1"/>
  <c r="CS47" i="241"/>
  <c r="CS48" i="241" s="1"/>
  <c r="CR47" i="241"/>
  <c r="CR48" i="241" s="1"/>
  <c r="CQ47" i="241"/>
  <c r="CQ48" i="241" s="1"/>
  <c r="CP47" i="241"/>
  <c r="CP48" i="241" s="1"/>
  <c r="CO47" i="241"/>
  <c r="CO48" i="241" s="1"/>
  <c r="CN47" i="241"/>
  <c r="CN48" i="241" s="1"/>
  <c r="CM47" i="241"/>
  <c r="CM48" i="241" s="1"/>
  <c r="CL47" i="241"/>
  <c r="CL48" i="241" s="1"/>
  <c r="DA45" i="241"/>
  <c r="CZ45" i="241"/>
  <c r="CY45" i="241"/>
  <c r="CX45" i="241"/>
  <c r="CW45" i="241"/>
  <c r="CV45" i="241"/>
  <c r="CU45" i="241"/>
  <c r="CT45" i="241"/>
  <c r="CS45" i="241"/>
  <c r="CR45" i="241"/>
  <c r="CQ45" i="241"/>
  <c r="CP45" i="241"/>
  <c r="CO45" i="241"/>
  <c r="CN45" i="241"/>
  <c r="CM45" i="241"/>
  <c r="CL45" i="241"/>
  <c r="DA44" i="241"/>
  <c r="CZ44" i="241"/>
  <c r="CY44" i="241"/>
  <c r="CX44" i="241"/>
  <c r="CW44" i="241"/>
  <c r="CV44" i="241"/>
  <c r="CU44" i="241"/>
  <c r="CT44" i="241"/>
  <c r="CS44" i="241"/>
  <c r="CR44" i="241"/>
  <c r="CQ44" i="241"/>
  <c r="CP44" i="241"/>
  <c r="CO44" i="241"/>
  <c r="CN44" i="241"/>
  <c r="CM44" i="241"/>
  <c r="CL44" i="241"/>
  <c r="DA43" i="241"/>
  <c r="DA46" i="241" s="1"/>
  <c r="CZ43" i="241"/>
  <c r="CZ46" i="241" s="1"/>
  <c r="CY43" i="241"/>
  <c r="CY46" i="241" s="1"/>
  <c r="CX43" i="241"/>
  <c r="CX46" i="241" s="1"/>
  <c r="CW43" i="241"/>
  <c r="CW46" i="241" s="1"/>
  <c r="CV43" i="241"/>
  <c r="CV46" i="241" s="1"/>
  <c r="CU43" i="241"/>
  <c r="CU46" i="241" s="1"/>
  <c r="CT43" i="241"/>
  <c r="CT46" i="241" s="1"/>
  <c r="CS43" i="241"/>
  <c r="CS46" i="241" s="1"/>
  <c r="CR43" i="241"/>
  <c r="CR46" i="241" s="1"/>
  <c r="CQ43" i="241"/>
  <c r="CQ46" i="241" s="1"/>
  <c r="CP43" i="241"/>
  <c r="CP46" i="241" s="1"/>
  <c r="CO43" i="241"/>
  <c r="CO46" i="241" s="1"/>
  <c r="CN43" i="241"/>
  <c r="CN46" i="241" s="1"/>
  <c r="CM43" i="241"/>
  <c r="CM46" i="241" s="1"/>
  <c r="CL43" i="241"/>
  <c r="CL46" i="241" s="1"/>
  <c r="DA34" i="241"/>
  <c r="CZ34" i="241"/>
  <c r="CY34" i="241"/>
  <c r="CX34" i="241"/>
  <c r="CW34" i="241"/>
  <c r="CV34" i="241"/>
  <c r="CU34" i="241"/>
  <c r="CT34" i="241"/>
  <c r="CS34" i="241"/>
  <c r="CR34" i="241"/>
  <c r="CQ34" i="241"/>
  <c r="CP34" i="241"/>
  <c r="CO34" i="241"/>
  <c r="CN34" i="241"/>
  <c r="CM34" i="241"/>
  <c r="CL34" i="241"/>
  <c r="DA33" i="241"/>
  <c r="CZ33" i="241"/>
  <c r="CY33" i="241"/>
  <c r="CX33" i="241"/>
  <c r="CW33" i="241"/>
  <c r="CV33" i="241"/>
  <c r="CU33" i="241"/>
  <c r="CT33" i="241"/>
  <c r="CS33" i="241"/>
  <c r="CR33" i="241"/>
  <c r="CQ33" i="241"/>
  <c r="CP33" i="241"/>
  <c r="CO33" i="241"/>
  <c r="CN33" i="241"/>
  <c r="CM33" i="241"/>
  <c r="CL33" i="241"/>
  <c r="DA32" i="241"/>
  <c r="CZ32" i="241"/>
  <c r="CY32" i="241"/>
  <c r="CX32" i="241"/>
  <c r="CW32" i="241"/>
  <c r="CV32" i="241"/>
  <c r="CU32" i="241"/>
  <c r="CT32" i="241"/>
  <c r="CS32" i="241"/>
  <c r="CR32" i="241"/>
  <c r="CQ32" i="241"/>
  <c r="CP32" i="241"/>
  <c r="CO32" i="241"/>
  <c r="CN32" i="241"/>
  <c r="CM32" i="241"/>
  <c r="CL32" i="241"/>
  <c r="DA31" i="241"/>
  <c r="CZ31" i="241"/>
  <c r="CY31" i="241"/>
  <c r="CX31" i="241"/>
  <c r="CW31" i="241"/>
  <c r="CV31" i="241"/>
  <c r="CU31" i="241"/>
  <c r="CT31" i="241"/>
  <c r="CS31" i="241"/>
  <c r="CR31" i="241"/>
  <c r="CQ31" i="241"/>
  <c r="CP31" i="241"/>
  <c r="CO31" i="241"/>
  <c r="CN31" i="241"/>
  <c r="CM31" i="241"/>
  <c r="CL31" i="241"/>
  <c r="DA30" i="241"/>
  <c r="CZ30" i="241"/>
  <c r="CY30" i="241"/>
  <c r="CX30" i="241"/>
  <c r="CW30" i="241"/>
  <c r="CV30" i="241"/>
  <c r="CU30" i="241"/>
  <c r="CT30" i="241"/>
  <c r="CS30" i="241"/>
  <c r="CR30" i="241"/>
  <c r="CQ30" i="241"/>
  <c r="CP30" i="241"/>
  <c r="CO30" i="241"/>
  <c r="CN30" i="241"/>
  <c r="CM30" i="241"/>
  <c r="CL30" i="241"/>
  <c r="DA29" i="241"/>
  <c r="CZ29" i="241"/>
  <c r="CY29" i="241"/>
  <c r="CX29" i="241"/>
  <c r="CW29" i="241"/>
  <c r="CV29" i="241"/>
  <c r="CU29" i="241"/>
  <c r="CT29" i="241"/>
  <c r="CS29" i="241"/>
  <c r="CR29" i="241"/>
  <c r="CQ29" i="241"/>
  <c r="CP29" i="241"/>
  <c r="CO29" i="241"/>
  <c r="CN29" i="241"/>
  <c r="CM29" i="241"/>
  <c r="CL29" i="241"/>
  <c r="DA28" i="241"/>
  <c r="CZ28" i="241"/>
  <c r="CY28" i="241"/>
  <c r="CX28" i="241"/>
  <c r="CW28" i="241"/>
  <c r="CV28" i="241"/>
  <c r="CU28" i="241"/>
  <c r="CT28" i="241"/>
  <c r="CS28" i="241"/>
  <c r="CR28" i="241"/>
  <c r="CQ28" i="241"/>
  <c r="CP28" i="241"/>
  <c r="CO28" i="241"/>
  <c r="CN28" i="241"/>
  <c r="CM28" i="241"/>
  <c r="CL28" i="241"/>
  <c r="DA27" i="241"/>
  <c r="CZ27" i="241"/>
  <c r="CY27" i="241"/>
  <c r="CX27" i="241"/>
  <c r="CW27" i="241"/>
  <c r="CV27" i="241"/>
  <c r="CU27" i="241"/>
  <c r="CT27" i="241"/>
  <c r="CS27" i="241"/>
  <c r="CR27" i="241"/>
  <c r="CQ27" i="241"/>
  <c r="CP27" i="241"/>
  <c r="CO27" i="241"/>
  <c r="CN27" i="241"/>
  <c r="CM27" i="241"/>
  <c r="CL27" i="241"/>
  <c r="DA26" i="241"/>
  <c r="CZ26" i="241"/>
  <c r="CY26" i="241"/>
  <c r="CX26" i="241"/>
  <c r="CW26" i="241"/>
  <c r="CV26" i="241"/>
  <c r="CU26" i="241"/>
  <c r="CT26" i="241"/>
  <c r="CS26" i="241"/>
  <c r="CR26" i="241"/>
  <c r="CQ26" i="241"/>
  <c r="CP26" i="241"/>
  <c r="CO26" i="241"/>
  <c r="CN26" i="241"/>
  <c r="CM26" i="241"/>
  <c r="CL26" i="241"/>
  <c r="DA17" i="241"/>
  <c r="CZ17" i="241"/>
  <c r="CY17" i="241"/>
  <c r="CX17" i="241"/>
  <c r="CW17" i="241"/>
  <c r="CV17" i="241"/>
  <c r="CU17" i="241"/>
  <c r="CT17" i="241"/>
  <c r="CS17" i="241"/>
  <c r="CR17" i="241"/>
  <c r="CQ17" i="241"/>
  <c r="CP17" i="241"/>
  <c r="CO17" i="241"/>
  <c r="CN17" i="241"/>
  <c r="CM17" i="241"/>
  <c r="CL17" i="241"/>
  <c r="DA16" i="241"/>
  <c r="CZ16" i="241"/>
  <c r="CY16" i="241"/>
  <c r="CX16" i="241"/>
  <c r="CW16" i="241"/>
  <c r="CV16" i="241"/>
  <c r="CU16" i="241"/>
  <c r="CT16" i="241"/>
  <c r="CS16" i="241"/>
  <c r="CR16" i="241"/>
  <c r="CQ16" i="241"/>
  <c r="CP16" i="241"/>
  <c r="CO16" i="241"/>
  <c r="CN16" i="241"/>
  <c r="CM16" i="241"/>
  <c r="CL16" i="241"/>
  <c r="DA15" i="241"/>
  <c r="CZ15" i="241"/>
  <c r="CY15" i="241"/>
  <c r="CX15" i="241"/>
  <c r="CW15" i="241"/>
  <c r="CV15" i="241"/>
  <c r="CU15" i="241"/>
  <c r="CT15" i="241"/>
  <c r="CS15" i="241"/>
  <c r="CR15" i="241"/>
  <c r="CQ15" i="241"/>
  <c r="CP15" i="241"/>
  <c r="CO15" i="241"/>
  <c r="CN15" i="241"/>
  <c r="CM15" i="241"/>
  <c r="CL15" i="241"/>
  <c r="DA14" i="241"/>
  <c r="CZ14" i="241"/>
  <c r="CY14" i="241"/>
  <c r="CX14" i="241"/>
  <c r="CW14" i="241"/>
  <c r="CV14" i="241"/>
  <c r="CU14" i="241"/>
  <c r="CT14" i="241"/>
  <c r="CS14" i="241"/>
  <c r="CR14" i="241"/>
  <c r="CQ14" i="241"/>
  <c r="CP14" i="241"/>
  <c r="CO14" i="241"/>
  <c r="CN14" i="241"/>
  <c r="CM14" i="241"/>
  <c r="CL14" i="241"/>
  <c r="DA13" i="241"/>
  <c r="CZ13" i="241"/>
  <c r="CY13" i="241"/>
  <c r="CX13" i="241"/>
  <c r="CW13" i="241"/>
  <c r="CV13" i="241"/>
  <c r="CU13" i="241"/>
  <c r="CT13" i="241"/>
  <c r="CS13" i="241"/>
  <c r="CR13" i="241"/>
  <c r="CQ13" i="241"/>
  <c r="CP13" i="241"/>
  <c r="CO13" i="241"/>
  <c r="CN13" i="241"/>
  <c r="CM13" i="241"/>
  <c r="CL13" i="241"/>
  <c r="DA12" i="241"/>
  <c r="CZ12" i="241"/>
  <c r="CY12" i="241"/>
  <c r="CX12" i="241"/>
  <c r="CW12" i="241"/>
  <c r="CV12" i="241"/>
  <c r="CU12" i="241"/>
  <c r="CT12" i="241"/>
  <c r="CS12" i="241"/>
  <c r="CR12" i="241"/>
  <c r="CQ12" i="241"/>
  <c r="CP12" i="241"/>
  <c r="CO12" i="241"/>
  <c r="CN12" i="241"/>
  <c r="CM12" i="241"/>
  <c r="CL12" i="241"/>
  <c r="DA11" i="241"/>
  <c r="CZ11" i="241"/>
  <c r="CY11" i="241"/>
  <c r="CX11" i="241"/>
  <c r="CW11" i="241"/>
  <c r="CV11" i="241"/>
  <c r="CU11" i="241"/>
  <c r="CT11" i="241"/>
  <c r="CS11" i="241"/>
  <c r="CR11" i="241"/>
  <c r="CQ11" i="241"/>
  <c r="CP11" i="241"/>
  <c r="CO11" i="241"/>
  <c r="CN11" i="241"/>
  <c r="CM11" i="241"/>
  <c r="CL11" i="241"/>
  <c r="DA10" i="241"/>
  <c r="CZ10" i="241"/>
  <c r="CY10" i="241"/>
  <c r="CX10" i="241"/>
  <c r="CW10" i="241"/>
  <c r="CV10" i="241"/>
  <c r="CU10" i="241"/>
  <c r="CT10" i="241"/>
  <c r="CS10" i="241"/>
  <c r="CR10" i="241"/>
  <c r="CQ10" i="241"/>
  <c r="CP10" i="241"/>
  <c r="CO10" i="241"/>
  <c r="CN10" i="241"/>
  <c r="CM10" i="241"/>
  <c r="CL10" i="241"/>
  <c r="DA9" i="241"/>
  <c r="CZ9" i="241"/>
  <c r="CY9" i="241"/>
  <c r="CX9" i="241"/>
  <c r="CW9" i="241"/>
  <c r="CV9" i="241"/>
  <c r="CU9" i="241"/>
  <c r="CT9" i="241"/>
  <c r="CS9" i="241"/>
  <c r="CR9" i="241"/>
  <c r="CQ9" i="241"/>
  <c r="CP9" i="241"/>
  <c r="CO9" i="241"/>
  <c r="CN9" i="241"/>
  <c r="CM9" i="241"/>
  <c r="CL9" i="241"/>
  <c r="DA8" i="241"/>
  <c r="CZ8" i="241"/>
  <c r="CY8" i="241"/>
  <c r="CX8" i="241"/>
  <c r="CW8" i="241"/>
  <c r="CV8" i="241"/>
  <c r="CU8" i="241"/>
  <c r="CT8" i="241"/>
  <c r="CS8" i="241"/>
  <c r="CR8" i="241"/>
  <c r="CQ8" i="241"/>
  <c r="CP8" i="241"/>
  <c r="CO8" i="241"/>
  <c r="CN8" i="241"/>
  <c r="CM8" i="241"/>
  <c r="CL8" i="241"/>
  <c r="DA7" i="241"/>
  <c r="CZ7" i="241"/>
  <c r="CY7" i="241"/>
  <c r="CX7" i="241"/>
  <c r="CW7" i="241"/>
  <c r="CV7" i="241"/>
  <c r="CU7" i="241"/>
  <c r="CT7" i="241"/>
  <c r="CS7" i="241"/>
  <c r="CR7" i="241"/>
  <c r="CQ7" i="241"/>
  <c r="CP7" i="241"/>
  <c r="CO7" i="241"/>
  <c r="CN7" i="241"/>
  <c r="CM7" i="241"/>
  <c r="CL7" i="241"/>
  <c r="DA6" i="241"/>
  <c r="CZ6" i="241"/>
  <c r="CY6" i="241"/>
  <c r="CX6" i="241"/>
  <c r="CW6" i="241"/>
  <c r="CV6" i="241"/>
  <c r="CU6" i="241"/>
  <c r="CT6" i="241"/>
  <c r="CS6" i="241"/>
  <c r="CR6" i="241"/>
  <c r="CQ6" i="241"/>
  <c r="CP6" i="241"/>
  <c r="CO6" i="241"/>
  <c r="CN6" i="241"/>
  <c r="CM6" i="241"/>
  <c r="CL6" i="241"/>
  <c r="DA5" i="241"/>
  <c r="CZ5" i="241"/>
  <c r="CY5" i="241"/>
  <c r="CX5" i="241"/>
  <c r="CW5" i="241"/>
  <c r="CV5" i="241"/>
  <c r="CU5" i="241"/>
  <c r="CT5" i="241"/>
  <c r="CS5" i="241"/>
  <c r="CR5" i="241"/>
  <c r="CQ5" i="241"/>
  <c r="CP5" i="241"/>
  <c r="CO5" i="241"/>
  <c r="CN5" i="241"/>
  <c r="CM5" i="241"/>
  <c r="CL5" i="241"/>
  <c r="DA4" i="241"/>
  <c r="CZ4" i="241"/>
  <c r="CY4" i="241"/>
  <c r="CX4" i="241"/>
  <c r="CW4" i="241"/>
  <c r="CV4" i="241"/>
  <c r="CU4" i="241"/>
  <c r="CT4" i="241"/>
  <c r="CS4" i="241"/>
  <c r="CR4" i="241"/>
  <c r="CQ4" i="241"/>
  <c r="CP4" i="241"/>
  <c r="CO4" i="241"/>
  <c r="CN4" i="241"/>
  <c r="CM4" i="241"/>
  <c r="CL4" i="241"/>
  <c r="DA3" i="241"/>
  <c r="CZ3" i="241"/>
  <c r="CY3" i="241"/>
  <c r="CX3" i="241"/>
  <c r="CW3" i="241"/>
  <c r="CV3" i="241"/>
  <c r="CU3" i="241"/>
  <c r="CT3" i="241"/>
  <c r="CS3" i="241"/>
  <c r="CR3" i="241"/>
  <c r="CQ3" i="241"/>
  <c r="CP3" i="241"/>
  <c r="CO3" i="241"/>
  <c r="CN3" i="241"/>
  <c r="CM3" i="241"/>
  <c r="CL3" i="241"/>
  <c r="CK107" i="241"/>
  <c r="CK95" i="241" s="1"/>
  <c r="CJ107" i="241"/>
  <c r="CI107" i="241"/>
  <c r="CH107" i="241"/>
  <c r="CG107" i="241"/>
  <c r="CG95" i="241" s="1"/>
  <c r="CF107" i="241"/>
  <c r="CE107" i="241"/>
  <c r="CE95" i="241" s="1"/>
  <c r="CD107" i="241"/>
  <c r="CD95" i="241" s="1"/>
  <c r="CC107" i="241"/>
  <c r="CC95" i="241" s="1"/>
  <c r="CB107" i="241"/>
  <c r="CA107" i="241"/>
  <c r="CA95" i="241" s="1"/>
  <c r="BZ107" i="241"/>
  <c r="BZ95" i="241" s="1"/>
  <c r="BY107" i="241"/>
  <c r="BY95" i="241" s="1"/>
  <c r="BX107" i="241"/>
  <c r="BW107" i="241"/>
  <c r="BW95" i="241" s="1"/>
  <c r="BV107" i="241"/>
  <c r="BV95" i="241" s="1"/>
  <c r="BU107" i="241"/>
  <c r="BU95" i="241" s="1"/>
  <c r="BT107" i="241"/>
  <c r="BS107" i="241"/>
  <c r="BS95" i="241" s="1"/>
  <c r="BR107" i="241"/>
  <c r="BR95" i="241" s="1"/>
  <c r="BQ107" i="241"/>
  <c r="BQ95" i="241" s="1"/>
  <c r="BP107" i="241"/>
  <c r="BO107" i="241"/>
  <c r="BO95" i="241" s="1"/>
  <c r="BN107" i="241"/>
  <c r="BN95" i="241" s="1"/>
  <c r="BM107" i="241"/>
  <c r="BM95" i="241" s="1"/>
  <c r="BL107" i="241"/>
  <c r="BK107" i="241"/>
  <c r="BK95" i="241" s="1"/>
  <c r="BJ107" i="241"/>
  <c r="BJ95" i="241" s="1"/>
  <c r="BI107" i="241"/>
  <c r="BI95" i="241" s="1"/>
  <c r="BH107" i="241"/>
  <c r="BG107" i="241"/>
  <c r="BG95" i="241" s="1"/>
  <c r="BF107" i="241"/>
  <c r="BF95" i="241" s="1"/>
  <c r="BE107" i="241"/>
  <c r="BE95" i="241" s="1"/>
  <c r="BD107" i="241"/>
  <c r="BC107" i="241"/>
  <c r="BC95" i="241" s="1"/>
  <c r="BB107" i="241"/>
  <c r="BB95" i="241" s="1"/>
  <c r="BA107" i="241"/>
  <c r="BA95" i="241" s="1"/>
  <c r="AZ107" i="241"/>
  <c r="AY107" i="241"/>
  <c r="AY95" i="241" s="1"/>
  <c r="AX107" i="241"/>
  <c r="AX95" i="241" s="1"/>
  <c r="AW107" i="241"/>
  <c r="AW95" i="241" s="1"/>
  <c r="AV107" i="241"/>
  <c r="AU107" i="241"/>
  <c r="AU95" i="241" s="1"/>
  <c r="AT107" i="241"/>
  <c r="AT95" i="241" s="1"/>
  <c r="AS107" i="241"/>
  <c r="AS95" i="241" s="1"/>
  <c r="AR107" i="241"/>
  <c r="AQ107" i="241"/>
  <c r="AQ95" i="241" s="1"/>
  <c r="AP107" i="241"/>
  <c r="AP95" i="241" s="1"/>
  <c r="AO107" i="241"/>
  <c r="AO95" i="241" s="1"/>
  <c r="AN107" i="241"/>
  <c r="AM107" i="241"/>
  <c r="AM95" i="241" s="1"/>
  <c r="AL107" i="241"/>
  <c r="AL95" i="241" s="1"/>
  <c r="AK107" i="241"/>
  <c r="AK95" i="241" s="1"/>
  <c r="AJ107" i="241"/>
  <c r="AI107" i="241"/>
  <c r="AI95" i="241" s="1"/>
  <c r="AH107" i="241"/>
  <c r="AH95" i="241" s="1"/>
  <c r="AG107" i="241"/>
  <c r="AG95" i="241" s="1"/>
  <c r="AF107" i="241"/>
  <c r="AE107" i="241"/>
  <c r="AE95" i="241" s="1"/>
  <c r="AD107" i="241"/>
  <c r="AD95" i="241" s="1"/>
  <c r="AC107" i="241"/>
  <c r="AC95" i="241" s="1"/>
  <c r="AB107" i="241"/>
  <c r="AA107" i="241"/>
  <c r="AA95" i="241" s="1"/>
  <c r="Z107" i="241"/>
  <c r="Z95" i="241" s="1"/>
  <c r="Y107" i="241"/>
  <c r="Y95" i="241" s="1"/>
  <c r="X107" i="241"/>
  <c r="W107" i="241"/>
  <c r="W95" i="241" s="1"/>
  <c r="V107" i="241"/>
  <c r="U107" i="241"/>
  <c r="U95" i="241" s="1"/>
  <c r="T107" i="241"/>
  <c r="S107" i="241"/>
  <c r="R107" i="241"/>
  <c r="R95" i="241" s="1"/>
  <c r="Q107" i="241"/>
  <c r="Q95" i="241" s="1"/>
  <c r="P107" i="241"/>
  <c r="O107" i="241"/>
  <c r="N107" i="241"/>
  <c r="N95" i="241" s="1"/>
  <c r="M107" i="241"/>
  <c r="M95" i="241" s="1"/>
  <c r="L107" i="241"/>
  <c r="K107" i="241"/>
  <c r="J107" i="241"/>
  <c r="J95" i="241" s="1"/>
  <c r="I107" i="241"/>
  <c r="I95" i="241" s="1"/>
  <c r="H107" i="241"/>
  <c r="G107" i="241"/>
  <c r="CK106" i="241"/>
  <c r="CJ106" i="241"/>
  <c r="CI106" i="241"/>
  <c r="CH106" i="241"/>
  <c r="CG106" i="241"/>
  <c r="CF106" i="241"/>
  <c r="CE106" i="241"/>
  <c r="CD106" i="241"/>
  <c r="CC106" i="241"/>
  <c r="CB106" i="241"/>
  <c r="CA106" i="241"/>
  <c r="BZ106" i="241"/>
  <c r="BY106" i="241"/>
  <c r="BX106" i="241"/>
  <c r="BW106" i="241"/>
  <c r="BV106" i="241"/>
  <c r="BU106" i="241"/>
  <c r="BT106" i="241"/>
  <c r="BS106" i="241"/>
  <c r="BR106" i="241"/>
  <c r="BQ106" i="241"/>
  <c r="BP106" i="241"/>
  <c r="BO106" i="241"/>
  <c r="BN106" i="241"/>
  <c r="BM106" i="241"/>
  <c r="BL106" i="241"/>
  <c r="BK106" i="241"/>
  <c r="BJ106" i="241"/>
  <c r="BI106" i="241"/>
  <c r="BH106" i="241"/>
  <c r="BG106" i="241"/>
  <c r="BF106" i="241"/>
  <c r="BE106" i="241"/>
  <c r="BD106" i="241"/>
  <c r="BC106" i="241"/>
  <c r="BB106" i="241"/>
  <c r="BA106" i="241"/>
  <c r="AZ106" i="241"/>
  <c r="AY106" i="241"/>
  <c r="AX106" i="241"/>
  <c r="AW106" i="241"/>
  <c r="AV106" i="241"/>
  <c r="AU106" i="241"/>
  <c r="AT106" i="241"/>
  <c r="AS106" i="241"/>
  <c r="AR106" i="241"/>
  <c r="AQ106" i="241"/>
  <c r="AP106" i="241"/>
  <c r="AO106" i="241"/>
  <c r="AN106" i="241"/>
  <c r="AM106" i="241"/>
  <c r="AL106" i="241"/>
  <c r="AK106" i="241"/>
  <c r="AJ106" i="241"/>
  <c r="AI106" i="241"/>
  <c r="AH106" i="241"/>
  <c r="AG106" i="241"/>
  <c r="AF106" i="241"/>
  <c r="AE106" i="241"/>
  <c r="AD106" i="241"/>
  <c r="AC106" i="241"/>
  <c r="AB106" i="241"/>
  <c r="AA106" i="241"/>
  <c r="Z106" i="241"/>
  <c r="Y106" i="241"/>
  <c r="X106" i="241"/>
  <c r="W106" i="241"/>
  <c r="V106" i="241"/>
  <c r="U106" i="241"/>
  <c r="T106" i="241"/>
  <c r="S106" i="241"/>
  <c r="R106" i="241"/>
  <c r="Q106" i="241"/>
  <c r="P106" i="241"/>
  <c r="O106" i="241"/>
  <c r="N106" i="241"/>
  <c r="M106" i="241"/>
  <c r="L106" i="241"/>
  <c r="K106" i="241"/>
  <c r="J106" i="241"/>
  <c r="I106" i="241"/>
  <c r="H106" i="241"/>
  <c r="G106" i="241"/>
  <c r="CK105" i="241"/>
  <c r="CJ105" i="241"/>
  <c r="CI105" i="241"/>
  <c r="CH105" i="241"/>
  <c r="CG105" i="241"/>
  <c r="CF105" i="241"/>
  <c r="CE105" i="241"/>
  <c r="CD105" i="241"/>
  <c r="CC105" i="241"/>
  <c r="CB105" i="241"/>
  <c r="CA105" i="241"/>
  <c r="BZ105" i="241"/>
  <c r="BY105" i="241"/>
  <c r="BX105" i="241"/>
  <c r="BW105" i="241"/>
  <c r="BV105" i="241"/>
  <c r="BU105" i="241"/>
  <c r="BT105" i="241"/>
  <c r="BS105" i="241"/>
  <c r="BR105" i="241"/>
  <c r="BQ105" i="241"/>
  <c r="BP105" i="241"/>
  <c r="BO105" i="241"/>
  <c r="BN105" i="241"/>
  <c r="BM105" i="241"/>
  <c r="BL105" i="241"/>
  <c r="BK105" i="241"/>
  <c r="BJ105" i="241"/>
  <c r="BI105" i="241"/>
  <c r="BH105" i="241"/>
  <c r="BG105" i="241"/>
  <c r="BF105" i="241"/>
  <c r="BE105" i="241"/>
  <c r="BD105" i="241"/>
  <c r="BC105" i="241"/>
  <c r="BB105" i="241"/>
  <c r="BA105" i="241"/>
  <c r="AZ105" i="241"/>
  <c r="AY105" i="241"/>
  <c r="AX105" i="241"/>
  <c r="AW105" i="241"/>
  <c r="AV105" i="241"/>
  <c r="AU105" i="241"/>
  <c r="AT105" i="241"/>
  <c r="AS105" i="241"/>
  <c r="AR105" i="241"/>
  <c r="AQ105" i="241"/>
  <c r="AP105" i="241"/>
  <c r="AO105" i="241"/>
  <c r="AN105" i="241"/>
  <c r="AM105" i="241"/>
  <c r="AL105" i="241"/>
  <c r="AK105" i="241"/>
  <c r="AJ105" i="241"/>
  <c r="AI105" i="241"/>
  <c r="AH105" i="241"/>
  <c r="AG105" i="241"/>
  <c r="AF105" i="241"/>
  <c r="AE105" i="241"/>
  <c r="AD105" i="241"/>
  <c r="AC105" i="241"/>
  <c r="AB105" i="241"/>
  <c r="AA105" i="241"/>
  <c r="Z105" i="241"/>
  <c r="Y105" i="241"/>
  <c r="X105" i="241"/>
  <c r="W105" i="241"/>
  <c r="V105" i="241"/>
  <c r="U105" i="241"/>
  <c r="T105" i="241"/>
  <c r="S105" i="241"/>
  <c r="R105" i="241"/>
  <c r="Q105" i="241"/>
  <c r="P105" i="241"/>
  <c r="O105" i="241"/>
  <c r="N105" i="241"/>
  <c r="M105" i="241"/>
  <c r="L105" i="241"/>
  <c r="K105" i="241"/>
  <c r="J105" i="241"/>
  <c r="I105" i="241"/>
  <c r="H105" i="241"/>
  <c r="G105" i="241"/>
  <c r="CK104" i="241"/>
  <c r="CJ104" i="241"/>
  <c r="CI104" i="241"/>
  <c r="CI94" i="241" s="1"/>
  <c r="CH104" i="241"/>
  <c r="CH94" i="241" s="1"/>
  <c r="CG104" i="241"/>
  <c r="CF104" i="241"/>
  <c r="CE104" i="241"/>
  <c r="CE94" i="241" s="1"/>
  <c r="CD104" i="241"/>
  <c r="CD94" i="241" s="1"/>
  <c r="CC104" i="241"/>
  <c r="CB104" i="241"/>
  <c r="CA104" i="241"/>
  <c r="CA94" i="241" s="1"/>
  <c r="BZ104" i="241"/>
  <c r="BZ94" i="241" s="1"/>
  <c r="BY104" i="241"/>
  <c r="BX104" i="241"/>
  <c r="BW104" i="241"/>
  <c r="BW94" i="241" s="1"/>
  <c r="BV104" i="241"/>
  <c r="BV94" i="241" s="1"/>
  <c r="BU104" i="241"/>
  <c r="BT104" i="241"/>
  <c r="BS104" i="241"/>
  <c r="BS94" i="241" s="1"/>
  <c r="BR104" i="241"/>
  <c r="BR94" i="241" s="1"/>
  <c r="BQ104" i="241"/>
  <c r="BP104" i="241"/>
  <c r="BO104" i="241"/>
  <c r="BO94" i="241" s="1"/>
  <c r="BN104" i="241"/>
  <c r="BN94" i="241" s="1"/>
  <c r="BM104" i="241"/>
  <c r="BL104" i="241"/>
  <c r="BK104" i="241"/>
  <c r="BJ104" i="241"/>
  <c r="BJ94" i="241" s="1"/>
  <c r="BI104" i="241"/>
  <c r="BH104" i="241"/>
  <c r="BH94" i="241" s="1"/>
  <c r="BG104" i="241"/>
  <c r="BG94" i="241" s="1"/>
  <c r="BF104" i="241"/>
  <c r="BF94" i="241" s="1"/>
  <c r="BE104" i="241"/>
  <c r="BD104" i="241"/>
  <c r="BD94" i="241" s="1"/>
  <c r="BC104" i="241"/>
  <c r="BC94" i="241" s="1"/>
  <c r="BB104" i="241"/>
  <c r="BB94" i="241" s="1"/>
  <c r="BA104" i="241"/>
  <c r="AZ104" i="241"/>
  <c r="AZ94" i="241" s="1"/>
  <c r="AY104" i="241"/>
  <c r="AY94" i="241" s="1"/>
  <c r="AX104" i="241"/>
  <c r="AX94" i="241" s="1"/>
  <c r="AW104" i="241"/>
  <c r="AV104" i="241"/>
  <c r="AV94" i="241" s="1"/>
  <c r="AU104" i="241"/>
  <c r="AU94" i="241" s="1"/>
  <c r="AT104" i="241"/>
  <c r="AT94" i="241" s="1"/>
  <c r="AS104" i="241"/>
  <c r="AR104" i="241"/>
  <c r="AR94" i="241" s="1"/>
  <c r="AQ104" i="241"/>
  <c r="AQ94" i="241" s="1"/>
  <c r="AP104" i="241"/>
  <c r="AP94" i="241" s="1"/>
  <c r="AO104" i="241"/>
  <c r="AN104" i="241"/>
  <c r="AN94" i="241" s="1"/>
  <c r="AM104" i="241"/>
  <c r="AM94" i="241" s="1"/>
  <c r="AL104" i="241"/>
  <c r="AL94" i="241" s="1"/>
  <c r="AK104" i="241"/>
  <c r="AJ104" i="241"/>
  <c r="AJ94" i="241" s="1"/>
  <c r="AI104" i="241"/>
  <c r="AI94" i="241" s="1"/>
  <c r="AH104" i="241"/>
  <c r="AH94" i="241" s="1"/>
  <c r="AG104" i="241"/>
  <c r="AF104" i="241"/>
  <c r="AF94" i="241" s="1"/>
  <c r="AE104" i="241"/>
  <c r="AE94" i="241" s="1"/>
  <c r="AD104" i="241"/>
  <c r="AD94" i="241" s="1"/>
  <c r="AC104" i="241"/>
  <c r="AB104" i="241"/>
  <c r="AB94" i="241" s="1"/>
  <c r="AA104" i="241"/>
  <c r="AA94" i="241" s="1"/>
  <c r="Z104" i="241"/>
  <c r="Z94" i="241" s="1"/>
  <c r="Y104" i="241"/>
  <c r="X104" i="241"/>
  <c r="X94" i="241" s="1"/>
  <c r="W104" i="241"/>
  <c r="W94" i="241" s="1"/>
  <c r="V104" i="241"/>
  <c r="V94" i="241" s="1"/>
  <c r="U104" i="241"/>
  <c r="T104" i="241"/>
  <c r="T94" i="241" s="1"/>
  <c r="S104" i="241"/>
  <c r="S94" i="241" s="1"/>
  <c r="R104" i="241"/>
  <c r="R94" i="241" s="1"/>
  <c r="Q104" i="241"/>
  <c r="P104" i="241"/>
  <c r="P94" i="241" s="1"/>
  <c r="O104" i="241"/>
  <c r="O94" i="241" s="1"/>
  <c r="N104" i="241"/>
  <c r="N94" i="241" s="1"/>
  <c r="M104" i="241"/>
  <c r="L104" i="241"/>
  <c r="L94" i="241" s="1"/>
  <c r="K104" i="241"/>
  <c r="K94" i="241" s="1"/>
  <c r="J104" i="241"/>
  <c r="J94" i="241" s="1"/>
  <c r="I104" i="241"/>
  <c r="H104" i="241"/>
  <c r="H94" i="241" s="1"/>
  <c r="G104" i="241"/>
  <c r="G94" i="241" s="1"/>
  <c r="CK103" i="241"/>
  <c r="CJ103" i="241"/>
  <c r="CI103" i="241"/>
  <c r="CH103" i="241"/>
  <c r="CG103" i="241"/>
  <c r="CF103" i="241"/>
  <c r="CE103" i="241"/>
  <c r="CD103" i="241"/>
  <c r="CC103" i="241"/>
  <c r="CB103" i="241"/>
  <c r="CA103" i="241"/>
  <c r="BZ103" i="241"/>
  <c r="BY103" i="241"/>
  <c r="BX103" i="241"/>
  <c r="BW103" i="241"/>
  <c r="BV103" i="241"/>
  <c r="BU103" i="241"/>
  <c r="BT103" i="241"/>
  <c r="BS103" i="241"/>
  <c r="BR103" i="241"/>
  <c r="BQ103" i="241"/>
  <c r="BP103" i="241"/>
  <c r="BO103" i="241"/>
  <c r="BN103" i="241"/>
  <c r="BM103" i="241"/>
  <c r="BL103" i="241"/>
  <c r="BK103" i="241"/>
  <c r="BJ103" i="241"/>
  <c r="BI103" i="241"/>
  <c r="BH103" i="241"/>
  <c r="BG103" i="241"/>
  <c r="BF103" i="241"/>
  <c r="BE103" i="241"/>
  <c r="BD103" i="241"/>
  <c r="BC103" i="241"/>
  <c r="BB103" i="241"/>
  <c r="BA103" i="241"/>
  <c r="AZ103" i="241"/>
  <c r="AY103" i="241"/>
  <c r="AX103" i="241"/>
  <c r="AW103" i="241"/>
  <c r="AV103" i="241"/>
  <c r="AU103" i="241"/>
  <c r="AT103" i="241"/>
  <c r="AS103" i="241"/>
  <c r="AR103" i="241"/>
  <c r="AQ103" i="241"/>
  <c r="AP103" i="241"/>
  <c r="AO103" i="241"/>
  <c r="AN103" i="241"/>
  <c r="AM103" i="241"/>
  <c r="AL103" i="241"/>
  <c r="AK103" i="241"/>
  <c r="AJ103" i="241"/>
  <c r="AI103" i="241"/>
  <c r="AH103" i="241"/>
  <c r="AG103" i="241"/>
  <c r="AF103" i="241"/>
  <c r="AE103" i="241"/>
  <c r="AD103" i="241"/>
  <c r="AC103" i="241"/>
  <c r="AB103" i="241"/>
  <c r="AA103" i="241"/>
  <c r="Z103" i="241"/>
  <c r="Y103" i="241"/>
  <c r="X103" i="241"/>
  <c r="W103" i="241"/>
  <c r="V103" i="241"/>
  <c r="U103" i="241"/>
  <c r="T103" i="241"/>
  <c r="S103" i="241"/>
  <c r="R103" i="241"/>
  <c r="Q103" i="241"/>
  <c r="P103" i="241"/>
  <c r="O103" i="241"/>
  <c r="N103" i="241"/>
  <c r="M103" i="241"/>
  <c r="L103" i="241"/>
  <c r="K103" i="241"/>
  <c r="J103" i="241"/>
  <c r="I103" i="241"/>
  <c r="H103" i="241"/>
  <c r="G103" i="241"/>
  <c r="CK102" i="241"/>
  <c r="CK93" i="241" s="1"/>
  <c r="CJ102" i="241"/>
  <c r="CJ93" i="241" s="1"/>
  <c r="CI102" i="241"/>
  <c r="CH102" i="241"/>
  <c r="CH93" i="241" s="1"/>
  <c r="CG102" i="241"/>
  <c r="CG93" i="241" s="1"/>
  <c r="CF102" i="241"/>
  <c r="CF93" i="241" s="1"/>
  <c r="CE102" i="241"/>
  <c r="CD102" i="241"/>
  <c r="CD93" i="241" s="1"/>
  <c r="CC102" i="241"/>
  <c r="CC93" i="241" s="1"/>
  <c r="CB102" i="241"/>
  <c r="CB93" i="241" s="1"/>
  <c r="CA102" i="241"/>
  <c r="BZ102" i="241"/>
  <c r="BZ93" i="241" s="1"/>
  <c r="BY102" i="241"/>
  <c r="BY93" i="241" s="1"/>
  <c r="BX102" i="241"/>
  <c r="BX93" i="241" s="1"/>
  <c r="BW102" i="241"/>
  <c r="BV102" i="241"/>
  <c r="BV93" i="241" s="1"/>
  <c r="BU102" i="241"/>
  <c r="BU93" i="241" s="1"/>
  <c r="BT102" i="241"/>
  <c r="BT93" i="241" s="1"/>
  <c r="BS102" i="241"/>
  <c r="BR102" i="241"/>
  <c r="BR93" i="241" s="1"/>
  <c r="BQ102" i="241"/>
  <c r="BQ93" i="241" s="1"/>
  <c r="BP102" i="241"/>
  <c r="BP93" i="241" s="1"/>
  <c r="BO102" i="241"/>
  <c r="BN102" i="241"/>
  <c r="BN93" i="241" s="1"/>
  <c r="BM102" i="241"/>
  <c r="BM93" i="241" s="1"/>
  <c r="BL102" i="241"/>
  <c r="BL93" i="241" s="1"/>
  <c r="BK102" i="241"/>
  <c r="BJ102" i="241"/>
  <c r="BJ93" i="241" s="1"/>
  <c r="BI102" i="241"/>
  <c r="BI93" i="241" s="1"/>
  <c r="BH102" i="241"/>
  <c r="BH93" i="241" s="1"/>
  <c r="BG102" i="241"/>
  <c r="BF102" i="241"/>
  <c r="BF93" i="241" s="1"/>
  <c r="BE102" i="241"/>
  <c r="BE93" i="241" s="1"/>
  <c r="BD102" i="241"/>
  <c r="BD93" i="241" s="1"/>
  <c r="BC102" i="241"/>
  <c r="BB102" i="241"/>
  <c r="BB93" i="241" s="1"/>
  <c r="BA102" i="241"/>
  <c r="BA93" i="241" s="1"/>
  <c r="AZ102" i="241"/>
  <c r="AZ93" i="241" s="1"/>
  <c r="AY102" i="241"/>
  <c r="AX102" i="241"/>
  <c r="AX93" i="241" s="1"/>
  <c r="AW102" i="241"/>
  <c r="AW93" i="241" s="1"/>
  <c r="AV102" i="241"/>
  <c r="AV93" i="241" s="1"/>
  <c r="AU102" i="241"/>
  <c r="AT102" i="241"/>
  <c r="AT93" i="241" s="1"/>
  <c r="AS102" i="241"/>
  <c r="AR102" i="241"/>
  <c r="AR93" i="241" s="1"/>
  <c r="AQ102" i="241"/>
  <c r="AP102" i="241"/>
  <c r="AO102" i="241"/>
  <c r="AO93" i="241" s="1"/>
  <c r="AN102" i="241"/>
  <c r="AN93" i="241" s="1"/>
  <c r="AM102" i="241"/>
  <c r="AL102" i="241"/>
  <c r="AK102" i="241"/>
  <c r="AK93" i="241" s="1"/>
  <c r="AJ102" i="241"/>
  <c r="AJ93" i="241" s="1"/>
  <c r="AI102" i="241"/>
  <c r="AH102" i="241"/>
  <c r="AG102" i="241"/>
  <c r="AG93" i="241" s="1"/>
  <c r="AF102" i="241"/>
  <c r="AF93" i="241" s="1"/>
  <c r="AE102" i="241"/>
  <c r="AD102" i="241"/>
  <c r="AC102" i="241"/>
  <c r="AC93" i="241" s="1"/>
  <c r="AB102" i="241"/>
  <c r="AB93" i="241" s="1"/>
  <c r="AA102" i="241"/>
  <c r="Z102" i="241"/>
  <c r="Y102" i="241"/>
  <c r="Y93" i="241" s="1"/>
  <c r="X102" i="241"/>
  <c r="X93" i="241" s="1"/>
  <c r="W102" i="241"/>
  <c r="V102" i="241"/>
  <c r="U102" i="241"/>
  <c r="U93" i="241" s="1"/>
  <c r="T102" i="241"/>
  <c r="T93" i="241" s="1"/>
  <c r="S102" i="241"/>
  <c r="R102" i="241"/>
  <c r="Q102" i="241"/>
  <c r="Q93" i="241" s="1"/>
  <c r="P102" i="241"/>
  <c r="P93" i="241" s="1"/>
  <c r="O102" i="241"/>
  <c r="N102" i="241"/>
  <c r="M102" i="241"/>
  <c r="M93" i="241" s="1"/>
  <c r="L102" i="241"/>
  <c r="L93" i="241" s="1"/>
  <c r="K102" i="241"/>
  <c r="J102" i="241"/>
  <c r="I102" i="241"/>
  <c r="I93" i="241" s="1"/>
  <c r="H102" i="241"/>
  <c r="H93" i="241" s="1"/>
  <c r="G102" i="241"/>
  <c r="CK101" i="241"/>
  <c r="CJ101" i="241"/>
  <c r="CI101" i="241"/>
  <c r="CH101" i="241"/>
  <c r="CG101" i="241"/>
  <c r="CF101" i="241"/>
  <c r="CE101" i="241"/>
  <c r="CD101" i="241"/>
  <c r="CC101" i="241"/>
  <c r="CB101" i="241"/>
  <c r="CA101" i="241"/>
  <c r="BZ101" i="241"/>
  <c r="BY101" i="241"/>
  <c r="BX101" i="241"/>
  <c r="BW101" i="241"/>
  <c r="BV101" i="241"/>
  <c r="BU101" i="241"/>
  <c r="BT101" i="241"/>
  <c r="BS101" i="241"/>
  <c r="BR101" i="241"/>
  <c r="BQ101" i="241"/>
  <c r="BP101" i="241"/>
  <c r="BO101" i="241"/>
  <c r="BN101" i="241"/>
  <c r="BM101" i="241"/>
  <c r="BL101" i="241"/>
  <c r="BK101" i="241"/>
  <c r="BJ101" i="241"/>
  <c r="BI101" i="241"/>
  <c r="BH101" i="241"/>
  <c r="BG101" i="241"/>
  <c r="BF101" i="241"/>
  <c r="BE101" i="241"/>
  <c r="BD101" i="241"/>
  <c r="BC101" i="241"/>
  <c r="BB101" i="241"/>
  <c r="BA101" i="241"/>
  <c r="AZ101" i="241"/>
  <c r="AY101" i="241"/>
  <c r="AX101" i="241"/>
  <c r="AW101" i="241"/>
  <c r="AV101" i="241"/>
  <c r="AU101" i="241"/>
  <c r="AT101" i="241"/>
  <c r="AS101" i="241"/>
  <c r="AR101" i="241"/>
  <c r="AQ101" i="241"/>
  <c r="AP101" i="241"/>
  <c r="AO101" i="241"/>
  <c r="AN101" i="241"/>
  <c r="AM101" i="241"/>
  <c r="AL101" i="241"/>
  <c r="AK101" i="241"/>
  <c r="AJ101" i="241"/>
  <c r="AI101" i="241"/>
  <c r="AH101" i="241"/>
  <c r="AG101" i="241"/>
  <c r="AF101" i="241"/>
  <c r="AE101" i="241"/>
  <c r="AD101" i="241"/>
  <c r="AC101" i="241"/>
  <c r="AB101" i="241"/>
  <c r="AA101" i="241"/>
  <c r="Z101" i="241"/>
  <c r="Y101" i="241"/>
  <c r="X101" i="241"/>
  <c r="W101" i="241"/>
  <c r="V101" i="241"/>
  <c r="U101" i="241"/>
  <c r="T101" i="241"/>
  <c r="S101" i="241"/>
  <c r="R101" i="241"/>
  <c r="Q101" i="241"/>
  <c r="P101" i="241"/>
  <c r="O101" i="241"/>
  <c r="N101" i="241"/>
  <c r="M101" i="241"/>
  <c r="L101" i="241"/>
  <c r="K101" i="241"/>
  <c r="J101" i="241"/>
  <c r="I101" i="241"/>
  <c r="H101" i="241"/>
  <c r="G101" i="241"/>
  <c r="CK100" i="241"/>
  <c r="CJ100" i="241"/>
  <c r="CI100" i="241"/>
  <c r="CH100" i="241"/>
  <c r="CG100" i="241"/>
  <c r="CF100" i="241"/>
  <c r="CE100" i="241"/>
  <c r="CD100" i="241"/>
  <c r="CC100" i="241"/>
  <c r="CB100" i="241"/>
  <c r="CA100" i="241"/>
  <c r="BZ100" i="241"/>
  <c r="BY100" i="241"/>
  <c r="BX100" i="241"/>
  <c r="BW100" i="241"/>
  <c r="BV100" i="241"/>
  <c r="BU100" i="241"/>
  <c r="BT100" i="241"/>
  <c r="BS100" i="241"/>
  <c r="BR100" i="241"/>
  <c r="BQ100" i="241"/>
  <c r="BP100" i="241"/>
  <c r="BO100" i="241"/>
  <c r="BN100" i="241"/>
  <c r="BM100" i="241"/>
  <c r="BL100" i="241"/>
  <c r="BK100" i="241"/>
  <c r="BJ100" i="241"/>
  <c r="BI100" i="241"/>
  <c r="BH100" i="241"/>
  <c r="BG100" i="241"/>
  <c r="BF100" i="241"/>
  <c r="BE100" i="241"/>
  <c r="BD100" i="241"/>
  <c r="BC100" i="241"/>
  <c r="BB100" i="241"/>
  <c r="BA100" i="241"/>
  <c r="AZ100" i="241"/>
  <c r="AY100" i="241"/>
  <c r="AX100" i="241"/>
  <c r="AW100" i="241"/>
  <c r="AV100" i="241"/>
  <c r="AU100" i="241"/>
  <c r="AT100" i="241"/>
  <c r="AS100" i="241"/>
  <c r="AR100" i="241"/>
  <c r="AQ100" i="241"/>
  <c r="AP100" i="241"/>
  <c r="AO100" i="241"/>
  <c r="AN100" i="241"/>
  <c r="AM100" i="241"/>
  <c r="AL100" i="241"/>
  <c r="AK100" i="241"/>
  <c r="AJ100" i="241"/>
  <c r="AI100" i="241"/>
  <c r="AH100" i="241"/>
  <c r="AG100" i="241"/>
  <c r="AF100" i="241"/>
  <c r="AE100" i="241"/>
  <c r="AD100" i="241"/>
  <c r="AC100" i="241"/>
  <c r="AB100" i="241"/>
  <c r="AA100" i="241"/>
  <c r="Z100" i="241"/>
  <c r="Y100" i="241"/>
  <c r="X100" i="241"/>
  <c r="W100" i="241"/>
  <c r="V100" i="241"/>
  <c r="U100" i="241"/>
  <c r="T100" i="241"/>
  <c r="S100" i="241"/>
  <c r="R100" i="241"/>
  <c r="Q100" i="241"/>
  <c r="P100" i="241"/>
  <c r="O100" i="241"/>
  <c r="N100" i="241"/>
  <c r="M100" i="241"/>
  <c r="L100" i="241"/>
  <c r="K100" i="241"/>
  <c r="J100" i="241"/>
  <c r="I100" i="241"/>
  <c r="H100" i="241"/>
  <c r="G100" i="241"/>
  <c r="CK99" i="241"/>
  <c r="CJ99" i="241"/>
  <c r="CI99" i="241"/>
  <c r="CH99" i="241"/>
  <c r="CG99" i="241"/>
  <c r="CF99" i="241"/>
  <c r="CE99" i="241"/>
  <c r="CD99" i="241"/>
  <c r="CC99" i="241"/>
  <c r="CB99" i="241"/>
  <c r="CA99" i="241"/>
  <c r="BZ99" i="241"/>
  <c r="BY99" i="241"/>
  <c r="BX99" i="241"/>
  <c r="BW99" i="241"/>
  <c r="BV99" i="241"/>
  <c r="BU99" i="241"/>
  <c r="BT99" i="241"/>
  <c r="BS99" i="241"/>
  <c r="BR99" i="241"/>
  <c r="BQ99" i="241"/>
  <c r="BP99" i="241"/>
  <c r="BO99" i="241"/>
  <c r="BN99" i="241"/>
  <c r="BM99" i="241"/>
  <c r="BL99" i="241"/>
  <c r="BK99" i="241"/>
  <c r="BJ99" i="241"/>
  <c r="BI99" i="241"/>
  <c r="BH99" i="241"/>
  <c r="BG99" i="241"/>
  <c r="BF99" i="241"/>
  <c r="BE99" i="241"/>
  <c r="BD99" i="241"/>
  <c r="BC99" i="241"/>
  <c r="BB99" i="241"/>
  <c r="BA99" i="241"/>
  <c r="AZ99" i="241"/>
  <c r="AY99" i="241"/>
  <c r="AX99" i="241"/>
  <c r="AW99" i="241"/>
  <c r="AV99" i="241"/>
  <c r="AU99" i="241"/>
  <c r="AT99" i="241"/>
  <c r="AS99" i="241"/>
  <c r="AR99" i="241"/>
  <c r="AQ99" i="241"/>
  <c r="AP99" i="241"/>
  <c r="AO99" i="241"/>
  <c r="AN99" i="241"/>
  <c r="AM99" i="241"/>
  <c r="AL99" i="241"/>
  <c r="AK99" i="241"/>
  <c r="AJ99" i="241"/>
  <c r="AI99" i="241"/>
  <c r="AH99" i="241"/>
  <c r="AG99" i="241"/>
  <c r="AF99" i="241"/>
  <c r="AE99" i="241"/>
  <c r="AD99" i="241"/>
  <c r="AC99" i="241"/>
  <c r="AB99" i="241"/>
  <c r="AA99" i="241"/>
  <c r="Z99" i="241"/>
  <c r="Y99" i="241"/>
  <c r="X99" i="241"/>
  <c r="W99" i="241"/>
  <c r="V99" i="241"/>
  <c r="U99" i="241"/>
  <c r="T99" i="241"/>
  <c r="S99" i="241"/>
  <c r="R99" i="241"/>
  <c r="Q99" i="241"/>
  <c r="P99" i="241"/>
  <c r="O99" i="241"/>
  <c r="N99" i="241"/>
  <c r="M99" i="241"/>
  <c r="L99" i="241"/>
  <c r="K99" i="241"/>
  <c r="J99" i="241"/>
  <c r="I99" i="241"/>
  <c r="H99" i="241"/>
  <c r="G99" i="241"/>
  <c r="CK98" i="241"/>
  <c r="CJ98" i="241"/>
  <c r="CI98" i="241"/>
  <c r="CH98" i="241"/>
  <c r="CG98" i="241"/>
  <c r="CF98" i="241"/>
  <c r="CE98" i="241"/>
  <c r="CD98" i="241"/>
  <c r="CC98" i="241"/>
  <c r="CB98" i="241"/>
  <c r="CA98" i="241"/>
  <c r="BZ98" i="241"/>
  <c r="BY98" i="241"/>
  <c r="BX98" i="241"/>
  <c r="BW98" i="241"/>
  <c r="BV98" i="241"/>
  <c r="BU98" i="241"/>
  <c r="BT98" i="241"/>
  <c r="BS98" i="241"/>
  <c r="BR98" i="241"/>
  <c r="BQ98" i="241"/>
  <c r="BP98" i="241"/>
  <c r="BO98" i="241"/>
  <c r="BN98" i="241"/>
  <c r="BM98" i="241"/>
  <c r="BL98" i="241"/>
  <c r="BK98" i="241"/>
  <c r="BJ98" i="241"/>
  <c r="BI98" i="241"/>
  <c r="BH98" i="241"/>
  <c r="BG98" i="241"/>
  <c r="BF98" i="241"/>
  <c r="BE98" i="241"/>
  <c r="BD98" i="241"/>
  <c r="BC98" i="241"/>
  <c r="BB98" i="241"/>
  <c r="BA98" i="241"/>
  <c r="AZ98" i="241"/>
  <c r="AY98" i="241"/>
  <c r="AX98" i="241"/>
  <c r="AW98" i="241"/>
  <c r="AV98" i="241"/>
  <c r="AU98" i="241"/>
  <c r="AT98" i="241"/>
  <c r="AS98" i="241"/>
  <c r="AR98" i="241"/>
  <c r="AQ98" i="241"/>
  <c r="AP98" i="241"/>
  <c r="AO98" i="241"/>
  <c r="AN98" i="241"/>
  <c r="AM98" i="241"/>
  <c r="AL98" i="241"/>
  <c r="AK98" i="241"/>
  <c r="AJ98" i="241"/>
  <c r="AI98" i="241"/>
  <c r="AH98" i="241"/>
  <c r="AG98" i="241"/>
  <c r="AF98" i="241"/>
  <c r="AE98" i="241"/>
  <c r="AD98" i="241"/>
  <c r="AC98" i="241"/>
  <c r="AB98" i="241"/>
  <c r="AA98" i="241"/>
  <c r="Z98" i="241"/>
  <c r="Y98" i="241"/>
  <c r="X98" i="241"/>
  <c r="W98" i="241"/>
  <c r="V98" i="241"/>
  <c r="U98" i="241"/>
  <c r="T98" i="241"/>
  <c r="S98" i="241"/>
  <c r="R98" i="241"/>
  <c r="Q98" i="241"/>
  <c r="P98" i="241"/>
  <c r="O98" i="241"/>
  <c r="N98" i="241"/>
  <c r="M98" i="241"/>
  <c r="L98" i="241"/>
  <c r="K98" i="241"/>
  <c r="J98" i="241"/>
  <c r="I98" i="241"/>
  <c r="H98" i="241"/>
  <c r="G98" i="241"/>
  <c r="CK97" i="241"/>
  <c r="CJ97" i="241"/>
  <c r="CI97" i="241"/>
  <c r="CH97" i="241"/>
  <c r="CG97" i="241"/>
  <c r="CF97" i="241"/>
  <c r="CE97" i="241"/>
  <c r="CD97" i="241"/>
  <c r="CC97" i="241"/>
  <c r="CB97" i="241"/>
  <c r="CA97" i="241"/>
  <c r="BZ97" i="241"/>
  <c r="BY97" i="241"/>
  <c r="BX97" i="241"/>
  <c r="BW97" i="241"/>
  <c r="BV97" i="241"/>
  <c r="BU97" i="241"/>
  <c r="BT97" i="241"/>
  <c r="BS97" i="241"/>
  <c r="BR97" i="241"/>
  <c r="BQ97" i="241"/>
  <c r="BP97" i="241"/>
  <c r="BO97" i="241"/>
  <c r="BN97" i="241"/>
  <c r="BM97" i="241"/>
  <c r="BL97" i="241"/>
  <c r="BK97" i="241"/>
  <c r="BJ97" i="241"/>
  <c r="BI97" i="241"/>
  <c r="BH97" i="241"/>
  <c r="BG97" i="241"/>
  <c r="BF97" i="241"/>
  <c r="BE97" i="241"/>
  <c r="BD97" i="241"/>
  <c r="BC97" i="241"/>
  <c r="BB97" i="241"/>
  <c r="BA97" i="241"/>
  <c r="AZ97" i="241"/>
  <c r="AY97" i="241"/>
  <c r="AX97" i="241"/>
  <c r="AW97" i="241"/>
  <c r="AV97" i="241"/>
  <c r="AU97" i="241"/>
  <c r="AT97" i="241"/>
  <c r="AS97" i="241"/>
  <c r="AR97" i="241"/>
  <c r="AQ97" i="241"/>
  <c r="AP97" i="241"/>
  <c r="AO97" i="241"/>
  <c r="AN97" i="241"/>
  <c r="AM97" i="241"/>
  <c r="AL97" i="241"/>
  <c r="AK97" i="241"/>
  <c r="AJ97" i="241"/>
  <c r="AI97" i="241"/>
  <c r="AH97" i="241"/>
  <c r="AG97" i="241"/>
  <c r="AF97" i="241"/>
  <c r="AE97" i="241"/>
  <c r="AD97" i="241"/>
  <c r="AC97" i="241"/>
  <c r="AB97" i="241"/>
  <c r="AA97" i="241"/>
  <c r="Z97" i="241"/>
  <c r="Y97" i="241"/>
  <c r="X97" i="241"/>
  <c r="W97" i="241"/>
  <c r="V97" i="241"/>
  <c r="U97" i="241"/>
  <c r="T97" i="241"/>
  <c r="S97" i="241"/>
  <c r="R97" i="241"/>
  <c r="Q97" i="241"/>
  <c r="P97" i="241"/>
  <c r="O97" i="241"/>
  <c r="N97" i="241"/>
  <c r="M97" i="241"/>
  <c r="L97" i="241"/>
  <c r="K97" i="241"/>
  <c r="J97" i="241"/>
  <c r="I97" i="241"/>
  <c r="H97" i="241"/>
  <c r="G97" i="241"/>
  <c r="CJ95" i="241"/>
  <c r="CI95" i="241"/>
  <c r="CH95" i="241"/>
  <c r="CF95" i="241"/>
  <c r="CB95" i="241"/>
  <c r="BX95" i="241"/>
  <c r="BT95" i="241"/>
  <c r="BP95" i="241"/>
  <c r="BL95" i="241"/>
  <c r="BH95" i="241"/>
  <c r="BD95" i="241"/>
  <c r="AZ95" i="241"/>
  <c r="AV95" i="241"/>
  <c r="AR95" i="241"/>
  <c r="AN95" i="241"/>
  <c r="AJ95" i="241"/>
  <c r="AF95" i="241"/>
  <c r="AB95" i="241"/>
  <c r="X95" i="241"/>
  <c r="V95" i="241"/>
  <c r="T95" i="241"/>
  <c r="S95" i="241"/>
  <c r="P95" i="241"/>
  <c r="O95" i="241"/>
  <c r="L95" i="241"/>
  <c r="K95" i="241"/>
  <c r="H95" i="241"/>
  <c r="G95" i="241"/>
  <c r="CK94" i="241"/>
  <c r="CJ94" i="241"/>
  <c r="CG94" i="241"/>
  <c r="CF94" i="241"/>
  <c r="CC94" i="241"/>
  <c r="CB94" i="241"/>
  <c r="BY94" i="241"/>
  <c r="BX94" i="241"/>
  <c r="BU94" i="241"/>
  <c r="BT94" i="241"/>
  <c r="BQ94" i="241"/>
  <c r="BP94" i="241"/>
  <c r="BM94" i="241"/>
  <c r="BL94" i="241"/>
  <c r="BK94" i="241"/>
  <c r="BI94" i="241"/>
  <c r="BE94" i="241"/>
  <c r="BA94" i="241"/>
  <c r="AW94" i="241"/>
  <c r="AS94" i="241"/>
  <c r="AO94" i="241"/>
  <c r="AK94" i="241"/>
  <c r="AG94" i="241"/>
  <c r="AC94" i="241"/>
  <c r="Y94" i="241"/>
  <c r="U94" i="241"/>
  <c r="Q94" i="241"/>
  <c r="M94" i="241"/>
  <c r="I94" i="241"/>
  <c r="CI93" i="241"/>
  <c r="CE93" i="241"/>
  <c r="CA93" i="241"/>
  <c r="BW93" i="241"/>
  <c r="BS93" i="241"/>
  <c r="BO93" i="241"/>
  <c r="BK93" i="241"/>
  <c r="BG93" i="241"/>
  <c r="BC93" i="241"/>
  <c r="AY93" i="241"/>
  <c r="AU93" i="241"/>
  <c r="AS93" i="241"/>
  <c r="AQ93" i="241"/>
  <c r="AP93" i="241"/>
  <c r="AM93" i="241"/>
  <c r="AL93" i="241"/>
  <c r="AI93" i="241"/>
  <c r="AH93" i="241"/>
  <c r="AE93" i="241"/>
  <c r="AD93" i="241"/>
  <c r="AA93" i="241"/>
  <c r="Z93" i="241"/>
  <c r="W93" i="241"/>
  <c r="V93" i="241"/>
  <c r="S93" i="241"/>
  <c r="R93" i="241"/>
  <c r="O93" i="241"/>
  <c r="N93" i="241"/>
  <c r="K93" i="241"/>
  <c r="J93" i="241"/>
  <c r="G93" i="241"/>
  <c r="CK91" i="241"/>
  <c r="CJ91" i="241"/>
  <c r="CI91" i="241"/>
  <c r="CH91" i="241"/>
  <c r="CG91" i="241"/>
  <c r="CF91" i="241"/>
  <c r="CE91" i="241"/>
  <c r="CD91" i="241"/>
  <c r="CC91" i="241"/>
  <c r="CB91" i="241"/>
  <c r="CA91" i="241"/>
  <c r="BZ91" i="241"/>
  <c r="BY91" i="241"/>
  <c r="BX91" i="241"/>
  <c r="BW91" i="241"/>
  <c r="BV91" i="241"/>
  <c r="BU91" i="241"/>
  <c r="BT91" i="241"/>
  <c r="BS91" i="241"/>
  <c r="BR91" i="241"/>
  <c r="BQ91" i="241"/>
  <c r="BP91" i="241"/>
  <c r="BO91" i="241"/>
  <c r="BN91" i="241"/>
  <c r="BM91" i="241"/>
  <c r="BL91" i="241"/>
  <c r="BK91" i="241"/>
  <c r="BJ91" i="241"/>
  <c r="BI91" i="241"/>
  <c r="BH91" i="241"/>
  <c r="BG91" i="241"/>
  <c r="BF91" i="241"/>
  <c r="BE91" i="241"/>
  <c r="BD91" i="241"/>
  <c r="BC91" i="241"/>
  <c r="BB91" i="241"/>
  <c r="BA91" i="241"/>
  <c r="AZ91" i="241"/>
  <c r="AY91" i="241"/>
  <c r="AX91" i="241"/>
  <c r="AW91" i="241"/>
  <c r="AV91" i="241"/>
  <c r="AU91" i="241"/>
  <c r="AT91" i="241"/>
  <c r="AS91" i="241"/>
  <c r="AR91" i="241"/>
  <c r="AQ91" i="241"/>
  <c r="AP91" i="241"/>
  <c r="AO91" i="241"/>
  <c r="AN91" i="241"/>
  <c r="AM91" i="241"/>
  <c r="AL91" i="241"/>
  <c r="AK91" i="241"/>
  <c r="AJ91" i="241"/>
  <c r="AI91" i="241"/>
  <c r="AH91" i="241"/>
  <c r="AG91" i="241"/>
  <c r="AF91" i="241"/>
  <c r="AE91" i="241"/>
  <c r="AD91" i="241"/>
  <c r="AC91" i="241"/>
  <c r="AB91" i="241"/>
  <c r="AA91" i="241"/>
  <c r="Z91" i="241"/>
  <c r="Y91" i="241"/>
  <c r="X91" i="241"/>
  <c r="W91" i="241"/>
  <c r="V91" i="241"/>
  <c r="U91" i="241"/>
  <c r="T91" i="241"/>
  <c r="S91" i="241"/>
  <c r="R91" i="241"/>
  <c r="Q91" i="241"/>
  <c r="P91" i="241"/>
  <c r="O91" i="241"/>
  <c r="N91" i="241"/>
  <c r="M91" i="241"/>
  <c r="L91" i="241"/>
  <c r="K91" i="241"/>
  <c r="J91" i="241"/>
  <c r="I91" i="241"/>
  <c r="H91" i="241"/>
  <c r="G91" i="241"/>
  <c r="CK90" i="241"/>
  <c r="CJ90" i="241"/>
  <c r="CI90" i="241"/>
  <c r="CH90" i="241"/>
  <c r="CG90" i="241"/>
  <c r="CF90" i="241"/>
  <c r="CE90" i="241"/>
  <c r="CD90" i="241"/>
  <c r="CC90" i="241"/>
  <c r="CB90" i="241"/>
  <c r="CA90" i="241"/>
  <c r="BZ90" i="241"/>
  <c r="BY90" i="241"/>
  <c r="BX90" i="241"/>
  <c r="BW90" i="241"/>
  <c r="BV90" i="241"/>
  <c r="BU90" i="241"/>
  <c r="BT90" i="241"/>
  <c r="BS90" i="241"/>
  <c r="BR90" i="241"/>
  <c r="BQ90" i="241"/>
  <c r="BP90" i="241"/>
  <c r="BO90" i="241"/>
  <c r="BN90" i="241"/>
  <c r="BM90" i="241"/>
  <c r="BL90" i="241"/>
  <c r="BK90" i="241"/>
  <c r="BJ90" i="241"/>
  <c r="BI90" i="241"/>
  <c r="BH90" i="241"/>
  <c r="BG90" i="241"/>
  <c r="BF90" i="241"/>
  <c r="BE90" i="241"/>
  <c r="BD90" i="241"/>
  <c r="BC90" i="241"/>
  <c r="BB90" i="241"/>
  <c r="BA90" i="241"/>
  <c r="AZ90" i="241"/>
  <c r="AY90" i="241"/>
  <c r="AX90" i="241"/>
  <c r="AW90" i="241"/>
  <c r="AV90" i="241"/>
  <c r="AU90" i="241"/>
  <c r="AT90" i="241"/>
  <c r="AS90" i="241"/>
  <c r="AR90" i="241"/>
  <c r="AQ90" i="241"/>
  <c r="AP90" i="241"/>
  <c r="AO90" i="241"/>
  <c r="AN90" i="241"/>
  <c r="AM90" i="241"/>
  <c r="AL90" i="241"/>
  <c r="AK90" i="241"/>
  <c r="AJ90" i="241"/>
  <c r="AI90" i="241"/>
  <c r="AH90" i="241"/>
  <c r="AG90" i="241"/>
  <c r="AF90" i="241"/>
  <c r="AE90" i="241"/>
  <c r="AD90" i="241"/>
  <c r="AC90" i="241"/>
  <c r="AB90" i="241"/>
  <c r="AA90" i="241"/>
  <c r="Z90" i="241"/>
  <c r="Y90" i="241"/>
  <c r="X90" i="241"/>
  <c r="W90" i="241"/>
  <c r="V90" i="241"/>
  <c r="U90" i="241"/>
  <c r="T90" i="241"/>
  <c r="S90" i="241"/>
  <c r="R90" i="241"/>
  <c r="Q90" i="241"/>
  <c r="P90" i="241"/>
  <c r="O90" i="241"/>
  <c r="N90" i="241"/>
  <c r="M90" i="241"/>
  <c r="L90" i="241"/>
  <c r="K90" i="241"/>
  <c r="J90" i="241"/>
  <c r="I90" i="241"/>
  <c r="H90" i="241"/>
  <c r="G90" i="241"/>
  <c r="CK89" i="241"/>
  <c r="CJ89" i="241"/>
  <c r="CI89" i="241"/>
  <c r="CH89" i="241"/>
  <c r="CG89" i="241"/>
  <c r="CF89" i="241"/>
  <c r="CE89" i="241"/>
  <c r="CD89" i="241"/>
  <c r="CC89" i="241"/>
  <c r="CB89" i="241"/>
  <c r="CA89" i="241"/>
  <c r="BZ89" i="241"/>
  <c r="BY89" i="241"/>
  <c r="BX89" i="241"/>
  <c r="BX87" i="241" s="1"/>
  <c r="BW89" i="241"/>
  <c r="BV89" i="241"/>
  <c r="BU89" i="241"/>
  <c r="BT89" i="241"/>
  <c r="BS89" i="241"/>
  <c r="BR89" i="241"/>
  <c r="BQ89" i="241"/>
  <c r="BP89" i="241"/>
  <c r="BO89" i="241"/>
  <c r="BN89" i="241"/>
  <c r="BM89" i="241"/>
  <c r="BL89" i="241"/>
  <c r="BK89" i="241"/>
  <c r="BJ89" i="241"/>
  <c r="BI89" i="241"/>
  <c r="BH89" i="241"/>
  <c r="BH87" i="241" s="1"/>
  <c r="BG89" i="241"/>
  <c r="BF89" i="241"/>
  <c r="BE89" i="241"/>
  <c r="BD89" i="241"/>
  <c r="BC89" i="241"/>
  <c r="BB89" i="241"/>
  <c r="BA89" i="241"/>
  <c r="AZ89" i="241"/>
  <c r="AY89" i="241"/>
  <c r="AX89" i="241"/>
  <c r="AW89" i="241"/>
  <c r="AV89" i="241"/>
  <c r="AU89" i="241"/>
  <c r="AT89" i="241"/>
  <c r="AS89" i="241"/>
  <c r="AR89" i="241"/>
  <c r="AQ89" i="241"/>
  <c r="AP89" i="241"/>
  <c r="AO89" i="241"/>
  <c r="AN89" i="241"/>
  <c r="AM89" i="241"/>
  <c r="AL89" i="241"/>
  <c r="AK89" i="241"/>
  <c r="AJ89" i="241"/>
  <c r="AI89" i="241"/>
  <c r="AH89" i="241"/>
  <c r="AG89" i="241"/>
  <c r="AF89" i="241"/>
  <c r="AF87" i="241" s="1"/>
  <c r="AE89" i="241"/>
  <c r="AD89" i="241"/>
  <c r="AC89" i="241"/>
  <c r="AB89" i="241"/>
  <c r="AA89" i="241"/>
  <c r="Z89" i="241"/>
  <c r="Y89" i="241"/>
  <c r="X89" i="241"/>
  <c r="W89" i="241"/>
  <c r="V89" i="241"/>
  <c r="U89" i="241"/>
  <c r="T89" i="241"/>
  <c r="S89" i="241"/>
  <c r="R89" i="241"/>
  <c r="Q89" i="241"/>
  <c r="P89" i="241"/>
  <c r="O89" i="241"/>
  <c r="N89" i="241"/>
  <c r="M89" i="241"/>
  <c r="L89" i="241"/>
  <c r="K89" i="241"/>
  <c r="J89" i="241"/>
  <c r="I89" i="241"/>
  <c r="H89" i="241"/>
  <c r="G89" i="241"/>
  <c r="CK88" i="241"/>
  <c r="CJ88" i="241"/>
  <c r="CI88" i="241"/>
  <c r="CH88" i="241"/>
  <c r="CG88" i="241"/>
  <c r="CF88" i="241"/>
  <c r="CE88" i="241"/>
  <c r="CD88" i="241"/>
  <c r="CC88" i="241"/>
  <c r="CB88" i="241"/>
  <c r="CA88" i="241"/>
  <c r="BZ88" i="241"/>
  <c r="BY88" i="241"/>
  <c r="BX88" i="241"/>
  <c r="BW88" i="241"/>
  <c r="BV88" i="241"/>
  <c r="BU88" i="241"/>
  <c r="BT88" i="241"/>
  <c r="BS88" i="241"/>
  <c r="BR88" i="241"/>
  <c r="BQ88" i="241"/>
  <c r="BP88" i="241"/>
  <c r="BO88" i="241"/>
  <c r="BN88" i="241"/>
  <c r="BM88" i="241"/>
  <c r="BL88" i="241"/>
  <c r="BK88" i="241"/>
  <c r="BJ88" i="241"/>
  <c r="BI88" i="241"/>
  <c r="BH88" i="241"/>
  <c r="BG88" i="241"/>
  <c r="BF88" i="241"/>
  <c r="BE88" i="241"/>
  <c r="BD88" i="241"/>
  <c r="BC88" i="241"/>
  <c r="BB88" i="241"/>
  <c r="BA88" i="241"/>
  <c r="AZ88" i="241"/>
  <c r="AY88" i="241"/>
  <c r="AX88" i="241"/>
  <c r="AW88" i="241"/>
  <c r="AV88" i="241"/>
  <c r="AU88" i="241"/>
  <c r="AT88" i="241"/>
  <c r="AS88" i="241"/>
  <c r="AR88" i="241"/>
  <c r="AQ88" i="241"/>
  <c r="AP88" i="241"/>
  <c r="AO88" i="241"/>
  <c r="AN88" i="241"/>
  <c r="AM88" i="241"/>
  <c r="AL88" i="241"/>
  <c r="AK88" i="241"/>
  <c r="AJ88" i="241"/>
  <c r="AI88" i="241"/>
  <c r="AH88" i="241"/>
  <c r="AG88" i="241"/>
  <c r="AF88" i="241"/>
  <c r="AE88" i="241"/>
  <c r="AD88" i="241"/>
  <c r="AC88" i="241"/>
  <c r="AB88" i="241"/>
  <c r="AA88" i="241"/>
  <c r="Z88" i="241"/>
  <c r="Y88" i="241"/>
  <c r="X88" i="241"/>
  <c r="W88" i="241"/>
  <c r="V88" i="241"/>
  <c r="U88" i="241"/>
  <c r="T88" i="241"/>
  <c r="S88" i="241"/>
  <c r="R88" i="241"/>
  <c r="Q88" i="241"/>
  <c r="P88" i="241"/>
  <c r="O88" i="241"/>
  <c r="N88" i="241"/>
  <c r="M88" i="241"/>
  <c r="L88" i="241"/>
  <c r="K88" i="241"/>
  <c r="J88" i="241"/>
  <c r="I88" i="241"/>
  <c r="H88" i="241"/>
  <c r="G88" i="241"/>
  <c r="CK81" i="241"/>
  <c r="CJ81" i="241"/>
  <c r="CI81" i="241"/>
  <c r="CH81" i="241"/>
  <c r="CG81" i="241"/>
  <c r="CF81" i="241"/>
  <c r="CE81" i="241"/>
  <c r="CD81" i="241"/>
  <c r="CC81" i="241"/>
  <c r="CB81" i="241"/>
  <c r="CA81" i="241"/>
  <c r="BZ81" i="241"/>
  <c r="BY81" i="241"/>
  <c r="BX81" i="241"/>
  <c r="BW81" i="241"/>
  <c r="BV81" i="241"/>
  <c r="BU81" i="241"/>
  <c r="BT81" i="241"/>
  <c r="BS81" i="241"/>
  <c r="BR81" i="241"/>
  <c r="BQ81" i="241"/>
  <c r="BP81" i="241"/>
  <c r="BO81" i="241"/>
  <c r="BN81" i="241"/>
  <c r="BM81" i="241"/>
  <c r="BL81" i="241"/>
  <c r="BK81" i="241"/>
  <c r="BJ81" i="241"/>
  <c r="BI81" i="241"/>
  <c r="BH81" i="241"/>
  <c r="BG81" i="241"/>
  <c r="BF81" i="241"/>
  <c r="BE81" i="241"/>
  <c r="BD81" i="241"/>
  <c r="BC81" i="241"/>
  <c r="BB81" i="241"/>
  <c r="BA81" i="241"/>
  <c r="AZ81" i="241"/>
  <c r="AY81" i="241"/>
  <c r="AX81" i="241"/>
  <c r="AW81" i="241"/>
  <c r="AV81" i="241"/>
  <c r="AU81" i="241"/>
  <c r="AT81" i="241"/>
  <c r="AS81" i="241"/>
  <c r="AR81" i="241"/>
  <c r="AQ81" i="241"/>
  <c r="AP81" i="241"/>
  <c r="AO81" i="241"/>
  <c r="AN81" i="241"/>
  <c r="AM81" i="241"/>
  <c r="AL81" i="241"/>
  <c r="AK81" i="241"/>
  <c r="AJ81" i="241"/>
  <c r="AI81" i="241"/>
  <c r="AH81" i="241"/>
  <c r="AG81" i="241"/>
  <c r="AF81" i="241"/>
  <c r="AE81" i="241"/>
  <c r="AD81" i="241"/>
  <c r="AC81" i="241"/>
  <c r="AB81" i="241"/>
  <c r="AA81" i="241"/>
  <c r="Z81" i="241"/>
  <c r="Y81" i="241"/>
  <c r="X81" i="241"/>
  <c r="W81" i="241"/>
  <c r="V81" i="241"/>
  <c r="U81" i="241"/>
  <c r="T81" i="241"/>
  <c r="S81" i="241"/>
  <c r="R81" i="241"/>
  <c r="Q81" i="241"/>
  <c r="P81" i="241"/>
  <c r="O81" i="241"/>
  <c r="N81" i="241"/>
  <c r="M81" i="241"/>
  <c r="L81" i="241"/>
  <c r="K81" i="241"/>
  <c r="J81" i="241"/>
  <c r="I81" i="241"/>
  <c r="H81" i="241"/>
  <c r="G81" i="241"/>
  <c r="CK76" i="241"/>
  <c r="CJ76" i="241"/>
  <c r="CI76" i="241"/>
  <c r="CH76" i="241"/>
  <c r="CG76" i="241"/>
  <c r="CF76" i="241"/>
  <c r="CE76" i="241"/>
  <c r="CD76" i="241"/>
  <c r="CC76" i="241"/>
  <c r="CB76" i="241"/>
  <c r="CA76" i="241"/>
  <c r="BZ76" i="241"/>
  <c r="BY76" i="241"/>
  <c r="BX76" i="241"/>
  <c r="BW76" i="241"/>
  <c r="BV76" i="241"/>
  <c r="BU76" i="241"/>
  <c r="BT76" i="241"/>
  <c r="BS76" i="241"/>
  <c r="BR76" i="241"/>
  <c r="BQ76" i="241"/>
  <c r="BP76" i="241"/>
  <c r="BO76" i="241"/>
  <c r="BN76" i="241"/>
  <c r="BM76" i="241"/>
  <c r="BL76" i="241"/>
  <c r="BK76" i="241"/>
  <c r="BJ76" i="241"/>
  <c r="BI76" i="241"/>
  <c r="BH76" i="241"/>
  <c r="BG76" i="241"/>
  <c r="BF76" i="241"/>
  <c r="BE76" i="241"/>
  <c r="BD76" i="241"/>
  <c r="BC76" i="241"/>
  <c r="BB76" i="241"/>
  <c r="BA76" i="241"/>
  <c r="AZ76" i="241"/>
  <c r="AY76" i="241"/>
  <c r="AX76" i="241"/>
  <c r="AW76" i="241"/>
  <c r="AV76" i="241"/>
  <c r="AU76" i="241"/>
  <c r="AT76" i="241"/>
  <c r="AS76" i="241"/>
  <c r="AR76" i="241"/>
  <c r="AQ76" i="241"/>
  <c r="AP76" i="241"/>
  <c r="AO76" i="241"/>
  <c r="AN76" i="241"/>
  <c r="AM76" i="241"/>
  <c r="AL76" i="241"/>
  <c r="AK76" i="241"/>
  <c r="AJ76" i="241"/>
  <c r="AI76" i="241"/>
  <c r="AH76" i="241"/>
  <c r="AG76" i="241"/>
  <c r="AF76" i="241"/>
  <c r="AE76" i="241"/>
  <c r="AD76" i="241"/>
  <c r="AC76" i="241"/>
  <c r="AB76" i="241"/>
  <c r="AA76" i="241"/>
  <c r="Z76" i="241"/>
  <c r="Y76" i="241"/>
  <c r="X76" i="241"/>
  <c r="W76" i="241"/>
  <c r="V76" i="241"/>
  <c r="U76" i="241"/>
  <c r="T76" i="241"/>
  <c r="S76" i="241"/>
  <c r="R76" i="241"/>
  <c r="Q76" i="241"/>
  <c r="P76" i="241"/>
  <c r="O76" i="241"/>
  <c r="N76" i="241"/>
  <c r="M76" i="241"/>
  <c r="L76" i="241"/>
  <c r="K76" i="241"/>
  <c r="J76" i="241"/>
  <c r="I76" i="241"/>
  <c r="H76" i="241"/>
  <c r="G76" i="241"/>
  <c r="CK75" i="241"/>
  <c r="CJ75" i="241"/>
  <c r="CI75" i="241"/>
  <c r="CH75" i="241"/>
  <c r="CG75" i="241"/>
  <c r="CF75" i="241"/>
  <c r="CE75" i="241"/>
  <c r="CD75" i="241"/>
  <c r="CC75" i="241"/>
  <c r="CB75" i="241"/>
  <c r="CA75" i="241"/>
  <c r="BZ75" i="241"/>
  <c r="BY75" i="241"/>
  <c r="BX75" i="241"/>
  <c r="BW75" i="241"/>
  <c r="BV75" i="241"/>
  <c r="BU75" i="241"/>
  <c r="BT75" i="241"/>
  <c r="BS75" i="241"/>
  <c r="BR75" i="241"/>
  <c r="BQ75" i="241"/>
  <c r="BP75" i="241"/>
  <c r="BO75" i="241"/>
  <c r="BN75" i="241"/>
  <c r="BM75" i="241"/>
  <c r="BL75" i="241"/>
  <c r="BK75" i="241"/>
  <c r="BJ75" i="241"/>
  <c r="BI75" i="241"/>
  <c r="BH75" i="241"/>
  <c r="BG75" i="241"/>
  <c r="BF75" i="241"/>
  <c r="BE75" i="241"/>
  <c r="BD75" i="241"/>
  <c r="BC75" i="241"/>
  <c r="BB75" i="241"/>
  <c r="BA75" i="241"/>
  <c r="AZ75" i="241"/>
  <c r="AY75" i="241"/>
  <c r="AX75" i="241"/>
  <c r="AW75" i="241"/>
  <c r="AV75" i="241"/>
  <c r="AU75" i="241"/>
  <c r="AT75" i="241"/>
  <c r="AS75" i="241"/>
  <c r="AR75" i="241"/>
  <c r="AQ75" i="241"/>
  <c r="AP75" i="241"/>
  <c r="AO75" i="241"/>
  <c r="AN75" i="241"/>
  <c r="AM75" i="241"/>
  <c r="AL75" i="241"/>
  <c r="AK75" i="241"/>
  <c r="AJ75" i="241"/>
  <c r="AI75" i="241"/>
  <c r="AH75" i="241"/>
  <c r="AG75" i="241"/>
  <c r="AF75" i="241"/>
  <c r="AE75" i="241"/>
  <c r="AD75" i="241"/>
  <c r="AC75" i="241"/>
  <c r="AB75" i="241"/>
  <c r="AA75" i="241"/>
  <c r="Z75" i="241"/>
  <c r="Y75" i="241"/>
  <c r="X75" i="241"/>
  <c r="W75" i="241"/>
  <c r="V75" i="241"/>
  <c r="U75" i="241"/>
  <c r="T75" i="241"/>
  <c r="S75" i="241"/>
  <c r="R75" i="241"/>
  <c r="Q75" i="241"/>
  <c r="P75" i="241"/>
  <c r="O75" i="241"/>
  <c r="N75" i="241"/>
  <c r="M75" i="241"/>
  <c r="L75" i="241"/>
  <c r="K75" i="241"/>
  <c r="J75" i="241"/>
  <c r="I75" i="241"/>
  <c r="H75" i="241"/>
  <c r="G75" i="241"/>
  <c r="CK74" i="241"/>
  <c r="CJ74" i="241"/>
  <c r="CI74" i="241"/>
  <c r="CH74" i="241"/>
  <c r="CG74" i="241"/>
  <c r="CF74" i="241"/>
  <c r="CE74" i="241"/>
  <c r="CD74" i="241"/>
  <c r="CC74" i="241"/>
  <c r="CB74" i="241"/>
  <c r="CA74" i="241"/>
  <c r="BZ74" i="241"/>
  <c r="BY74" i="241"/>
  <c r="BX74" i="241"/>
  <c r="BW74" i="241"/>
  <c r="BV74" i="241"/>
  <c r="BU74" i="241"/>
  <c r="BT74" i="241"/>
  <c r="BS74" i="241"/>
  <c r="BR74" i="241"/>
  <c r="BQ74" i="241"/>
  <c r="BP74" i="241"/>
  <c r="BO74" i="241"/>
  <c r="BN74" i="241"/>
  <c r="BM74" i="241"/>
  <c r="BL74" i="241"/>
  <c r="BK74" i="241"/>
  <c r="BJ74" i="241"/>
  <c r="BI74" i="241"/>
  <c r="BH74" i="241"/>
  <c r="BG74" i="241"/>
  <c r="BF74" i="241"/>
  <c r="BE74" i="241"/>
  <c r="BD74" i="241"/>
  <c r="BC74" i="241"/>
  <c r="BB74" i="241"/>
  <c r="BA74" i="241"/>
  <c r="AZ74" i="241"/>
  <c r="AY74" i="241"/>
  <c r="AX74" i="241"/>
  <c r="AW74" i="241"/>
  <c r="AV74" i="241"/>
  <c r="AU74" i="241"/>
  <c r="AT74" i="241"/>
  <c r="AS74" i="241"/>
  <c r="AR74" i="241"/>
  <c r="AQ74" i="241"/>
  <c r="AP74" i="241"/>
  <c r="AO74" i="241"/>
  <c r="AN74" i="241"/>
  <c r="AM74" i="241"/>
  <c r="AL74" i="241"/>
  <c r="AK74" i="241"/>
  <c r="AJ74" i="241"/>
  <c r="AI74" i="241"/>
  <c r="AH74" i="241"/>
  <c r="AG74" i="241"/>
  <c r="AF74" i="241"/>
  <c r="AE74" i="241"/>
  <c r="AD74" i="241"/>
  <c r="AC74" i="241"/>
  <c r="AB74" i="241"/>
  <c r="AA74" i="241"/>
  <c r="Z74" i="241"/>
  <c r="Y74" i="241"/>
  <c r="X74" i="241"/>
  <c r="W74" i="241"/>
  <c r="V74" i="241"/>
  <c r="U74" i="241"/>
  <c r="T74" i="241"/>
  <c r="S74" i="241"/>
  <c r="R74" i="241"/>
  <c r="Q74" i="241"/>
  <c r="P74" i="241"/>
  <c r="O74" i="241"/>
  <c r="N74" i="241"/>
  <c r="M74" i="241"/>
  <c r="L74" i="241"/>
  <c r="K74" i="241"/>
  <c r="J74" i="241"/>
  <c r="I74" i="241"/>
  <c r="H74" i="241"/>
  <c r="G74" i="241"/>
  <c r="CK73" i="241"/>
  <c r="CJ73" i="241"/>
  <c r="CI73" i="241"/>
  <c r="CH73" i="241"/>
  <c r="CG73" i="241"/>
  <c r="CF73" i="241"/>
  <c r="CE73" i="241"/>
  <c r="CD73" i="241"/>
  <c r="CC73" i="241"/>
  <c r="CB73" i="241"/>
  <c r="CA73" i="241"/>
  <c r="BZ73" i="241"/>
  <c r="BY73" i="241"/>
  <c r="BX73" i="241"/>
  <c r="BW73" i="241"/>
  <c r="BV73" i="241"/>
  <c r="BU73" i="241"/>
  <c r="BT73" i="241"/>
  <c r="BS73" i="241"/>
  <c r="BR73" i="241"/>
  <c r="BQ73" i="241"/>
  <c r="BP73" i="241"/>
  <c r="BO73" i="241"/>
  <c r="BN73" i="241"/>
  <c r="BM73" i="241"/>
  <c r="BL73" i="241"/>
  <c r="BK73" i="241"/>
  <c r="BJ73" i="241"/>
  <c r="BI73" i="241"/>
  <c r="BH73" i="241"/>
  <c r="BG73" i="241"/>
  <c r="BF73" i="241"/>
  <c r="BE73" i="241"/>
  <c r="BD73" i="241"/>
  <c r="BC73" i="241"/>
  <c r="BB73" i="241"/>
  <c r="BA73" i="241"/>
  <c r="AZ73" i="241"/>
  <c r="AY73" i="241"/>
  <c r="AX73" i="241"/>
  <c r="AW73" i="241"/>
  <c r="AV73" i="241"/>
  <c r="AU73" i="241"/>
  <c r="AT73" i="241"/>
  <c r="AS73" i="241"/>
  <c r="AR73" i="241"/>
  <c r="AQ73" i="241"/>
  <c r="AP73" i="241"/>
  <c r="AO73" i="241"/>
  <c r="AN73" i="241"/>
  <c r="AM73" i="241"/>
  <c r="AL73" i="241"/>
  <c r="AK73" i="241"/>
  <c r="AJ73" i="241"/>
  <c r="AI73" i="241"/>
  <c r="AH73" i="241"/>
  <c r="AG73" i="241"/>
  <c r="AF73" i="241"/>
  <c r="AE73" i="241"/>
  <c r="AD73" i="241"/>
  <c r="AC73" i="241"/>
  <c r="AB73" i="241"/>
  <c r="AA73" i="241"/>
  <c r="Z73" i="241"/>
  <c r="Y73" i="241"/>
  <c r="X73" i="241"/>
  <c r="W73" i="241"/>
  <c r="V73" i="241"/>
  <c r="U73" i="241"/>
  <c r="T73" i="241"/>
  <c r="S73" i="241"/>
  <c r="R73" i="241"/>
  <c r="Q73" i="241"/>
  <c r="P73" i="241"/>
  <c r="O73" i="241"/>
  <c r="N73" i="241"/>
  <c r="M73" i="241"/>
  <c r="L73" i="241"/>
  <c r="K73" i="241"/>
  <c r="J73" i="241"/>
  <c r="I73" i="241"/>
  <c r="H73" i="241"/>
  <c r="G73" i="241"/>
  <c r="CK72" i="241"/>
  <c r="CJ72" i="241"/>
  <c r="CI72" i="241"/>
  <c r="CH72" i="241"/>
  <c r="CG72" i="241"/>
  <c r="CF72" i="241"/>
  <c r="CE72" i="241"/>
  <c r="CD72" i="241"/>
  <c r="CC72" i="241"/>
  <c r="CB72" i="241"/>
  <c r="CA72" i="241"/>
  <c r="BZ72" i="241"/>
  <c r="BY72" i="241"/>
  <c r="BX72" i="241"/>
  <c r="BW72" i="241"/>
  <c r="BV72" i="241"/>
  <c r="BU72" i="241"/>
  <c r="BT72" i="241"/>
  <c r="BS72" i="241"/>
  <c r="BR72" i="241"/>
  <c r="BQ72" i="241"/>
  <c r="BP72" i="241"/>
  <c r="BO72" i="241"/>
  <c r="BN72" i="241"/>
  <c r="BM72" i="241"/>
  <c r="BL72" i="241"/>
  <c r="BK72" i="241"/>
  <c r="BJ72" i="241"/>
  <c r="BI72" i="241"/>
  <c r="BH72" i="241"/>
  <c r="BG72" i="241"/>
  <c r="BF72" i="241"/>
  <c r="BE72" i="241"/>
  <c r="BD72" i="241"/>
  <c r="BC72" i="241"/>
  <c r="BB72" i="241"/>
  <c r="BA72" i="241"/>
  <c r="AZ72" i="241"/>
  <c r="AY72" i="241"/>
  <c r="AX72" i="241"/>
  <c r="AW72" i="241"/>
  <c r="AV72" i="241"/>
  <c r="AU72" i="241"/>
  <c r="AT72" i="241"/>
  <c r="AS72" i="241"/>
  <c r="AR72" i="241"/>
  <c r="AQ72" i="241"/>
  <c r="AP72" i="241"/>
  <c r="AO72" i="241"/>
  <c r="AN72" i="241"/>
  <c r="AM72" i="241"/>
  <c r="AL72" i="241"/>
  <c r="AK72" i="241"/>
  <c r="AJ72" i="241"/>
  <c r="AI72" i="241"/>
  <c r="AH72" i="241"/>
  <c r="AG72" i="241"/>
  <c r="AF72" i="241"/>
  <c r="AE72" i="241"/>
  <c r="AD72" i="241"/>
  <c r="AC72" i="241"/>
  <c r="AB72" i="241"/>
  <c r="AA72" i="241"/>
  <c r="Z72" i="241"/>
  <c r="Y72" i="241"/>
  <c r="X72" i="241"/>
  <c r="W72" i="241"/>
  <c r="V72" i="241"/>
  <c r="U72" i="241"/>
  <c r="T72" i="241"/>
  <c r="S72" i="241"/>
  <c r="R72" i="241"/>
  <c r="Q72" i="241"/>
  <c r="P72" i="241"/>
  <c r="O72" i="241"/>
  <c r="N72" i="241"/>
  <c r="M72" i="241"/>
  <c r="L72" i="241"/>
  <c r="K72" i="241"/>
  <c r="J72" i="241"/>
  <c r="I72" i="241"/>
  <c r="H72" i="241"/>
  <c r="G72" i="241"/>
  <c r="CK69" i="241"/>
  <c r="CJ69" i="241"/>
  <c r="CI69" i="241"/>
  <c r="CH69" i="241"/>
  <c r="CG69" i="241"/>
  <c r="CF69" i="241"/>
  <c r="CE69" i="241"/>
  <c r="CD69" i="241"/>
  <c r="CC69" i="241"/>
  <c r="CB69" i="241"/>
  <c r="CA69" i="241"/>
  <c r="BZ69" i="241"/>
  <c r="BY69" i="241"/>
  <c r="BX69" i="241"/>
  <c r="BW69" i="241"/>
  <c r="BV69" i="241"/>
  <c r="BU69" i="241"/>
  <c r="BT69" i="241"/>
  <c r="BS69" i="241"/>
  <c r="BR69" i="241"/>
  <c r="BQ69" i="241"/>
  <c r="BP69" i="241"/>
  <c r="BO69" i="241"/>
  <c r="BN69" i="241"/>
  <c r="BM69" i="241"/>
  <c r="BL69" i="241"/>
  <c r="BK69" i="241"/>
  <c r="BJ69" i="241"/>
  <c r="BI69" i="241"/>
  <c r="BH69" i="241"/>
  <c r="BG69" i="241"/>
  <c r="BF69" i="241"/>
  <c r="BE69" i="241"/>
  <c r="BD69" i="241"/>
  <c r="BC69" i="241"/>
  <c r="BB69" i="241"/>
  <c r="BA69" i="241"/>
  <c r="AZ69" i="241"/>
  <c r="AY69" i="241"/>
  <c r="AX69" i="241"/>
  <c r="AW69" i="241"/>
  <c r="AV69" i="241"/>
  <c r="AU69" i="241"/>
  <c r="AT69" i="241"/>
  <c r="AS69" i="241"/>
  <c r="AR69" i="241"/>
  <c r="AQ69" i="241"/>
  <c r="AP69" i="241"/>
  <c r="AO69" i="241"/>
  <c r="AN69" i="241"/>
  <c r="AM69" i="241"/>
  <c r="AL69" i="241"/>
  <c r="AK69" i="241"/>
  <c r="AJ69" i="241"/>
  <c r="AI69" i="241"/>
  <c r="AH69" i="241"/>
  <c r="AG69" i="241"/>
  <c r="AF69" i="241"/>
  <c r="AE69" i="241"/>
  <c r="AD69" i="241"/>
  <c r="AC69" i="241"/>
  <c r="AB69" i="241"/>
  <c r="AA69" i="241"/>
  <c r="Z69" i="241"/>
  <c r="Y69" i="241"/>
  <c r="X69" i="241"/>
  <c r="W69" i="241"/>
  <c r="V69" i="241"/>
  <c r="U69" i="241"/>
  <c r="T69" i="241"/>
  <c r="S69" i="241"/>
  <c r="R69" i="241"/>
  <c r="Q69" i="241"/>
  <c r="P69" i="241"/>
  <c r="O69" i="241"/>
  <c r="N69" i="241"/>
  <c r="M69" i="241"/>
  <c r="L69" i="241"/>
  <c r="K69" i="241"/>
  <c r="J69" i="241"/>
  <c r="I69" i="241"/>
  <c r="H69" i="241"/>
  <c r="G69" i="241"/>
  <c r="CK68" i="241"/>
  <c r="CJ68" i="241"/>
  <c r="CI68" i="241"/>
  <c r="CH68" i="241"/>
  <c r="CG68" i="241"/>
  <c r="CF68" i="241"/>
  <c r="CE68" i="241"/>
  <c r="CD68" i="241"/>
  <c r="CC68" i="241"/>
  <c r="CB68" i="241"/>
  <c r="CA68" i="241"/>
  <c r="BZ68" i="241"/>
  <c r="BY68" i="241"/>
  <c r="BX68" i="241"/>
  <c r="BW68" i="241"/>
  <c r="BV68" i="241"/>
  <c r="BU68" i="241"/>
  <c r="BT68" i="241"/>
  <c r="BS68" i="241"/>
  <c r="BR68" i="241"/>
  <c r="BQ68" i="241"/>
  <c r="BP68" i="241"/>
  <c r="BO68" i="241"/>
  <c r="BN68" i="241"/>
  <c r="BM68" i="241"/>
  <c r="BL68" i="241"/>
  <c r="BK68" i="241"/>
  <c r="BJ68" i="241"/>
  <c r="BI68" i="241"/>
  <c r="BH68" i="241"/>
  <c r="BG68" i="241"/>
  <c r="BF68" i="241"/>
  <c r="BE68" i="241"/>
  <c r="BD68" i="241"/>
  <c r="BC68" i="241"/>
  <c r="BB68" i="241"/>
  <c r="BA68" i="241"/>
  <c r="AZ68" i="241"/>
  <c r="AY68" i="241"/>
  <c r="AX68" i="241"/>
  <c r="AW68" i="241"/>
  <c r="AV68" i="241"/>
  <c r="AU68" i="241"/>
  <c r="AT68" i="241"/>
  <c r="AS68" i="241"/>
  <c r="AR68" i="241"/>
  <c r="AQ68" i="241"/>
  <c r="AP68" i="241"/>
  <c r="AO68" i="241"/>
  <c r="AN68" i="241"/>
  <c r="AM68" i="241"/>
  <c r="AL68" i="241"/>
  <c r="AK68" i="241"/>
  <c r="AJ68" i="241"/>
  <c r="AI68" i="241"/>
  <c r="AH68" i="241"/>
  <c r="AG68" i="241"/>
  <c r="AF68" i="241"/>
  <c r="AE68" i="241"/>
  <c r="AD68" i="241"/>
  <c r="AC68" i="241"/>
  <c r="AB68" i="241"/>
  <c r="AA68" i="241"/>
  <c r="Z68" i="241"/>
  <c r="Y68" i="241"/>
  <c r="X68" i="241"/>
  <c r="W68" i="241"/>
  <c r="V68" i="241"/>
  <c r="U68" i="241"/>
  <c r="T68" i="241"/>
  <c r="S68" i="241"/>
  <c r="R68" i="241"/>
  <c r="Q68" i="241"/>
  <c r="P68" i="241"/>
  <c r="O68" i="241"/>
  <c r="N68" i="241"/>
  <c r="M68" i="241"/>
  <c r="L68" i="241"/>
  <c r="K68" i="241"/>
  <c r="J68" i="241"/>
  <c r="I68" i="241"/>
  <c r="H68" i="241"/>
  <c r="G68" i="241"/>
  <c r="CK67" i="241"/>
  <c r="CJ67" i="241"/>
  <c r="CI67" i="241"/>
  <c r="CH67" i="241"/>
  <c r="CG67" i="241"/>
  <c r="CF67" i="241"/>
  <c r="CE67" i="241"/>
  <c r="CD67" i="241"/>
  <c r="CC67" i="241"/>
  <c r="CB67" i="241"/>
  <c r="CA67" i="241"/>
  <c r="BZ67" i="241"/>
  <c r="BY67" i="241"/>
  <c r="BX67" i="241"/>
  <c r="BW67" i="241"/>
  <c r="BV67" i="241"/>
  <c r="BU67" i="241"/>
  <c r="BT67" i="241"/>
  <c r="BS67" i="241"/>
  <c r="BR67" i="241"/>
  <c r="BQ67" i="241"/>
  <c r="BP67" i="241"/>
  <c r="BO67" i="241"/>
  <c r="BN67" i="241"/>
  <c r="BM67" i="241"/>
  <c r="BL67" i="241"/>
  <c r="BK67" i="241"/>
  <c r="BJ67" i="241"/>
  <c r="BI67" i="241"/>
  <c r="BH67" i="241"/>
  <c r="BG67" i="241"/>
  <c r="BF67" i="241"/>
  <c r="BE67" i="241"/>
  <c r="BD67" i="241"/>
  <c r="BC67" i="241"/>
  <c r="BB67" i="241"/>
  <c r="BA67" i="241"/>
  <c r="AZ67" i="241"/>
  <c r="AY67" i="241"/>
  <c r="AX67" i="241"/>
  <c r="AW67" i="241"/>
  <c r="AV67" i="241"/>
  <c r="AU67" i="241"/>
  <c r="AT67" i="241"/>
  <c r="AS67" i="241"/>
  <c r="AR67" i="241"/>
  <c r="AQ67" i="241"/>
  <c r="AP67" i="241"/>
  <c r="AO67" i="241"/>
  <c r="AN67" i="241"/>
  <c r="AM67" i="241"/>
  <c r="AL67" i="241"/>
  <c r="AK67" i="241"/>
  <c r="AJ67" i="241"/>
  <c r="AI67" i="241"/>
  <c r="AH67" i="241"/>
  <c r="AG67" i="241"/>
  <c r="AF67" i="241"/>
  <c r="AE67" i="241"/>
  <c r="AD67" i="241"/>
  <c r="AC67" i="241"/>
  <c r="AB67" i="241"/>
  <c r="AA67" i="241"/>
  <c r="Z67" i="241"/>
  <c r="Y67" i="241"/>
  <c r="X67" i="241"/>
  <c r="W67" i="241"/>
  <c r="V67" i="241"/>
  <c r="U67" i="241"/>
  <c r="T67" i="241"/>
  <c r="S67" i="241"/>
  <c r="R67" i="241"/>
  <c r="Q67" i="241"/>
  <c r="P67" i="241"/>
  <c r="O67" i="241"/>
  <c r="N67" i="241"/>
  <c r="M67" i="241"/>
  <c r="L67" i="241"/>
  <c r="K67" i="241"/>
  <c r="J67" i="241"/>
  <c r="I67" i="241"/>
  <c r="H67" i="241"/>
  <c r="G67" i="241"/>
  <c r="CK66" i="241"/>
  <c r="CJ66" i="241"/>
  <c r="CI66" i="241"/>
  <c r="CH66" i="241"/>
  <c r="CG66" i="241"/>
  <c r="CF66" i="241"/>
  <c r="CE66" i="241"/>
  <c r="CD66" i="241"/>
  <c r="CC66" i="241"/>
  <c r="CB66" i="241"/>
  <c r="CA66" i="241"/>
  <c r="BZ66" i="241"/>
  <c r="BY66" i="241"/>
  <c r="BX66" i="241"/>
  <c r="BW66" i="241"/>
  <c r="BV66" i="241"/>
  <c r="BU66" i="241"/>
  <c r="BT66" i="241"/>
  <c r="BS66" i="241"/>
  <c r="BR66" i="241"/>
  <c r="BQ66" i="241"/>
  <c r="BP66" i="241"/>
  <c r="BO66" i="241"/>
  <c r="BN66" i="241"/>
  <c r="BM66" i="241"/>
  <c r="BL66" i="241"/>
  <c r="BK66" i="241"/>
  <c r="BJ66" i="241"/>
  <c r="BI66" i="241"/>
  <c r="BH66" i="241"/>
  <c r="BG66" i="241"/>
  <c r="BF66" i="241"/>
  <c r="BE66" i="241"/>
  <c r="BD66" i="241"/>
  <c r="BC66" i="241"/>
  <c r="BB66" i="241"/>
  <c r="BA66" i="241"/>
  <c r="AZ66" i="241"/>
  <c r="AY66" i="241"/>
  <c r="AX66" i="241"/>
  <c r="AW66" i="241"/>
  <c r="AV66" i="241"/>
  <c r="AU66" i="241"/>
  <c r="AT66" i="241"/>
  <c r="AS66" i="241"/>
  <c r="AR66" i="241"/>
  <c r="AQ66" i="241"/>
  <c r="AP66" i="241"/>
  <c r="AO66" i="241"/>
  <c r="AN66" i="241"/>
  <c r="AM66" i="241"/>
  <c r="AL66" i="241"/>
  <c r="AK66" i="241"/>
  <c r="AJ66" i="241"/>
  <c r="AI66" i="241"/>
  <c r="AH66" i="241"/>
  <c r="AG66" i="241"/>
  <c r="AF66" i="241"/>
  <c r="AE66" i="241"/>
  <c r="AD66" i="241"/>
  <c r="AC66" i="241"/>
  <c r="AB66" i="241"/>
  <c r="AA66" i="241"/>
  <c r="Z66" i="241"/>
  <c r="Y66" i="241"/>
  <c r="X66" i="241"/>
  <c r="W66" i="241"/>
  <c r="V66" i="241"/>
  <c r="U66" i="241"/>
  <c r="T66" i="241"/>
  <c r="S66" i="241"/>
  <c r="R66" i="241"/>
  <c r="Q66" i="241"/>
  <c r="P66" i="241"/>
  <c r="O66" i="241"/>
  <c r="N66" i="241"/>
  <c r="M66" i="241"/>
  <c r="L66" i="241"/>
  <c r="K66" i="241"/>
  <c r="J66" i="241"/>
  <c r="I66" i="241"/>
  <c r="H66" i="241"/>
  <c r="G66" i="241"/>
  <c r="CK65" i="241"/>
  <c r="CJ65" i="241"/>
  <c r="CI65" i="241"/>
  <c r="CH65" i="241"/>
  <c r="CG65" i="241"/>
  <c r="CF65" i="241"/>
  <c r="CE65" i="241"/>
  <c r="CD65" i="241"/>
  <c r="CC65" i="241"/>
  <c r="CB65" i="241"/>
  <c r="CA65" i="241"/>
  <c r="BZ65" i="241"/>
  <c r="BY65" i="241"/>
  <c r="BX65" i="241"/>
  <c r="BW65" i="241"/>
  <c r="BV65" i="241"/>
  <c r="BU65" i="241"/>
  <c r="BT65" i="241"/>
  <c r="BS65" i="241"/>
  <c r="BR65" i="241"/>
  <c r="BQ65" i="241"/>
  <c r="BP65" i="241"/>
  <c r="BO65" i="241"/>
  <c r="BN65" i="241"/>
  <c r="BM65" i="241"/>
  <c r="BL65" i="241"/>
  <c r="BK65" i="241"/>
  <c r="BJ65" i="241"/>
  <c r="BI65" i="241"/>
  <c r="BH65" i="241"/>
  <c r="BG65" i="241"/>
  <c r="BF65" i="241"/>
  <c r="BE65" i="241"/>
  <c r="BD65" i="241"/>
  <c r="BC65" i="241"/>
  <c r="BB65" i="241"/>
  <c r="BA65" i="241"/>
  <c r="AZ65" i="241"/>
  <c r="AY65" i="241"/>
  <c r="AX65" i="241"/>
  <c r="AW65" i="241"/>
  <c r="AV65" i="241"/>
  <c r="AU65" i="241"/>
  <c r="AT65" i="241"/>
  <c r="AS65" i="241"/>
  <c r="AR65" i="241"/>
  <c r="AQ65" i="241"/>
  <c r="AP65" i="241"/>
  <c r="AO65" i="241"/>
  <c r="AN65" i="241"/>
  <c r="AM65" i="241"/>
  <c r="AL65" i="241"/>
  <c r="AK65" i="241"/>
  <c r="AJ65" i="241"/>
  <c r="AI65" i="241"/>
  <c r="AH65" i="241"/>
  <c r="AG65" i="241"/>
  <c r="AF65" i="241"/>
  <c r="AE65" i="241"/>
  <c r="AD65" i="241"/>
  <c r="AC65" i="241"/>
  <c r="AB65" i="241"/>
  <c r="AA65" i="241"/>
  <c r="Z65" i="241"/>
  <c r="Y65" i="241"/>
  <c r="X65" i="241"/>
  <c r="W65" i="241"/>
  <c r="V65" i="241"/>
  <c r="U65" i="241"/>
  <c r="T65" i="241"/>
  <c r="S65" i="241"/>
  <c r="R65" i="241"/>
  <c r="Q65" i="241"/>
  <c r="P65" i="241"/>
  <c r="O65" i="241"/>
  <c r="N65" i="241"/>
  <c r="M65" i="241"/>
  <c r="L65" i="241"/>
  <c r="K65" i="241"/>
  <c r="J65" i="241"/>
  <c r="I65" i="241"/>
  <c r="H65" i="241"/>
  <c r="G65" i="241"/>
  <c r="CK64" i="241"/>
  <c r="CJ64" i="241"/>
  <c r="CI64" i="241"/>
  <c r="CH64" i="241"/>
  <c r="CG64" i="241"/>
  <c r="CF64" i="241"/>
  <c r="CE64" i="241"/>
  <c r="CD64" i="241"/>
  <c r="CC64" i="241"/>
  <c r="CB64" i="241"/>
  <c r="CA64" i="241"/>
  <c r="BZ64" i="241"/>
  <c r="BY64" i="241"/>
  <c r="BX64" i="241"/>
  <c r="BW64" i="241"/>
  <c r="BV64" i="241"/>
  <c r="BU64" i="241"/>
  <c r="BT64" i="241"/>
  <c r="BS64" i="241"/>
  <c r="BR64" i="241"/>
  <c r="BQ64" i="241"/>
  <c r="BP64" i="241"/>
  <c r="BO64" i="241"/>
  <c r="BN64" i="241"/>
  <c r="BM64" i="241"/>
  <c r="BL64" i="241"/>
  <c r="BK64" i="241"/>
  <c r="BJ64" i="241"/>
  <c r="BI64" i="241"/>
  <c r="BH64" i="241"/>
  <c r="BG64" i="241"/>
  <c r="BF64" i="241"/>
  <c r="BE64" i="241"/>
  <c r="BD64" i="241"/>
  <c r="BC64" i="241"/>
  <c r="BB64" i="241"/>
  <c r="BA64" i="241"/>
  <c r="AZ64" i="241"/>
  <c r="AY64" i="241"/>
  <c r="AX64" i="241"/>
  <c r="AW64" i="241"/>
  <c r="AV64" i="241"/>
  <c r="AU64" i="241"/>
  <c r="AT64" i="241"/>
  <c r="AS64" i="241"/>
  <c r="AR64" i="241"/>
  <c r="AQ64" i="241"/>
  <c r="AP64" i="241"/>
  <c r="AO64" i="241"/>
  <c r="AN64" i="241"/>
  <c r="AM64" i="241"/>
  <c r="AL64" i="241"/>
  <c r="AK64" i="241"/>
  <c r="AJ64" i="241"/>
  <c r="AI64" i="241"/>
  <c r="AH64" i="241"/>
  <c r="AG64" i="241"/>
  <c r="AF64" i="241"/>
  <c r="AE64" i="241"/>
  <c r="AD64" i="241"/>
  <c r="AC64" i="241"/>
  <c r="AB64" i="241"/>
  <c r="AA64" i="241"/>
  <c r="Z64" i="241"/>
  <c r="Y64" i="241"/>
  <c r="X64" i="241"/>
  <c r="W64" i="241"/>
  <c r="V64" i="241"/>
  <c r="U64" i="241"/>
  <c r="T64" i="241"/>
  <c r="S64" i="241"/>
  <c r="R64" i="241"/>
  <c r="Q64" i="241"/>
  <c r="P64" i="241"/>
  <c r="O64" i="241"/>
  <c r="N64" i="241"/>
  <c r="M64" i="241"/>
  <c r="L64" i="241"/>
  <c r="K64" i="241"/>
  <c r="J64" i="241"/>
  <c r="I64" i="241"/>
  <c r="H64" i="241"/>
  <c r="G64" i="241"/>
  <c r="CK63" i="241"/>
  <c r="CJ63" i="241"/>
  <c r="CI63" i="241"/>
  <c r="CH63" i="241"/>
  <c r="CG63" i="241"/>
  <c r="CF63" i="241"/>
  <c r="CE63" i="241"/>
  <c r="CD63" i="241"/>
  <c r="CC63" i="241"/>
  <c r="CB63" i="241"/>
  <c r="CA63" i="241"/>
  <c r="BZ63" i="241"/>
  <c r="BY63" i="241"/>
  <c r="BX63" i="241"/>
  <c r="BW63" i="241"/>
  <c r="BV63" i="241"/>
  <c r="BU63" i="241"/>
  <c r="BT63" i="241"/>
  <c r="BS63" i="241"/>
  <c r="BR63" i="241"/>
  <c r="BQ63" i="241"/>
  <c r="BP63" i="241"/>
  <c r="BO63" i="241"/>
  <c r="BN63" i="241"/>
  <c r="BM63" i="241"/>
  <c r="BL63" i="241"/>
  <c r="BK63" i="241"/>
  <c r="BJ63" i="241"/>
  <c r="BI63" i="241"/>
  <c r="BH63" i="241"/>
  <c r="BG63" i="241"/>
  <c r="BF63" i="241"/>
  <c r="BE63" i="241"/>
  <c r="BD63" i="241"/>
  <c r="BC63" i="241"/>
  <c r="BB63" i="241"/>
  <c r="BA63" i="241"/>
  <c r="AZ63" i="241"/>
  <c r="AY63" i="241"/>
  <c r="AX63" i="241"/>
  <c r="AW63" i="241"/>
  <c r="AV63" i="241"/>
  <c r="AU63" i="241"/>
  <c r="AT63" i="241"/>
  <c r="AS63" i="241"/>
  <c r="AR63" i="241"/>
  <c r="AQ63" i="241"/>
  <c r="AP63" i="241"/>
  <c r="AO63" i="241"/>
  <c r="AN63" i="241"/>
  <c r="AM63" i="241"/>
  <c r="AL63" i="241"/>
  <c r="AK63" i="241"/>
  <c r="AJ63" i="241"/>
  <c r="AI63" i="241"/>
  <c r="AH63" i="241"/>
  <c r="AG63" i="241"/>
  <c r="AF63" i="241"/>
  <c r="AE63" i="241"/>
  <c r="AD63" i="241"/>
  <c r="AC63" i="241"/>
  <c r="AB63" i="241"/>
  <c r="AA63" i="241"/>
  <c r="Z63" i="241"/>
  <c r="Y63" i="241"/>
  <c r="X63" i="241"/>
  <c r="W63" i="241"/>
  <c r="V63" i="241"/>
  <c r="U63" i="241"/>
  <c r="T63" i="241"/>
  <c r="S63" i="241"/>
  <c r="R63" i="241"/>
  <c r="Q63" i="241"/>
  <c r="P63" i="241"/>
  <c r="O63" i="241"/>
  <c r="N63" i="241"/>
  <c r="M63" i="241"/>
  <c r="L63" i="241"/>
  <c r="K63" i="241"/>
  <c r="J63" i="241"/>
  <c r="I63" i="241"/>
  <c r="H63" i="241"/>
  <c r="G63" i="241"/>
  <c r="CK62" i="241"/>
  <c r="CJ62" i="241"/>
  <c r="CI62" i="241"/>
  <c r="CH62" i="241"/>
  <c r="CG62" i="241"/>
  <c r="CF62" i="241"/>
  <c r="CE62" i="241"/>
  <c r="CD62" i="241"/>
  <c r="CC62" i="241"/>
  <c r="CB62" i="241"/>
  <c r="CA62" i="241"/>
  <c r="BZ62" i="241"/>
  <c r="BY62" i="241"/>
  <c r="BX62" i="241"/>
  <c r="BW62" i="241"/>
  <c r="BV62" i="241"/>
  <c r="BU62" i="241"/>
  <c r="BT62" i="241"/>
  <c r="BS62" i="241"/>
  <c r="BR62" i="241"/>
  <c r="BQ62" i="241"/>
  <c r="BP62" i="241"/>
  <c r="BO62" i="241"/>
  <c r="BN62" i="241"/>
  <c r="BM62" i="241"/>
  <c r="BL62" i="241"/>
  <c r="BK62" i="241"/>
  <c r="BJ62" i="241"/>
  <c r="BI62" i="241"/>
  <c r="BH62" i="241"/>
  <c r="BG62" i="241"/>
  <c r="BF62" i="241"/>
  <c r="BE62" i="241"/>
  <c r="BD62" i="241"/>
  <c r="BC62" i="241"/>
  <c r="BB62" i="241"/>
  <c r="BA62" i="241"/>
  <c r="AZ62" i="241"/>
  <c r="AY62" i="241"/>
  <c r="AX62" i="241"/>
  <c r="AW62" i="241"/>
  <c r="AV62" i="241"/>
  <c r="AU62" i="241"/>
  <c r="AT62" i="241"/>
  <c r="AS62" i="241"/>
  <c r="AR62" i="241"/>
  <c r="AQ62" i="241"/>
  <c r="AP62" i="241"/>
  <c r="AO62" i="241"/>
  <c r="AN62" i="241"/>
  <c r="AM62" i="241"/>
  <c r="AL62" i="241"/>
  <c r="AK62" i="241"/>
  <c r="AJ62" i="241"/>
  <c r="AI62" i="241"/>
  <c r="AH62" i="241"/>
  <c r="AG62" i="241"/>
  <c r="AF62" i="241"/>
  <c r="AE62" i="241"/>
  <c r="AD62" i="241"/>
  <c r="AC62" i="241"/>
  <c r="AB62" i="241"/>
  <c r="AA62" i="241"/>
  <c r="Z62" i="241"/>
  <c r="Y62" i="241"/>
  <c r="X62" i="241"/>
  <c r="W62" i="241"/>
  <c r="V62" i="241"/>
  <c r="U62" i="241"/>
  <c r="T62" i="241"/>
  <c r="S62" i="241"/>
  <c r="R62" i="241"/>
  <c r="Q62" i="241"/>
  <c r="P62" i="241"/>
  <c r="O62" i="241"/>
  <c r="N62" i="241"/>
  <c r="M62" i="241"/>
  <c r="L62" i="241"/>
  <c r="K62" i="241"/>
  <c r="J62" i="241"/>
  <c r="I62" i="241"/>
  <c r="H62" i="241"/>
  <c r="G62" i="241"/>
  <c r="CK61" i="241"/>
  <c r="CJ61" i="241"/>
  <c r="CI61" i="241"/>
  <c r="CH61" i="241"/>
  <c r="CG61" i="241"/>
  <c r="CF61" i="241"/>
  <c r="CE61" i="241"/>
  <c r="CD61" i="241"/>
  <c r="CC61" i="241"/>
  <c r="CB61" i="241"/>
  <c r="CA61" i="241"/>
  <c r="BZ61" i="241"/>
  <c r="BY61" i="241"/>
  <c r="BX61" i="241"/>
  <c r="BW61" i="241"/>
  <c r="BV61" i="241"/>
  <c r="BU61" i="241"/>
  <c r="BT61" i="241"/>
  <c r="BS61" i="241"/>
  <c r="BR61" i="241"/>
  <c r="BQ61" i="241"/>
  <c r="BP61" i="241"/>
  <c r="BO61" i="241"/>
  <c r="BN61" i="241"/>
  <c r="BM61" i="241"/>
  <c r="BL61" i="241"/>
  <c r="BK61" i="241"/>
  <c r="BJ61" i="241"/>
  <c r="BI61" i="241"/>
  <c r="BH61" i="241"/>
  <c r="BG61" i="241"/>
  <c r="BF61" i="241"/>
  <c r="BE61" i="241"/>
  <c r="BD61" i="241"/>
  <c r="BC61" i="241"/>
  <c r="BB61" i="241"/>
  <c r="BA61" i="241"/>
  <c r="AZ61" i="241"/>
  <c r="AY61" i="241"/>
  <c r="AX61" i="241"/>
  <c r="AW61" i="241"/>
  <c r="AV61" i="241"/>
  <c r="AU61" i="241"/>
  <c r="AT61" i="241"/>
  <c r="AS61" i="241"/>
  <c r="AR61" i="241"/>
  <c r="AQ61" i="241"/>
  <c r="AP61" i="241"/>
  <c r="AO61" i="241"/>
  <c r="AN61" i="241"/>
  <c r="AM61" i="241"/>
  <c r="AL61" i="241"/>
  <c r="AK61" i="241"/>
  <c r="AJ61" i="241"/>
  <c r="AI61" i="241"/>
  <c r="AH61" i="241"/>
  <c r="AG61" i="241"/>
  <c r="AF61" i="241"/>
  <c r="AE61" i="241"/>
  <c r="AD61" i="241"/>
  <c r="AC61" i="241"/>
  <c r="AB61" i="241"/>
  <c r="AA61" i="241"/>
  <c r="Z61" i="241"/>
  <c r="Y61" i="241"/>
  <c r="X61" i="241"/>
  <c r="W61" i="241"/>
  <c r="V61" i="241"/>
  <c r="U61" i="241"/>
  <c r="T61" i="241"/>
  <c r="S61" i="241"/>
  <c r="R61" i="241"/>
  <c r="Q61" i="241"/>
  <c r="P61" i="241"/>
  <c r="O61" i="241"/>
  <c r="N61" i="241"/>
  <c r="M61" i="241"/>
  <c r="L61" i="241"/>
  <c r="K61" i="241"/>
  <c r="J61" i="241"/>
  <c r="I61" i="241"/>
  <c r="H61" i="241"/>
  <c r="G61" i="241"/>
  <c r="CK60" i="241"/>
  <c r="CJ60" i="241"/>
  <c r="CI60" i="241"/>
  <c r="CH60" i="241"/>
  <c r="CG60" i="241"/>
  <c r="CF60" i="241"/>
  <c r="CE60" i="241"/>
  <c r="CD60" i="241"/>
  <c r="CC60" i="241"/>
  <c r="CB60" i="241"/>
  <c r="CA60" i="241"/>
  <c r="BZ60" i="241"/>
  <c r="BY60" i="241"/>
  <c r="BX60" i="241"/>
  <c r="BW60" i="241"/>
  <c r="BV60" i="241"/>
  <c r="BU60" i="241"/>
  <c r="BT60" i="241"/>
  <c r="BS60" i="241"/>
  <c r="BR60" i="241"/>
  <c r="BQ60" i="241"/>
  <c r="BP60" i="241"/>
  <c r="BO60" i="241"/>
  <c r="BN60" i="241"/>
  <c r="BM60" i="241"/>
  <c r="BL60" i="241"/>
  <c r="BK60" i="241"/>
  <c r="BJ60" i="241"/>
  <c r="BI60" i="241"/>
  <c r="BH60" i="241"/>
  <c r="BG60" i="241"/>
  <c r="BF60" i="241"/>
  <c r="BE60" i="241"/>
  <c r="BD60" i="241"/>
  <c r="BC60" i="241"/>
  <c r="BB60" i="241"/>
  <c r="BA60" i="241"/>
  <c r="AZ60" i="241"/>
  <c r="AY60" i="241"/>
  <c r="AX60" i="241"/>
  <c r="AW60" i="241"/>
  <c r="AV60" i="241"/>
  <c r="AU60" i="241"/>
  <c r="AT60" i="241"/>
  <c r="AS60" i="241"/>
  <c r="AR60" i="241"/>
  <c r="AQ60" i="241"/>
  <c r="AP60" i="241"/>
  <c r="AO60" i="241"/>
  <c r="AN60" i="241"/>
  <c r="AM60" i="241"/>
  <c r="AL60" i="241"/>
  <c r="AK60" i="241"/>
  <c r="AJ60" i="241"/>
  <c r="AI60" i="241"/>
  <c r="AH60" i="241"/>
  <c r="AG60" i="241"/>
  <c r="AF60" i="241"/>
  <c r="AE60" i="241"/>
  <c r="AD60" i="241"/>
  <c r="AC60" i="241"/>
  <c r="AB60" i="241"/>
  <c r="AA60" i="241"/>
  <c r="Z60" i="241"/>
  <c r="Y60" i="241"/>
  <c r="X60" i="241"/>
  <c r="W60" i="241"/>
  <c r="V60" i="241"/>
  <c r="U60" i="241"/>
  <c r="T60" i="241"/>
  <c r="S60" i="241"/>
  <c r="R60" i="241"/>
  <c r="Q60" i="241"/>
  <c r="P60" i="241"/>
  <c r="O60" i="241"/>
  <c r="N60" i="241"/>
  <c r="M60" i="241"/>
  <c r="L60" i="241"/>
  <c r="K60" i="241"/>
  <c r="J60" i="241"/>
  <c r="I60" i="241"/>
  <c r="H60" i="241"/>
  <c r="G60" i="241"/>
  <c r="CK59" i="241"/>
  <c r="CJ59" i="241"/>
  <c r="CI59" i="241"/>
  <c r="CH59" i="241"/>
  <c r="CG59" i="241"/>
  <c r="CF59" i="241"/>
  <c r="CE59" i="241"/>
  <c r="CD59" i="241"/>
  <c r="CC59" i="241"/>
  <c r="CB59" i="241"/>
  <c r="CA59" i="241"/>
  <c r="BZ59" i="241"/>
  <c r="BY59" i="241"/>
  <c r="BX59" i="241"/>
  <c r="BW59" i="241"/>
  <c r="BV59" i="241"/>
  <c r="BU59" i="241"/>
  <c r="BT59" i="241"/>
  <c r="BS59" i="241"/>
  <c r="BR59" i="241"/>
  <c r="BQ59" i="241"/>
  <c r="BP59" i="241"/>
  <c r="BO59" i="241"/>
  <c r="BN59" i="241"/>
  <c r="BM59" i="241"/>
  <c r="BL59" i="241"/>
  <c r="BK59" i="241"/>
  <c r="BJ59" i="241"/>
  <c r="BI59" i="241"/>
  <c r="BH59" i="241"/>
  <c r="BG59" i="241"/>
  <c r="BF59" i="241"/>
  <c r="BE59" i="241"/>
  <c r="BD59" i="241"/>
  <c r="BC59" i="241"/>
  <c r="BB59" i="241"/>
  <c r="BA59" i="241"/>
  <c r="AZ59" i="241"/>
  <c r="AY59" i="241"/>
  <c r="AX59" i="241"/>
  <c r="AW59" i="241"/>
  <c r="AV59" i="241"/>
  <c r="AU59" i="241"/>
  <c r="AT59" i="241"/>
  <c r="AS59" i="241"/>
  <c r="AR59" i="241"/>
  <c r="AQ59" i="241"/>
  <c r="AP59" i="241"/>
  <c r="AO59" i="241"/>
  <c r="AN59" i="241"/>
  <c r="AM59" i="241"/>
  <c r="AL59" i="241"/>
  <c r="AK59" i="241"/>
  <c r="AJ59" i="241"/>
  <c r="AI59" i="241"/>
  <c r="AH59" i="241"/>
  <c r="AG59" i="241"/>
  <c r="AF59" i="241"/>
  <c r="AE59" i="241"/>
  <c r="AD59" i="241"/>
  <c r="AC59" i="241"/>
  <c r="AB59" i="241"/>
  <c r="AA59" i="241"/>
  <c r="Z59" i="241"/>
  <c r="Y59" i="241"/>
  <c r="X59" i="241"/>
  <c r="W59" i="241"/>
  <c r="V59" i="241"/>
  <c r="U59" i="241"/>
  <c r="T59" i="241"/>
  <c r="S59" i="241"/>
  <c r="R59" i="241"/>
  <c r="Q59" i="241"/>
  <c r="P59" i="241"/>
  <c r="O59" i="241"/>
  <c r="N59" i="241"/>
  <c r="M59" i="241"/>
  <c r="L59" i="241"/>
  <c r="K59" i="241"/>
  <c r="J59" i="241"/>
  <c r="I59" i="241"/>
  <c r="H59" i="241"/>
  <c r="G59" i="241"/>
  <c r="CK58" i="241"/>
  <c r="CJ58" i="241"/>
  <c r="CI58" i="241"/>
  <c r="CH58" i="241"/>
  <c r="CG58" i="241"/>
  <c r="CF58" i="241"/>
  <c r="CE58" i="241"/>
  <c r="CD58" i="241"/>
  <c r="CC58" i="241"/>
  <c r="CB58" i="241"/>
  <c r="CA58" i="241"/>
  <c r="BZ58" i="241"/>
  <c r="BY58" i="241"/>
  <c r="BX58" i="241"/>
  <c r="BW58" i="241"/>
  <c r="BV58" i="241"/>
  <c r="BU58" i="241"/>
  <c r="BT58" i="241"/>
  <c r="BS58" i="241"/>
  <c r="BR58" i="241"/>
  <c r="BQ58" i="241"/>
  <c r="BP58" i="241"/>
  <c r="BO58" i="241"/>
  <c r="BN58" i="241"/>
  <c r="BM58" i="241"/>
  <c r="BL58" i="241"/>
  <c r="BK58" i="241"/>
  <c r="BJ58" i="241"/>
  <c r="BI58" i="241"/>
  <c r="BH58" i="241"/>
  <c r="BG58" i="241"/>
  <c r="BF58" i="241"/>
  <c r="BE58" i="241"/>
  <c r="BD58" i="241"/>
  <c r="BC58" i="241"/>
  <c r="BB58" i="241"/>
  <c r="BA58" i="241"/>
  <c r="AZ58" i="241"/>
  <c r="AY58" i="241"/>
  <c r="AX58" i="241"/>
  <c r="AW58" i="241"/>
  <c r="AV58" i="241"/>
  <c r="AU58" i="241"/>
  <c r="AT58" i="241"/>
  <c r="AS58" i="241"/>
  <c r="AR58" i="241"/>
  <c r="AQ58" i="241"/>
  <c r="AP58" i="241"/>
  <c r="AO58" i="241"/>
  <c r="AN58" i="241"/>
  <c r="AM58" i="241"/>
  <c r="AL58" i="241"/>
  <c r="AK58" i="241"/>
  <c r="AJ58" i="241"/>
  <c r="AI58" i="241"/>
  <c r="AH58" i="241"/>
  <c r="AG58" i="241"/>
  <c r="AF58" i="241"/>
  <c r="AE58" i="241"/>
  <c r="AD58" i="241"/>
  <c r="AC58" i="241"/>
  <c r="AB58" i="241"/>
  <c r="AA58" i="241"/>
  <c r="Z58" i="241"/>
  <c r="Y58" i="241"/>
  <c r="X58" i="241"/>
  <c r="W58" i="241"/>
  <c r="V58" i="241"/>
  <c r="U58" i="241"/>
  <c r="T58" i="241"/>
  <c r="S58" i="241"/>
  <c r="R58" i="241"/>
  <c r="Q58" i="241"/>
  <c r="P58" i="241"/>
  <c r="O58" i="241"/>
  <c r="N58" i="241"/>
  <c r="M58" i="241"/>
  <c r="L58" i="241"/>
  <c r="K58" i="241"/>
  <c r="J58" i="241"/>
  <c r="I58" i="241"/>
  <c r="H58" i="241"/>
  <c r="G58" i="241"/>
  <c r="CK57" i="241"/>
  <c r="CJ57" i="241"/>
  <c r="CI57" i="241"/>
  <c r="CH57" i="241"/>
  <c r="CG57" i="241"/>
  <c r="CF57" i="241"/>
  <c r="CE57" i="241"/>
  <c r="CD57" i="241"/>
  <c r="CC57" i="241"/>
  <c r="CB57" i="241"/>
  <c r="CA57" i="241"/>
  <c r="BZ57" i="241"/>
  <c r="BY57" i="241"/>
  <c r="BX57" i="241"/>
  <c r="BW57" i="241"/>
  <c r="BV57" i="241"/>
  <c r="BU57" i="241"/>
  <c r="BT57" i="241"/>
  <c r="BS57" i="241"/>
  <c r="BR57" i="241"/>
  <c r="BQ57" i="241"/>
  <c r="BP57" i="241"/>
  <c r="BO57" i="241"/>
  <c r="BN57" i="241"/>
  <c r="BM57" i="241"/>
  <c r="BL57" i="241"/>
  <c r="BK57" i="241"/>
  <c r="BJ57" i="241"/>
  <c r="BI57" i="241"/>
  <c r="BH57" i="241"/>
  <c r="BG57" i="241"/>
  <c r="BF57" i="241"/>
  <c r="BE57" i="241"/>
  <c r="BD57" i="241"/>
  <c r="BC57" i="241"/>
  <c r="BB57" i="241"/>
  <c r="BA57" i="241"/>
  <c r="AZ57" i="241"/>
  <c r="AY57" i="241"/>
  <c r="AX57" i="241"/>
  <c r="AW57" i="241"/>
  <c r="AV57" i="241"/>
  <c r="AU57" i="241"/>
  <c r="AT57" i="241"/>
  <c r="AS57" i="241"/>
  <c r="AR57" i="241"/>
  <c r="AQ57" i="241"/>
  <c r="AP57" i="241"/>
  <c r="AO57" i="241"/>
  <c r="AN57" i="241"/>
  <c r="AM57" i="241"/>
  <c r="AL57" i="241"/>
  <c r="AK57" i="241"/>
  <c r="AJ57" i="241"/>
  <c r="AI57" i="241"/>
  <c r="AH57" i="241"/>
  <c r="AG57" i="241"/>
  <c r="AF57" i="241"/>
  <c r="AE57" i="241"/>
  <c r="AD57" i="241"/>
  <c r="AC57" i="241"/>
  <c r="AB57" i="241"/>
  <c r="AA57" i="241"/>
  <c r="Z57" i="241"/>
  <c r="Y57" i="241"/>
  <c r="X57" i="241"/>
  <c r="W57" i="241"/>
  <c r="V57" i="241"/>
  <c r="U57" i="241"/>
  <c r="T57" i="241"/>
  <c r="S57" i="241"/>
  <c r="R57" i="241"/>
  <c r="Q57" i="241"/>
  <c r="P57" i="241"/>
  <c r="O57" i="241"/>
  <c r="N57" i="241"/>
  <c r="M57" i="241"/>
  <c r="L57" i="241"/>
  <c r="K57" i="241"/>
  <c r="J57" i="241"/>
  <c r="I57" i="241"/>
  <c r="H57" i="241"/>
  <c r="G57" i="241"/>
  <c r="CK56" i="241"/>
  <c r="CJ56" i="241"/>
  <c r="CI56" i="241"/>
  <c r="CH56" i="241"/>
  <c r="CG56" i="241"/>
  <c r="CF56" i="241"/>
  <c r="CE56" i="241"/>
  <c r="CD56" i="241"/>
  <c r="CC56" i="241"/>
  <c r="CB56" i="241"/>
  <c r="CA56" i="241"/>
  <c r="BZ56" i="241"/>
  <c r="BY56" i="241"/>
  <c r="BX56" i="241"/>
  <c r="BW56" i="241"/>
  <c r="BV56" i="241"/>
  <c r="BU56" i="241"/>
  <c r="BT56" i="241"/>
  <c r="BS56" i="241"/>
  <c r="BR56" i="241"/>
  <c r="BQ56" i="241"/>
  <c r="BP56" i="241"/>
  <c r="BO56" i="241"/>
  <c r="BN56" i="241"/>
  <c r="BM56" i="241"/>
  <c r="BL56" i="241"/>
  <c r="BK56" i="241"/>
  <c r="BJ56" i="241"/>
  <c r="BI56" i="241"/>
  <c r="BH56" i="241"/>
  <c r="BG56" i="241"/>
  <c r="BF56" i="241"/>
  <c r="BE56" i="241"/>
  <c r="BD56" i="241"/>
  <c r="BC56" i="241"/>
  <c r="BB56" i="241"/>
  <c r="BA56" i="241"/>
  <c r="AZ56" i="241"/>
  <c r="AY56" i="241"/>
  <c r="AX56" i="241"/>
  <c r="AW56" i="241"/>
  <c r="AV56" i="241"/>
  <c r="AU56" i="241"/>
  <c r="AT56" i="241"/>
  <c r="AS56" i="241"/>
  <c r="AR56" i="241"/>
  <c r="AQ56" i="241"/>
  <c r="AP56" i="241"/>
  <c r="AO56" i="241"/>
  <c r="AN56" i="241"/>
  <c r="AM56" i="241"/>
  <c r="AL56" i="241"/>
  <c r="AK56" i="241"/>
  <c r="AJ56" i="241"/>
  <c r="AI56" i="241"/>
  <c r="AH56" i="241"/>
  <c r="AG56" i="241"/>
  <c r="AF56" i="241"/>
  <c r="AE56" i="241"/>
  <c r="AD56" i="241"/>
  <c r="AC56" i="241"/>
  <c r="AB56" i="241"/>
  <c r="AA56" i="241"/>
  <c r="Z56" i="241"/>
  <c r="Y56" i="241"/>
  <c r="X56" i="241"/>
  <c r="W56" i="241"/>
  <c r="V56" i="241"/>
  <c r="U56" i="241"/>
  <c r="T56" i="241"/>
  <c r="S56" i="241"/>
  <c r="R56" i="241"/>
  <c r="Q56" i="241"/>
  <c r="P56" i="241"/>
  <c r="O56" i="241"/>
  <c r="N56" i="241"/>
  <c r="M56" i="241"/>
  <c r="L56" i="241"/>
  <c r="K56" i="241"/>
  <c r="J56" i="241"/>
  <c r="I56" i="241"/>
  <c r="H56" i="241"/>
  <c r="G56" i="241"/>
  <c r="CK55" i="241"/>
  <c r="CJ55" i="241"/>
  <c r="CI55" i="241"/>
  <c r="CH55" i="241"/>
  <c r="CG55" i="241"/>
  <c r="CF55" i="241"/>
  <c r="CE55" i="241"/>
  <c r="CD55" i="241"/>
  <c r="CC55" i="241"/>
  <c r="CB55" i="241"/>
  <c r="CA55" i="241"/>
  <c r="BZ55" i="241"/>
  <c r="BY55" i="241"/>
  <c r="BX55" i="241"/>
  <c r="BW55" i="241"/>
  <c r="BV55" i="241"/>
  <c r="BU55" i="241"/>
  <c r="BT55" i="241"/>
  <c r="BS55" i="241"/>
  <c r="BR55" i="241"/>
  <c r="BQ55" i="241"/>
  <c r="BP55" i="241"/>
  <c r="BO55" i="241"/>
  <c r="BN55" i="241"/>
  <c r="BM55" i="241"/>
  <c r="BL55" i="241"/>
  <c r="BK55" i="241"/>
  <c r="BJ55" i="241"/>
  <c r="BI55" i="241"/>
  <c r="BH55" i="241"/>
  <c r="BG55" i="241"/>
  <c r="BF55" i="241"/>
  <c r="BE55" i="241"/>
  <c r="BD55" i="241"/>
  <c r="BC55" i="241"/>
  <c r="BB55" i="241"/>
  <c r="BA55" i="241"/>
  <c r="AZ55" i="241"/>
  <c r="AY55" i="241"/>
  <c r="AX55" i="241"/>
  <c r="AW55" i="241"/>
  <c r="AV55" i="241"/>
  <c r="AU55" i="241"/>
  <c r="AT55" i="241"/>
  <c r="AS55" i="241"/>
  <c r="AR55" i="241"/>
  <c r="AQ55" i="241"/>
  <c r="AP55" i="241"/>
  <c r="AO55" i="241"/>
  <c r="AN55" i="241"/>
  <c r="AM55" i="241"/>
  <c r="AL55" i="241"/>
  <c r="AK55" i="241"/>
  <c r="AJ55" i="241"/>
  <c r="AI55" i="241"/>
  <c r="AH55" i="241"/>
  <c r="AG55" i="241"/>
  <c r="AF55" i="241"/>
  <c r="AE55" i="241"/>
  <c r="AD55" i="241"/>
  <c r="AC55" i="241"/>
  <c r="AB55" i="241"/>
  <c r="AA55" i="241"/>
  <c r="Z55" i="241"/>
  <c r="Y55" i="241"/>
  <c r="X55" i="241"/>
  <c r="W55" i="241"/>
  <c r="V55" i="241"/>
  <c r="U55" i="241"/>
  <c r="T55" i="241"/>
  <c r="S55" i="241"/>
  <c r="R55" i="241"/>
  <c r="Q55" i="241"/>
  <c r="P55" i="241"/>
  <c r="O55" i="241"/>
  <c r="N55" i="241"/>
  <c r="M55" i="241"/>
  <c r="L55" i="241"/>
  <c r="K55" i="241"/>
  <c r="J55" i="241"/>
  <c r="I55" i="241"/>
  <c r="H55" i="241"/>
  <c r="G55" i="241"/>
  <c r="CK54" i="241"/>
  <c r="CJ54" i="241"/>
  <c r="CI54" i="241"/>
  <c r="CH54" i="241"/>
  <c r="CG54" i="241"/>
  <c r="CF54" i="241"/>
  <c r="CE54" i="241"/>
  <c r="CD54" i="241"/>
  <c r="CC54" i="241"/>
  <c r="CB54" i="241"/>
  <c r="CA54" i="241"/>
  <c r="BZ54" i="241"/>
  <c r="BY54" i="241"/>
  <c r="BX54" i="241"/>
  <c r="BW54" i="241"/>
  <c r="BV54" i="241"/>
  <c r="BU54" i="241"/>
  <c r="BT54" i="241"/>
  <c r="BS54" i="241"/>
  <c r="BR54" i="241"/>
  <c r="BQ54" i="241"/>
  <c r="BP54" i="241"/>
  <c r="BO54" i="241"/>
  <c r="BN54" i="241"/>
  <c r="BM54" i="241"/>
  <c r="BL54" i="241"/>
  <c r="BK54" i="241"/>
  <c r="BJ54" i="241"/>
  <c r="BI54" i="241"/>
  <c r="BH54" i="241"/>
  <c r="BG54" i="241"/>
  <c r="BF54" i="241"/>
  <c r="BE54" i="241"/>
  <c r="BD54" i="241"/>
  <c r="BC54" i="241"/>
  <c r="BB54" i="241"/>
  <c r="BA54" i="241"/>
  <c r="AZ54" i="241"/>
  <c r="AY54" i="241"/>
  <c r="AX54" i="241"/>
  <c r="AW54" i="241"/>
  <c r="AV54" i="241"/>
  <c r="AU54" i="241"/>
  <c r="AT54" i="241"/>
  <c r="AS54" i="241"/>
  <c r="AR54" i="241"/>
  <c r="AQ54" i="241"/>
  <c r="AP54" i="241"/>
  <c r="AO54" i="241"/>
  <c r="AN54" i="241"/>
  <c r="AM54" i="241"/>
  <c r="AL54" i="241"/>
  <c r="AK54" i="241"/>
  <c r="AJ54" i="241"/>
  <c r="AI54" i="241"/>
  <c r="AH54" i="241"/>
  <c r="AG54" i="241"/>
  <c r="AF54" i="241"/>
  <c r="AE54" i="241"/>
  <c r="AD54" i="241"/>
  <c r="AC54" i="241"/>
  <c r="AB54" i="241"/>
  <c r="AA54" i="241"/>
  <c r="Z54" i="241"/>
  <c r="Y54" i="241"/>
  <c r="X54" i="241"/>
  <c r="W54" i="241"/>
  <c r="V54" i="241"/>
  <c r="U54" i="241"/>
  <c r="T54" i="241"/>
  <c r="S54" i="241"/>
  <c r="R54" i="241"/>
  <c r="Q54" i="241"/>
  <c r="P54" i="241"/>
  <c r="O54" i="241"/>
  <c r="N54" i="241"/>
  <c r="M54" i="241"/>
  <c r="L54" i="241"/>
  <c r="K54" i="241"/>
  <c r="J54" i="241"/>
  <c r="I54" i="241"/>
  <c r="H54" i="241"/>
  <c r="G54" i="241"/>
  <c r="CK53" i="241"/>
  <c r="CJ53" i="241"/>
  <c r="CI53" i="241"/>
  <c r="CH53" i="241"/>
  <c r="CG53" i="241"/>
  <c r="CF53" i="241"/>
  <c r="CE53" i="241"/>
  <c r="CD53" i="241"/>
  <c r="CC53" i="241"/>
  <c r="CB53" i="241"/>
  <c r="CA53" i="241"/>
  <c r="BZ53" i="241"/>
  <c r="BY53" i="241"/>
  <c r="BX53" i="241"/>
  <c r="BW53" i="241"/>
  <c r="BV53" i="241"/>
  <c r="BU53" i="241"/>
  <c r="BT53" i="241"/>
  <c r="BS53" i="241"/>
  <c r="BR53" i="241"/>
  <c r="BQ53" i="241"/>
  <c r="BP53" i="241"/>
  <c r="BO53" i="241"/>
  <c r="BN53" i="241"/>
  <c r="BM53" i="241"/>
  <c r="BL53" i="241"/>
  <c r="BK53" i="241"/>
  <c r="BJ53" i="241"/>
  <c r="BI53" i="241"/>
  <c r="BH53" i="241"/>
  <c r="BG53" i="241"/>
  <c r="BF53" i="241"/>
  <c r="BE53" i="241"/>
  <c r="BD53" i="241"/>
  <c r="BC53" i="241"/>
  <c r="BB53" i="241"/>
  <c r="BA53" i="241"/>
  <c r="AZ53" i="241"/>
  <c r="AY53" i="241"/>
  <c r="AX53" i="241"/>
  <c r="AW53" i="241"/>
  <c r="AV53" i="241"/>
  <c r="AU53" i="241"/>
  <c r="AT53" i="241"/>
  <c r="AS53" i="241"/>
  <c r="AR53" i="241"/>
  <c r="AQ53" i="241"/>
  <c r="AP53" i="241"/>
  <c r="AO53" i="241"/>
  <c r="AN53" i="241"/>
  <c r="AM53" i="241"/>
  <c r="AL53" i="241"/>
  <c r="AK53" i="241"/>
  <c r="AJ53" i="241"/>
  <c r="AI53" i="241"/>
  <c r="AH53" i="241"/>
  <c r="AG53" i="241"/>
  <c r="AF53" i="241"/>
  <c r="AE53" i="241"/>
  <c r="AD53" i="241"/>
  <c r="AC53" i="241"/>
  <c r="AB53" i="241"/>
  <c r="AA53" i="241"/>
  <c r="Z53" i="241"/>
  <c r="Y53" i="241"/>
  <c r="X53" i="241"/>
  <c r="W53" i="241"/>
  <c r="V53" i="241"/>
  <c r="U53" i="241"/>
  <c r="T53" i="241"/>
  <c r="S53" i="241"/>
  <c r="R53" i="241"/>
  <c r="Q53" i="241"/>
  <c r="P53" i="241"/>
  <c r="O53" i="241"/>
  <c r="N53" i="241"/>
  <c r="M53" i="241"/>
  <c r="L53" i="241"/>
  <c r="K53" i="241"/>
  <c r="J53" i="241"/>
  <c r="I53" i="241"/>
  <c r="H53" i="241"/>
  <c r="G53" i="241"/>
  <c r="CK52" i="241"/>
  <c r="CJ52" i="241"/>
  <c r="CI52" i="241"/>
  <c r="CH52" i="241"/>
  <c r="CG52" i="241"/>
  <c r="CF52" i="241"/>
  <c r="CE52" i="241"/>
  <c r="CD52" i="241"/>
  <c r="CC52" i="241"/>
  <c r="CB52" i="241"/>
  <c r="CA52" i="241"/>
  <c r="BZ52" i="241"/>
  <c r="BY52" i="241"/>
  <c r="BX52" i="241"/>
  <c r="BW52" i="241"/>
  <c r="BV52" i="241"/>
  <c r="BU52" i="241"/>
  <c r="BT52" i="241"/>
  <c r="BS52" i="241"/>
  <c r="BR52" i="241"/>
  <c r="BQ52" i="241"/>
  <c r="BP52" i="241"/>
  <c r="BO52" i="241"/>
  <c r="BN52" i="241"/>
  <c r="BM52" i="241"/>
  <c r="BL52" i="241"/>
  <c r="BK52" i="241"/>
  <c r="BJ52" i="241"/>
  <c r="BI52" i="241"/>
  <c r="BH52" i="241"/>
  <c r="BG52" i="241"/>
  <c r="BF52" i="241"/>
  <c r="BE52" i="241"/>
  <c r="BD52" i="241"/>
  <c r="BC52" i="241"/>
  <c r="BB52" i="241"/>
  <c r="BA52" i="241"/>
  <c r="AZ52" i="241"/>
  <c r="AY52" i="241"/>
  <c r="AX52" i="241"/>
  <c r="AW52" i="241"/>
  <c r="AV52" i="241"/>
  <c r="AU52" i="241"/>
  <c r="AT52" i="241"/>
  <c r="AS52" i="241"/>
  <c r="AR52" i="241"/>
  <c r="AQ52" i="241"/>
  <c r="AP52" i="241"/>
  <c r="AO52" i="241"/>
  <c r="AN52" i="241"/>
  <c r="AM52" i="241"/>
  <c r="AL52" i="241"/>
  <c r="AK52" i="241"/>
  <c r="AJ52" i="241"/>
  <c r="AI52" i="241"/>
  <c r="AH52" i="241"/>
  <c r="AG52" i="241"/>
  <c r="AF52" i="241"/>
  <c r="AE52" i="241"/>
  <c r="AD52" i="241"/>
  <c r="AC52" i="241"/>
  <c r="AB52" i="241"/>
  <c r="AA52" i="241"/>
  <c r="Z52" i="241"/>
  <c r="Y52" i="241"/>
  <c r="X52" i="241"/>
  <c r="W52" i="241"/>
  <c r="V52" i="241"/>
  <c r="U52" i="241"/>
  <c r="T52" i="241"/>
  <c r="S52" i="241"/>
  <c r="R52" i="241"/>
  <c r="Q52" i="241"/>
  <c r="P52" i="241"/>
  <c r="O52" i="241"/>
  <c r="N52" i="241"/>
  <c r="M52" i="241"/>
  <c r="L52" i="241"/>
  <c r="K52" i="241"/>
  <c r="J52" i="241"/>
  <c r="I52" i="241"/>
  <c r="H52" i="241"/>
  <c r="G52" i="241"/>
  <c r="CK51" i="241"/>
  <c r="CJ51" i="241"/>
  <c r="CI51" i="241"/>
  <c r="CH51" i="241"/>
  <c r="CG51" i="241"/>
  <c r="CF51" i="241"/>
  <c r="CE51" i="241"/>
  <c r="CD51" i="241"/>
  <c r="CC51" i="241"/>
  <c r="CB51" i="241"/>
  <c r="CA51" i="241"/>
  <c r="BZ51" i="241"/>
  <c r="BY51" i="241"/>
  <c r="BX51" i="241"/>
  <c r="BW51" i="241"/>
  <c r="BV51" i="241"/>
  <c r="BU51" i="241"/>
  <c r="BT51" i="241"/>
  <c r="BS51" i="241"/>
  <c r="BR51" i="241"/>
  <c r="BQ51" i="241"/>
  <c r="BP51" i="241"/>
  <c r="BO51" i="241"/>
  <c r="BN51" i="241"/>
  <c r="BM51" i="241"/>
  <c r="BL51" i="241"/>
  <c r="BK51" i="241"/>
  <c r="BJ51" i="241"/>
  <c r="BI51" i="241"/>
  <c r="BH51" i="241"/>
  <c r="BG51" i="241"/>
  <c r="BF51" i="241"/>
  <c r="BE51" i="241"/>
  <c r="BD51" i="241"/>
  <c r="BC51" i="241"/>
  <c r="BB51" i="241"/>
  <c r="BA51" i="241"/>
  <c r="AZ51" i="241"/>
  <c r="AY51" i="241"/>
  <c r="AX51" i="241"/>
  <c r="AW51" i="241"/>
  <c r="AV51" i="241"/>
  <c r="AU51" i="241"/>
  <c r="AT51" i="241"/>
  <c r="AS51" i="241"/>
  <c r="AR51" i="241"/>
  <c r="AQ51" i="241"/>
  <c r="AP51" i="241"/>
  <c r="AO51" i="241"/>
  <c r="AN51" i="241"/>
  <c r="AM51" i="241"/>
  <c r="AL51" i="241"/>
  <c r="AK51" i="241"/>
  <c r="AJ51" i="241"/>
  <c r="AI51" i="241"/>
  <c r="AH51" i="241"/>
  <c r="AG51" i="241"/>
  <c r="AF51" i="241"/>
  <c r="AE51" i="241"/>
  <c r="AD51" i="241"/>
  <c r="AC51" i="241"/>
  <c r="AB51" i="241"/>
  <c r="AA51" i="241"/>
  <c r="Z51" i="241"/>
  <c r="Y51" i="241"/>
  <c r="X51" i="241"/>
  <c r="W51" i="241"/>
  <c r="V51" i="241"/>
  <c r="U51" i="241"/>
  <c r="T51" i="241"/>
  <c r="S51" i="241"/>
  <c r="R51" i="241"/>
  <c r="Q51" i="241"/>
  <c r="P51" i="241"/>
  <c r="O51" i="241"/>
  <c r="N51" i="241"/>
  <c r="M51" i="241"/>
  <c r="L51" i="241"/>
  <c r="K51" i="241"/>
  <c r="J51" i="241"/>
  <c r="I51" i="241"/>
  <c r="H51" i="241"/>
  <c r="G51" i="241"/>
  <c r="CK50" i="241"/>
  <c r="CJ50" i="241"/>
  <c r="CI50" i="241"/>
  <c r="CH50" i="241"/>
  <c r="CG50" i="241"/>
  <c r="CF50" i="241"/>
  <c r="CE50" i="241"/>
  <c r="CD50" i="241"/>
  <c r="CC50" i="241"/>
  <c r="CB50" i="241"/>
  <c r="CA50" i="241"/>
  <c r="BZ50" i="241"/>
  <c r="BY50" i="241"/>
  <c r="BX50" i="241"/>
  <c r="BW50" i="241"/>
  <c r="BV50" i="241"/>
  <c r="BU50" i="241"/>
  <c r="BT50" i="241"/>
  <c r="BS50" i="241"/>
  <c r="BR50" i="241"/>
  <c r="BQ50" i="241"/>
  <c r="BP50" i="241"/>
  <c r="BO50" i="241"/>
  <c r="BN50" i="241"/>
  <c r="BM50" i="241"/>
  <c r="BL50" i="241"/>
  <c r="BK50" i="241"/>
  <c r="BJ50" i="241"/>
  <c r="BI50" i="241"/>
  <c r="BH50" i="241"/>
  <c r="BG50" i="241"/>
  <c r="BF50" i="241"/>
  <c r="BE50" i="241"/>
  <c r="BD50" i="241"/>
  <c r="BC50" i="241"/>
  <c r="BB50" i="241"/>
  <c r="BA50" i="241"/>
  <c r="AZ50" i="241"/>
  <c r="AY50" i="241"/>
  <c r="AX50" i="241"/>
  <c r="AW50" i="241"/>
  <c r="AV50" i="241"/>
  <c r="AU50" i="241"/>
  <c r="AT50" i="241"/>
  <c r="AS50" i="241"/>
  <c r="AR50" i="241"/>
  <c r="AQ50" i="241"/>
  <c r="AP50" i="241"/>
  <c r="AO50" i="241"/>
  <c r="AN50" i="241"/>
  <c r="AM50" i="241"/>
  <c r="AL50" i="241"/>
  <c r="AK50" i="241"/>
  <c r="AJ50" i="241"/>
  <c r="AI50" i="241"/>
  <c r="AH50" i="241"/>
  <c r="AG50" i="241"/>
  <c r="AF50" i="241"/>
  <c r="AE50" i="241"/>
  <c r="AD50" i="241"/>
  <c r="AC50" i="241"/>
  <c r="AB50" i="241"/>
  <c r="AA50" i="241"/>
  <c r="Z50" i="241"/>
  <c r="Y50" i="241"/>
  <c r="X50" i="241"/>
  <c r="W50" i="241"/>
  <c r="V50" i="241"/>
  <c r="U50" i="241"/>
  <c r="T50" i="241"/>
  <c r="S50" i="241"/>
  <c r="R50" i="241"/>
  <c r="Q50" i="241"/>
  <c r="P50" i="241"/>
  <c r="O50" i="241"/>
  <c r="N50" i="241"/>
  <c r="M50" i="241"/>
  <c r="L50" i="241"/>
  <c r="K50" i="241"/>
  <c r="J50" i="241"/>
  <c r="I50" i="241"/>
  <c r="H50" i="241"/>
  <c r="G50" i="241"/>
  <c r="CK47" i="241"/>
  <c r="CK48" i="241" s="1"/>
  <c r="CJ47" i="241"/>
  <c r="CJ48" i="241" s="1"/>
  <c r="CI47" i="241"/>
  <c r="CI48" i="241" s="1"/>
  <c r="CH47" i="241"/>
  <c r="CH48" i="241" s="1"/>
  <c r="CG47" i="241"/>
  <c r="CG48" i="241" s="1"/>
  <c r="CF47" i="241"/>
  <c r="CF48" i="241" s="1"/>
  <c r="CE47" i="241"/>
  <c r="CE48" i="241" s="1"/>
  <c r="CD47" i="241"/>
  <c r="CD48" i="241" s="1"/>
  <c r="CC47" i="241"/>
  <c r="CC48" i="241" s="1"/>
  <c r="CB47" i="241"/>
  <c r="CB48" i="241" s="1"/>
  <c r="CA47" i="241"/>
  <c r="CA48" i="241" s="1"/>
  <c r="BZ47" i="241"/>
  <c r="BZ48" i="241" s="1"/>
  <c r="BY47" i="241"/>
  <c r="BY48" i="241" s="1"/>
  <c r="BX47" i="241"/>
  <c r="BX48" i="241" s="1"/>
  <c r="BW47" i="241"/>
  <c r="BW48" i="241" s="1"/>
  <c r="BV47" i="241"/>
  <c r="BV48" i="241" s="1"/>
  <c r="BU47" i="241"/>
  <c r="BU48" i="241" s="1"/>
  <c r="BT47" i="241"/>
  <c r="BT48" i="241" s="1"/>
  <c r="BS47" i="241"/>
  <c r="BS48" i="241" s="1"/>
  <c r="BR47" i="241"/>
  <c r="BR48" i="241" s="1"/>
  <c r="BQ47" i="241"/>
  <c r="BQ48" i="241" s="1"/>
  <c r="BP47" i="241"/>
  <c r="BP48" i="241" s="1"/>
  <c r="BO47" i="241"/>
  <c r="BO48" i="241" s="1"/>
  <c r="BN47" i="241"/>
  <c r="BN48" i="241" s="1"/>
  <c r="BM47" i="241"/>
  <c r="BM48" i="241" s="1"/>
  <c r="BL47" i="241"/>
  <c r="BL48" i="241" s="1"/>
  <c r="BK47" i="241"/>
  <c r="BK48" i="241" s="1"/>
  <c r="BJ47" i="241"/>
  <c r="BJ48" i="241" s="1"/>
  <c r="BI47" i="241"/>
  <c r="BI48" i="241" s="1"/>
  <c r="BH47" i="241"/>
  <c r="BH48" i="241" s="1"/>
  <c r="BG47" i="241"/>
  <c r="BG48" i="241" s="1"/>
  <c r="BF47" i="241"/>
  <c r="BF48" i="241" s="1"/>
  <c r="BE47" i="241"/>
  <c r="BE48" i="241" s="1"/>
  <c r="BD47" i="241"/>
  <c r="BD48" i="241" s="1"/>
  <c r="BC47" i="241"/>
  <c r="BC48" i="241" s="1"/>
  <c r="BB47" i="241"/>
  <c r="BB48" i="241" s="1"/>
  <c r="BA47" i="241"/>
  <c r="BA48" i="241" s="1"/>
  <c r="AZ47" i="241"/>
  <c r="AZ48" i="241" s="1"/>
  <c r="AY47" i="241"/>
  <c r="AY48" i="241" s="1"/>
  <c r="AX47" i="241"/>
  <c r="AX48" i="241" s="1"/>
  <c r="AW47" i="241"/>
  <c r="AW48" i="241" s="1"/>
  <c r="AV47" i="241"/>
  <c r="AV48" i="241" s="1"/>
  <c r="AU47" i="241"/>
  <c r="AU48" i="241" s="1"/>
  <c r="AT47" i="241"/>
  <c r="AT48" i="241" s="1"/>
  <c r="AS47" i="241"/>
  <c r="AS48" i="241" s="1"/>
  <c r="AR47" i="241"/>
  <c r="AR48" i="241" s="1"/>
  <c r="AQ47" i="241"/>
  <c r="AQ48" i="241" s="1"/>
  <c r="AP47" i="241"/>
  <c r="AP48" i="241" s="1"/>
  <c r="AO47" i="241"/>
  <c r="AO48" i="241" s="1"/>
  <c r="AN47" i="241"/>
  <c r="AN48" i="241" s="1"/>
  <c r="AM47" i="241"/>
  <c r="AM48" i="241" s="1"/>
  <c r="AL47" i="241"/>
  <c r="AL48" i="241" s="1"/>
  <c r="AK47" i="241"/>
  <c r="AK48" i="241" s="1"/>
  <c r="AJ47" i="241"/>
  <c r="AJ48" i="241" s="1"/>
  <c r="AI47" i="241"/>
  <c r="AI48" i="241" s="1"/>
  <c r="AH47" i="241"/>
  <c r="AH48" i="241" s="1"/>
  <c r="AG47" i="241"/>
  <c r="AG48" i="241" s="1"/>
  <c r="AF47" i="241"/>
  <c r="AF48" i="241" s="1"/>
  <c r="AE47" i="241"/>
  <c r="AE48" i="241" s="1"/>
  <c r="AD47" i="241"/>
  <c r="AD48" i="241" s="1"/>
  <c r="AC47" i="241"/>
  <c r="AC48" i="241" s="1"/>
  <c r="AB47" i="241"/>
  <c r="AB48" i="241" s="1"/>
  <c r="AA47" i="241"/>
  <c r="AA48" i="241" s="1"/>
  <c r="Z47" i="241"/>
  <c r="Z48" i="241" s="1"/>
  <c r="Y47" i="241"/>
  <c r="Y48" i="241" s="1"/>
  <c r="X47" i="241"/>
  <c r="X48" i="241" s="1"/>
  <c r="W47" i="241"/>
  <c r="W48" i="241" s="1"/>
  <c r="V47" i="241"/>
  <c r="V48" i="241" s="1"/>
  <c r="U47" i="241"/>
  <c r="U48" i="241" s="1"/>
  <c r="T47" i="241"/>
  <c r="T48" i="241" s="1"/>
  <c r="S47" i="241"/>
  <c r="S48" i="241" s="1"/>
  <c r="R47" i="241"/>
  <c r="R48" i="241" s="1"/>
  <c r="Q47" i="241"/>
  <c r="Q48" i="241" s="1"/>
  <c r="P47" i="241"/>
  <c r="P48" i="241" s="1"/>
  <c r="O47" i="241"/>
  <c r="O48" i="241" s="1"/>
  <c r="N47" i="241"/>
  <c r="N48" i="241" s="1"/>
  <c r="M47" i="241"/>
  <c r="M48" i="241" s="1"/>
  <c r="L47" i="241"/>
  <c r="L48" i="241" s="1"/>
  <c r="K47" i="241"/>
  <c r="K48" i="241" s="1"/>
  <c r="J47" i="241"/>
  <c r="J48" i="241" s="1"/>
  <c r="I47" i="241"/>
  <c r="I48" i="241" s="1"/>
  <c r="H47" i="241"/>
  <c r="H48" i="241" s="1"/>
  <c r="G47" i="241"/>
  <c r="G48" i="241" s="1"/>
  <c r="CK45" i="241"/>
  <c r="CJ45" i="241"/>
  <c r="CI45" i="241"/>
  <c r="CH45" i="241"/>
  <c r="CG45" i="241"/>
  <c r="CF45" i="241"/>
  <c r="CE45" i="241"/>
  <c r="CD45" i="241"/>
  <c r="CC45" i="241"/>
  <c r="CB45" i="241"/>
  <c r="CA45" i="241"/>
  <c r="BZ45" i="241"/>
  <c r="BY45" i="241"/>
  <c r="BX45" i="241"/>
  <c r="BW45" i="241"/>
  <c r="BV45" i="241"/>
  <c r="BU45" i="241"/>
  <c r="BT45" i="241"/>
  <c r="BS45" i="241"/>
  <c r="BR45" i="241"/>
  <c r="BQ45" i="241"/>
  <c r="BP45" i="241"/>
  <c r="BO45" i="241"/>
  <c r="BN45" i="241"/>
  <c r="BM45" i="241"/>
  <c r="BL45" i="241"/>
  <c r="BK45" i="241"/>
  <c r="BJ45" i="241"/>
  <c r="BI45" i="241"/>
  <c r="BH45" i="241"/>
  <c r="BG45" i="241"/>
  <c r="BF45" i="241"/>
  <c r="BE45" i="241"/>
  <c r="BD45" i="241"/>
  <c r="BC45" i="241"/>
  <c r="BB45" i="241"/>
  <c r="BA45" i="241"/>
  <c r="AZ45" i="241"/>
  <c r="AY45" i="241"/>
  <c r="AX45" i="241"/>
  <c r="AW45" i="241"/>
  <c r="AV45" i="241"/>
  <c r="AU45" i="241"/>
  <c r="AT45" i="241"/>
  <c r="AS45" i="241"/>
  <c r="AR45" i="241"/>
  <c r="AQ45" i="241"/>
  <c r="AP45" i="241"/>
  <c r="AO45" i="241"/>
  <c r="AN45" i="241"/>
  <c r="AM45" i="241"/>
  <c r="AL45" i="241"/>
  <c r="AK45" i="241"/>
  <c r="AJ45" i="241"/>
  <c r="AI45" i="241"/>
  <c r="AH45" i="241"/>
  <c r="AG45" i="241"/>
  <c r="AF45" i="241"/>
  <c r="AE45" i="241"/>
  <c r="AD45" i="241"/>
  <c r="AC45" i="241"/>
  <c r="AB45" i="241"/>
  <c r="AA45" i="241"/>
  <c r="Z45" i="241"/>
  <c r="Y45" i="241"/>
  <c r="X45" i="241"/>
  <c r="W45" i="241"/>
  <c r="V45" i="241"/>
  <c r="U45" i="241"/>
  <c r="T45" i="241"/>
  <c r="S45" i="241"/>
  <c r="R45" i="241"/>
  <c r="Q45" i="241"/>
  <c r="P45" i="241"/>
  <c r="O45" i="241"/>
  <c r="N45" i="241"/>
  <c r="M45" i="241"/>
  <c r="L45" i="241"/>
  <c r="K45" i="241"/>
  <c r="J45" i="241"/>
  <c r="I45" i="241"/>
  <c r="H45" i="241"/>
  <c r="G45" i="241"/>
  <c r="CK44" i="241"/>
  <c r="CJ44" i="241"/>
  <c r="CI44" i="241"/>
  <c r="CH44" i="241"/>
  <c r="CG44" i="241"/>
  <c r="CF44" i="241"/>
  <c r="CE44" i="241"/>
  <c r="CD44" i="241"/>
  <c r="CC44" i="241"/>
  <c r="CB44" i="241"/>
  <c r="CA44" i="241"/>
  <c r="BZ44" i="241"/>
  <c r="BY44" i="241"/>
  <c r="BX44" i="241"/>
  <c r="BW44" i="241"/>
  <c r="BV44" i="241"/>
  <c r="BU44" i="241"/>
  <c r="BT44" i="241"/>
  <c r="BS44" i="241"/>
  <c r="BR44" i="241"/>
  <c r="BQ44" i="241"/>
  <c r="BP44" i="241"/>
  <c r="BO44" i="241"/>
  <c r="BN44" i="241"/>
  <c r="BM44" i="241"/>
  <c r="BL44" i="241"/>
  <c r="BK44" i="241"/>
  <c r="BJ44" i="241"/>
  <c r="BI44" i="241"/>
  <c r="BH44" i="241"/>
  <c r="BG44" i="241"/>
  <c r="BF44" i="241"/>
  <c r="BE44" i="241"/>
  <c r="BD44" i="241"/>
  <c r="BC44" i="241"/>
  <c r="BB44" i="241"/>
  <c r="BA44" i="241"/>
  <c r="AZ44" i="241"/>
  <c r="AY44" i="241"/>
  <c r="AX44" i="241"/>
  <c r="AW44" i="241"/>
  <c r="AV44" i="241"/>
  <c r="AU44" i="241"/>
  <c r="AT44" i="241"/>
  <c r="AS44" i="241"/>
  <c r="AR44" i="241"/>
  <c r="AQ44" i="241"/>
  <c r="AP44" i="241"/>
  <c r="AO44" i="241"/>
  <c r="AN44" i="241"/>
  <c r="AM44" i="241"/>
  <c r="AL44" i="241"/>
  <c r="AK44" i="241"/>
  <c r="AJ44" i="241"/>
  <c r="AI44" i="241"/>
  <c r="AH44" i="241"/>
  <c r="AG44" i="241"/>
  <c r="AF44" i="241"/>
  <c r="AE44" i="241"/>
  <c r="AD44" i="241"/>
  <c r="AC44" i="241"/>
  <c r="AB44" i="241"/>
  <c r="AA44" i="241"/>
  <c r="Z44" i="241"/>
  <c r="Y44" i="241"/>
  <c r="X44" i="241"/>
  <c r="W44" i="241"/>
  <c r="V44" i="241"/>
  <c r="U44" i="241"/>
  <c r="T44" i="241"/>
  <c r="S44" i="241"/>
  <c r="R44" i="241"/>
  <c r="Q44" i="241"/>
  <c r="P44" i="241"/>
  <c r="O44" i="241"/>
  <c r="N44" i="241"/>
  <c r="M44" i="241"/>
  <c r="L44" i="241"/>
  <c r="K44" i="241"/>
  <c r="J44" i="241"/>
  <c r="I44" i="241"/>
  <c r="H44" i="241"/>
  <c r="G44" i="241"/>
  <c r="CK43" i="241"/>
  <c r="CJ43" i="241"/>
  <c r="CJ46" i="241" s="1"/>
  <c r="CI43" i="241"/>
  <c r="CH43" i="241"/>
  <c r="CG43" i="241"/>
  <c r="CF43" i="241"/>
  <c r="CF46" i="241" s="1"/>
  <c r="CE43" i="241"/>
  <c r="CD43" i="241"/>
  <c r="CC43" i="241"/>
  <c r="CB43" i="241"/>
  <c r="CB46" i="241" s="1"/>
  <c r="CA43" i="241"/>
  <c r="BZ43" i="241"/>
  <c r="BY43" i="241"/>
  <c r="BX43" i="241"/>
  <c r="BX46" i="241" s="1"/>
  <c r="BW43" i="241"/>
  <c r="BV43" i="241"/>
  <c r="BU43" i="241"/>
  <c r="BT43" i="241"/>
  <c r="BT46" i="241" s="1"/>
  <c r="BS43" i="241"/>
  <c r="BR43" i="241"/>
  <c r="BQ43" i="241"/>
  <c r="BP43" i="241"/>
  <c r="BP46" i="241" s="1"/>
  <c r="BO43" i="241"/>
  <c r="BN43" i="241"/>
  <c r="BM43" i="241"/>
  <c r="BL43" i="241"/>
  <c r="BL46" i="241" s="1"/>
  <c r="BK43" i="241"/>
  <c r="BJ43" i="241"/>
  <c r="BI43" i="241"/>
  <c r="BH43" i="241"/>
  <c r="BH46" i="241" s="1"/>
  <c r="BG43" i="241"/>
  <c r="BF43" i="241"/>
  <c r="BE43" i="241"/>
  <c r="BD43" i="241"/>
  <c r="BD46" i="241" s="1"/>
  <c r="BC43" i="241"/>
  <c r="BB43" i="241"/>
  <c r="BA43" i="241"/>
  <c r="AZ43" i="241"/>
  <c r="AZ46" i="241" s="1"/>
  <c r="AY43" i="241"/>
  <c r="AX43" i="241"/>
  <c r="AW43" i="241"/>
  <c r="AV43" i="241"/>
  <c r="AV46" i="241" s="1"/>
  <c r="AU43" i="241"/>
  <c r="AT43" i="241"/>
  <c r="AS43" i="241"/>
  <c r="AR43" i="241"/>
  <c r="AR46" i="241" s="1"/>
  <c r="AQ43" i="241"/>
  <c r="AP43" i="241"/>
  <c r="AO43" i="241"/>
  <c r="AN43" i="241"/>
  <c r="AN46" i="241" s="1"/>
  <c r="AM43" i="241"/>
  <c r="AL43" i="241"/>
  <c r="AK43" i="241"/>
  <c r="AJ43" i="241"/>
  <c r="AJ46" i="241" s="1"/>
  <c r="AI43" i="241"/>
  <c r="AH43" i="241"/>
  <c r="AG43" i="241"/>
  <c r="AF43" i="241"/>
  <c r="AF46" i="241" s="1"/>
  <c r="AE43" i="241"/>
  <c r="AD43" i="241"/>
  <c r="AC43" i="241"/>
  <c r="AB43" i="241"/>
  <c r="AB46" i="241" s="1"/>
  <c r="AA43" i="241"/>
  <c r="Z43" i="241"/>
  <c r="Y43" i="241"/>
  <c r="X43" i="241"/>
  <c r="X46" i="241" s="1"/>
  <c r="W43" i="241"/>
  <c r="V43" i="241"/>
  <c r="U43" i="241"/>
  <c r="T43" i="241"/>
  <c r="T46" i="241" s="1"/>
  <c r="S43" i="241"/>
  <c r="R43" i="241"/>
  <c r="Q43" i="241"/>
  <c r="P43" i="241"/>
  <c r="P46" i="241" s="1"/>
  <c r="O43" i="241"/>
  <c r="N43" i="241"/>
  <c r="M43" i="241"/>
  <c r="L43" i="241"/>
  <c r="L46" i="241" s="1"/>
  <c r="K43" i="241"/>
  <c r="J43" i="241"/>
  <c r="I43" i="241"/>
  <c r="H43" i="241"/>
  <c r="H46" i="241" s="1"/>
  <c r="G43" i="241"/>
  <c r="G46" i="241" s="1"/>
  <c r="CK34" i="241"/>
  <c r="CJ34" i="241"/>
  <c r="CI34" i="241"/>
  <c r="CH34" i="241"/>
  <c r="CG34" i="241"/>
  <c r="CF34" i="241"/>
  <c r="CE34" i="241"/>
  <c r="CD34" i="241"/>
  <c r="CC34" i="241"/>
  <c r="CB34" i="241"/>
  <c r="CA34" i="241"/>
  <c r="BZ34" i="241"/>
  <c r="BY34" i="241"/>
  <c r="BX34" i="241"/>
  <c r="BW34" i="241"/>
  <c r="BV34" i="241"/>
  <c r="BU34" i="241"/>
  <c r="BT34" i="241"/>
  <c r="BS34" i="241"/>
  <c r="BR34" i="241"/>
  <c r="BQ34" i="241"/>
  <c r="BP34" i="241"/>
  <c r="BO34" i="241"/>
  <c r="BN34" i="241"/>
  <c r="BM34" i="241"/>
  <c r="BL34" i="241"/>
  <c r="BK34" i="241"/>
  <c r="BJ34" i="241"/>
  <c r="BI34" i="241"/>
  <c r="BH34" i="241"/>
  <c r="BG34" i="241"/>
  <c r="BF34" i="241"/>
  <c r="BE34" i="241"/>
  <c r="BD34" i="241"/>
  <c r="BC34" i="241"/>
  <c r="BB34" i="241"/>
  <c r="BA34" i="241"/>
  <c r="AZ34" i="241"/>
  <c r="AY34" i="241"/>
  <c r="AX34" i="241"/>
  <c r="AW34" i="241"/>
  <c r="AV34" i="241"/>
  <c r="AU34" i="241"/>
  <c r="AT34" i="241"/>
  <c r="AS34" i="241"/>
  <c r="AR34" i="241"/>
  <c r="AQ34" i="241"/>
  <c r="AP34" i="241"/>
  <c r="AO34" i="241"/>
  <c r="AN34" i="241"/>
  <c r="AM34" i="241"/>
  <c r="AL34" i="241"/>
  <c r="AK34" i="241"/>
  <c r="AJ34" i="241"/>
  <c r="AI34" i="241"/>
  <c r="AH34" i="241"/>
  <c r="AG34" i="241"/>
  <c r="AF34" i="241"/>
  <c r="AE34" i="241"/>
  <c r="AD34" i="241"/>
  <c r="AC34" i="241"/>
  <c r="AB34" i="241"/>
  <c r="AA34" i="241"/>
  <c r="Z34" i="241"/>
  <c r="Y34" i="241"/>
  <c r="X34" i="241"/>
  <c r="W34" i="241"/>
  <c r="V34" i="241"/>
  <c r="U34" i="241"/>
  <c r="T34" i="241"/>
  <c r="S34" i="241"/>
  <c r="R34" i="241"/>
  <c r="Q34" i="241"/>
  <c r="P34" i="241"/>
  <c r="O34" i="241"/>
  <c r="N34" i="241"/>
  <c r="M34" i="241"/>
  <c r="L34" i="241"/>
  <c r="K34" i="241"/>
  <c r="J34" i="241"/>
  <c r="I34" i="241"/>
  <c r="H34" i="241"/>
  <c r="G34" i="241"/>
  <c r="CK33" i="241"/>
  <c r="CJ33" i="241"/>
  <c r="CI33" i="241"/>
  <c r="CH33" i="241"/>
  <c r="CG33" i="241"/>
  <c r="CF33" i="241"/>
  <c r="CE33" i="241"/>
  <c r="CD33" i="241"/>
  <c r="CC33" i="241"/>
  <c r="CB33" i="241"/>
  <c r="CA33" i="241"/>
  <c r="BZ33" i="241"/>
  <c r="BY33" i="241"/>
  <c r="BX33" i="241"/>
  <c r="BW33" i="241"/>
  <c r="BV33" i="241"/>
  <c r="BU33" i="241"/>
  <c r="BT33" i="241"/>
  <c r="BS33" i="241"/>
  <c r="BR33" i="241"/>
  <c r="BQ33" i="241"/>
  <c r="BP33" i="241"/>
  <c r="BO33" i="241"/>
  <c r="BN33" i="241"/>
  <c r="BM33" i="241"/>
  <c r="BL33" i="241"/>
  <c r="BK33" i="241"/>
  <c r="BJ33" i="241"/>
  <c r="BI33" i="241"/>
  <c r="BH33" i="241"/>
  <c r="BG33" i="241"/>
  <c r="BF33" i="241"/>
  <c r="BE33" i="241"/>
  <c r="BD33" i="241"/>
  <c r="BC33" i="241"/>
  <c r="BB33" i="241"/>
  <c r="BA33" i="241"/>
  <c r="AZ33" i="241"/>
  <c r="AY33" i="241"/>
  <c r="AX33" i="241"/>
  <c r="AW33" i="241"/>
  <c r="AV33" i="241"/>
  <c r="AU33" i="241"/>
  <c r="AT33" i="241"/>
  <c r="AS33" i="241"/>
  <c r="AR33" i="241"/>
  <c r="AQ33" i="241"/>
  <c r="AP33" i="241"/>
  <c r="AO33" i="241"/>
  <c r="AN33" i="241"/>
  <c r="AM33" i="241"/>
  <c r="AL33" i="241"/>
  <c r="AK33" i="241"/>
  <c r="AJ33" i="241"/>
  <c r="AI33" i="241"/>
  <c r="AH33" i="241"/>
  <c r="AG33" i="241"/>
  <c r="AF33" i="241"/>
  <c r="AE33" i="241"/>
  <c r="AD33" i="241"/>
  <c r="AC33" i="241"/>
  <c r="AB33" i="241"/>
  <c r="AA33" i="241"/>
  <c r="Z33" i="241"/>
  <c r="Y33" i="241"/>
  <c r="X33" i="241"/>
  <c r="W33" i="241"/>
  <c r="V33" i="241"/>
  <c r="U33" i="241"/>
  <c r="T33" i="241"/>
  <c r="S33" i="241"/>
  <c r="R33" i="241"/>
  <c r="Q33" i="241"/>
  <c r="P33" i="241"/>
  <c r="O33" i="241"/>
  <c r="N33" i="241"/>
  <c r="M33" i="241"/>
  <c r="L33" i="241"/>
  <c r="K33" i="241"/>
  <c r="J33" i="241"/>
  <c r="I33" i="241"/>
  <c r="H33" i="241"/>
  <c r="G33" i="241"/>
  <c r="CK32" i="241"/>
  <c r="CJ32" i="241"/>
  <c r="CI32" i="241"/>
  <c r="CH32" i="241"/>
  <c r="CG32" i="241"/>
  <c r="CF32" i="241"/>
  <c r="CE32" i="241"/>
  <c r="CD32" i="241"/>
  <c r="CC32" i="241"/>
  <c r="CB32" i="241"/>
  <c r="CA32" i="241"/>
  <c r="BZ32" i="241"/>
  <c r="BY32" i="241"/>
  <c r="BX32" i="241"/>
  <c r="BW32" i="241"/>
  <c r="BV32" i="241"/>
  <c r="BU32" i="241"/>
  <c r="BT32" i="241"/>
  <c r="BS32" i="241"/>
  <c r="BR32" i="241"/>
  <c r="BQ32" i="241"/>
  <c r="BP32" i="241"/>
  <c r="BO32" i="241"/>
  <c r="BN32" i="241"/>
  <c r="BM32" i="241"/>
  <c r="BL32" i="241"/>
  <c r="BK32" i="241"/>
  <c r="BJ32" i="241"/>
  <c r="BI32" i="241"/>
  <c r="BH32" i="241"/>
  <c r="BG32" i="241"/>
  <c r="BF32" i="241"/>
  <c r="BE32" i="241"/>
  <c r="BD32" i="241"/>
  <c r="BC32" i="241"/>
  <c r="BB32" i="241"/>
  <c r="BA32" i="241"/>
  <c r="AZ32" i="241"/>
  <c r="AY32" i="241"/>
  <c r="AX32" i="241"/>
  <c r="AW32" i="241"/>
  <c r="AV32" i="241"/>
  <c r="AU32" i="241"/>
  <c r="AT32" i="241"/>
  <c r="AS32" i="241"/>
  <c r="AR32" i="241"/>
  <c r="AQ32" i="241"/>
  <c r="AP32" i="241"/>
  <c r="AO32" i="241"/>
  <c r="AN32" i="241"/>
  <c r="AM32" i="241"/>
  <c r="AL32" i="241"/>
  <c r="AK32" i="241"/>
  <c r="AJ32" i="241"/>
  <c r="AI32" i="241"/>
  <c r="AH32" i="241"/>
  <c r="AG32" i="241"/>
  <c r="AF32" i="241"/>
  <c r="AE32" i="241"/>
  <c r="AD32" i="241"/>
  <c r="AC32" i="241"/>
  <c r="AB32" i="241"/>
  <c r="AA32" i="241"/>
  <c r="Z32" i="241"/>
  <c r="Y32" i="241"/>
  <c r="X32" i="241"/>
  <c r="W32" i="241"/>
  <c r="V32" i="241"/>
  <c r="U32" i="241"/>
  <c r="T32" i="241"/>
  <c r="S32" i="241"/>
  <c r="R32" i="241"/>
  <c r="Q32" i="241"/>
  <c r="P32" i="241"/>
  <c r="O32" i="241"/>
  <c r="N32" i="241"/>
  <c r="M32" i="241"/>
  <c r="L32" i="241"/>
  <c r="K32" i="241"/>
  <c r="J32" i="241"/>
  <c r="I32" i="241"/>
  <c r="H32" i="241"/>
  <c r="G32" i="241"/>
  <c r="CK31" i="241"/>
  <c r="CJ31" i="241"/>
  <c r="CI31" i="241"/>
  <c r="CH31" i="241"/>
  <c r="CG31" i="241"/>
  <c r="CF31" i="241"/>
  <c r="CE31" i="241"/>
  <c r="CD31" i="241"/>
  <c r="CC31" i="241"/>
  <c r="CB31" i="241"/>
  <c r="CA31" i="241"/>
  <c r="BZ31" i="241"/>
  <c r="BY31" i="241"/>
  <c r="BX31" i="241"/>
  <c r="BW31" i="241"/>
  <c r="BV31" i="241"/>
  <c r="BU31" i="241"/>
  <c r="BT31" i="241"/>
  <c r="BS31" i="241"/>
  <c r="BR31" i="241"/>
  <c r="BQ31" i="241"/>
  <c r="BP31" i="241"/>
  <c r="BO31" i="241"/>
  <c r="BN31" i="241"/>
  <c r="BM31" i="241"/>
  <c r="BL31" i="241"/>
  <c r="BK31" i="241"/>
  <c r="BJ31" i="241"/>
  <c r="BI31" i="241"/>
  <c r="BH31" i="241"/>
  <c r="BG31" i="241"/>
  <c r="BF31" i="241"/>
  <c r="BE31" i="241"/>
  <c r="BD31" i="241"/>
  <c r="BC31" i="241"/>
  <c r="BB31" i="241"/>
  <c r="BA31" i="241"/>
  <c r="AZ31" i="241"/>
  <c r="AY31" i="241"/>
  <c r="AX31" i="241"/>
  <c r="AW31" i="241"/>
  <c r="AV31" i="241"/>
  <c r="AU31" i="241"/>
  <c r="AT31" i="241"/>
  <c r="AS31" i="241"/>
  <c r="AR31" i="241"/>
  <c r="AQ31" i="241"/>
  <c r="AP31" i="241"/>
  <c r="AO31" i="241"/>
  <c r="AN31" i="241"/>
  <c r="AM31" i="241"/>
  <c r="AL31" i="241"/>
  <c r="AK31" i="241"/>
  <c r="AJ31" i="241"/>
  <c r="AI31" i="241"/>
  <c r="AH31" i="241"/>
  <c r="AG31" i="241"/>
  <c r="AF31" i="241"/>
  <c r="AE31" i="241"/>
  <c r="AD31" i="241"/>
  <c r="AC31" i="241"/>
  <c r="AB31" i="241"/>
  <c r="AA31" i="241"/>
  <c r="Z31" i="241"/>
  <c r="Y31" i="241"/>
  <c r="X31" i="241"/>
  <c r="W31" i="241"/>
  <c r="V31" i="241"/>
  <c r="U31" i="241"/>
  <c r="T31" i="241"/>
  <c r="S31" i="241"/>
  <c r="R31" i="241"/>
  <c r="Q31" i="241"/>
  <c r="P31" i="241"/>
  <c r="O31" i="241"/>
  <c r="N31" i="241"/>
  <c r="M31" i="241"/>
  <c r="L31" i="241"/>
  <c r="K31" i="241"/>
  <c r="J31" i="241"/>
  <c r="I31" i="241"/>
  <c r="H31" i="241"/>
  <c r="G31" i="241"/>
  <c r="CK30" i="241"/>
  <c r="CJ30" i="241"/>
  <c r="CI30" i="241"/>
  <c r="CH30" i="241"/>
  <c r="CG30" i="241"/>
  <c r="CF30" i="241"/>
  <c r="CE30" i="241"/>
  <c r="CD30" i="241"/>
  <c r="CC30" i="241"/>
  <c r="CB30" i="241"/>
  <c r="CA30" i="241"/>
  <c r="BZ30" i="241"/>
  <c r="BY30" i="241"/>
  <c r="BX30" i="241"/>
  <c r="BW30" i="241"/>
  <c r="BV30" i="241"/>
  <c r="BU30" i="241"/>
  <c r="BT30" i="241"/>
  <c r="BS30" i="241"/>
  <c r="BR30" i="241"/>
  <c r="BQ30" i="241"/>
  <c r="BP30" i="241"/>
  <c r="BO30" i="241"/>
  <c r="BN30" i="241"/>
  <c r="BM30" i="241"/>
  <c r="BL30" i="241"/>
  <c r="BK30" i="241"/>
  <c r="BJ30" i="241"/>
  <c r="BI30" i="241"/>
  <c r="BH30" i="241"/>
  <c r="BG30" i="241"/>
  <c r="BF30" i="241"/>
  <c r="BE30" i="241"/>
  <c r="BD30" i="241"/>
  <c r="BC30" i="241"/>
  <c r="BB30" i="241"/>
  <c r="BA30" i="241"/>
  <c r="AZ30" i="241"/>
  <c r="AY30" i="241"/>
  <c r="AX30" i="241"/>
  <c r="AW30" i="241"/>
  <c r="AV30" i="241"/>
  <c r="AU30" i="241"/>
  <c r="AT30" i="241"/>
  <c r="AS30" i="241"/>
  <c r="AR30" i="241"/>
  <c r="AQ30" i="241"/>
  <c r="AP30" i="241"/>
  <c r="AO30" i="241"/>
  <c r="AN30" i="241"/>
  <c r="AM30" i="241"/>
  <c r="AL30" i="241"/>
  <c r="AK30" i="241"/>
  <c r="AJ30" i="241"/>
  <c r="AI30" i="241"/>
  <c r="AH30" i="241"/>
  <c r="AG30" i="241"/>
  <c r="AF30" i="241"/>
  <c r="AE30" i="241"/>
  <c r="AD30" i="241"/>
  <c r="AC30" i="241"/>
  <c r="AB30" i="241"/>
  <c r="AA30" i="241"/>
  <c r="Z30" i="241"/>
  <c r="Y30" i="241"/>
  <c r="X30" i="241"/>
  <c r="W30" i="241"/>
  <c r="V30" i="241"/>
  <c r="U30" i="241"/>
  <c r="T30" i="241"/>
  <c r="S30" i="241"/>
  <c r="R30" i="241"/>
  <c r="Q30" i="241"/>
  <c r="P30" i="241"/>
  <c r="O30" i="241"/>
  <c r="N30" i="241"/>
  <c r="M30" i="241"/>
  <c r="L30" i="241"/>
  <c r="K30" i="241"/>
  <c r="J30" i="241"/>
  <c r="I30" i="241"/>
  <c r="H30" i="241"/>
  <c r="G30" i="241"/>
  <c r="CK29" i="241"/>
  <c r="CJ29" i="241"/>
  <c r="CI29" i="241"/>
  <c r="CH29" i="241"/>
  <c r="CG29" i="241"/>
  <c r="CF29" i="241"/>
  <c r="CE29" i="241"/>
  <c r="CD29" i="241"/>
  <c r="CC29" i="241"/>
  <c r="CB29" i="241"/>
  <c r="CA29" i="241"/>
  <c r="BZ29" i="241"/>
  <c r="BY29" i="241"/>
  <c r="BX29" i="241"/>
  <c r="BW29" i="241"/>
  <c r="BV29" i="241"/>
  <c r="BU29" i="241"/>
  <c r="BT29" i="241"/>
  <c r="BS29" i="241"/>
  <c r="BR29" i="241"/>
  <c r="BQ29" i="241"/>
  <c r="BP29" i="241"/>
  <c r="BO29" i="241"/>
  <c r="BN29" i="241"/>
  <c r="BM29" i="241"/>
  <c r="BL29" i="241"/>
  <c r="BK29" i="241"/>
  <c r="BJ29" i="241"/>
  <c r="BI29" i="241"/>
  <c r="BH29" i="241"/>
  <c r="BG29" i="241"/>
  <c r="BF29" i="241"/>
  <c r="BE29" i="241"/>
  <c r="BD29" i="241"/>
  <c r="BC29" i="241"/>
  <c r="BB29" i="241"/>
  <c r="BA29" i="241"/>
  <c r="AZ29" i="241"/>
  <c r="AY29" i="241"/>
  <c r="AX29" i="241"/>
  <c r="AW29" i="241"/>
  <c r="AV29" i="241"/>
  <c r="AU29" i="241"/>
  <c r="AT29" i="241"/>
  <c r="AS29" i="241"/>
  <c r="AR29" i="241"/>
  <c r="AQ29" i="241"/>
  <c r="AP29" i="241"/>
  <c r="AO29" i="241"/>
  <c r="AN29" i="241"/>
  <c r="AM29" i="241"/>
  <c r="AL29" i="241"/>
  <c r="AK29" i="241"/>
  <c r="AJ29" i="241"/>
  <c r="AI29" i="241"/>
  <c r="AH29" i="241"/>
  <c r="AG29" i="241"/>
  <c r="AF29" i="241"/>
  <c r="AE29" i="241"/>
  <c r="AD29" i="241"/>
  <c r="AC29" i="241"/>
  <c r="AB29" i="241"/>
  <c r="AA29" i="241"/>
  <c r="Z29" i="241"/>
  <c r="Y29" i="241"/>
  <c r="X29" i="241"/>
  <c r="W29" i="241"/>
  <c r="V29" i="241"/>
  <c r="U29" i="241"/>
  <c r="T29" i="241"/>
  <c r="S29" i="241"/>
  <c r="R29" i="241"/>
  <c r="Q29" i="241"/>
  <c r="P29" i="241"/>
  <c r="O29" i="241"/>
  <c r="N29" i="241"/>
  <c r="M29" i="241"/>
  <c r="L29" i="241"/>
  <c r="K29" i="241"/>
  <c r="J29" i="241"/>
  <c r="I29" i="241"/>
  <c r="H29" i="241"/>
  <c r="G29" i="241"/>
  <c r="CK28" i="241"/>
  <c r="CJ28" i="241"/>
  <c r="CI28" i="241"/>
  <c r="CH28" i="241"/>
  <c r="CG28" i="241"/>
  <c r="CF28" i="241"/>
  <c r="CE28" i="241"/>
  <c r="CD28" i="241"/>
  <c r="CC28" i="241"/>
  <c r="CB28" i="241"/>
  <c r="CA28" i="241"/>
  <c r="BZ28" i="241"/>
  <c r="BY28" i="241"/>
  <c r="BX28" i="241"/>
  <c r="BW28" i="241"/>
  <c r="BV28" i="241"/>
  <c r="BU28" i="241"/>
  <c r="BT28" i="241"/>
  <c r="BS28" i="241"/>
  <c r="BR28" i="241"/>
  <c r="BQ28" i="241"/>
  <c r="BP28" i="241"/>
  <c r="BO28" i="241"/>
  <c r="BN28" i="241"/>
  <c r="BM28" i="241"/>
  <c r="BL28" i="241"/>
  <c r="BK28" i="241"/>
  <c r="BJ28" i="241"/>
  <c r="BI28" i="241"/>
  <c r="BH28" i="241"/>
  <c r="BG28" i="241"/>
  <c r="BF28" i="241"/>
  <c r="BE28" i="241"/>
  <c r="BD28" i="241"/>
  <c r="BC28" i="241"/>
  <c r="BB28" i="241"/>
  <c r="BA28" i="241"/>
  <c r="AZ28" i="241"/>
  <c r="AY28" i="241"/>
  <c r="AX28" i="241"/>
  <c r="AW28" i="241"/>
  <c r="AV28" i="241"/>
  <c r="AU28" i="241"/>
  <c r="AT28" i="241"/>
  <c r="AS28" i="241"/>
  <c r="AR28" i="241"/>
  <c r="AQ28" i="241"/>
  <c r="AP28" i="241"/>
  <c r="AO28" i="241"/>
  <c r="AN28" i="241"/>
  <c r="AM28" i="241"/>
  <c r="AL28" i="241"/>
  <c r="AK28" i="241"/>
  <c r="AJ28" i="241"/>
  <c r="AI28" i="241"/>
  <c r="AH28" i="241"/>
  <c r="AG28" i="241"/>
  <c r="AF28" i="241"/>
  <c r="AE28" i="241"/>
  <c r="AD28" i="241"/>
  <c r="AC28" i="241"/>
  <c r="AB28" i="241"/>
  <c r="AA28" i="241"/>
  <c r="Z28" i="241"/>
  <c r="Y28" i="241"/>
  <c r="X28" i="241"/>
  <c r="W28" i="241"/>
  <c r="V28" i="241"/>
  <c r="U28" i="241"/>
  <c r="T28" i="241"/>
  <c r="S28" i="241"/>
  <c r="R28" i="241"/>
  <c r="Q28" i="241"/>
  <c r="P28" i="241"/>
  <c r="O28" i="241"/>
  <c r="N28" i="241"/>
  <c r="M28" i="241"/>
  <c r="L28" i="241"/>
  <c r="K28" i="241"/>
  <c r="J28" i="241"/>
  <c r="I28" i="241"/>
  <c r="H28" i="241"/>
  <c r="G28" i="241"/>
  <c r="CK27" i="241"/>
  <c r="CJ27" i="241"/>
  <c r="CI27" i="241"/>
  <c r="CH27" i="241"/>
  <c r="CG27" i="241"/>
  <c r="CF27" i="241"/>
  <c r="CE27" i="241"/>
  <c r="CD27" i="241"/>
  <c r="CC27" i="241"/>
  <c r="CB27" i="241"/>
  <c r="CA27" i="241"/>
  <c r="BZ27" i="241"/>
  <c r="BY27" i="241"/>
  <c r="BX27" i="241"/>
  <c r="BW27" i="241"/>
  <c r="BV27" i="241"/>
  <c r="BU27" i="241"/>
  <c r="BT27" i="241"/>
  <c r="BS27" i="241"/>
  <c r="BR27" i="241"/>
  <c r="BQ27" i="241"/>
  <c r="BP27" i="241"/>
  <c r="BO27" i="241"/>
  <c r="BN27" i="241"/>
  <c r="BM27" i="241"/>
  <c r="BL27" i="241"/>
  <c r="BK27" i="241"/>
  <c r="BJ27" i="241"/>
  <c r="BI27" i="241"/>
  <c r="BH27" i="241"/>
  <c r="BG27" i="241"/>
  <c r="BF27" i="241"/>
  <c r="BE27" i="241"/>
  <c r="BD27" i="241"/>
  <c r="BC27" i="241"/>
  <c r="BB27" i="241"/>
  <c r="BA27" i="241"/>
  <c r="AZ27" i="241"/>
  <c r="AY27" i="241"/>
  <c r="AX27" i="241"/>
  <c r="AW27" i="241"/>
  <c r="AV27" i="241"/>
  <c r="AU27" i="241"/>
  <c r="AT27" i="241"/>
  <c r="AS27" i="241"/>
  <c r="AR27" i="241"/>
  <c r="AQ27" i="241"/>
  <c r="AP27" i="241"/>
  <c r="AO27" i="241"/>
  <c r="AN27" i="241"/>
  <c r="AM27" i="241"/>
  <c r="AL27" i="241"/>
  <c r="AK27" i="241"/>
  <c r="AJ27" i="241"/>
  <c r="AI27" i="241"/>
  <c r="AH27" i="241"/>
  <c r="AG27" i="241"/>
  <c r="AF27" i="241"/>
  <c r="AE27" i="241"/>
  <c r="AD27" i="241"/>
  <c r="AC27" i="241"/>
  <c r="AB27" i="241"/>
  <c r="AA27" i="241"/>
  <c r="Z27" i="241"/>
  <c r="Y27" i="241"/>
  <c r="X27" i="241"/>
  <c r="W27" i="241"/>
  <c r="V27" i="241"/>
  <c r="U27" i="241"/>
  <c r="T27" i="241"/>
  <c r="S27" i="241"/>
  <c r="R27" i="241"/>
  <c r="Q27" i="241"/>
  <c r="P27" i="241"/>
  <c r="O27" i="241"/>
  <c r="N27" i="241"/>
  <c r="M27" i="241"/>
  <c r="L27" i="241"/>
  <c r="K27" i="241"/>
  <c r="J27" i="241"/>
  <c r="I27" i="241"/>
  <c r="H27" i="241"/>
  <c r="G27" i="241"/>
  <c r="CK26" i="241"/>
  <c r="CJ26" i="241"/>
  <c r="CI26" i="241"/>
  <c r="CH26" i="241"/>
  <c r="CG26" i="241"/>
  <c r="CF26" i="241"/>
  <c r="CE26" i="241"/>
  <c r="CD26" i="241"/>
  <c r="CC26" i="241"/>
  <c r="CB26" i="241"/>
  <c r="CA26" i="241"/>
  <c r="BZ26" i="241"/>
  <c r="BY26" i="241"/>
  <c r="BX26" i="241"/>
  <c r="BW26" i="241"/>
  <c r="BV26" i="241"/>
  <c r="BU26" i="241"/>
  <c r="BT26" i="241"/>
  <c r="BS26" i="241"/>
  <c r="BR26" i="241"/>
  <c r="BQ26" i="241"/>
  <c r="BP26" i="241"/>
  <c r="BO26" i="241"/>
  <c r="BN26" i="241"/>
  <c r="BM26" i="241"/>
  <c r="BL26" i="241"/>
  <c r="BK26" i="241"/>
  <c r="BJ26" i="241"/>
  <c r="BI26" i="241"/>
  <c r="BH26" i="241"/>
  <c r="BG26" i="241"/>
  <c r="BF26" i="241"/>
  <c r="BE26" i="241"/>
  <c r="BD26" i="241"/>
  <c r="BC26" i="241"/>
  <c r="BB26" i="241"/>
  <c r="BA26" i="241"/>
  <c r="AZ26" i="241"/>
  <c r="AY26" i="241"/>
  <c r="AX26" i="241"/>
  <c r="AW26" i="241"/>
  <c r="AV26" i="241"/>
  <c r="AU26" i="241"/>
  <c r="AT26" i="241"/>
  <c r="AS26" i="241"/>
  <c r="AR26" i="241"/>
  <c r="AQ26" i="241"/>
  <c r="AP26" i="241"/>
  <c r="AO26" i="241"/>
  <c r="AN26" i="241"/>
  <c r="AM26" i="241"/>
  <c r="AL26" i="241"/>
  <c r="AK26" i="241"/>
  <c r="AJ26" i="241"/>
  <c r="AI26" i="241"/>
  <c r="AH26" i="241"/>
  <c r="AG26" i="241"/>
  <c r="AF26" i="241"/>
  <c r="AE26" i="241"/>
  <c r="AD26" i="241"/>
  <c r="AC26" i="241"/>
  <c r="AB26" i="241"/>
  <c r="AA26" i="241"/>
  <c r="Z26" i="241"/>
  <c r="Y26" i="241"/>
  <c r="X26" i="241"/>
  <c r="W26" i="241"/>
  <c r="V26" i="241"/>
  <c r="U26" i="241"/>
  <c r="T26" i="241"/>
  <c r="S26" i="241"/>
  <c r="R26" i="241"/>
  <c r="Q26" i="241"/>
  <c r="P26" i="241"/>
  <c r="O26" i="241"/>
  <c r="N26" i="241"/>
  <c r="M26" i="241"/>
  <c r="L26" i="241"/>
  <c r="K26" i="241"/>
  <c r="J26" i="241"/>
  <c r="I26" i="241"/>
  <c r="H26" i="241"/>
  <c r="G26" i="241"/>
  <c r="CK17" i="241"/>
  <c r="CJ17" i="241"/>
  <c r="CI17" i="241"/>
  <c r="CH17" i="241"/>
  <c r="CG17" i="241"/>
  <c r="CF17" i="241"/>
  <c r="CE17" i="241"/>
  <c r="CD17" i="241"/>
  <c r="CC17" i="241"/>
  <c r="CB17" i="241"/>
  <c r="CA17" i="241"/>
  <c r="BZ17" i="241"/>
  <c r="BY17" i="241"/>
  <c r="BX17" i="241"/>
  <c r="BW17" i="241"/>
  <c r="BV17" i="241"/>
  <c r="BU17" i="241"/>
  <c r="BT17" i="241"/>
  <c r="BS17" i="241"/>
  <c r="BR17" i="241"/>
  <c r="BQ17" i="241"/>
  <c r="BP17" i="241"/>
  <c r="BO17" i="241"/>
  <c r="BN17" i="241"/>
  <c r="BM17" i="241"/>
  <c r="BL17" i="241"/>
  <c r="BK17" i="241"/>
  <c r="BJ17" i="241"/>
  <c r="BI17" i="241"/>
  <c r="BH17" i="241"/>
  <c r="BG17" i="241"/>
  <c r="BF17" i="241"/>
  <c r="BE17" i="241"/>
  <c r="BD17" i="241"/>
  <c r="BC17" i="241"/>
  <c r="BB17" i="241"/>
  <c r="BA17" i="241"/>
  <c r="AZ17" i="241"/>
  <c r="AY17" i="241"/>
  <c r="AX17" i="241"/>
  <c r="AW17" i="241"/>
  <c r="AV17" i="241"/>
  <c r="AU17" i="241"/>
  <c r="AT17" i="241"/>
  <c r="AS17" i="241"/>
  <c r="AR17" i="241"/>
  <c r="AQ17" i="241"/>
  <c r="AP17" i="241"/>
  <c r="AO17" i="241"/>
  <c r="AN17" i="241"/>
  <c r="AM17" i="241"/>
  <c r="AL17" i="241"/>
  <c r="AK17" i="241"/>
  <c r="AJ17" i="241"/>
  <c r="AI17" i="241"/>
  <c r="AH17" i="241"/>
  <c r="AG17" i="241"/>
  <c r="AF17" i="241"/>
  <c r="AE17" i="241"/>
  <c r="AD17" i="241"/>
  <c r="AC17" i="241"/>
  <c r="AB17" i="241"/>
  <c r="AA17" i="241"/>
  <c r="Z17" i="241"/>
  <c r="Y17" i="241"/>
  <c r="X17" i="241"/>
  <c r="W17" i="241"/>
  <c r="V17" i="241"/>
  <c r="U17" i="241"/>
  <c r="T17" i="241"/>
  <c r="S17" i="241"/>
  <c r="R17" i="241"/>
  <c r="Q17" i="241"/>
  <c r="P17" i="241"/>
  <c r="O17" i="241"/>
  <c r="N17" i="241"/>
  <c r="M17" i="241"/>
  <c r="L17" i="241"/>
  <c r="K17" i="241"/>
  <c r="J17" i="241"/>
  <c r="I17" i="241"/>
  <c r="H17" i="241"/>
  <c r="G17" i="241"/>
  <c r="CK16" i="241"/>
  <c r="CJ16" i="241"/>
  <c r="CI16" i="241"/>
  <c r="CH16" i="241"/>
  <c r="CG16" i="241"/>
  <c r="CF16" i="241"/>
  <c r="CE16" i="241"/>
  <c r="CD16" i="241"/>
  <c r="CC16" i="241"/>
  <c r="CB16" i="241"/>
  <c r="CA16" i="241"/>
  <c r="BZ16" i="241"/>
  <c r="BY16" i="241"/>
  <c r="BX16" i="241"/>
  <c r="BW16" i="241"/>
  <c r="BV16" i="241"/>
  <c r="BU16" i="241"/>
  <c r="BT16" i="241"/>
  <c r="BS16" i="241"/>
  <c r="BR16" i="241"/>
  <c r="BQ16" i="241"/>
  <c r="BP16" i="241"/>
  <c r="BO16" i="241"/>
  <c r="BN16" i="241"/>
  <c r="BM16" i="241"/>
  <c r="BL16" i="241"/>
  <c r="BK16" i="241"/>
  <c r="BJ16" i="241"/>
  <c r="BI16" i="241"/>
  <c r="BH16" i="241"/>
  <c r="BG16" i="241"/>
  <c r="BF16" i="241"/>
  <c r="BE16" i="241"/>
  <c r="BD16" i="241"/>
  <c r="BC16" i="241"/>
  <c r="BB16" i="241"/>
  <c r="BA16" i="241"/>
  <c r="AZ16" i="241"/>
  <c r="AY16" i="241"/>
  <c r="AX16" i="241"/>
  <c r="AW16" i="241"/>
  <c r="AV16" i="241"/>
  <c r="AU16" i="241"/>
  <c r="AT16" i="241"/>
  <c r="AS16" i="241"/>
  <c r="AR16" i="241"/>
  <c r="AQ16" i="241"/>
  <c r="AP16" i="241"/>
  <c r="AO16" i="241"/>
  <c r="AN16" i="241"/>
  <c r="AM16" i="241"/>
  <c r="AL16" i="241"/>
  <c r="AK16" i="241"/>
  <c r="AJ16" i="241"/>
  <c r="AI16" i="241"/>
  <c r="AH16" i="241"/>
  <c r="AG16" i="241"/>
  <c r="AF16" i="241"/>
  <c r="AE16" i="241"/>
  <c r="AD16" i="241"/>
  <c r="AC16" i="241"/>
  <c r="AB16" i="241"/>
  <c r="AA16" i="241"/>
  <c r="Z16" i="241"/>
  <c r="Y16" i="241"/>
  <c r="X16" i="241"/>
  <c r="W16" i="241"/>
  <c r="V16" i="241"/>
  <c r="U16" i="241"/>
  <c r="T16" i="241"/>
  <c r="S16" i="241"/>
  <c r="R16" i="241"/>
  <c r="Q16" i="241"/>
  <c r="P16" i="241"/>
  <c r="O16" i="241"/>
  <c r="N16" i="241"/>
  <c r="M16" i="241"/>
  <c r="L16" i="241"/>
  <c r="K16" i="241"/>
  <c r="J16" i="241"/>
  <c r="I16" i="241"/>
  <c r="H16" i="241"/>
  <c r="G16" i="241"/>
  <c r="CK15" i="241"/>
  <c r="CJ15" i="241"/>
  <c r="CI15" i="241"/>
  <c r="CH15" i="241"/>
  <c r="CG15" i="241"/>
  <c r="CF15" i="241"/>
  <c r="CE15" i="241"/>
  <c r="CD15" i="241"/>
  <c r="CC15" i="241"/>
  <c r="CB15" i="241"/>
  <c r="CA15" i="241"/>
  <c r="BZ15" i="241"/>
  <c r="BY15" i="241"/>
  <c r="BX15" i="241"/>
  <c r="BW15" i="241"/>
  <c r="BV15" i="241"/>
  <c r="BU15" i="241"/>
  <c r="BT15" i="241"/>
  <c r="BS15" i="241"/>
  <c r="BR15" i="241"/>
  <c r="BQ15" i="241"/>
  <c r="BP15" i="241"/>
  <c r="BO15" i="241"/>
  <c r="BN15" i="241"/>
  <c r="BM15" i="241"/>
  <c r="BL15" i="241"/>
  <c r="BK15" i="241"/>
  <c r="BJ15" i="241"/>
  <c r="BI15" i="241"/>
  <c r="BH15" i="241"/>
  <c r="BG15" i="241"/>
  <c r="BF15" i="241"/>
  <c r="BE15" i="241"/>
  <c r="BD15" i="241"/>
  <c r="BC15" i="241"/>
  <c r="BB15" i="241"/>
  <c r="BA15" i="241"/>
  <c r="AZ15" i="241"/>
  <c r="AY15" i="241"/>
  <c r="AX15" i="241"/>
  <c r="AW15" i="241"/>
  <c r="AV15" i="241"/>
  <c r="AU15" i="241"/>
  <c r="AT15" i="241"/>
  <c r="AS15" i="241"/>
  <c r="AR15" i="241"/>
  <c r="AQ15" i="241"/>
  <c r="AP15" i="241"/>
  <c r="AO15" i="241"/>
  <c r="AN15" i="241"/>
  <c r="AM15" i="241"/>
  <c r="AL15" i="241"/>
  <c r="AK15" i="241"/>
  <c r="AJ15" i="241"/>
  <c r="AI15" i="241"/>
  <c r="AH15" i="241"/>
  <c r="AG15" i="241"/>
  <c r="AF15" i="241"/>
  <c r="AE15" i="241"/>
  <c r="AD15" i="241"/>
  <c r="AC15" i="241"/>
  <c r="AB15" i="241"/>
  <c r="AA15" i="241"/>
  <c r="Z15" i="241"/>
  <c r="Y15" i="241"/>
  <c r="X15" i="241"/>
  <c r="W15" i="241"/>
  <c r="V15" i="241"/>
  <c r="U15" i="241"/>
  <c r="T15" i="241"/>
  <c r="S15" i="241"/>
  <c r="R15" i="241"/>
  <c r="Q15" i="241"/>
  <c r="P15" i="241"/>
  <c r="O15" i="241"/>
  <c r="N15" i="241"/>
  <c r="M15" i="241"/>
  <c r="L15" i="241"/>
  <c r="K15" i="241"/>
  <c r="J15" i="241"/>
  <c r="I15" i="241"/>
  <c r="H15" i="241"/>
  <c r="G15" i="241"/>
  <c r="CK14" i="241"/>
  <c r="CJ14" i="241"/>
  <c r="CI14" i="241"/>
  <c r="CH14" i="241"/>
  <c r="CG14" i="241"/>
  <c r="CF14" i="241"/>
  <c r="CE14" i="241"/>
  <c r="CD14" i="241"/>
  <c r="CC14" i="241"/>
  <c r="CB14" i="241"/>
  <c r="CA14" i="241"/>
  <c r="BZ14" i="241"/>
  <c r="BY14" i="241"/>
  <c r="BX14" i="241"/>
  <c r="BW14" i="241"/>
  <c r="BV14" i="241"/>
  <c r="BU14" i="241"/>
  <c r="BT14" i="241"/>
  <c r="BS14" i="241"/>
  <c r="BR14" i="241"/>
  <c r="BQ14" i="241"/>
  <c r="BP14" i="241"/>
  <c r="BO14" i="241"/>
  <c r="BN14" i="241"/>
  <c r="BM14" i="241"/>
  <c r="BL14" i="241"/>
  <c r="BK14" i="241"/>
  <c r="BJ14" i="241"/>
  <c r="BI14" i="241"/>
  <c r="BH14" i="241"/>
  <c r="BG14" i="241"/>
  <c r="BF14" i="241"/>
  <c r="BE14" i="241"/>
  <c r="BD14" i="241"/>
  <c r="BC14" i="241"/>
  <c r="BB14" i="241"/>
  <c r="BA14" i="241"/>
  <c r="AZ14" i="241"/>
  <c r="AY14" i="241"/>
  <c r="AX14" i="241"/>
  <c r="AW14" i="241"/>
  <c r="AV14" i="241"/>
  <c r="AU14" i="241"/>
  <c r="AT14" i="241"/>
  <c r="AS14" i="241"/>
  <c r="AR14" i="241"/>
  <c r="AQ14" i="241"/>
  <c r="AP14" i="241"/>
  <c r="AO14" i="241"/>
  <c r="AN14" i="241"/>
  <c r="AM14" i="241"/>
  <c r="AL14" i="241"/>
  <c r="AK14" i="241"/>
  <c r="AJ14" i="241"/>
  <c r="AI14" i="241"/>
  <c r="AH14" i="241"/>
  <c r="AG14" i="241"/>
  <c r="AF14" i="241"/>
  <c r="AE14" i="241"/>
  <c r="AD14" i="241"/>
  <c r="AC14" i="241"/>
  <c r="AB14" i="241"/>
  <c r="AA14" i="241"/>
  <c r="Z14" i="241"/>
  <c r="Y14" i="241"/>
  <c r="X14" i="241"/>
  <c r="W14" i="241"/>
  <c r="V14" i="241"/>
  <c r="U14" i="241"/>
  <c r="T14" i="241"/>
  <c r="S14" i="241"/>
  <c r="R14" i="241"/>
  <c r="Q14" i="241"/>
  <c r="P14" i="241"/>
  <c r="O14" i="241"/>
  <c r="N14" i="241"/>
  <c r="M14" i="241"/>
  <c r="L14" i="241"/>
  <c r="K14" i="241"/>
  <c r="J14" i="241"/>
  <c r="I14" i="241"/>
  <c r="H14" i="241"/>
  <c r="G14" i="241"/>
  <c r="CK13" i="241"/>
  <c r="CJ13" i="241"/>
  <c r="CI13" i="241"/>
  <c r="CH13" i="241"/>
  <c r="CG13" i="241"/>
  <c r="CF13" i="241"/>
  <c r="CE13" i="241"/>
  <c r="CD13" i="241"/>
  <c r="CC13" i="241"/>
  <c r="CB13" i="241"/>
  <c r="CA13" i="241"/>
  <c r="BZ13" i="241"/>
  <c r="BY13" i="241"/>
  <c r="BX13" i="241"/>
  <c r="BW13" i="241"/>
  <c r="BV13" i="241"/>
  <c r="BU13" i="241"/>
  <c r="BT13" i="241"/>
  <c r="BS13" i="241"/>
  <c r="BR13" i="241"/>
  <c r="BQ13" i="241"/>
  <c r="BP13" i="241"/>
  <c r="BO13" i="241"/>
  <c r="BN13" i="241"/>
  <c r="BM13" i="241"/>
  <c r="BL13" i="241"/>
  <c r="BK13" i="241"/>
  <c r="BJ13" i="241"/>
  <c r="BI13" i="241"/>
  <c r="BH13" i="241"/>
  <c r="BG13" i="241"/>
  <c r="BF13" i="241"/>
  <c r="BE13" i="241"/>
  <c r="BD13" i="241"/>
  <c r="BC13" i="241"/>
  <c r="BB13" i="241"/>
  <c r="BA13" i="241"/>
  <c r="AZ13" i="241"/>
  <c r="AY13" i="241"/>
  <c r="AX13" i="241"/>
  <c r="AW13" i="241"/>
  <c r="AV13" i="241"/>
  <c r="AU13" i="241"/>
  <c r="AT13" i="241"/>
  <c r="AS13" i="241"/>
  <c r="AR13" i="241"/>
  <c r="AQ13" i="241"/>
  <c r="AP13" i="241"/>
  <c r="AO13" i="241"/>
  <c r="AN13" i="241"/>
  <c r="AM13" i="241"/>
  <c r="AL13" i="241"/>
  <c r="AK13" i="241"/>
  <c r="AJ13" i="241"/>
  <c r="AI13" i="241"/>
  <c r="AH13" i="241"/>
  <c r="AG13" i="241"/>
  <c r="AF13" i="241"/>
  <c r="AE13" i="241"/>
  <c r="AD13" i="241"/>
  <c r="AC13" i="241"/>
  <c r="AB13" i="241"/>
  <c r="AA13" i="241"/>
  <c r="Z13" i="241"/>
  <c r="Y13" i="241"/>
  <c r="X13" i="241"/>
  <c r="W13" i="241"/>
  <c r="V13" i="241"/>
  <c r="U13" i="241"/>
  <c r="T13" i="241"/>
  <c r="S13" i="241"/>
  <c r="R13" i="241"/>
  <c r="Q13" i="241"/>
  <c r="P13" i="241"/>
  <c r="O13" i="241"/>
  <c r="N13" i="241"/>
  <c r="M13" i="241"/>
  <c r="L13" i="241"/>
  <c r="K13" i="241"/>
  <c r="J13" i="241"/>
  <c r="I13" i="241"/>
  <c r="H13" i="241"/>
  <c r="G13" i="241"/>
  <c r="CK12" i="241"/>
  <c r="CJ12" i="241"/>
  <c r="CI12" i="241"/>
  <c r="CH12" i="241"/>
  <c r="CG12" i="241"/>
  <c r="CF12" i="241"/>
  <c r="CE12" i="241"/>
  <c r="CD12" i="241"/>
  <c r="CC12" i="241"/>
  <c r="CB12" i="241"/>
  <c r="CA12" i="241"/>
  <c r="BZ12" i="241"/>
  <c r="BY12" i="241"/>
  <c r="BX12" i="241"/>
  <c r="BW12" i="241"/>
  <c r="BV12" i="241"/>
  <c r="BU12" i="241"/>
  <c r="BT12" i="241"/>
  <c r="BS12" i="241"/>
  <c r="BR12" i="241"/>
  <c r="BQ12" i="241"/>
  <c r="BP12" i="241"/>
  <c r="BO12" i="241"/>
  <c r="BN12" i="241"/>
  <c r="BM12" i="241"/>
  <c r="BL12" i="241"/>
  <c r="BK12" i="241"/>
  <c r="BJ12" i="241"/>
  <c r="BI12" i="241"/>
  <c r="BH12" i="241"/>
  <c r="BG12" i="241"/>
  <c r="BF12" i="241"/>
  <c r="BE12" i="241"/>
  <c r="BD12" i="241"/>
  <c r="BC12" i="241"/>
  <c r="BB12" i="241"/>
  <c r="BA12" i="241"/>
  <c r="AZ12" i="241"/>
  <c r="AY12" i="241"/>
  <c r="AX12" i="241"/>
  <c r="AW12" i="241"/>
  <c r="AV12" i="241"/>
  <c r="AU12" i="241"/>
  <c r="AT12" i="241"/>
  <c r="AS12" i="241"/>
  <c r="AR12" i="241"/>
  <c r="AQ12" i="241"/>
  <c r="AP12" i="241"/>
  <c r="AO12" i="241"/>
  <c r="AN12" i="241"/>
  <c r="AM12" i="241"/>
  <c r="AL12" i="241"/>
  <c r="AK12" i="241"/>
  <c r="AJ12" i="241"/>
  <c r="AI12" i="241"/>
  <c r="AH12" i="241"/>
  <c r="AG12" i="241"/>
  <c r="AF12" i="241"/>
  <c r="AE12" i="241"/>
  <c r="AD12" i="241"/>
  <c r="AC12" i="241"/>
  <c r="AB12" i="241"/>
  <c r="AA12" i="241"/>
  <c r="Z12" i="241"/>
  <c r="Y12" i="241"/>
  <c r="X12" i="241"/>
  <c r="W12" i="241"/>
  <c r="V12" i="241"/>
  <c r="U12" i="241"/>
  <c r="T12" i="241"/>
  <c r="S12" i="241"/>
  <c r="R12" i="241"/>
  <c r="Q12" i="241"/>
  <c r="P12" i="241"/>
  <c r="O12" i="241"/>
  <c r="N12" i="241"/>
  <c r="M12" i="241"/>
  <c r="L12" i="241"/>
  <c r="K12" i="241"/>
  <c r="J12" i="241"/>
  <c r="I12" i="241"/>
  <c r="H12" i="241"/>
  <c r="G12" i="241"/>
  <c r="CK11" i="241"/>
  <c r="CJ11" i="241"/>
  <c r="CI11" i="241"/>
  <c r="CH11" i="241"/>
  <c r="CG11" i="241"/>
  <c r="CF11" i="241"/>
  <c r="CE11" i="241"/>
  <c r="CD11" i="241"/>
  <c r="CC11" i="241"/>
  <c r="CB11" i="241"/>
  <c r="CA11" i="241"/>
  <c r="BZ11" i="241"/>
  <c r="BY11" i="241"/>
  <c r="BX11" i="241"/>
  <c r="BW11" i="241"/>
  <c r="BV11" i="241"/>
  <c r="BU11" i="241"/>
  <c r="BT11" i="241"/>
  <c r="BS11" i="241"/>
  <c r="BR11" i="241"/>
  <c r="BQ11" i="241"/>
  <c r="BP11" i="241"/>
  <c r="BO11" i="241"/>
  <c r="BN11" i="241"/>
  <c r="BM11" i="241"/>
  <c r="BL11" i="241"/>
  <c r="BK11" i="241"/>
  <c r="BJ11" i="241"/>
  <c r="BI11" i="241"/>
  <c r="BH11" i="241"/>
  <c r="BG11" i="241"/>
  <c r="BF11" i="241"/>
  <c r="BE11" i="241"/>
  <c r="BD11" i="241"/>
  <c r="BC11" i="241"/>
  <c r="BB11" i="241"/>
  <c r="BA11" i="241"/>
  <c r="AZ11" i="241"/>
  <c r="AY11" i="241"/>
  <c r="AX11" i="241"/>
  <c r="AW11" i="241"/>
  <c r="AV11" i="241"/>
  <c r="AU11" i="241"/>
  <c r="AT11" i="241"/>
  <c r="AS11" i="241"/>
  <c r="AR11" i="241"/>
  <c r="AQ11" i="241"/>
  <c r="AP11" i="241"/>
  <c r="AO11" i="241"/>
  <c r="AN11" i="241"/>
  <c r="AM11" i="241"/>
  <c r="AL11" i="241"/>
  <c r="AK11" i="241"/>
  <c r="AJ11" i="241"/>
  <c r="AI11" i="241"/>
  <c r="AH11" i="241"/>
  <c r="AG11" i="241"/>
  <c r="AF11" i="241"/>
  <c r="AE11" i="241"/>
  <c r="AD11" i="241"/>
  <c r="AC11" i="241"/>
  <c r="AB11" i="241"/>
  <c r="AA11" i="241"/>
  <c r="Z11" i="241"/>
  <c r="Y11" i="241"/>
  <c r="X11" i="241"/>
  <c r="W11" i="241"/>
  <c r="V11" i="241"/>
  <c r="U11" i="241"/>
  <c r="T11" i="241"/>
  <c r="S11" i="241"/>
  <c r="R11" i="241"/>
  <c r="Q11" i="241"/>
  <c r="P11" i="241"/>
  <c r="O11" i="241"/>
  <c r="N11" i="241"/>
  <c r="M11" i="241"/>
  <c r="L11" i="241"/>
  <c r="K11" i="241"/>
  <c r="J11" i="241"/>
  <c r="I11" i="241"/>
  <c r="H11" i="241"/>
  <c r="G11" i="241"/>
  <c r="CK10" i="241"/>
  <c r="CJ10" i="241"/>
  <c r="CI10" i="241"/>
  <c r="CH10" i="241"/>
  <c r="CG10" i="241"/>
  <c r="CF10" i="241"/>
  <c r="CE10" i="241"/>
  <c r="CD10" i="241"/>
  <c r="CC10" i="241"/>
  <c r="CB10" i="241"/>
  <c r="CA10" i="241"/>
  <c r="BZ10" i="241"/>
  <c r="BY10" i="241"/>
  <c r="BX10" i="241"/>
  <c r="BW10" i="241"/>
  <c r="BV10" i="241"/>
  <c r="BU10" i="241"/>
  <c r="BT10" i="241"/>
  <c r="BS10" i="241"/>
  <c r="BR10" i="241"/>
  <c r="BQ10" i="241"/>
  <c r="BP10" i="241"/>
  <c r="BO10" i="241"/>
  <c r="BN10" i="241"/>
  <c r="BM10" i="241"/>
  <c r="BL10" i="241"/>
  <c r="BK10" i="241"/>
  <c r="BJ10" i="241"/>
  <c r="BI10" i="241"/>
  <c r="BH10" i="241"/>
  <c r="BG10" i="241"/>
  <c r="BF10" i="241"/>
  <c r="BE10" i="241"/>
  <c r="BD10" i="241"/>
  <c r="BC10" i="241"/>
  <c r="BB10" i="241"/>
  <c r="BA10" i="241"/>
  <c r="AZ10" i="241"/>
  <c r="AY10" i="241"/>
  <c r="AX10" i="241"/>
  <c r="AW10" i="241"/>
  <c r="AV10" i="241"/>
  <c r="AU10" i="241"/>
  <c r="AT10" i="241"/>
  <c r="AS10" i="241"/>
  <c r="AR10" i="241"/>
  <c r="AQ10" i="241"/>
  <c r="AP10" i="241"/>
  <c r="AO10" i="241"/>
  <c r="AN10" i="241"/>
  <c r="AM10" i="241"/>
  <c r="AL10" i="241"/>
  <c r="AK10" i="241"/>
  <c r="AJ10" i="241"/>
  <c r="AI10" i="241"/>
  <c r="AH10" i="241"/>
  <c r="AG10" i="241"/>
  <c r="AF10" i="241"/>
  <c r="AE10" i="241"/>
  <c r="AD10" i="241"/>
  <c r="AC10" i="241"/>
  <c r="AB10" i="241"/>
  <c r="AA10" i="241"/>
  <c r="Z10" i="241"/>
  <c r="Y10" i="241"/>
  <c r="X10" i="241"/>
  <c r="W10" i="241"/>
  <c r="V10" i="241"/>
  <c r="U10" i="241"/>
  <c r="T10" i="241"/>
  <c r="S10" i="241"/>
  <c r="R10" i="241"/>
  <c r="Q10" i="241"/>
  <c r="P10" i="241"/>
  <c r="O10" i="241"/>
  <c r="N10" i="241"/>
  <c r="M10" i="241"/>
  <c r="L10" i="241"/>
  <c r="K10" i="241"/>
  <c r="J10" i="241"/>
  <c r="I10" i="241"/>
  <c r="H10" i="241"/>
  <c r="G10" i="241"/>
  <c r="CK9" i="241"/>
  <c r="CJ9" i="241"/>
  <c r="CI9" i="241"/>
  <c r="CH9" i="241"/>
  <c r="CG9" i="241"/>
  <c r="CF9" i="241"/>
  <c r="CE9" i="241"/>
  <c r="CD9" i="241"/>
  <c r="CC9" i="241"/>
  <c r="CB9" i="241"/>
  <c r="CA9" i="241"/>
  <c r="BZ9" i="241"/>
  <c r="BY9" i="241"/>
  <c r="BX9" i="241"/>
  <c r="BW9" i="241"/>
  <c r="BV9" i="241"/>
  <c r="BU9" i="241"/>
  <c r="BT9" i="241"/>
  <c r="BS9" i="241"/>
  <c r="BR9" i="241"/>
  <c r="BQ9" i="241"/>
  <c r="BP9" i="241"/>
  <c r="BO9" i="241"/>
  <c r="BN9" i="241"/>
  <c r="BM9" i="241"/>
  <c r="BL9" i="241"/>
  <c r="BK9" i="241"/>
  <c r="BJ9" i="241"/>
  <c r="BI9" i="241"/>
  <c r="BH9" i="241"/>
  <c r="BG9" i="241"/>
  <c r="BF9" i="241"/>
  <c r="BE9" i="241"/>
  <c r="BD9" i="241"/>
  <c r="BC9" i="241"/>
  <c r="BB9" i="241"/>
  <c r="BA9" i="241"/>
  <c r="AZ9" i="241"/>
  <c r="AY9" i="241"/>
  <c r="AX9" i="241"/>
  <c r="AW9" i="241"/>
  <c r="AV9" i="241"/>
  <c r="AU9" i="241"/>
  <c r="AT9" i="241"/>
  <c r="AS9" i="241"/>
  <c r="AR9" i="241"/>
  <c r="AQ9" i="241"/>
  <c r="AP9" i="241"/>
  <c r="AO9" i="241"/>
  <c r="AN9" i="241"/>
  <c r="AM9" i="241"/>
  <c r="AL9" i="241"/>
  <c r="AK9" i="241"/>
  <c r="AJ9" i="241"/>
  <c r="AI9" i="241"/>
  <c r="AH9" i="241"/>
  <c r="AG9" i="241"/>
  <c r="AF9" i="241"/>
  <c r="AE9" i="241"/>
  <c r="AD9" i="241"/>
  <c r="AC9" i="241"/>
  <c r="AB9" i="241"/>
  <c r="AA9" i="241"/>
  <c r="Z9" i="241"/>
  <c r="Y9" i="241"/>
  <c r="X9" i="241"/>
  <c r="W9" i="241"/>
  <c r="V9" i="241"/>
  <c r="U9" i="241"/>
  <c r="T9" i="241"/>
  <c r="S9" i="241"/>
  <c r="R9" i="241"/>
  <c r="Q9" i="241"/>
  <c r="P9" i="241"/>
  <c r="O9" i="241"/>
  <c r="N9" i="241"/>
  <c r="M9" i="241"/>
  <c r="L9" i="241"/>
  <c r="K9" i="241"/>
  <c r="J9" i="241"/>
  <c r="I9" i="241"/>
  <c r="H9" i="241"/>
  <c r="G9" i="241"/>
  <c r="CK8" i="241"/>
  <c r="CJ8" i="241"/>
  <c r="CI8" i="241"/>
  <c r="CH8" i="241"/>
  <c r="CG8" i="241"/>
  <c r="CF8" i="241"/>
  <c r="CE8" i="241"/>
  <c r="CD8" i="241"/>
  <c r="CC8" i="241"/>
  <c r="CB8" i="241"/>
  <c r="CA8" i="241"/>
  <c r="BZ8" i="241"/>
  <c r="BY8" i="241"/>
  <c r="BX8" i="241"/>
  <c r="BW8" i="241"/>
  <c r="BV8" i="241"/>
  <c r="BU8" i="241"/>
  <c r="BT8" i="241"/>
  <c r="BS8" i="241"/>
  <c r="BR8" i="241"/>
  <c r="BQ8" i="241"/>
  <c r="BP8" i="241"/>
  <c r="BO8" i="241"/>
  <c r="BN8" i="241"/>
  <c r="BM8" i="241"/>
  <c r="BL8" i="241"/>
  <c r="BK8" i="241"/>
  <c r="BJ8" i="241"/>
  <c r="BI8" i="241"/>
  <c r="BH8" i="241"/>
  <c r="BG8" i="241"/>
  <c r="BF8" i="241"/>
  <c r="BE8" i="241"/>
  <c r="BD8" i="241"/>
  <c r="BC8" i="241"/>
  <c r="BB8" i="241"/>
  <c r="BA8" i="241"/>
  <c r="AZ8" i="241"/>
  <c r="AY8" i="241"/>
  <c r="AX8" i="241"/>
  <c r="AW8" i="241"/>
  <c r="AV8" i="241"/>
  <c r="AU8" i="241"/>
  <c r="AT8" i="241"/>
  <c r="AS8" i="241"/>
  <c r="AR8" i="241"/>
  <c r="AQ8" i="241"/>
  <c r="AP8" i="241"/>
  <c r="AO8" i="241"/>
  <c r="AN8" i="241"/>
  <c r="AM8" i="241"/>
  <c r="AL8" i="241"/>
  <c r="AK8" i="241"/>
  <c r="AJ8" i="241"/>
  <c r="AI8" i="241"/>
  <c r="AH8" i="241"/>
  <c r="AG8" i="241"/>
  <c r="AF8" i="241"/>
  <c r="AE8" i="241"/>
  <c r="AD8" i="241"/>
  <c r="AC8" i="241"/>
  <c r="AB8" i="241"/>
  <c r="AA8" i="241"/>
  <c r="Z8" i="241"/>
  <c r="Y8" i="241"/>
  <c r="X8" i="241"/>
  <c r="W8" i="241"/>
  <c r="V8" i="241"/>
  <c r="U8" i="241"/>
  <c r="T8" i="241"/>
  <c r="S8" i="241"/>
  <c r="R8" i="241"/>
  <c r="Q8" i="241"/>
  <c r="P8" i="241"/>
  <c r="O8" i="241"/>
  <c r="N8" i="241"/>
  <c r="M8" i="241"/>
  <c r="L8" i="241"/>
  <c r="K8" i="241"/>
  <c r="J8" i="241"/>
  <c r="I8" i="241"/>
  <c r="H8" i="241"/>
  <c r="G8" i="241"/>
  <c r="CK7" i="241"/>
  <c r="CJ7" i="241"/>
  <c r="CI7" i="241"/>
  <c r="CH7" i="241"/>
  <c r="CG7" i="241"/>
  <c r="CF7" i="241"/>
  <c r="CE7" i="241"/>
  <c r="CD7" i="241"/>
  <c r="CC7" i="241"/>
  <c r="CB7" i="241"/>
  <c r="CA7" i="241"/>
  <c r="BZ7" i="241"/>
  <c r="BY7" i="241"/>
  <c r="BX7" i="241"/>
  <c r="BW7" i="241"/>
  <c r="BV7" i="241"/>
  <c r="BU7" i="241"/>
  <c r="BT7" i="241"/>
  <c r="BS7" i="241"/>
  <c r="BR7" i="241"/>
  <c r="BQ7" i="241"/>
  <c r="BP7" i="241"/>
  <c r="BO7" i="241"/>
  <c r="BN7" i="241"/>
  <c r="BM7" i="241"/>
  <c r="BL7" i="241"/>
  <c r="BK7" i="241"/>
  <c r="BJ7" i="241"/>
  <c r="BI7" i="241"/>
  <c r="BH7" i="241"/>
  <c r="BG7" i="241"/>
  <c r="BF7" i="241"/>
  <c r="BE7" i="241"/>
  <c r="BD7" i="241"/>
  <c r="BC7" i="241"/>
  <c r="BB7" i="241"/>
  <c r="BA7" i="241"/>
  <c r="AZ7" i="241"/>
  <c r="AY7" i="241"/>
  <c r="AX7" i="241"/>
  <c r="AW7" i="241"/>
  <c r="AV7" i="241"/>
  <c r="AU7" i="241"/>
  <c r="AT7" i="241"/>
  <c r="AS7" i="241"/>
  <c r="AR7" i="241"/>
  <c r="AQ7" i="241"/>
  <c r="AP7" i="241"/>
  <c r="AO7" i="241"/>
  <c r="AN7" i="241"/>
  <c r="AM7" i="241"/>
  <c r="AL7" i="241"/>
  <c r="AK7" i="241"/>
  <c r="AJ7" i="241"/>
  <c r="AI7" i="241"/>
  <c r="AH7" i="241"/>
  <c r="AG7" i="241"/>
  <c r="AF7" i="241"/>
  <c r="AE7" i="241"/>
  <c r="AD7" i="241"/>
  <c r="AC7" i="241"/>
  <c r="AB7" i="241"/>
  <c r="AA7" i="241"/>
  <c r="Z7" i="241"/>
  <c r="Y7" i="241"/>
  <c r="X7" i="241"/>
  <c r="W7" i="241"/>
  <c r="V7" i="241"/>
  <c r="U7" i="241"/>
  <c r="T7" i="241"/>
  <c r="S7" i="241"/>
  <c r="R7" i="241"/>
  <c r="Q7" i="241"/>
  <c r="P7" i="241"/>
  <c r="O7" i="241"/>
  <c r="N7" i="241"/>
  <c r="M7" i="241"/>
  <c r="L7" i="241"/>
  <c r="K7" i="241"/>
  <c r="J7" i="241"/>
  <c r="I7" i="241"/>
  <c r="H7" i="241"/>
  <c r="G7" i="241"/>
  <c r="CK6" i="241"/>
  <c r="CJ6" i="241"/>
  <c r="CI6" i="241"/>
  <c r="CH6" i="241"/>
  <c r="CG6" i="241"/>
  <c r="CF6" i="241"/>
  <c r="CE6" i="241"/>
  <c r="CD6" i="241"/>
  <c r="CC6" i="241"/>
  <c r="CB6" i="241"/>
  <c r="CA6" i="241"/>
  <c r="BZ6" i="241"/>
  <c r="BY6" i="241"/>
  <c r="BX6" i="241"/>
  <c r="BW6" i="241"/>
  <c r="BV6" i="241"/>
  <c r="BU6" i="241"/>
  <c r="BT6" i="241"/>
  <c r="BS6" i="241"/>
  <c r="BR6" i="241"/>
  <c r="BQ6" i="241"/>
  <c r="BP6" i="241"/>
  <c r="BO6" i="241"/>
  <c r="BN6" i="241"/>
  <c r="BM6" i="241"/>
  <c r="BL6" i="241"/>
  <c r="BK6" i="241"/>
  <c r="BJ6" i="241"/>
  <c r="BI6" i="241"/>
  <c r="BH6" i="241"/>
  <c r="BG6" i="241"/>
  <c r="BF6" i="241"/>
  <c r="BE6" i="241"/>
  <c r="BD6" i="241"/>
  <c r="BC6" i="241"/>
  <c r="BB6" i="241"/>
  <c r="BA6" i="241"/>
  <c r="AZ6" i="241"/>
  <c r="AY6" i="241"/>
  <c r="AX6" i="241"/>
  <c r="AW6" i="241"/>
  <c r="AV6" i="241"/>
  <c r="AU6" i="241"/>
  <c r="AT6" i="241"/>
  <c r="AS6" i="241"/>
  <c r="AR6" i="241"/>
  <c r="AQ6" i="241"/>
  <c r="AP6" i="241"/>
  <c r="AO6" i="241"/>
  <c r="AN6" i="241"/>
  <c r="AM6" i="241"/>
  <c r="AL6" i="241"/>
  <c r="AK6" i="241"/>
  <c r="AJ6" i="241"/>
  <c r="AI6" i="241"/>
  <c r="AH6" i="241"/>
  <c r="AG6" i="241"/>
  <c r="AF6" i="241"/>
  <c r="AE6" i="241"/>
  <c r="AD6" i="241"/>
  <c r="AC6" i="241"/>
  <c r="AB6" i="241"/>
  <c r="AA6" i="241"/>
  <c r="Z6" i="241"/>
  <c r="Y6" i="241"/>
  <c r="X6" i="241"/>
  <c r="W6" i="241"/>
  <c r="V6" i="241"/>
  <c r="U6" i="241"/>
  <c r="T6" i="241"/>
  <c r="S6" i="241"/>
  <c r="R6" i="241"/>
  <c r="Q6" i="241"/>
  <c r="P6" i="241"/>
  <c r="O6" i="241"/>
  <c r="N6" i="241"/>
  <c r="M6" i="241"/>
  <c r="L6" i="241"/>
  <c r="K6" i="241"/>
  <c r="J6" i="241"/>
  <c r="I6" i="241"/>
  <c r="H6" i="241"/>
  <c r="G6" i="241"/>
  <c r="CK5" i="241"/>
  <c r="CJ5" i="241"/>
  <c r="CI5" i="241"/>
  <c r="CH5" i="241"/>
  <c r="CG5" i="241"/>
  <c r="CF5" i="241"/>
  <c r="CE5" i="241"/>
  <c r="CD5" i="241"/>
  <c r="CC5" i="241"/>
  <c r="CB5" i="241"/>
  <c r="CA5" i="241"/>
  <c r="BZ5" i="241"/>
  <c r="BY5" i="241"/>
  <c r="BX5" i="241"/>
  <c r="BW5" i="241"/>
  <c r="BV5" i="241"/>
  <c r="BU5" i="241"/>
  <c r="BT5" i="241"/>
  <c r="BS5" i="241"/>
  <c r="BR5" i="241"/>
  <c r="BQ5" i="241"/>
  <c r="BP5" i="241"/>
  <c r="BO5" i="241"/>
  <c r="BN5" i="241"/>
  <c r="BM5" i="241"/>
  <c r="BL5" i="241"/>
  <c r="BK5" i="241"/>
  <c r="BJ5" i="241"/>
  <c r="BI5" i="241"/>
  <c r="BH5" i="241"/>
  <c r="BG5" i="241"/>
  <c r="BF5" i="241"/>
  <c r="BE5" i="241"/>
  <c r="BD5" i="241"/>
  <c r="BC5" i="241"/>
  <c r="BB5" i="241"/>
  <c r="BA5" i="241"/>
  <c r="AZ5" i="241"/>
  <c r="AY5" i="241"/>
  <c r="AX5" i="241"/>
  <c r="AW5" i="241"/>
  <c r="AV5" i="241"/>
  <c r="AU5" i="241"/>
  <c r="AT5" i="241"/>
  <c r="AS5" i="241"/>
  <c r="AR5" i="241"/>
  <c r="AQ5" i="241"/>
  <c r="AP5" i="241"/>
  <c r="AO5" i="241"/>
  <c r="AN5" i="241"/>
  <c r="AM5" i="241"/>
  <c r="AL5" i="241"/>
  <c r="AK5" i="241"/>
  <c r="AJ5" i="241"/>
  <c r="AI5" i="241"/>
  <c r="AH5" i="241"/>
  <c r="AG5" i="241"/>
  <c r="AF5" i="241"/>
  <c r="AE5" i="241"/>
  <c r="AD5" i="241"/>
  <c r="AC5" i="241"/>
  <c r="AB5" i="241"/>
  <c r="AA5" i="241"/>
  <c r="Z5" i="241"/>
  <c r="Y5" i="241"/>
  <c r="X5" i="241"/>
  <c r="W5" i="241"/>
  <c r="V5" i="241"/>
  <c r="U5" i="241"/>
  <c r="T5" i="241"/>
  <c r="S5" i="241"/>
  <c r="R5" i="241"/>
  <c r="Q5" i="241"/>
  <c r="P5" i="241"/>
  <c r="O5" i="241"/>
  <c r="N5" i="241"/>
  <c r="M5" i="241"/>
  <c r="L5" i="241"/>
  <c r="K5" i="241"/>
  <c r="J5" i="241"/>
  <c r="I5" i="241"/>
  <c r="H5" i="241"/>
  <c r="G5" i="241"/>
  <c r="CK4" i="241"/>
  <c r="CJ4" i="241"/>
  <c r="CI4" i="241"/>
  <c r="CH4" i="241"/>
  <c r="CG4" i="241"/>
  <c r="CF4" i="241"/>
  <c r="CE4" i="241"/>
  <c r="CD4" i="241"/>
  <c r="CC4" i="241"/>
  <c r="CB4" i="241"/>
  <c r="CA4" i="241"/>
  <c r="BZ4" i="241"/>
  <c r="BY4" i="241"/>
  <c r="BX4" i="241"/>
  <c r="BW4" i="241"/>
  <c r="BV4" i="241"/>
  <c r="BU4" i="241"/>
  <c r="BT4" i="241"/>
  <c r="BS4" i="241"/>
  <c r="BR4" i="241"/>
  <c r="BQ4" i="241"/>
  <c r="BP4" i="241"/>
  <c r="BO4" i="241"/>
  <c r="BN4" i="241"/>
  <c r="BM4" i="241"/>
  <c r="BL4" i="241"/>
  <c r="BK4" i="241"/>
  <c r="BJ4" i="241"/>
  <c r="BI4" i="241"/>
  <c r="BH4" i="241"/>
  <c r="BG4" i="241"/>
  <c r="BF4" i="241"/>
  <c r="BE4" i="241"/>
  <c r="BD4" i="241"/>
  <c r="BC4" i="241"/>
  <c r="BB4" i="241"/>
  <c r="BA4" i="241"/>
  <c r="AZ4" i="241"/>
  <c r="AY4" i="241"/>
  <c r="AX4" i="241"/>
  <c r="AW4" i="241"/>
  <c r="AV4" i="241"/>
  <c r="AU4" i="241"/>
  <c r="AT4" i="241"/>
  <c r="AS4" i="241"/>
  <c r="AR4" i="241"/>
  <c r="AQ4" i="241"/>
  <c r="AP4" i="241"/>
  <c r="AO4" i="241"/>
  <c r="AN4" i="241"/>
  <c r="AM4" i="241"/>
  <c r="AL4" i="241"/>
  <c r="AK4" i="241"/>
  <c r="AJ4" i="241"/>
  <c r="AI4" i="241"/>
  <c r="AH4" i="241"/>
  <c r="AG4" i="241"/>
  <c r="AF4" i="241"/>
  <c r="AE4" i="241"/>
  <c r="AD4" i="241"/>
  <c r="AC4" i="241"/>
  <c r="AB4" i="241"/>
  <c r="AA4" i="241"/>
  <c r="Z4" i="241"/>
  <c r="Y4" i="241"/>
  <c r="X4" i="241"/>
  <c r="W4" i="241"/>
  <c r="V4" i="241"/>
  <c r="U4" i="241"/>
  <c r="T4" i="241"/>
  <c r="S4" i="241"/>
  <c r="R4" i="241"/>
  <c r="Q4" i="241"/>
  <c r="P4" i="241"/>
  <c r="O4" i="241"/>
  <c r="N4" i="241"/>
  <c r="M4" i="241"/>
  <c r="L4" i="241"/>
  <c r="K4" i="241"/>
  <c r="J4" i="241"/>
  <c r="I4" i="241"/>
  <c r="H4" i="241"/>
  <c r="G4" i="241"/>
  <c r="CK3" i="241"/>
  <c r="CJ3" i="241"/>
  <c r="CI3" i="241"/>
  <c r="CH3" i="241"/>
  <c r="CG3" i="241"/>
  <c r="CF3" i="241"/>
  <c r="CE3" i="241"/>
  <c r="CD3" i="241"/>
  <c r="CC3" i="241"/>
  <c r="CB3" i="241"/>
  <c r="CA3" i="241"/>
  <c r="BZ3" i="241"/>
  <c r="BY3" i="241"/>
  <c r="BX3" i="241"/>
  <c r="BW3" i="241"/>
  <c r="BV3" i="241"/>
  <c r="BU3" i="241"/>
  <c r="BT3" i="241"/>
  <c r="BS3" i="241"/>
  <c r="BR3" i="241"/>
  <c r="BQ3" i="241"/>
  <c r="BP3" i="241"/>
  <c r="BO3" i="241"/>
  <c r="BN3" i="241"/>
  <c r="BM3" i="241"/>
  <c r="BL3" i="241"/>
  <c r="BK3" i="241"/>
  <c r="BJ3" i="241"/>
  <c r="BI3" i="241"/>
  <c r="BH3" i="241"/>
  <c r="BG3" i="241"/>
  <c r="BF3" i="241"/>
  <c r="BE3" i="241"/>
  <c r="BD3" i="241"/>
  <c r="BC3" i="241"/>
  <c r="BB3" i="241"/>
  <c r="BA3" i="241"/>
  <c r="AZ3" i="241"/>
  <c r="AY3" i="241"/>
  <c r="AX3" i="241"/>
  <c r="AW3" i="241"/>
  <c r="AV3" i="241"/>
  <c r="AU3" i="241"/>
  <c r="AT3" i="241"/>
  <c r="AS3" i="241"/>
  <c r="AR3" i="241"/>
  <c r="AQ3" i="241"/>
  <c r="AP3" i="241"/>
  <c r="AO3" i="241"/>
  <c r="AN3" i="241"/>
  <c r="AM3" i="241"/>
  <c r="AL3" i="241"/>
  <c r="AK3" i="241"/>
  <c r="AJ3" i="241"/>
  <c r="AI3" i="241"/>
  <c r="AH3" i="241"/>
  <c r="AG3" i="241"/>
  <c r="AF3" i="241"/>
  <c r="AE3" i="241"/>
  <c r="AD3" i="241"/>
  <c r="AC3" i="241"/>
  <c r="AB3" i="241"/>
  <c r="AA3" i="241"/>
  <c r="Z3" i="241"/>
  <c r="Y3" i="241"/>
  <c r="X3" i="241"/>
  <c r="W3" i="241"/>
  <c r="V3" i="241"/>
  <c r="U3" i="241"/>
  <c r="T3" i="241"/>
  <c r="S3" i="241"/>
  <c r="R3" i="241"/>
  <c r="Q3" i="241"/>
  <c r="P3" i="241"/>
  <c r="O3" i="241"/>
  <c r="N3" i="241"/>
  <c r="M3" i="241"/>
  <c r="L3" i="241"/>
  <c r="K3" i="241"/>
  <c r="J3" i="241"/>
  <c r="I3" i="241"/>
  <c r="H3" i="241"/>
  <c r="G3" i="241"/>
  <c r="F107" i="241"/>
  <c r="F95" i="241" s="1"/>
  <c r="F106" i="241"/>
  <c r="F105" i="241"/>
  <c r="F104" i="241"/>
  <c r="F94" i="241" s="1"/>
  <c r="F103" i="241"/>
  <c r="F102" i="241"/>
  <c r="F93" i="241" s="1"/>
  <c r="F101" i="241"/>
  <c r="F100" i="241"/>
  <c r="F99" i="241"/>
  <c r="F98" i="241"/>
  <c r="F97" i="241"/>
  <c r="F91" i="241"/>
  <c r="F90" i="241"/>
  <c r="F89" i="241"/>
  <c r="F88" i="241"/>
  <c r="F87" i="241" s="1"/>
  <c r="F81" i="241"/>
  <c r="F76" i="241"/>
  <c r="F75" i="241"/>
  <c r="F74" i="241"/>
  <c r="F73" i="241"/>
  <c r="F72" i="241"/>
  <c r="F69" i="241"/>
  <c r="F68" i="241"/>
  <c r="F67" i="241"/>
  <c r="F66" i="241"/>
  <c r="F65" i="241"/>
  <c r="F64" i="241"/>
  <c r="F63" i="241"/>
  <c r="F62" i="241"/>
  <c r="F61" i="241"/>
  <c r="F60" i="241"/>
  <c r="F59" i="241"/>
  <c r="F58" i="241"/>
  <c r="F57" i="241"/>
  <c r="F56" i="241"/>
  <c r="F55" i="241"/>
  <c r="F54" i="241"/>
  <c r="F53" i="241"/>
  <c r="F52" i="241"/>
  <c r="F51" i="241"/>
  <c r="F50" i="241"/>
  <c r="F47" i="241"/>
  <c r="F48" i="241" s="1"/>
  <c r="F45" i="241"/>
  <c r="F44" i="241"/>
  <c r="F43" i="241"/>
  <c r="F34" i="241"/>
  <c r="F33" i="241"/>
  <c r="F32" i="241"/>
  <c r="F31" i="241"/>
  <c r="F30" i="241"/>
  <c r="F29" i="241"/>
  <c r="F28" i="241"/>
  <c r="F27" i="241"/>
  <c r="F26" i="241"/>
  <c r="F17" i="241"/>
  <c r="F16" i="241"/>
  <c r="F15" i="241"/>
  <c r="F14" i="241"/>
  <c r="F13" i="241"/>
  <c r="F12" i="241"/>
  <c r="F11" i="241"/>
  <c r="F10" i="241"/>
  <c r="F9" i="241"/>
  <c r="F8" i="241"/>
  <c r="F7" i="241"/>
  <c r="F6" i="241"/>
  <c r="F5" i="241"/>
  <c r="F4" i="241"/>
  <c r="F3" i="241"/>
  <c r="D48" i="241" l="1"/>
  <c r="AM46" i="241"/>
  <c r="BS46" i="241"/>
  <c r="AX87" i="241"/>
  <c r="CD87" i="241"/>
  <c r="E93" i="241"/>
  <c r="E92" i="241"/>
  <c r="I46" i="241"/>
  <c r="M46" i="241"/>
  <c r="Q46" i="241"/>
  <c r="U46" i="241"/>
  <c r="Y46" i="241"/>
  <c r="AC46" i="241"/>
  <c r="AG46" i="241"/>
  <c r="AK46" i="241"/>
  <c r="AO46" i="241"/>
  <c r="AS46" i="241"/>
  <c r="AW46" i="241"/>
  <c r="BA46" i="241"/>
  <c r="BE46" i="241"/>
  <c r="BI46" i="241"/>
  <c r="BM46" i="241"/>
  <c r="BQ46" i="241"/>
  <c r="BU46" i="241"/>
  <c r="BY46" i="241"/>
  <c r="CC46" i="241"/>
  <c r="CG46" i="241"/>
  <c r="CK46" i="241"/>
  <c r="H87" i="241"/>
  <c r="AJ87" i="241"/>
  <c r="BD87" i="241"/>
  <c r="BL87" i="241"/>
  <c r="BP87" i="241"/>
  <c r="BT87" i="241"/>
  <c r="CB87" i="241"/>
  <c r="CF87" i="241"/>
  <c r="CJ87" i="241"/>
  <c r="M87" i="241"/>
  <c r="AO87" i="241"/>
  <c r="AP87" i="241"/>
  <c r="AT87" i="241"/>
  <c r="BJ87" i="241"/>
  <c r="BN87" i="241"/>
  <c r="BV87" i="241"/>
  <c r="U87" i="241"/>
  <c r="BU87" i="241"/>
  <c r="D81" i="241"/>
  <c r="O46" i="241"/>
  <c r="AU46" i="241"/>
  <c r="CA46" i="241"/>
  <c r="U92" i="241"/>
  <c r="BA92" i="241"/>
  <c r="CG92" i="241"/>
  <c r="AQ92" i="241"/>
  <c r="BK92" i="241"/>
  <c r="J87" i="241"/>
  <c r="W46" i="241"/>
  <c r="AE46" i="241"/>
  <c r="BC46" i="241"/>
  <c r="BK46" i="241"/>
  <c r="CI46" i="241"/>
  <c r="K46" i="241"/>
  <c r="S46" i="241"/>
  <c r="AA46" i="241"/>
  <c r="AI46" i="241"/>
  <c r="AQ46" i="241"/>
  <c r="AY46" i="241"/>
  <c r="BG46" i="241"/>
  <c r="BO46" i="241"/>
  <c r="BW46" i="241"/>
  <c r="CE46" i="241"/>
  <c r="I87" i="241"/>
  <c r="Q87" i="241"/>
  <c r="Y87" i="241"/>
  <c r="AC87" i="241"/>
  <c r="AG87" i="241"/>
  <c r="AK87" i="241"/>
  <c r="AS87" i="241"/>
  <c r="AW87" i="241"/>
  <c r="BA87" i="241"/>
  <c r="BE87" i="241"/>
  <c r="BI87" i="241"/>
  <c r="BM87" i="241"/>
  <c r="BQ87" i="241"/>
  <c r="BY87" i="241"/>
  <c r="CC87" i="241"/>
  <c r="CG87" i="241"/>
  <c r="CK87" i="241"/>
  <c r="N87" i="241"/>
  <c r="R87" i="241"/>
  <c r="Z87" i="241"/>
  <c r="AH87" i="241"/>
  <c r="AL87" i="241"/>
  <c r="BB87" i="241"/>
  <c r="BF87" i="241"/>
  <c r="BR87" i="241"/>
  <c r="BZ87" i="241"/>
  <c r="CH87" i="241"/>
  <c r="P87" i="241"/>
  <c r="T87" i="241"/>
  <c r="X87" i="241"/>
  <c r="AN87" i="241"/>
  <c r="AV87" i="241"/>
  <c r="AZ87" i="241"/>
  <c r="BG87" i="241"/>
  <c r="BK87" i="241"/>
  <c r="BO87" i="241"/>
  <c r="BS87" i="241"/>
  <c r="BW87" i="241"/>
  <c r="CA87" i="241"/>
  <c r="CE87" i="241"/>
  <c r="CI87" i="241"/>
  <c r="G92" i="241"/>
  <c r="K92" i="241"/>
  <c r="O92" i="241"/>
  <c r="S92" i="241"/>
  <c r="W92" i="241"/>
  <c r="AA92" i="241"/>
  <c r="AE92" i="241"/>
  <c r="AI92" i="241"/>
  <c r="AM92" i="241"/>
  <c r="AU92" i="241"/>
  <c r="AY92" i="241"/>
  <c r="BC92" i="241"/>
  <c r="BG92" i="241"/>
  <c r="BO92" i="241"/>
  <c r="BS92" i="241"/>
  <c r="BW92" i="241"/>
  <c r="CA92" i="241"/>
  <c r="CE92" i="241"/>
  <c r="CI92" i="241"/>
  <c r="H92" i="241"/>
  <c r="L92" i="241"/>
  <c r="P92" i="241"/>
  <c r="T92" i="241"/>
  <c r="X92" i="241"/>
  <c r="AB92" i="241"/>
  <c r="AF92" i="241"/>
  <c r="AJ92" i="241"/>
  <c r="AN92" i="241"/>
  <c r="AR92" i="241"/>
  <c r="AV92" i="241"/>
  <c r="AZ92" i="241"/>
  <c r="BD92" i="241"/>
  <c r="BH92" i="241"/>
  <c r="BL92" i="241"/>
  <c r="BP92" i="241"/>
  <c r="BT92" i="241"/>
  <c r="BX92" i="241"/>
  <c r="CB92" i="241"/>
  <c r="CF92" i="241"/>
  <c r="CJ92" i="241"/>
  <c r="M92" i="241"/>
  <c r="Y92" i="241"/>
  <c r="AC92" i="241"/>
  <c r="AG92" i="241"/>
  <c r="AK92" i="241"/>
  <c r="AO92" i="241"/>
  <c r="AS92" i="241"/>
  <c r="AW92" i="241"/>
  <c r="BE92" i="241"/>
  <c r="BI92" i="241"/>
  <c r="BM92" i="241"/>
  <c r="BQ92" i="241"/>
  <c r="BU92" i="241"/>
  <c r="BY92" i="241"/>
  <c r="CC92" i="241"/>
  <c r="CK92" i="241"/>
  <c r="J46" i="241"/>
  <c r="N46" i="241"/>
  <c r="R46" i="241"/>
  <c r="V46" i="241"/>
  <c r="Z46" i="241"/>
  <c r="AD46" i="241"/>
  <c r="AH46" i="241"/>
  <c r="AL46" i="241"/>
  <c r="AP46" i="241"/>
  <c r="AT46" i="241"/>
  <c r="AX46" i="241"/>
  <c r="BB46" i="241"/>
  <c r="BF46" i="241"/>
  <c r="BJ46" i="241"/>
  <c r="BN46" i="241"/>
  <c r="BR46" i="241"/>
  <c r="BV46" i="241"/>
  <c r="BZ46" i="241"/>
  <c r="CD46" i="241"/>
  <c r="CH46" i="241"/>
  <c r="I92" i="241"/>
  <c r="Q92" i="241"/>
  <c r="V87" i="241"/>
  <c r="AD87" i="241"/>
  <c r="G87" i="241"/>
  <c r="K87" i="241"/>
  <c r="O87" i="241"/>
  <c r="S87" i="241"/>
  <c r="W87" i="241"/>
  <c r="AA87" i="241"/>
  <c r="AE87" i="241"/>
  <c r="AI87" i="241"/>
  <c r="AM87" i="241"/>
  <c r="AQ87" i="241"/>
  <c r="AU87" i="241"/>
  <c r="AY87" i="241"/>
  <c r="BC87" i="241"/>
  <c r="L87" i="241"/>
  <c r="AB87" i="241"/>
  <c r="AR87" i="241"/>
  <c r="J92" i="241"/>
  <c r="N92" i="241"/>
  <c r="R92" i="241"/>
  <c r="V92" i="241"/>
  <c r="Z92" i="241"/>
  <c r="AD92" i="241"/>
  <c r="AH92" i="241"/>
  <c r="AL92" i="241"/>
  <c r="AP92" i="241"/>
  <c r="AT92" i="241"/>
  <c r="AX92" i="241"/>
  <c r="BB92" i="241"/>
  <c r="BF92" i="241"/>
  <c r="BJ92" i="241"/>
  <c r="BN92" i="241"/>
  <c r="BR92" i="241"/>
  <c r="BV92" i="241"/>
  <c r="BZ92" i="241"/>
  <c r="CD92" i="241"/>
  <c r="CH92" i="241"/>
  <c r="F92" i="241"/>
  <c r="F46" i="241"/>
  <c r="D46" i="241" s="1"/>
  <c r="D41" i="239"/>
  <c r="H47" i="239"/>
  <c r="R18" i="239"/>
  <c r="R19" i="239"/>
  <c r="R20" i="239"/>
  <c r="R21" i="239"/>
  <c r="R22" i="239"/>
  <c r="R23" i="239"/>
  <c r="G11" i="239" l="1"/>
  <c r="H11" i="239"/>
  <c r="I11" i="239"/>
  <c r="J11" i="239"/>
  <c r="K11" i="239"/>
  <c r="L11" i="239"/>
  <c r="M11" i="239"/>
  <c r="N11" i="239"/>
  <c r="O11" i="239"/>
  <c r="P11" i="239"/>
  <c r="Q11" i="239"/>
  <c r="P12" i="239"/>
  <c r="Q12" i="239"/>
  <c r="G15" i="239"/>
  <c r="H15" i="239"/>
  <c r="I15" i="239"/>
  <c r="J15" i="239"/>
  <c r="K15" i="239"/>
  <c r="M15" i="239"/>
  <c r="N15" i="239"/>
  <c r="O15" i="239"/>
  <c r="P15" i="239"/>
  <c r="Q15" i="239"/>
  <c r="G24" i="239"/>
  <c r="H24" i="239"/>
  <c r="I24" i="239"/>
  <c r="J24" i="239"/>
  <c r="K24" i="239"/>
  <c r="M24" i="239"/>
  <c r="N24" i="239"/>
  <c r="O24" i="239"/>
  <c r="P24" i="239"/>
  <c r="Q24" i="239"/>
  <c r="G27" i="239"/>
  <c r="L27" i="239"/>
  <c r="G37" i="239"/>
  <c r="H37" i="239"/>
  <c r="I37" i="239"/>
  <c r="J37" i="239"/>
  <c r="K37" i="239"/>
  <c r="M37" i="239"/>
  <c r="N37" i="239"/>
  <c r="O37" i="239"/>
  <c r="P37" i="239"/>
  <c r="Q37" i="239"/>
  <c r="G43" i="239"/>
  <c r="H43" i="239"/>
  <c r="J43" i="239"/>
  <c r="K43" i="239"/>
  <c r="L43" i="239"/>
  <c r="M43" i="239"/>
  <c r="N43" i="239"/>
  <c r="O43" i="239"/>
  <c r="P43" i="239"/>
  <c r="Q43" i="239"/>
  <c r="G44" i="239"/>
  <c r="H44" i="239"/>
  <c r="I44" i="239"/>
  <c r="J44" i="239"/>
  <c r="K44" i="239"/>
  <c r="L44" i="239"/>
  <c r="M44" i="239"/>
  <c r="N44" i="239"/>
  <c r="O44" i="239"/>
  <c r="P44" i="239"/>
  <c r="Q44" i="239"/>
  <c r="G45" i="239"/>
  <c r="H45" i="239"/>
  <c r="I45" i="239"/>
  <c r="J45" i="239"/>
  <c r="K45" i="239"/>
  <c r="M45" i="239"/>
  <c r="N45" i="239"/>
  <c r="O45" i="239"/>
  <c r="P45" i="239"/>
  <c r="Q45" i="239"/>
  <c r="G47" i="239"/>
  <c r="I47" i="239"/>
  <c r="J47" i="239"/>
  <c r="L47" i="239"/>
  <c r="M47" i="239"/>
  <c r="O47" i="239"/>
  <c r="P47" i="239"/>
  <c r="Q47" i="239"/>
  <c r="P50" i="239"/>
  <c r="Q50" i="239"/>
  <c r="P51" i="239"/>
  <c r="Q51" i="239"/>
  <c r="P52" i="239"/>
  <c r="Q52" i="239"/>
  <c r="P53" i="239"/>
  <c r="Q53" i="239"/>
  <c r="P54" i="239"/>
  <c r="Q54" i="239"/>
  <c r="G62" i="239"/>
  <c r="H62" i="239"/>
  <c r="J62" i="239"/>
  <c r="K62" i="239"/>
  <c r="L62" i="239"/>
  <c r="M62" i="239"/>
  <c r="O62" i="239"/>
  <c r="P62" i="239"/>
  <c r="Q62" i="239"/>
  <c r="G63" i="239"/>
  <c r="H63" i="239"/>
  <c r="I63" i="239"/>
  <c r="J63" i="239"/>
  <c r="K63" i="239"/>
  <c r="L63" i="239"/>
  <c r="M63" i="239"/>
  <c r="N63" i="239"/>
  <c r="O63" i="239"/>
  <c r="P63" i="239"/>
  <c r="Q63" i="239"/>
  <c r="P64" i="239"/>
  <c r="Q64" i="239"/>
  <c r="P65" i="239"/>
  <c r="Q65" i="239"/>
  <c r="P66" i="239"/>
  <c r="Q66" i="239"/>
  <c r="G67" i="239"/>
  <c r="I67" i="239"/>
  <c r="J67" i="239"/>
  <c r="K67" i="239"/>
  <c r="L67" i="239"/>
  <c r="M67" i="239"/>
  <c r="N67" i="239"/>
  <c r="O67" i="239"/>
  <c r="P67" i="239"/>
  <c r="Q67" i="239"/>
  <c r="G68" i="239"/>
  <c r="H68" i="239"/>
  <c r="I68" i="239"/>
  <c r="J68" i="239"/>
  <c r="K68" i="239"/>
  <c r="L68" i="239"/>
  <c r="M68" i="239"/>
  <c r="N68" i="239"/>
  <c r="O68" i="239"/>
  <c r="P68" i="239"/>
  <c r="Q68" i="239"/>
  <c r="G69" i="239"/>
  <c r="H69" i="239"/>
  <c r="I69" i="239"/>
  <c r="J69" i="239"/>
  <c r="K69" i="239"/>
  <c r="M69" i="239"/>
  <c r="N69" i="239"/>
  <c r="O69" i="239"/>
  <c r="P69" i="239"/>
  <c r="Q69" i="239"/>
  <c r="G70" i="239"/>
  <c r="H70" i="239"/>
  <c r="I70" i="239"/>
  <c r="J70" i="239"/>
  <c r="K70" i="239"/>
  <c r="L70" i="239"/>
  <c r="M70" i="239"/>
  <c r="N70" i="239"/>
  <c r="O70" i="239"/>
  <c r="P70" i="239"/>
  <c r="Q70" i="239"/>
  <c r="G72" i="239"/>
  <c r="H72" i="239"/>
  <c r="I72" i="239"/>
  <c r="J72" i="239"/>
  <c r="K72" i="239"/>
  <c r="L72" i="239"/>
  <c r="M72" i="239"/>
  <c r="N72" i="239"/>
  <c r="O72" i="239"/>
  <c r="P72" i="239"/>
  <c r="Q72" i="239"/>
  <c r="P73" i="239"/>
  <c r="Q73" i="239"/>
  <c r="P74" i="239"/>
  <c r="Q74" i="239"/>
  <c r="P75" i="239"/>
  <c r="Q75" i="239"/>
  <c r="P76" i="239"/>
  <c r="Q76" i="239"/>
  <c r="G79" i="239"/>
  <c r="H79" i="239"/>
  <c r="I79" i="239"/>
  <c r="J79" i="239"/>
  <c r="K79" i="239"/>
  <c r="M79" i="239"/>
  <c r="N79" i="239"/>
  <c r="O79" i="239"/>
  <c r="P79" i="239"/>
  <c r="Q79" i="239"/>
  <c r="G80" i="239"/>
  <c r="H80" i="239"/>
  <c r="I80" i="239"/>
  <c r="J80" i="239"/>
  <c r="K80" i="239"/>
  <c r="M80" i="239"/>
  <c r="N80" i="239"/>
  <c r="O80" i="239"/>
  <c r="P80" i="239"/>
  <c r="Q80" i="239"/>
  <c r="G81" i="239"/>
  <c r="H81" i="239"/>
  <c r="I81" i="239"/>
  <c r="J81" i="239"/>
  <c r="K81" i="239"/>
  <c r="M81" i="239"/>
  <c r="N81" i="239"/>
  <c r="O81" i="239"/>
  <c r="P81" i="239"/>
  <c r="Q81" i="239"/>
  <c r="G82" i="239"/>
  <c r="H82" i="239"/>
  <c r="I82" i="239"/>
  <c r="J82" i="239"/>
  <c r="K82" i="239"/>
  <c r="M82" i="239"/>
  <c r="N82" i="239"/>
  <c r="O82" i="239"/>
  <c r="P82" i="239"/>
  <c r="Q82" i="239"/>
  <c r="G86" i="239"/>
  <c r="H86" i="239"/>
  <c r="I86" i="239"/>
  <c r="J86" i="239"/>
  <c r="K86" i="239"/>
  <c r="L86" i="239"/>
  <c r="M86" i="239"/>
  <c r="N86" i="239"/>
  <c r="O86" i="239"/>
  <c r="P86" i="239"/>
  <c r="Q86" i="239"/>
  <c r="G88" i="239"/>
  <c r="H88" i="239"/>
  <c r="I88" i="239"/>
  <c r="J88" i="239"/>
  <c r="K88" i="239"/>
  <c r="M88" i="239"/>
  <c r="N88" i="239"/>
  <c r="O88" i="239"/>
  <c r="P88" i="239"/>
  <c r="Q88" i="239"/>
  <c r="G89" i="239"/>
  <c r="H89" i="239"/>
  <c r="I89" i="239"/>
  <c r="J89" i="239"/>
  <c r="K89" i="239"/>
  <c r="M89" i="239"/>
  <c r="N89" i="239"/>
  <c r="O89" i="239"/>
  <c r="P89" i="239"/>
  <c r="Q89" i="239"/>
  <c r="G90" i="239"/>
  <c r="H90" i="239"/>
  <c r="I90" i="239"/>
  <c r="J90" i="239"/>
  <c r="K90" i="239"/>
  <c r="M90" i="239"/>
  <c r="N90" i="239"/>
  <c r="O90" i="239"/>
  <c r="P90" i="239"/>
  <c r="G92" i="239"/>
  <c r="I92" i="239"/>
  <c r="K92" i="239"/>
  <c r="M92" i="239"/>
  <c r="O92" i="239"/>
  <c r="P92" i="239"/>
  <c r="Q92" i="239"/>
  <c r="G94" i="239"/>
  <c r="I94" i="239"/>
  <c r="J94" i="239"/>
  <c r="K94" i="239"/>
  <c r="L94" i="239"/>
  <c r="M94" i="239"/>
  <c r="N94" i="239"/>
  <c r="P94" i="239"/>
  <c r="Q94" i="239"/>
  <c r="D35" i="239"/>
  <c r="R35" i="239" s="1"/>
  <c r="D36" i="239"/>
  <c r="R36" i="239" s="1"/>
  <c r="D39" i="239"/>
  <c r="R39" i="239" s="1"/>
  <c r="D40" i="239"/>
  <c r="R40" i="239" s="1"/>
  <c r="D42" i="239"/>
  <c r="R42" i="239" s="1"/>
  <c r="D70" i="239"/>
  <c r="D84" i="239"/>
  <c r="R84" i="239" s="1"/>
  <c r="D85" i="239"/>
  <c r="R85" i="239" s="1"/>
  <c r="D96" i="239"/>
  <c r="D108" i="239"/>
  <c r="F90" i="239"/>
  <c r="F94" i="239"/>
  <c r="F62" i="239"/>
  <c r="F67" i="239"/>
  <c r="F70" i="239"/>
  <c r="F45" i="239"/>
  <c r="F43" i="239"/>
  <c r="P77" i="239" l="1"/>
  <c r="Q77" i="239"/>
  <c r="R70" i="239"/>
  <c r="D99" i="238"/>
  <c r="D89" i="238"/>
  <c r="F89" i="238" s="1"/>
  <c r="Q83" i="238"/>
  <c r="P83" i="238"/>
  <c r="O83" i="238"/>
  <c r="N83" i="238"/>
  <c r="M83" i="238"/>
  <c r="K83" i="238"/>
  <c r="J83" i="238"/>
  <c r="I83" i="238"/>
  <c r="H83" i="238"/>
  <c r="G83" i="238"/>
  <c r="Q77" i="238"/>
  <c r="N102" i="242" s="1"/>
  <c r="P77" i="238"/>
  <c r="M102" i="242" s="1"/>
  <c r="D72" i="238"/>
  <c r="D60" i="238"/>
  <c r="L60" i="238" s="1"/>
  <c r="D57" i="238"/>
  <c r="K57" i="238" s="1"/>
  <c r="D54" i="238"/>
  <c r="H54" i="238" s="1"/>
  <c r="D53" i="238"/>
  <c r="J53" i="238" s="1"/>
  <c r="P48" i="238"/>
  <c r="O48" i="238"/>
  <c r="M48" i="238"/>
  <c r="L48" i="238"/>
  <c r="J48" i="238"/>
  <c r="I48" i="238"/>
  <c r="H48" i="238"/>
  <c r="G48" i="238"/>
  <c r="P46" i="238"/>
  <c r="O46" i="238"/>
  <c r="N46" i="238"/>
  <c r="M46" i="238"/>
  <c r="K46" i="238"/>
  <c r="J46" i="238"/>
  <c r="H46" i="238"/>
  <c r="G46" i="238"/>
  <c r="D45" i="238"/>
  <c r="L45" i="238" s="1"/>
  <c r="L46" i="238" s="1"/>
  <c r="R42" i="238"/>
  <c r="Q41" i="238"/>
  <c r="P41" i="238"/>
  <c r="O41" i="238"/>
  <c r="N41" i="238"/>
  <c r="M41" i="238"/>
  <c r="L41" i="238"/>
  <c r="K41" i="238"/>
  <c r="J41" i="238"/>
  <c r="I41" i="238"/>
  <c r="H41" i="238"/>
  <c r="G41" i="238"/>
  <c r="F41" i="238"/>
  <c r="R40" i="238"/>
  <c r="R39" i="238"/>
  <c r="R36" i="238"/>
  <c r="D28" i="238"/>
  <c r="M28" i="238" s="1"/>
  <c r="R23" i="238"/>
  <c r="R22" i="238"/>
  <c r="R21" i="238"/>
  <c r="R20" i="238"/>
  <c r="D6" i="238"/>
  <c r="M6" i="238" s="1"/>
  <c r="D1" i="238"/>
  <c r="D100" i="238" s="1"/>
  <c r="Q83" i="237"/>
  <c r="P83" i="237"/>
  <c r="O83" i="237"/>
  <c r="N83" i="237"/>
  <c r="M83" i="237"/>
  <c r="K83" i="237"/>
  <c r="J83" i="237"/>
  <c r="I83" i="237"/>
  <c r="H83" i="237"/>
  <c r="G83" i="237"/>
  <c r="Q77" i="237"/>
  <c r="N101" i="242" s="1"/>
  <c r="P77" i="237"/>
  <c r="M101" i="242" s="1"/>
  <c r="P48" i="237"/>
  <c r="O48" i="237"/>
  <c r="M48" i="237"/>
  <c r="L48" i="237"/>
  <c r="J48" i="237"/>
  <c r="I48" i="237"/>
  <c r="H48" i="237"/>
  <c r="G48" i="237"/>
  <c r="P46" i="237"/>
  <c r="O46" i="237"/>
  <c r="N46" i="237"/>
  <c r="M46" i="237"/>
  <c r="K46" i="237"/>
  <c r="J46" i="237"/>
  <c r="H46" i="237"/>
  <c r="G46" i="237"/>
  <c r="R42" i="237"/>
  <c r="Q41" i="237"/>
  <c r="P41" i="237"/>
  <c r="O41" i="237"/>
  <c r="N41" i="237"/>
  <c r="M41" i="237"/>
  <c r="L41" i="237"/>
  <c r="K41" i="237"/>
  <c r="J41" i="237"/>
  <c r="I41" i="237"/>
  <c r="H41" i="237"/>
  <c r="G41" i="237"/>
  <c r="F41" i="237"/>
  <c r="R40" i="237"/>
  <c r="R39" i="237"/>
  <c r="R36" i="237"/>
  <c r="R23" i="237"/>
  <c r="R22" i="237"/>
  <c r="R21" i="237"/>
  <c r="R20" i="237"/>
  <c r="D1" i="237"/>
  <c r="D106" i="236"/>
  <c r="Q83" i="236"/>
  <c r="P83" i="236"/>
  <c r="O83" i="236"/>
  <c r="N83" i="236"/>
  <c r="M83" i="236"/>
  <c r="K83" i="236"/>
  <c r="J83" i="236"/>
  <c r="I83" i="236"/>
  <c r="H83" i="236"/>
  <c r="G83" i="236"/>
  <c r="Q77" i="236"/>
  <c r="N100" i="242" s="1"/>
  <c r="P77" i="236"/>
  <c r="M100" i="242" s="1"/>
  <c r="D75" i="236"/>
  <c r="K75" i="236" s="1"/>
  <c r="D68" i="236"/>
  <c r="D61" i="236"/>
  <c r="K61" i="236" s="1"/>
  <c r="D57" i="236"/>
  <c r="M57" i="236" s="1"/>
  <c r="D55" i="236"/>
  <c r="P48" i="236"/>
  <c r="O48" i="236"/>
  <c r="M48" i="236"/>
  <c r="L48" i="236"/>
  <c r="J48" i="236"/>
  <c r="I48" i="236"/>
  <c r="H48" i="236"/>
  <c r="G48" i="236"/>
  <c r="P46" i="236"/>
  <c r="O46" i="236"/>
  <c r="N46" i="236"/>
  <c r="M46" i="236"/>
  <c r="K46" i="236"/>
  <c r="J46" i="236"/>
  <c r="H46" i="236"/>
  <c r="G46" i="236"/>
  <c r="D45" i="236"/>
  <c r="R42" i="236"/>
  <c r="Q41" i="236"/>
  <c r="P41" i="236"/>
  <c r="O41" i="236"/>
  <c r="N41" i="236"/>
  <c r="M41" i="236"/>
  <c r="L41" i="236"/>
  <c r="K41" i="236"/>
  <c r="J41" i="236"/>
  <c r="I41" i="236"/>
  <c r="H41" i="236"/>
  <c r="G41" i="236"/>
  <c r="F41" i="236"/>
  <c r="R40" i="236"/>
  <c r="R39" i="236"/>
  <c r="R36" i="236"/>
  <c r="D31" i="236"/>
  <c r="R23" i="236"/>
  <c r="R22" i="236"/>
  <c r="R21" i="236"/>
  <c r="R20" i="236"/>
  <c r="D17" i="236"/>
  <c r="N17" i="236" s="1"/>
  <c r="D16" i="236"/>
  <c r="D7" i="236"/>
  <c r="D1" i="236"/>
  <c r="D88" i="236" s="1"/>
  <c r="D98" i="235"/>
  <c r="Q83" i="235"/>
  <c r="P83" i="235"/>
  <c r="O83" i="235"/>
  <c r="N83" i="235"/>
  <c r="M83" i="235"/>
  <c r="K83" i="235"/>
  <c r="J83" i="235"/>
  <c r="I83" i="235"/>
  <c r="H83" i="235"/>
  <c r="G83" i="235"/>
  <c r="Q77" i="235"/>
  <c r="N99" i="242" s="1"/>
  <c r="P77" i="235"/>
  <c r="M99" i="242" s="1"/>
  <c r="P48" i="235"/>
  <c r="O48" i="235"/>
  <c r="M48" i="235"/>
  <c r="L48" i="235"/>
  <c r="J48" i="235"/>
  <c r="I48" i="235"/>
  <c r="H48" i="235"/>
  <c r="G48" i="235"/>
  <c r="P46" i="235"/>
  <c r="O46" i="235"/>
  <c r="N46" i="235"/>
  <c r="M46" i="235"/>
  <c r="K46" i="235"/>
  <c r="J46" i="235"/>
  <c r="H46" i="235"/>
  <c r="G46" i="235"/>
  <c r="R42" i="235"/>
  <c r="Q41" i="235"/>
  <c r="P41" i="235"/>
  <c r="O41" i="235"/>
  <c r="N41" i="235"/>
  <c r="M41" i="235"/>
  <c r="L41" i="235"/>
  <c r="K41" i="235"/>
  <c r="J41" i="235"/>
  <c r="I41" i="235"/>
  <c r="H41" i="235"/>
  <c r="G41" i="235"/>
  <c r="F41" i="235"/>
  <c r="R40" i="235"/>
  <c r="R39" i="235"/>
  <c r="R36" i="235"/>
  <c r="R23" i="235"/>
  <c r="R22" i="235"/>
  <c r="R21" i="235"/>
  <c r="R20" i="235"/>
  <c r="D14" i="235"/>
  <c r="D1" i="235"/>
  <c r="D105" i="235" s="1"/>
  <c r="Q83" i="234"/>
  <c r="P83" i="234"/>
  <c r="O83" i="234"/>
  <c r="N83" i="234"/>
  <c r="M83" i="234"/>
  <c r="K83" i="234"/>
  <c r="J83" i="234"/>
  <c r="I83" i="234"/>
  <c r="H83" i="234"/>
  <c r="G83" i="234"/>
  <c r="Q77" i="234"/>
  <c r="N98" i="242" s="1"/>
  <c r="P77" i="234"/>
  <c r="M98" i="242" s="1"/>
  <c r="P48" i="234"/>
  <c r="O48" i="234"/>
  <c r="M48" i="234"/>
  <c r="L48" i="234"/>
  <c r="J48" i="234"/>
  <c r="I48" i="234"/>
  <c r="H48" i="234"/>
  <c r="G48" i="234"/>
  <c r="P46" i="234"/>
  <c r="O46" i="234"/>
  <c r="N46" i="234"/>
  <c r="M46" i="234"/>
  <c r="K46" i="234"/>
  <c r="J46" i="234"/>
  <c r="H46" i="234"/>
  <c r="G46" i="234"/>
  <c r="R42" i="234"/>
  <c r="Q41" i="234"/>
  <c r="P41" i="234"/>
  <c r="O41" i="234"/>
  <c r="N41" i="234"/>
  <c r="M41" i="234"/>
  <c r="L41" i="234"/>
  <c r="K41" i="234"/>
  <c r="J41" i="234"/>
  <c r="I41" i="234"/>
  <c r="H41" i="234"/>
  <c r="G41" i="234"/>
  <c r="F41" i="234"/>
  <c r="R40" i="234"/>
  <c r="R39" i="234"/>
  <c r="R36" i="234"/>
  <c r="R23" i="234"/>
  <c r="R22" i="234"/>
  <c r="R21" i="234"/>
  <c r="R20" i="234"/>
  <c r="D7" i="234"/>
  <c r="D1" i="234"/>
  <c r="D10" i="234" s="1"/>
  <c r="D102" i="233"/>
  <c r="Q83" i="233"/>
  <c r="P83" i="233"/>
  <c r="O83" i="233"/>
  <c r="N83" i="233"/>
  <c r="M83" i="233"/>
  <c r="K83" i="233"/>
  <c r="J83" i="233"/>
  <c r="I83" i="233"/>
  <c r="H83" i="233"/>
  <c r="G83" i="233"/>
  <c r="Q77" i="233"/>
  <c r="N97" i="242" s="1"/>
  <c r="P77" i="233"/>
  <c r="M97" i="242" s="1"/>
  <c r="D67" i="233"/>
  <c r="D63" i="233"/>
  <c r="D52" i="233"/>
  <c r="P48" i="233"/>
  <c r="O48" i="233"/>
  <c r="M48" i="233"/>
  <c r="L48" i="233"/>
  <c r="J48" i="233"/>
  <c r="I48" i="233"/>
  <c r="H48" i="233"/>
  <c r="G48" i="233"/>
  <c r="P46" i="233"/>
  <c r="O46" i="233"/>
  <c r="N46" i="233"/>
  <c r="M46" i="233"/>
  <c r="K46" i="233"/>
  <c r="J46" i="233"/>
  <c r="H46" i="233"/>
  <c r="G46" i="233"/>
  <c r="R42" i="233"/>
  <c r="Q41" i="233"/>
  <c r="P41" i="233"/>
  <c r="O41" i="233"/>
  <c r="N41" i="233"/>
  <c r="M41" i="233"/>
  <c r="L41" i="233"/>
  <c r="K41" i="233"/>
  <c r="J41" i="233"/>
  <c r="I41" i="233"/>
  <c r="H41" i="233"/>
  <c r="G41" i="233"/>
  <c r="F41" i="233"/>
  <c r="R41" i="233" s="1"/>
  <c r="R40" i="233"/>
  <c r="R39" i="233"/>
  <c r="R36" i="233"/>
  <c r="R23" i="233"/>
  <c r="R22" i="233"/>
  <c r="R21" i="233"/>
  <c r="R20" i="233"/>
  <c r="D8" i="233"/>
  <c r="F8" i="233" s="1"/>
  <c r="D6" i="233"/>
  <c r="M4" i="233"/>
  <c r="D4" i="233"/>
  <c r="D1" i="233"/>
  <c r="D105" i="232"/>
  <c r="Q83" i="232"/>
  <c r="P83" i="232"/>
  <c r="O83" i="232"/>
  <c r="N83" i="232"/>
  <c r="M83" i="232"/>
  <c r="K83" i="232"/>
  <c r="J83" i="232"/>
  <c r="I83" i="232"/>
  <c r="H83" i="232"/>
  <c r="G83" i="232"/>
  <c r="Q77" i="232"/>
  <c r="N96" i="242" s="1"/>
  <c r="P77" i="232"/>
  <c r="M96" i="242" s="1"/>
  <c r="D67" i="232"/>
  <c r="D61" i="232"/>
  <c r="O61" i="232" s="1"/>
  <c r="D52" i="232"/>
  <c r="P48" i="232"/>
  <c r="O48" i="232"/>
  <c r="M48" i="232"/>
  <c r="L48" i="232"/>
  <c r="J48" i="232"/>
  <c r="I48" i="232"/>
  <c r="H48" i="232"/>
  <c r="G48" i="232"/>
  <c r="P46" i="232"/>
  <c r="O46" i="232"/>
  <c r="N46" i="232"/>
  <c r="M46" i="232"/>
  <c r="K46" i="232"/>
  <c r="J46" i="232"/>
  <c r="H46" i="232"/>
  <c r="G46" i="232"/>
  <c r="R42" i="232"/>
  <c r="Q41" i="232"/>
  <c r="P41" i="232"/>
  <c r="O41" i="232"/>
  <c r="N41" i="232"/>
  <c r="M41" i="232"/>
  <c r="L41" i="232"/>
  <c r="K41" i="232"/>
  <c r="J41" i="232"/>
  <c r="I41" i="232"/>
  <c r="H41" i="232"/>
  <c r="G41" i="232"/>
  <c r="F41" i="232"/>
  <c r="R40" i="232"/>
  <c r="R39" i="232"/>
  <c r="R36" i="232"/>
  <c r="D34" i="232"/>
  <c r="R23" i="232"/>
  <c r="R22" i="232"/>
  <c r="R21" i="232"/>
  <c r="R20" i="232"/>
  <c r="D14" i="232"/>
  <c r="J14" i="232" s="1"/>
  <c r="D10" i="232"/>
  <c r="D1" i="232"/>
  <c r="Q83" i="231"/>
  <c r="P83" i="231"/>
  <c r="O83" i="231"/>
  <c r="N83" i="231"/>
  <c r="M83" i="231"/>
  <c r="K83" i="231"/>
  <c r="J83" i="231"/>
  <c r="I83" i="231"/>
  <c r="H83" i="231"/>
  <c r="G83" i="231"/>
  <c r="Q77" i="231"/>
  <c r="N95" i="242" s="1"/>
  <c r="P77" i="231"/>
  <c r="M95" i="242" s="1"/>
  <c r="P48" i="231"/>
  <c r="O48" i="231"/>
  <c r="M48" i="231"/>
  <c r="L48" i="231"/>
  <c r="J48" i="231"/>
  <c r="I48" i="231"/>
  <c r="H48" i="231"/>
  <c r="G48" i="231"/>
  <c r="P46" i="231"/>
  <c r="O46" i="231"/>
  <c r="N46" i="231"/>
  <c r="M46" i="231"/>
  <c r="K46" i="231"/>
  <c r="J46" i="231"/>
  <c r="H46" i="231"/>
  <c r="G46" i="231"/>
  <c r="R42" i="231"/>
  <c r="Q41" i="231"/>
  <c r="P41" i="231"/>
  <c r="O41" i="231"/>
  <c r="N41" i="231"/>
  <c r="M41" i="231"/>
  <c r="L41" i="231"/>
  <c r="K41" i="231"/>
  <c r="J41" i="231"/>
  <c r="I41" i="231"/>
  <c r="H41" i="231"/>
  <c r="G41" i="231"/>
  <c r="F41" i="231"/>
  <c r="R41" i="231" s="1"/>
  <c r="R40" i="231"/>
  <c r="R39" i="231"/>
  <c r="R36" i="231"/>
  <c r="R23" i="231"/>
  <c r="R22" i="231"/>
  <c r="R21" i="231"/>
  <c r="R20" i="231"/>
  <c r="D3" i="231"/>
  <c r="M3" i="231" s="1"/>
  <c r="D1" i="231"/>
  <c r="Q83" i="230"/>
  <c r="P83" i="230"/>
  <c r="O83" i="230"/>
  <c r="N83" i="230"/>
  <c r="M83" i="230"/>
  <c r="K83" i="230"/>
  <c r="J83" i="230"/>
  <c r="I83" i="230"/>
  <c r="H83" i="230"/>
  <c r="G83" i="230"/>
  <c r="Q77" i="230"/>
  <c r="N94" i="242" s="1"/>
  <c r="P77" i="230"/>
  <c r="M94" i="242" s="1"/>
  <c r="P48" i="230"/>
  <c r="O48" i="230"/>
  <c r="M48" i="230"/>
  <c r="L48" i="230"/>
  <c r="J48" i="230"/>
  <c r="I48" i="230"/>
  <c r="H48" i="230"/>
  <c r="G48" i="230"/>
  <c r="P46" i="230"/>
  <c r="O46" i="230"/>
  <c r="N46" i="230"/>
  <c r="M46" i="230"/>
  <c r="K46" i="230"/>
  <c r="J46" i="230"/>
  <c r="H46" i="230"/>
  <c r="G46" i="230"/>
  <c r="R42" i="230"/>
  <c r="Q41" i="230"/>
  <c r="P41" i="230"/>
  <c r="O41" i="230"/>
  <c r="N41" i="230"/>
  <c r="M41" i="230"/>
  <c r="L41" i="230"/>
  <c r="K41" i="230"/>
  <c r="J41" i="230"/>
  <c r="I41" i="230"/>
  <c r="H41" i="230"/>
  <c r="G41" i="230"/>
  <c r="F41" i="230"/>
  <c r="R40" i="230"/>
  <c r="R39" i="230"/>
  <c r="R36" i="230"/>
  <c r="D32" i="230"/>
  <c r="R23" i="230"/>
  <c r="R22" i="230"/>
  <c r="R21" i="230"/>
  <c r="R20" i="230"/>
  <c r="D8" i="230"/>
  <c r="K8" i="230" s="1"/>
  <c r="D1" i="230"/>
  <c r="D33" i="230" s="1"/>
  <c r="D100" i="229"/>
  <c r="Q83" i="229"/>
  <c r="P83" i="229"/>
  <c r="O83" i="229"/>
  <c r="N83" i="229"/>
  <c r="M83" i="229"/>
  <c r="K83" i="229"/>
  <c r="J83" i="229"/>
  <c r="I83" i="229"/>
  <c r="H83" i="229"/>
  <c r="G83" i="229"/>
  <c r="Q77" i="229"/>
  <c r="N93" i="242" s="1"/>
  <c r="P77" i="229"/>
  <c r="M93" i="242" s="1"/>
  <c r="D56" i="229"/>
  <c r="P48" i="229"/>
  <c r="O48" i="229"/>
  <c r="M48" i="229"/>
  <c r="L48" i="229"/>
  <c r="J48" i="229"/>
  <c r="I48" i="229"/>
  <c r="H48" i="229"/>
  <c r="G48" i="229"/>
  <c r="P46" i="229"/>
  <c r="O46" i="229"/>
  <c r="N46" i="229"/>
  <c r="M46" i="229"/>
  <c r="K46" i="229"/>
  <c r="J46" i="229"/>
  <c r="H46" i="229"/>
  <c r="G46" i="229"/>
  <c r="R42" i="229"/>
  <c r="Q41" i="229"/>
  <c r="P41" i="229"/>
  <c r="O41" i="229"/>
  <c r="N41" i="229"/>
  <c r="M41" i="229"/>
  <c r="L41" i="229"/>
  <c r="K41" i="229"/>
  <c r="J41" i="229"/>
  <c r="I41" i="229"/>
  <c r="H41" i="229"/>
  <c r="G41" i="229"/>
  <c r="F41" i="229"/>
  <c r="R40" i="229"/>
  <c r="R39" i="229"/>
  <c r="R36" i="229"/>
  <c r="R23" i="229"/>
  <c r="R22" i="229"/>
  <c r="R21" i="229"/>
  <c r="R20" i="229"/>
  <c r="D10" i="229"/>
  <c r="D7" i="229"/>
  <c r="D6" i="229"/>
  <c r="D1" i="229"/>
  <c r="D89" i="229" s="1"/>
  <c r="Q83" i="228"/>
  <c r="P83" i="228"/>
  <c r="O83" i="228"/>
  <c r="N83" i="228"/>
  <c r="M83" i="228"/>
  <c r="K83" i="228"/>
  <c r="J83" i="228"/>
  <c r="I83" i="228"/>
  <c r="H83" i="228"/>
  <c r="G83" i="228"/>
  <c r="Q77" i="228"/>
  <c r="N92" i="242" s="1"/>
  <c r="P77" i="228"/>
  <c r="M92" i="242" s="1"/>
  <c r="P48" i="228"/>
  <c r="O48" i="228"/>
  <c r="M48" i="228"/>
  <c r="L48" i="228"/>
  <c r="J48" i="228"/>
  <c r="I48" i="228"/>
  <c r="H48" i="228"/>
  <c r="G48" i="228"/>
  <c r="P46" i="228"/>
  <c r="O46" i="228"/>
  <c r="N46" i="228"/>
  <c r="M46" i="228"/>
  <c r="K46" i="228"/>
  <c r="J46" i="228"/>
  <c r="H46" i="228"/>
  <c r="G46" i="228"/>
  <c r="R42" i="228"/>
  <c r="Q41" i="228"/>
  <c r="P41" i="228"/>
  <c r="O41" i="228"/>
  <c r="N41" i="228"/>
  <c r="M41" i="228"/>
  <c r="L41" i="228"/>
  <c r="K41" i="228"/>
  <c r="J41" i="228"/>
  <c r="I41" i="228"/>
  <c r="H41" i="228"/>
  <c r="G41" i="228"/>
  <c r="F41" i="228"/>
  <c r="R40" i="228"/>
  <c r="R39" i="228"/>
  <c r="R36" i="228"/>
  <c r="R23" i="228"/>
  <c r="R22" i="228"/>
  <c r="R21" i="228"/>
  <c r="R20" i="228"/>
  <c r="D1" i="228"/>
  <c r="D98" i="227"/>
  <c r="Q83" i="227"/>
  <c r="P83" i="227"/>
  <c r="O83" i="227"/>
  <c r="N83" i="227"/>
  <c r="M83" i="227"/>
  <c r="K83" i="227"/>
  <c r="J83" i="227"/>
  <c r="I83" i="227"/>
  <c r="H83" i="227"/>
  <c r="G83" i="227"/>
  <c r="Q77" i="227"/>
  <c r="N91" i="242" s="1"/>
  <c r="P77" i="227"/>
  <c r="M91" i="242" s="1"/>
  <c r="D72" i="227"/>
  <c r="D60" i="227"/>
  <c r="P48" i="227"/>
  <c r="O48" i="227"/>
  <c r="M48" i="227"/>
  <c r="L48" i="227"/>
  <c r="J48" i="227"/>
  <c r="I48" i="227"/>
  <c r="H48" i="227"/>
  <c r="G48" i="227"/>
  <c r="P46" i="227"/>
  <c r="O46" i="227"/>
  <c r="N46" i="227"/>
  <c r="M46" i="227"/>
  <c r="K46" i="227"/>
  <c r="J46" i="227"/>
  <c r="H46" i="227"/>
  <c r="G46" i="227"/>
  <c r="R42" i="227"/>
  <c r="Q41" i="227"/>
  <c r="P41" i="227"/>
  <c r="O41" i="227"/>
  <c r="N41" i="227"/>
  <c r="M41" i="227"/>
  <c r="L41" i="227"/>
  <c r="K41" i="227"/>
  <c r="J41" i="227"/>
  <c r="I41" i="227"/>
  <c r="H41" i="227"/>
  <c r="G41" i="227"/>
  <c r="F41" i="227"/>
  <c r="R40" i="227"/>
  <c r="R39" i="227"/>
  <c r="R36" i="227"/>
  <c r="D29" i="227"/>
  <c r="R23" i="227"/>
  <c r="R22" i="227"/>
  <c r="R21" i="227"/>
  <c r="R20" i="227"/>
  <c r="D15" i="227"/>
  <c r="D10" i="227"/>
  <c r="D8" i="227"/>
  <c r="K8" i="227" s="1"/>
  <c r="D1" i="227"/>
  <c r="D102" i="226"/>
  <c r="Q83" i="226"/>
  <c r="P83" i="226"/>
  <c r="O83" i="226"/>
  <c r="N83" i="226"/>
  <c r="M83" i="226"/>
  <c r="K83" i="226"/>
  <c r="J83" i="226"/>
  <c r="I83" i="226"/>
  <c r="H83" i="226"/>
  <c r="G83" i="226"/>
  <c r="Q77" i="226"/>
  <c r="N90" i="242" s="1"/>
  <c r="P77" i="226"/>
  <c r="M90" i="242" s="1"/>
  <c r="P48" i="226"/>
  <c r="O48" i="226"/>
  <c r="M48" i="226"/>
  <c r="L48" i="226"/>
  <c r="J48" i="226"/>
  <c r="I48" i="226"/>
  <c r="H48" i="226"/>
  <c r="G48" i="226"/>
  <c r="P46" i="226"/>
  <c r="O46" i="226"/>
  <c r="N46" i="226"/>
  <c r="M46" i="226"/>
  <c r="K46" i="226"/>
  <c r="J46" i="226"/>
  <c r="H46" i="226"/>
  <c r="G46" i="226"/>
  <c r="D44" i="226"/>
  <c r="F44" i="226" s="1"/>
  <c r="F46" i="226" s="1"/>
  <c r="R42" i="226"/>
  <c r="Q41" i="226"/>
  <c r="P41" i="226"/>
  <c r="O41" i="226"/>
  <c r="N41" i="226"/>
  <c r="M41" i="226"/>
  <c r="L41" i="226"/>
  <c r="K41" i="226"/>
  <c r="J41" i="226"/>
  <c r="I41" i="226"/>
  <c r="H41" i="226"/>
  <c r="G41" i="226"/>
  <c r="F41" i="226"/>
  <c r="R40" i="226"/>
  <c r="R39" i="226"/>
  <c r="R36" i="226"/>
  <c r="R23" i="226"/>
  <c r="R22" i="226"/>
  <c r="R21" i="226"/>
  <c r="R20" i="226"/>
  <c r="D14" i="226"/>
  <c r="D10" i="226"/>
  <c r="D8" i="226"/>
  <c r="K8" i="226" s="1"/>
  <c r="D6" i="226"/>
  <c r="K6" i="226" s="1"/>
  <c r="D1" i="226"/>
  <c r="D64" i="226" s="1"/>
  <c r="M64" i="226" s="1"/>
  <c r="Q83" i="225"/>
  <c r="P83" i="225"/>
  <c r="O83" i="225"/>
  <c r="N83" i="225"/>
  <c r="M83" i="225"/>
  <c r="K83" i="225"/>
  <c r="J83" i="225"/>
  <c r="I83" i="225"/>
  <c r="H83" i="225"/>
  <c r="G83" i="225"/>
  <c r="Q77" i="225"/>
  <c r="N89" i="242" s="1"/>
  <c r="P77" i="225"/>
  <c r="M89" i="242" s="1"/>
  <c r="D61" i="225"/>
  <c r="D55" i="225"/>
  <c r="P48" i="225"/>
  <c r="O48" i="225"/>
  <c r="M48" i="225"/>
  <c r="L48" i="225"/>
  <c r="J48" i="225"/>
  <c r="I48" i="225"/>
  <c r="H48" i="225"/>
  <c r="G48" i="225"/>
  <c r="D47" i="225"/>
  <c r="P46" i="225"/>
  <c r="O46" i="225"/>
  <c r="N46" i="225"/>
  <c r="M46" i="225"/>
  <c r="K46" i="225"/>
  <c r="J46" i="225"/>
  <c r="H46" i="225"/>
  <c r="G46" i="225"/>
  <c r="R42" i="225"/>
  <c r="Q41" i="225"/>
  <c r="P41" i="225"/>
  <c r="O41" i="225"/>
  <c r="N41" i="225"/>
  <c r="M41" i="225"/>
  <c r="L41" i="225"/>
  <c r="K41" i="225"/>
  <c r="J41" i="225"/>
  <c r="I41" i="225"/>
  <c r="H41" i="225"/>
  <c r="G41" i="225"/>
  <c r="F41" i="225"/>
  <c r="R40" i="225"/>
  <c r="R39" i="225"/>
  <c r="R36" i="225"/>
  <c r="D32" i="225"/>
  <c r="D26" i="225"/>
  <c r="R23" i="225"/>
  <c r="R22" i="225"/>
  <c r="R21" i="225"/>
  <c r="R20" i="225"/>
  <c r="D15" i="225"/>
  <c r="D11" i="225"/>
  <c r="D1" i="225"/>
  <c r="Q83" i="224"/>
  <c r="P83" i="224"/>
  <c r="O83" i="224"/>
  <c r="N83" i="224"/>
  <c r="M83" i="224"/>
  <c r="K83" i="224"/>
  <c r="J83" i="224"/>
  <c r="I83" i="224"/>
  <c r="H83" i="224"/>
  <c r="G83" i="224"/>
  <c r="Q77" i="224"/>
  <c r="N88" i="242" s="1"/>
  <c r="P77" i="224"/>
  <c r="M88" i="242" s="1"/>
  <c r="D74" i="224"/>
  <c r="P48" i="224"/>
  <c r="O48" i="224"/>
  <c r="M48" i="224"/>
  <c r="L48" i="224"/>
  <c r="J48" i="224"/>
  <c r="I48" i="224"/>
  <c r="H48" i="224"/>
  <c r="G48" i="224"/>
  <c r="P46" i="224"/>
  <c r="O46" i="224"/>
  <c r="N46" i="224"/>
  <c r="M46" i="224"/>
  <c r="K46" i="224"/>
  <c r="J46" i="224"/>
  <c r="H46" i="224"/>
  <c r="G46" i="224"/>
  <c r="R42" i="224"/>
  <c r="Q41" i="224"/>
  <c r="P41" i="224"/>
  <c r="O41" i="224"/>
  <c r="N41" i="224"/>
  <c r="M41" i="224"/>
  <c r="L41" i="224"/>
  <c r="K41" i="224"/>
  <c r="J41" i="224"/>
  <c r="I41" i="224"/>
  <c r="H41" i="224"/>
  <c r="G41" i="224"/>
  <c r="F41" i="224"/>
  <c r="R40" i="224"/>
  <c r="R39" i="224"/>
  <c r="R36" i="224"/>
  <c r="D27" i="224"/>
  <c r="R23" i="224"/>
  <c r="R22" i="224"/>
  <c r="R21" i="224"/>
  <c r="R20" i="224"/>
  <c r="D3" i="224"/>
  <c r="D1" i="224"/>
  <c r="D17" i="224" s="1"/>
  <c r="F17" i="224" s="1"/>
  <c r="D91" i="223"/>
  <c r="Q83" i="223"/>
  <c r="P83" i="223"/>
  <c r="O83" i="223"/>
  <c r="N83" i="223"/>
  <c r="M83" i="223"/>
  <c r="K83" i="223"/>
  <c r="J83" i="223"/>
  <c r="I83" i="223"/>
  <c r="H83" i="223"/>
  <c r="G83" i="223"/>
  <c r="Q77" i="223"/>
  <c r="N87" i="242" s="1"/>
  <c r="P77" i="223"/>
  <c r="M87" i="242" s="1"/>
  <c r="D76" i="223"/>
  <c r="L76" i="223" s="1"/>
  <c r="D67" i="223"/>
  <c r="H67" i="223" s="1"/>
  <c r="M64" i="223"/>
  <c r="D64" i="223"/>
  <c r="L64" i="223" s="1"/>
  <c r="K58" i="223"/>
  <c r="D58" i="223"/>
  <c r="P58" i="223" s="1"/>
  <c r="D51" i="223"/>
  <c r="I51" i="223" s="1"/>
  <c r="D50" i="223"/>
  <c r="J50" i="223" s="1"/>
  <c r="P48" i="223"/>
  <c r="O48" i="223"/>
  <c r="M48" i="223"/>
  <c r="L48" i="223"/>
  <c r="J48" i="223"/>
  <c r="I48" i="223"/>
  <c r="H48" i="223"/>
  <c r="G48" i="223"/>
  <c r="P46" i="223"/>
  <c r="O46" i="223"/>
  <c r="N46" i="223"/>
  <c r="M46" i="223"/>
  <c r="K46" i="223"/>
  <c r="J46" i="223"/>
  <c r="H46" i="223"/>
  <c r="G46" i="223"/>
  <c r="D43" i="223"/>
  <c r="R42" i="223"/>
  <c r="Q41" i="223"/>
  <c r="P41" i="223"/>
  <c r="O41" i="223"/>
  <c r="N41" i="223"/>
  <c r="M41" i="223"/>
  <c r="L41" i="223"/>
  <c r="K41" i="223"/>
  <c r="J41" i="223"/>
  <c r="I41" i="223"/>
  <c r="H41" i="223"/>
  <c r="G41" i="223"/>
  <c r="F41" i="223"/>
  <c r="R40" i="223"/>
  <c r="R39" i="223"/>
  <c r="R36" i="223"/>
  <c r="D31" i="223"/>
  <c r="D29" i="223"/>
  <c r="D28" i="223"/>
  <c r="D27" i="223"/>
  <c r="R23" i="223"/>
  <c r="R22" i="223"/>
  <c r="R21" i="223"/>
  <c r="R20" i="223"/>
  <c r="D11" i="223"/>
  <c r="F11" i="223" s="1"/>
  <c r="D10" i="223"/>
  <c r="D8" i="223"/>
  <c r="O6" i="223"/>
  <c r="N6" i="223"/>
  <c r="G6" i="223"/>
  <c r="D6" i="223"/>
  <c r="D1" i="223"/>
  <c r="Q83" i="222"/>
  <c r="P83" i="222"/>
  <c r="O83" i="222"/>
  <c r="N83" i="222"/>
  <c r="M83" i="222"/>
  <c r="K83" i="222"/>
  <c r="J83" i="222"/>
  <c r="I83" i="222"/>
  <c r="H83" i="222"/>
  <c r="G83" i="222"/>
  <c r="Q77" i="222"/>
  <c r="N86" i="242" s="1"/>
  <c r="P77" i="222"/>
  <c r="M86" i="242" s="1"/>
  <c r="P48" i="222"/>
  <c r="O48" i="222"/>
  <c r="M48" i="222"/>
  <c r="L48" i="222"/>
  <c r="J48" i="222"/>
  <c r="I48" i="222"/>
  <c r="H48" i="222"/>
  <c r="G48" i="222"/>
  <c r="P46" i="222"/>
  <c r="O46" i="222"/>
  <c r="N46" i="222"/>
  <c r="M46" i="222"/>
  <c r="K46" i="222"/>
  <c r="J46" i="222"/>
  <c r="H46" i="222"/>
  <c r="G46" i="222"/>
  <c r="R42" i="222"/>
  <c r="Q41" i="222"/>
  <c r="P41" i="222"/>
  <c r="O41" i="222"/>
  <c r="N41" i="222"/>
  <c r="M41" i="222"/>
  <c r="L41" i="222"/>
  <c r="K41" i="222"/>
  <c r="J41" i="222"/>
  <c r="I41" i="222"/>
  <c r="H41" i="222"/>
  <c r="G41" i="222"/>
  <c r="F41" i="222"/>
  <c r="R40" i="222"/>
  <c r="R39" i="222"/>
  <c r="R36" i="222"/>
  <c r="R23" i="222"/>
  <c r="R22" i="222"/>
  <c r="R21" i="222"/>
  <c r="R20" i="222"/>
  <c r="D1" i="222"/>
  <c r="D103" i="221"/>
  <c r="Q83" i="221"/>
  <c r="P83" i="221"/>
  <c r="O83" i="221"/>
  <c r="N83" i="221"/>
  <c r="M83" i="221"/>
  <c r="K83" i="221"/>
  <c r="J83" i="221"/>
  <c r="I83" i="221"/>
  <c r="H83" i="221"/>
  <c r="G83" i="221"/>
  <c r="Q77" i="221"/>
  <c r="N85" i="242" s="1"/>
  <c r="P77" i="221"/>
  <c r="M85" i="242" s="1"/>
  <c r="M56" i="221"/>
  <c r="D56" i="221"/>
  <c r="K56" i="221" s="1"/>
  <c r="P48" i="221"/>
  <c r="O48" i="221"/>
  <c r="M48" i="221"/>
  <c r="L48" i="221"/>
  <c r="J48" i="221"/>
  <c r="I48" i="221"/>
  <c r="H48" i="221"/>
  <c r="G48" i="221"/>
  <c r="P46" i="221"/>
  <c r="O46" i="221"/>
  <c r="N46" i="221"/>
  <c r="M46" i="221"/>
  <c r="K46" i="221"/>
  <c r="J46" i="221"/>
  <c r="H46" i="221"/>
  <c r="G46" i="221"/>
  <c r="R42" i="221"/>
  <c r="Q41" i="221"/>
  <c r="P41" i="221"/>
  <c r="O41" i="221"/>
  <c r="N41" i="221"/>
  <c r="M41" i="221"/>
  <c r="L41" i="221"/>
  <c r="K41" i="221"/>
  <c r="J41" i="221"/>
  <c r="I41" i="221"/>
  <c r="H41" i="221"/>
  <c r="G41" i="221"/>
  <c r="F41" i="221"/>
  <c r="R40" i="221"/>
  <c r="R39" i="221"/>
  <c r="R36" i="221"/>
  <c r="D33" i="221"/>
  <c r="L33" i="221" s="1"/>
  <c r="J30" i="221"/>
  <c r="D30" i="221"/>
  <c r="K26" i="221"/>
  <c r="D26" i="221"/>
  <c r="R23" i="221"/>
  <c r="R22" i="221"/>
  <c r="R21" i="221"/>
  <c r="R20" i="221"/>
  <c r="D13" i="221"/>
  <c r="N12" i="221"/>
  <c r="D12" i="221"/>
  <c r="D11" i="221"/>
  <c r="M10" i="221"/>
  <c r="J10" i="221"/>
  <c r="D10" i="221"/>
  <c r="D8" i="221"/>
  <c r="D5" i="221"/>
  <c r="L5" i="221" s="1"/>
  <c r="G3" i="221"/>
  <c r="D3" i="221"/>
  <c r="O3" i="221" s="1"/>
  <c r="D1" i="221"/>
  <c r="Q83" i="220"/>
  <c r="P83" i="220"/>
  <c r="O83" i="220"/>
  <c r="N83" i="220"/>
  <c r="M83" i="220"/>
  <c r="K83" i="220"/>
  <c r="J83" i="220"/>
  <c r="I83" i="220"/>
  <c r="H83" i="220"/>
  <c r="G83" i="220"/>
  <c r="Q77" i="220"/>
  <c r="N84" i="242" s="1"/>
  <c r="P77" i="220"/>
  <c r="M84" i="242" s="1"/>
  <c r="D61" i="220"/>
  <c r="P48" i="220"/>
  <c r="O48" i="220"/>
  <c r="M48" i="220"/>
  <c r="L48" i="220"/>
  <c r="J48" i="220"/>
  <c r="I48" i="220"/>
  <c r="H48" i="220"/>
  <c r="G48" i="220"/>
  <c r="P46" i="220"/>
  <c r="O46" i="220"/>
  <c r="N46" i="220"/>
  <c r="M46" i="220"/>
  <c r="K46" i="220"/>
  <c r="J46" i="220"/>
  <c r="H46" i="220"/>
  <c r="G46" i="220"/>
  <c r="R42" i="220"/>
  <c r="Q41" i="220"/>
  <c r="P41" i="220"/>
  <c r="O41" i="220"/>
  <c r="N41" i="220"/>
  <c r="M41" i="220"/>
  <c r="L41" i="220"/>
  <c r="K41" i="220"/>
  <c r="J41" i="220"/>
  <c r="I41" i="220"/>
  <c r="H41" i="220"/>
  <c r="G41" i="220"/>
  <c r="F41" i="220"/>
  <c r="R41" i="220" s="1"/>
  <c r="R40" i="220"/>
  <c r="R39" i="220"/>
  <c r="R36" i="220"/>
  <c r="R23" i="220"/>
  <c r="R22" i="220"/>
  <c r="R21" i="220"/>
  <c r="R20" i="220"/>
  <c r="D6" i="220"/>
  <c r="D1" i="220"/>
  <c r="D32" i="220" s="1"/>
  <c r="O32" i="220" s="1"/>
  <c r="Q83" i="219"/>
  <c r="P83" i="219"/>
  <c r="O83" i="219"/>
  <c r="N83" i="219"/>
  <c r="M83" i="219"/>
  <c r="K83" i="219"/>
  <c r="J83" i="219"/>
  <c r="I83" i="219"/>
  <c r="H83" i="219"/>
  <c r="G83" i="219"/>
  <c r="Q77" i="219"/>
  <c r="N83" i="242" s="1"/>
  <c r="P77" i="219"/>
  <c r="M83" i="242" s="1"/>
  <c r="P48" i="219"/>
  <c r="O48" i="219"/>
  <c r="M48" i="219"/>
  <c r="L48" i="219"/>
  <c r="J48" i="219"/>
  <c r="I48" i="219"/>
  <c r="H48" i="219"/>
  <c r="G48" i="219"/>
  <c r="P46" i="219"/>
  <c r="O46" i="219"/>
  <c r="N46" i="219"/>
  <c r="M46" i="219"/>
  <c r="K46" i="219"/>
  <c r="J46" i="219"/>
  <c r="H46" i="219"/>
  <c r="G46" i="219"/>
  <c r="R42" i="219"/>
  <c r="Q41" i="219"/>
  <c r="P41" i="219"/>
  <c r="O41" i="219"/>
  <c r="N41" i="219"/>
  <c r="M41" i="219"/>
  <c r="L41" i="219"/>
  <c r="K41" i="219"/>
  <c r="J41" i="219"/>
  <c r="I41" i="219"/>
  <c r="H41" i="219"/>
  <c r="G41" i="219"/>
  <c r="F41" i="219"/>
  <c r="R40" i="219"/>
  <c r="R39" i="219"/>
  <c r="R36" i="219"/>
  <c r="R23" i="219"/>
  <c r="R22" i="219"/>
  <c r="R21" i="219"/>
  <c r="R20" i="219"/>
  <c r="D1" i="219"/>
  <c r="D91" i="218"/>
  <c r="Q83" i="218"/>
  <c r="P83" i="218"/>
  <c r="O83" i="218"/>
  <c r="N83" i="218"/>
  <c r="M83" i="218"/>
  <c r="K83" i="218"/>
  <c r="J83" i="218"/>
  <c r="I83" i="218"/>
  <c r="H83" i="218"/>
  <c r="G83" i="218"/>
  <c r="Q77" i="218"/>
  <c r="N82" i="242" s="1"/>
  <c r="P77" i="218"/>
  <c r="M82" i="242" s="1"/>
  <c r="D67" i="218"/>
  <c r="H67" i="218" s="1"/>
  <c r="D64" i="218"/>
  <c r="P48" i="218"/>
  <c r="O48" i="218"/>
  <c r="M48" i="218"/>
  <c r="L48" i="218"/>
  <c r="J48" i="218"/>
  <c r="I48" i="218"/>
  <c r="H48" i="218"/>
  <c r="G48" i="218"/>
  <c r="D47" i="218"/>
  <c r="P46" i="218"/>
  <c r="O46" i="218"/>
  <c r="N46" i="218"/>
  <c r="M46" i="218"/>
  <c r="K46" i="218"/>
  <c r="J46" i="218"/>
  <c r="H46" i="218"/>
  <c r="G46" i="218"/>
  <c r="D44" i="218"/>
  <c r="R42" i="218"/>
  <c r="Q41" i="218"/>
  <c r="P41" i="218"/>
  <c r="O41" i="218"/>
  <c r="N41" i="218"/>
  <c r="M41" i="218"/>
  <c r="L41" i="218"/>
  <c r="K41" i="218"/>
  <c r="J41" i="218"/>
  <c r="I41" i="218"/>
  <c r="H41" i="218"/>
  <c r="G41" i="218"/>
  <c r="F41" i="218"/>
  <c r="R40" i="218"/>
  <c r="R39" i="218"/>
  <c r="R36" i="218"/>
  <c r="D32" i="218"/>
  <c r="R23" i="218"/>
  <c r="R22" i="218"/>
  <c r="R21" i="218"/>
  <c r="R20" i="218"/>
  <c r="D14" i="218"/>
  <c r="P8" i="218"/>
  <c r="D8" i="218"/>
  <c r="D1" i="218"/>
  <c r="Q83" i="217"/>
  <c r="P83" i="217"/>
  <c r="O83" i="217"/>
  <c r="N83" i="217"/>
  <c r="M83" i="217"/>
  <c r="K83" i="217"/>
  <c r="J83" i="217"/>
  <c r="I83" i="217"/>
  <c r="H83" i="217"/>
  <c r="G83" i="217"/>
  <c r="Q77" i="217"/>
  <c r="N81" i="242" s="1"/>
  <c r="P77" i="217"/>
  <c r="M81" i="242" s="1"/>
  <c r="D62" i="217"/>
  <c r="P48" i="217"/>
  <c r="O48" i="217"/>
  <c r="M48" i="217"/>
  <c r="L48" i="217"/>
  <c r="J48" i="217"/>
  <c r="I48" i="217"/>
  <c r="H48" i="217"/>
  <c r="G48" i="217"/>
  <c r="P46" i="217"/>
  <c r="O46" i="217"/>
  <c r="N46" i="217"/>
  <c r="M46" i="217"/>
  <c r="K46" i="217"/>
  <c r="J46" i="217"/>
  <c r="H46" i="217"/>
  <c r="G46" i="217"/>
  <c r="R42" i="217"/>
  <c r="Q41" i="217"/>
  <c r="P41" i="217"/>
  <c r="O41" i="217"/>
  <c r="N41" i="217"/>
  <c r="M41" i="217"/>
  <c r="L41" i="217"/>
  <c r="K41" i="217"/>
  <c r="J41" i="217"/>
  <c r="I41" i="217"/>
  <c r="H41" i="217"/>
  <c r="G41" i="217"/>
  <c r="F41" i="217"/>
  <c r="R40" i="217"/>
  <c r="R39" i="217"/>
  <c r="R36" i="217"/>
  <c r="M26" i="217"/>
  <c r="D26" i="217"/>
  <c r="R23" i="217"/>
  <c r="R22" i="217"/>
  <c r="R21" i="217"/>
  <c r="R20" i="217"/>
  <c r="D16" i="217"/>
  <c r="D4" i="217"/>
  <c r="D1" i="217"/>
  <c r="Q83" i="216"/>
  <c r="P83" i="216"/>
  <c r="O83" i="216"/>
  <c r="N83" i="216"/>
  <c r="M83" i="216"/>
  <c r="K83" i="216"/>
  <c r="J83" i="216"/>
  <c r="I83" i="216"/>
  <c r="H83" i="216"/>
  <c r="G83" i="216"/>
  <c r="Q77" i="216"/>
  <c r="N80" i="242" s="1"/>
  <c r="P77" i="216"/>
  <c r="M80" i="242" s="1"/>
  <c r="D69" i="216"/>
  <c r="F69" i="216" s="1"/>
  <c r="D67" i="216"/>
  <c r="K60" i="216"/>
  <c r="D60" i="216"/>
  <c r="I51" i="216"/>
  <c r="D51" i="216"/>
  <c r="P48" i="216"/>
  <c r="O48" i="216"/>
  <c r="M48" i="216"/>
  <c r="L48" i="216"/>
  <c r="J48" i="216"/>
  <c r="I48" i="216"/>
  <c r="H48" i="216"/>
  <c r="G48" i="216"/>
  <c r="P46" i="216"/>
  <c r="O46" i="216"/>
  <c r="N46" i="216"/>
  <c r="M46" i="216"/>
  <c r="K46" i="216"/>
  <c r="J46" i="216"/>
  <c r="H46" i="216"/>
  <c r="G46" i="216"/>
  <c r="D45" i="216"/>
  <c r="L45" i="216" s="1"/>
  <c r="L46" i="216" s="1"/>
  <c r="R42" i="216"/>
  <c r="Q41" i="216"/>
  <c r="P41" i="216"/>
  <c r="O41" i="216"/>
  <c r="N41" i="216"/>
  <c r="M41" i="216"/>
  <c r="L41" i="216"/>
  <c r="K41" i="216"/>
  <c r="J41" i="216"/>
  <c r="I41" i="216"/>
  <c r="H41" i="216"/>
  <c r="G41" i="216"/>
  <c r="F41" i="216"/>
  <c r="R40" i="216"/>
  <c r="R39" i="216"/>
  <c r="R36" i="216"/>
  <c r="L31" i="216"/>
  <c r="D31" i="216"/>
  <c r="K31" i="216" s="1"/>
  <c r="R23" i="216"/>
  <c r="R22" i="216"/>
  <c r="R21" i="216"/>
  <c r="R20" i="216"/>
  <c r="D11" i="216"/>
  <c r="F11" i="216" s="1"/>
  <c r="D9" i="216"/>
  <c r="D1" i="216"/>
  <c r="D107" i="215"/>
  <c r="D95" i="215" s="1"/>
  <c r="D101" i="215"/>
  <c r="D99" i="215"/>
  <c r="D90" i="215"/>
  <c r="Q83" i="215"/>
  <c r="P83" i="215"/>
  <c r="O83" i="215"/>
  <c r="N83" i="215"/>
  <c r="M83" i="215"/>
  <c r="K83" i="215"/>
  <c r="J83" i="215"/>
  <c r="I83" i="215"/>
  <c r="H83" i="215"/>
  <c r="G83" i="215"/>
  <c r="Q77" i="215"/>
  <c r="N79" i="242" s="1"/>
  <c r="P77" i="215"/>
  <c r="M79" i="242" s="1"/>
  <c r="D74" i="215"/>
  <c r="M74" i="215" s="1"/>
  <c r="L73" i="215"/>
  <c r="I73" i="215"/>
  <c r="D73" i="215"/>
  <c r="D63" i="215"/>
  <c r="F63" i="215" s="1"/>
  <c r="P59" i="215"/>
  <c r="H59" i="215"/>
  <c r="D59" i="215"/>
  <c r="D55" i="215"/>
  <c r="M55" i="215" s="1"/>
  <c r="K51" i="215"/>
  <c r="D51" i="215"/>
  <c r="L51" i="215" s="1"/>
  <c r="P48" i="215"/>
  <c r="O48" i="215"/>
  <c r="M48" i="215"/>
  <c r="L48" i="215"/>
  <c r="J48" i="215"/>
  <c r="I48" i="215"/>
  <c r="H48" i="215"/>
  <c r="G48" i="215"/>
  <c r="P46" i="215"/>
  <c r="O46" i="215"/>
  <c r="N46" i="215"/>
  <c r="M46" i="215"/>
  <c r="K46" i="215"/>
  <c r="J46" i="215"/>
  <c r="H46" i="215"/>
  <c r="G46" i="215"/>
  <c r="D45" i="215"/>
  <c r="D43" i="215"/>
  <c r="I43" i="215" s="1"/>
  <c r="I46" i="215" s="1"/>
  <c r="R42" i="215"/>
  <c r="Q41" i="215"/>
  <c r="P41" i="215"/>
  <c r="O41" i="215"/>
  <c r="N41" i="215"/>
  <c r="M41" i="215"/>
  <c r="L41" i="215"/>
  <c r="K41" i="215"/>
  <c r="J41" i="215"/>
  <c r="I41" i="215"/>
  <c r="H41" i="215"/>
  <c r="G41" i="215"/>
  <c r="F41" i="215"/>
  <c r="R40" i="215"/>
  <c r="R39" i="215"/>
  <c r="R36" i="215"/>
  <c r="D33" i="215"/>
  <c r="P31" i="215"/>
  <c r="O31" i="215"/>
  <c r="G31" i="215"/>
  <c r="D31" i="215"/>
  <c r="D27" i="215"/>
  <c r="R23" i="215"/>
  <c r="R22" i="215"/>
  <c r="R21" i="215"/>
  <c r="R20" i="215"/>
  <c r="D15" i="215"/>
  <c r="D11" i="215"/>
  <c r="D10" i="215"/>
  <c r="O8" i="215"/>
  <c r="N8" i="215"/>
  <c r="G8" i="215"/>
  <c r="D8" i="215"/>
  <c r="N4" i="215"/>
  <c r="D4" i="215"/>
  <c r="O4" i="215" s="1"/>
  <c r="D3" i="215"/>
  <c r="D1" i="215"/>
  <c r="D97" i="214"/>
  <c r="D90" i="214"/>
  <c r="Q83" i="214"/>
  <c r="P83" i="214"/>
  <c r="O83" i="214"/>
  <c r="N83" i="214"/>
  <c r="M83" i="214"/>
  <c r="K83" i="214"/>
  <c r="J83" i="214"/>
  <c r="I83" i="214"/>
  <c r="H83" i="214"/>
  <c r="G83" i="214"/>
  <c r="Q77" i="214"/>
  <c r="N78" i="242" s="1"/>
  <c r="P77" i="214"/>
  <c r="M78" i="242" s="1"/>
  <c r="D75" i="214"/>
  <c r="D74" i="214"/>
  <c r="P48" i="214"/>
  <c r="O48" i="214"/>
  <c r="M48" i="214"/>
  <c r="L48" i="214"/>
  <c r="J48" i="214"/>
  <c r="I48" i="214"/>
  <c r="H48" i="214"/>
  <c r="G48" i="214"/>
  <c r="P46" i="214"/>
  <c r="O46" i="214"/>
  <c r="N46" i="214"/>
  <c r="M46" i="214"/>
  <c r="K46" i="214"/>
  <c r="J46" i="214"/>
  <c r="H46" i="214"/>
  <c r="G46" i="214"/>
  <c r="R45" i="214"/>
  <c r="D45" i="214"/>
  <c r="L45" i="214" s="1"/>
  <c r="L46" i="214" s="1"/>
  <c r="R42" i="214"/>
  <c r="Q41" i="214"/>
  <c r="P41" i="214"/>
  <c r="O41" i="214"/>
  <c r="N41" i="214"/>
  <c r="M41" i="214"/>
  <c r="L41" i="214"/>
  <c r="K41" i="214"/>
  <c r="J41" i="214"/>
  <c r="I41" i="214"/>
  <c r="H41" i="214"/>
  <c r="G41" i="214"/>
  <c r="F41" i="214"/>
  <c r="R40" i="214"/>
  <c r="R39" i="214"/>
  <c r="R36" i="214"/>
  <c r="D28" i="214"/>
  <c r="D27" i="214"/>
  <c r="I27" i="214" s="1"/>
  <c r="R23" i="214"/>
  <c r="R22" i="214"/>
  <c r="R21" i="214"/>
  <c r="R20" i="214"/>
  <c r="D12" i="214"/>
  <c r="D11" i="214"/>
  <c r="D9" i="214"/>
  <c r="D1" i="214"/>
  <c r="D104" i="213"/>
  <c r="D94" i="213" s="1"/>
  <c r="H94" i="213" s="1"/>
  <c r="D102" i="213"/>
  <c r="D89" i="213"/>
  <c r="F89" i="213" s="1"/>
  <c r="Q83" i="213"/>
  <c r="P83" i="213"/>
  <c r="O83" i="213"/>
  <c r="N83" i="213"/>
  <c r="M83" i="213"/>
  <c r="K83" i="213"/>
  <c r="J83" i="213"/>
  <c r="I83" i="213"/>
  <c r="H83" i="213"/>
  <c r="G83" i="213"/>
  <c r="D81" i="213"/>
  <c r="F81" i="213" s="1"/>
  <c r="Q77" i="213"/>
  <c r="N77" i="242" s="1"/>
  <c r="P77" i="213"/>
  <c r="M77" i="242" s="1"/>
  <c r="K75" i="213"/>
  <c r="D75" i="213"/>
  <c r="N74" i="213"/>
  <c r="D74" i="213"/>
  <c r="D69" i="213"/>
  <c r="D67" i="213"/>
  <c r="H67" i="213" s="1"/>
  <c r="D64" i="213"/>
  <c r="D61" i="213"/>
  <c r="K60" i="213"/>
  <c r="D60" i="213"/>
  <c r="D52" i="213"/>
  <c r="N52" i="213" s="1"/>
  <c r="P48" i="213"/>
  <c r="O48" i="213"/>
  <c r="M48" i="213"/>
  <c r="L48" i="213"/>
  <c r="J48" i="213"/>
  <c r="I48" i="213"/>
  <c r="H48" i="213"/>
  <c r="G48" i="213"/>
  <c r="D47" i="213"/>
  <c r="F47" i="213" s="1"/>
  <c r="F48" i="213" s="1"/>
  <c r="P46" i="213"/>
  <c r="O46" i="213"/>
  <c r="N46" i="213"/>
  <c r="M46" i="213"/>
  <c r="K46" i="213"/>
  <c r="J46" i="213"/>
  <c r="H46" i="213"/>
  <c r="G46" i="213"/>
  <c r="R42" i="213"/>
  <c r="Q41" i="213"/>
  <c r="P41" i="213"/>
  <c r="O41" i="213"/>
  <c r="N41" i="213"/>
  <c r="M41" i="213"/>
  <c r="L41" i="213"/>
  <c r="K41" i="213"/>
  <c r="J41" i="213"/>
  <c r="I41" i="213"/>
  <c r="H41" i="213"/>
  <c r="G41" i="213"/>
  <c r="F41" i="213"/>
  <c r="R40" i="213"/>
  <c r="R39" i="213"/>
  <c r="R36" i="213"/>
  <c r="O31" i="213"/>
  <c r="J31" i="213"/>
  <c r="D31" i="213"/>
  <c r="D30" i="213"/>
  <c r="N28" i="213"/>
  <c r="D28" i="213"/>
  <c r="D26" i="213"/>
  <c r="R23" i="213"/>
  <c r="R22" i="213"/>
  <c r="R21" i="213"/>
  <c r="R20" i="213"/>
  <c r="D17" i="213"/>
  <c r="D15" i="213"/>
  <c r="D11" i="213"/>
  <c r="F11" i="213" s="1"/>
  <c r="N8" i="213"/>
  <c r="D8" i="213"/>
  <c r="D7" i="213"/>
  <c r="D5" i="213"/>
  <c r="D1" i="213"/>
  <c r="Q83" i="212"/>
  <c r="P83" i="212"/>
  <c r="O83" i="212"/>
  <c r="N83" i="212"/>
  <c r="M83" i="212"/>
  <c r="K83" i="212"/>
  <c r="J83" i="212"/>
  <c r="I83" i="212"/>
  <c r="H83" i="212"/>
  <c r="G83" i="212"/>
  <c r="Q77" i="212"/>
  <c r="N76" i="242" s="1"/>
  <c r="P77" i="212"/>
  <c r="M76" i="242" s="1"/>
  <c r="D72" i="212"/>
  <c r="P48" i="212"/>
  <c r="O48" i="212"/>
  <c r="M48" i="212"/>
  <c r="L48" i="212"/>
  <c r="J48" i="212"/>
  <c r="I48" i="212"/>
  <c r="H48" i="212"/>
  <c r="G48" i="212"/>
  <c r="P46" i="212"/>
  <c r="O46" i="212"/>
  <c r="N46" i="212"/>
  <c r="M46" i="212"/>
  <c r="K46" i="212"/>
  <c r="J46" i="212"/>
  <c r="H46" i="212"/>
  <c r="G46" i="212"/>
  <c r="R42" i="212"/>
  <c r="Q41" i="212"/>
  <c r="P41" i="212"/>
  <c r="O41" i="212"/>
  <c r="N41" i="212"/>
  <c r="M41" i="212"/>
  <c r="L41" i="212"/>
  <c r="K41" i="212"/>
  <c r="J41" i="212"/>
  <c r="I41" i="212"/>
  <c r="H41" i="212"/>
  <c r="G41" i="212"/>
  <c r="F41" i="212"/>
  <c r="R40" i="212"/>
  <c r="R39" i="212"/>
  <c r="R36" i="212"/>
  <c r="R23" i="212"/>
  <c r="R22" i="212"/>
  <c r="R21" i="212"/>
  <c r="R20" i="212"/>
  <c r="D15" i="212"/>
  <c r="D3" i="212"/>
  <c r="D1" i="212"/>
  <c r="D6" i="212" s="1"/>
  <c r="Q83" i="211"/>
  <c r="P83" i="211"/>
  <c r="O83" i="211"/>
  <c r="N83" i="211"/>
  <c r="M83" i="211"/>
  <c r="K83" i="211"/>
  <c r="J83" i="211"/>
  <c r="I83" i="211"/>
  <c r="H83" i="211"/>
  <c r="G83" i="211"/>
  <c r="Q77" i="211"/>
  <c r="N75" i="242" s="1"/>
  <c r="P77" i="211"/>
  <c r="M75" i="242" s="1"/>
  <c r="P48" i="211"/>
  <c r="O48" i="211"/>
  <c r="M48" i="211"/>
  <c r="L48" i="211"/>
  <c r="J48" i="211"/>
  <c r="I48" i="211"/>
  <c r="H48" i="211"/>
  <c r="G48" i="211"/>
  <c r="P46" i="211"/>
  <c r="O46" i="211"/>
  <c r="N46" i="211"/>
  <c r="M46" i="211"/>
  <c r="K46" i="211"/>
  <c r="J46" i="211"/>
  <c r="H46" i="211"/>
  <c r="G46" i="211"/>
  <c r="D43" i="211"/>
  <c r="I43" i="211" s="1"/>
  <c r="I46" i="211" s="1"/>
  <c r="R42" i="211"/>
  <c r="Q41" i="211"/>
  <c r="P41" i="211"/>
  <c r="O41" i="211"/>
  <c r="N41" i="211"/>
  <c r="M41" i="211"/>
  <c r="L41" i="211"/>
  <c r="K41" i="211"/>
  <c r="J41" i="211"/>
  <c r="I41" i="211"/>
  <c r="H41" i="211"/>
  <c r="G41" i="211"/>
  <c r="F41" i="211"/>
  <c r="R40" i="211"/>
  <c r="R39" i="211"/>
  <c r="R36" i="211"/>
  <c r="D31" i="211"/>
  <c r="R23" i="211"/>
  <c r="R22" i="211"/>
  <c r="R21" i="211"/>
  <c r="R20" i="211"/>
  <c r="L7" i="211"/>
  <c r="D7" i="211"/>
  <c r="D1" i="211"/>
  <c r="Q83" i="210"/>
  <c r="P83" i="210"/>
  <c r="O83" i="210"/>
  <c r="N83" i="210"/>
  <c r="M83" i="210"/>
  <c r="K83" i="210"/>
  <c r="J83" i="210"/>
  <c r="I83" i="210"/>
  <c r="H83" i="210"/>
  <c r="G83" i="210"/>
  <c r="Q77" i="210"/>
  <c r="N74" i="242" s="1"/>
  <c r="P77" i="210"/>
  <c r="M74" i="242" s="1"/>
  <c r="P48" i="210"/>
  <c r="O48" i="210"/>
  <c r="M48" i="210"/>
  <c r="L48" i="210"/>
  <c r="J48" i="210"/>
  <c r="I48" i="210"/>
  <c r="H48" i="210"/>
  <c r="G48" i="210"/>
  <c r="P46" i="210"/>
  <c r="O46" i="210"/>
  <c r="N46" i="210"/>
  <c r="M46" i="210"/>
  <c r="K46" i="210"/>
  <c r="J46" i="210"/>
  <c r="H46" i="210"/>
  <c r="G46" i="210"/>
  <c r="R42" i="210"/>
  <c r="Q41" i="210"/>
  <c r="P41" i="210"/>
  <c r="O41" i="210"/>
  <c r="N41" i="210"/>
  <c r="M41" i="210"/>
  <c r="L41" i="210"/>
  <c r="K41" i="210"/>
  <c r="J41" i="210"/>
  <c r="I41" i="210"/>
  <c r="H41" i="210"/>
  <c r="G41" i="210"/>
  <c r="F41" i="210"/>
  <c r="R41" i="210" s="1"/>
  <c r="R40" i="210"/>
  <c r="R39" i="210"/>
  <c r="R36" i="210"/>
  <c r="R23" i="210"/>
  <c r="R22" i="210"/>
  <c r="R21" i="210"/>
  <c r="R20" i="210"/>
  <c r="D1" i="210"/>
  <c r="D107" i="209"/>
  <c r="D95" i="209" s="1"/>
  <c r="D100" i="209"/>
  <c r="Q83" i="209"/>
  <c r="P83" i="209"/>
  <c r="O83" i="209"/>
  <c r="N83" i="209"/>
  <c r="M83" i="209"/>
  <c r="K83" i="209"/>
  <c r="J83" i="209"/>
  <c r="I83" i="209"/>
  <c r="H83" i="209"/>
  <c r="G83" i="209"/>
  <c r="Q77" i="209"/>
  <c r="N73" i="242" s="1"/>
  <c r="P77" i="209"/>
  <c r="M73" i="242" s="1"/>
  <c r="D74" i="209"/>
  <c r="F74" i="209" s="1"/>
  <c r="D68" i="209"/>
  <c r="D67" i="209"/>
  <c r="H67" i="209" s="1"/>
  <c r="D61" i="209"/>
  <c r="D53" i="209"/>
  <c r="J51" i="209"/>
  <c r="D51" i="209"/>
  <c r="K51" i="209" s="1"/>
  <c r="P48" i="209"/>
  <c r="O48" i="209"/>
  <c r="M48" i="209"/>
  <c r="L48" i="209"/>
  <c r="J48" i="209"/>
  <c r="I48" i="209"/>
  <c r="H48" i="209"/>
  <c r="G48" i="209"/>
  <c r="P46" i="209"/>
  <c r="O46" i="209"/>
  <c r="N46" i="209"/>
  <c r="M46" i="209"/>
  <c r="K46" i="209"/>
  <c r="J46" i="209"/>
  <c r="H46" i="209"/>
  <c r="G46" i="209"/>
  <c r="D44" i="209"/>
  <c r="R42" i="209"/>
  <c r="Q41" i="209"/>
  <c r="P41" i="209"/>
  <c r="O41" i="209"/>
  <c r="N41" i="209"/>
  <c r="M41" i="209"/>
  <c r="L41" i="209"/>
  <c r="K41" i="209"/>
  <c r="J41" i="209"/>
  <c r="I41" i="209"/>
  <c r="H41" i="209"/>
  <c r="G41" i="209"/>
  <c r="F41" i="209"/>
  <c r="R40" i="209"/>
  <c r="R39" i="209"/>
  <c r="R36" i="209"/>
  <c r="D30" i="209"/>
  <c r="D26" i="209"/>
  <c r="R23" i="209"/>
  <c r="R22" i="209"/>
  <c r="R21" i="209"/>
  <c r="R20" i="209"/>
  <c r="F17" i="209"/>
  <c r="D17" i="209"/>
  <c r="K17" i="209" s="1"/>
  <c r="D9" i="209"/>
  <c r="D6" i="209"/>
  <c r="K6" i="209" s="1"/>
  <c r="D1" i="209"/>
  <c r="Q83" i="208"/>
  <c r="P83" i="208"/>
  <c r="O83" i="208"/>
  <c r="N83" i="208"/>
  <c r="M83" i="208"/>
  <c r="K83" i="208"/>
  <c r="J83" i="208"/>
  <c r="I83" i="208"/>
  <c r="H83" i="208"/>
  <c r="G83" i="208"/>
  <c r="Q77" i="208"/>
  <c r="N72" i="242" s="1"/>
  <c r="P77" i="208"/>
  <c r="M72" i="242" s="1"/>
  <c r="P48" i="208"/>
  <c r="O48" i="208"/>
  <c r="M48" i="208"/>
  <c r="L48" i="208"/>
  <c r="J48" i="208"/>
  <c r="I48" i="208"/>
  <c r="H48" i="208"/>
  <c r="G48" i="208"/>
  <c r="P46" i="208"/>
  <c r="O46" i="208"/>
  <c r="N46" i="208"/>
  <c r="M46" i="208"/>
  <c r="K46" i="208"/>
  <c r="J46" i="208"/>
  <c r="H46" i="208"/>
  <c r="G46" i="208"/>
  <c r="R42" i="208"/>
  <c r="Q41" i="208"/>
  <c r="P41" i="208"/>
  <c r="O41" i="208"/>
  <c r="N41" i="208"/>
  <c r="M41" i="208"/>
  <c r="L41" i="208"/>
  <c r="K41" i="208"/>
  <c r="J41" i="208"/>
  <c r="I41" i="208"/>
  <c r="H41" i="208"/>
  <c r="G41" i="208"/>
  <c r="F41" i="208"/>
  <c r="R41" i="208" s="1"/>
  <c r="R40" i="208"/>
  <c r="R39" i="208"/>
  <c r="R36" i="208"/>
  <c r="R23" i="208"/>
  <c r="R22" i="208"/>
  <c r="R21" i="208"/>
  <c r="R20" i="208"/>
  <c r="D1" i="208"/>
  <c r="D107" i="207"/>
  <c r="D95" i="207" s="1"/>
  <c r="D101" i="207"/>
  <c r="D100" i="207"/>
  <c r="D99" i="207"/>
  <c r="D89" i="207"/>
  <c r="F89" i="207" s="1"/>
  <c r="D88" i="207"/>
  <c r="F88" i="207" s="1"/>
  <c r="Q83" i="207"/>
  <c r="P83" i="207"/>
  <c r="O83" i="207"/>
  <c r="N83" i="207"/>
  <c r="M83" i="207"/>
  <c r="K83" i="207"/>
  <c r="J83" i="207"/>
  <c r="I83" i="207"/>
  <c r="H83" i="207"/>
  <c r="G83" i="207"/>
  <c r="D81" i="207"/>
  <c r="Q77" i="207"/>
  <c r="N71" i="242" s="1"/>
  <c r="P77" i="207"/>
  <c r="M71" i="242" s="1"/>
  <c r="D75" i="207"/>
  <c r="D74" i="207"/>
  <c r="F74" i="207" s="1"/>
  <c r="D73" i="207"/>
  <c r="J73" i="207" s="1"/>
  <c r="D69" i="207"/>
  <c r="D63" i="207"/>
  <c r="K60" i="207"/>
  <c r="H60" i="207"/>
  <c r="D60" i="207"/>
  <c r="D52" i="207"/>
  <c r="F52" i="207" s="1"/>
  <c r="P48" i="207"/>
  <c r="O48" i="207"/>
  <c r="M48" i="207"/>
  <c r="L48" i="207"/>
  <c r="J48" i="207"/>
  <c r="I48" i="207"/>
  <c r="H48" i="207"/>
  <c r="G48" i="207"/>
  <c r="D47" i="207"/>
  <c r="K47" i="207" s="1"/>
  <c r="K48" i="207" s="1"/>
  <c r="P46" i="207"/>
  <c r="O46" i="207"/>
  <c r="N46" i="207"/>
  <c r="M46" i="207"/>
  <c r="K46" i="207"/>
  <c r="J46" i="207"/>
  <c r="H46" i="207"/>
  <c r="G46" i="207"/>
  <c r="D45" i="207"/>
  <c r="L45" i="207" s="1"/>
  <c r="R42" i="207"/>
  <c r="Q41" i="207"/>
  <c r="P41" i="207"/>
  <c r="O41" i="207"/>
  <c r="N41" i="207"/>
  <c r="M41" i="207"/>
  <c r="L41" i="207"/>
  <c r="K41" i="207"/>
  <c r="J41" i="207"/>
  <c r="I41" i="207"/>
  <c r="H41" i="207"/>
  <c r="G41" i="207"/>
  <c r="F41" i="207"/>
  <c r="R40" i="207"/>
  <c r="R39" i="207"/>
  <c r="R36" i="207"/>
  <c r="N31" i="207"/>
  <c r="J31" i="207"/>
  <c r="D31" i="207"/>
  <c r="J30" i="207"/>
  <c r="D30" i="207"/>
  <c r="P27" i="207"/>
  <c r="M27" i="207"/>
  <c r="D27" i="207"/>
  <c r="R23" i="207"/>
  <c r="R22" i="207"/>
  <c r="R21" i="207"/>
  <c r="R20" i="207"/>
  <c r="L13" i="207"/>
  <c r="D13" i="207"/>
  <c r="D11" i="207"/>
  <c r="F11" i="207" s="1"/>
  <c r="R11" i="207" s="1"/>
  <c r="D9" i="207"/>
  <c r="D7" i="207"/>
  <c r="K5" i="207"/>
  <c r="D5" i="207"/>
  <c r="L5" i="207" s="1"/>
  <c r="D3" i="207"/>
  <c r="D1" i="207"/>
  <c r="Q83" i="206"/>
  <c r="P83" i="206"/>
  <c r="O83" i="206"/>
  <c r="N83" i="206"/>
  <c r="M83" i="206"/>
  <c r="K83" i="206"/>
  <c r="J83" i="206"/>
  <c r="I83" i="206"/>
  <c r="H83" i="206"/>
  <c r="G83" i="206"/>
  <c r="Q77" i="206"/>
  <c r="N70" i="242" s="1"/>
  <c r="P77" i="206"/>
  <c r="M70" i="242" s="1"/>
  <c r="P48" i="206"/>
  <c r="O48" i="206"/>
  <c r="M48" i="206"/>
  <c r="L48" i="206"/>
  <c r="J48" i="206"/>
  <c r="I48" i="206"/>
  <c r="H48" i="206"/>
  <c r="G48" i="206"/>
  <c r="P46" i="206"/>
  <c r="O46" i="206"/>
  <c r="N46" i="206"/>
  <c r="M46" i="206"/>
  <c r="K46" i="206"/>
  <c r="J46" i="206"/>
  <c r="H46" i="206"/>
  <c r="G46" i="206"/>
  <c r="R42" i="206"/>
  <c r="Q41" i="206"/>
  <c r="P41" i="206"/>
  <c r="O41" i="206"/>
  <c r="N41" i="206"/>
  <c r="M41" i="206"/>
  <c r="L41" i="206"/>
  <c r="K41" i="206"/>
  <c r="J41" i="206"/>
  <c r="I41" i="206"/>
  <c r="H41" i="206"/>
  <c r="G41" i="206"/>
  <c r="F41" i="206"/>
  <c r="R40" i="206"/>
  <c r="R39" i="206"/>
  <c r="R36" i="206"/>
  <c r="R23" i="206"/>
  <c r="R22" i="206"/>
  <c r="R21" i="206"/>
  <c r="R20" i="206"/>
  <c r="D1" i="206"/>
  <c r="D107" i="205"/>
  <c r="D95" i="205" s="1"/>
  <c r="D100" i="205"/>
  <c r="D98" i="205"/>
  <c r="D88" i="205"/>
  <c r="Q83" i="205"/>
  <c r="P83" i="205"/>
  <c r="O83" i="205"/>
  <c r="N83" i="205"/>
  <c r="M83" i="205"/>
  <c r="K83" i="205"/>
  <c r="J83" i="205"/>
  <c r="I83" i="205"/>
  <c r="H83" i="205"/>
  <c r="G83" i="205"/>
  <c r="Q77" i="205"/>
  <c r="N69" i="242" s="1"/>
  <c r="P77" i="205"/>
  <c r="M69" i="242" s="1"/>
  <c r="D76" i="205"/>
  <c r="L76" i="205" s="1"/>
  <c r="D73" i="205"/>
  <c r="J73" i="205" s="1"/>
  <c r="D65" i="205"/>
  <c r="D63" i="205"/>
  <c r="F63" i="205" s="1"/>
  <c r="D55" i="205"/>
  <c r="O55" i="205" s="1"/>
  <c r="D52" i="205"/>
  <c r="N52" i="205" s="1"/>
  <c r="H50" i="205"/>
  <c r="D50" i="205"/>
  <c r="J50" i="205" s="1"/>
  <c r="P48" i="205"/>
  <c r="O48" i="205"/>
  <c r="M48" i="205"/>
  <c r="L48" i="205"/>
  <c r="J48" i="205"/>
  <c r="I48" i="205"/>
  <c r="H48" i="205"/>
  <c r="G48" i="205"/>
  <c r="P46" i="205"/>
  <c r="O46" i="205"/>
  <c r="N46" i="205"/>
  <c r="M46" i="205"/>
  <c r="K46" i="205"/>
  <c r="J46" i="205"/>
  <c r="H46" i="205"/>
  <c r="G46" i="205"/>
  <c r="D44" i="205"/>
  <c r="R42" i="205"/>
  <c r="Q41" i="205"/>
  <c r="P41" i="205"/>
  <c r="O41" i="205"/>
  <c r="N41" i="205"/>
  <c r="M41" i="205"/>
  <c r="L41" i="205"/>
  <c r="K41" i="205"/>
  <c r="J41" i="205"/>
  <c r="I41" i="205"/>
  <c r="H41" i="205"/>
  <c r="G41" i="205"/>
  <c r="F41" i="205"/>
  <c r="R40" i="205"/>
  <c r="R39" i="205"/>
  <c r="R36" i="205"/>
  <c r="D33" i="205"/>
  <c r="L33" i="205" s="1"/>
  <c r="P30" i="205"/>
  <c r="D30" i="205"/>
  <c r="L30" i="205" s="1"/>
  <c r="D26" i="205"/>
  <c r="L26" i="205" s="1"/>
  <c r="R23" i="205"/>
  <c r="R22" i="205"/>
  <c r="R21" i="205"/>
  <c r="R20" i="205"/>
  <c r="D12" i="205"/>
  <c r="D11" i="205"/>
  <c r="F11" i="205" s="1"/>
  <c r="O5" i="205"/>
  <c r="G5" i="205"/>
  <c r="D5" i="205"/>
  <c r="I5" i="205" s="1"/>
  <c r="D1" i="205"/>
  <c r="Q83" i="204"/>
  <c r="P83" i="204"/>
  <c r="O83" i="204"/>
  <c r="N83" i="204"/>
  <c r="M83" i="204"/>
  <c r="K83" i="204"/>
  <c r="J83" i="204"/>
  <c r="I83" i="204"/>
  <c r="H83" i="204"/>
  <c r="G83" i="204"/>
  <c r="Q77" i="204"/>
  <c r="N68" i="242" s="1"/>
  <c r="P77" i="204"/>
  <c r="M68" i="242" s="1"/>
  <c r="D74" i="204"/>
  <c r="N74" i="204" s="1"/>
  <c r="D51" i="204"/>
  <c r="P48" i="204"/>
  <c r="O48" i="204"/>
  <c r="M48" i="204"/>
  <c r="L48" i="204"/>
  <c r="J48" i="204"/>
  <c r="I48" i="204"/>
  <c r="H48" i="204"/>
  <c r="G48" i="204"/>
  <c r="P46" i="204"/>
  <c r="O46" i="204"/>
  <c r="N46" i="204"/>
  <c r="M46" i="204"/>
  <c r="K46" i="204"/>
  <c r="J46" i="204"/>
  <c r="H46" i="204"/>
  <c r="G46" i="204"/>
  <c r="R42" i="204"/>
  <c r="Q41" i="204"/>
  <c r="P41" i="204"/>
  <c r="O41" i="204"/>
  <c r="N41" i="204"/>
  <c r="M41" i="204"/>
  <c r="L41" i="204"/>
  <c r="K41" i="204"/>
  <c r="J41" i="204"/>
  <c r="I41" i="204"/>
  <c r="H41" i="204"/>
  <c r="G41" i="204"/>
  <c r="F41" i="204"/>
  <c r="R40" i="204"/>
  <c r="R39" i="204"/>
  <c r="R36" i="204"/>
  <c r="R23" i="204"/>
  <c r="R22" i="204"/>
  <c r="R21" i="204"/>
  <c r="R20" i="204"/>
  <c r="D1" i="204"/>
  <c r="Q83" i="203"/>
  <c r="P83" i="203"/>
  <c r="O83" i="203"/>
  <c r="N83" i="203"/>
  <c r="M83" i="203"/>
  <c r="K83" i="203"/>
  <c r="J83" i="203"/>
  <c r="I83" i="203"/>
  <c r="H83" i="203"/>
  <c r="G83" i="203"/>
  <c r="Q77" i="203"/>
  <c r="N67" i="242" s="1"/>
  <c r="P77" i="203"/>
  <c r="M67" i="242" s="1"/>
  <c r="P48" i="203"/>
  <c r="O48" i="203"/>
  <c r="M48" i="203"/>
  <c r="L48" i="203"/>
  <c r="J48" i="203"/>
  <c r="I48" i="203"/>
  <c r="H48" i="203"/>
  <c r="G48" i="203"/>
  <c r="P46" i="203"/>
  <c r="O46" i="203"/>
  <c r="N46" i="203"/>
  <c r="M46" i="203"/>
  <c r="K46" i="203"/>
  <c r="J46" i="203"/>
  <c r="H46" i="203"/>
  <c r="G46" i="203"/>
  <c r="R42" i="203"/>
  <c r="Q41" i="203"/>
  <c r="P41" i="203"/>
  <c r="O41" i="203"/>
  <c r="N41" i="203"/>
  <c r="M41" i="203"/>
  <c r="L41" i="203"/>
  <c r="K41" i="203"/>
  <c r="J41" i="203"/>
  <c r="I41" i="203"/>
  <c r="H41" i="203"/>
  <c r="G41" i="203"/>
  <c r="F41" i="203"/>
  <c r="R40" i="203"/>
  <c r="R39" i="203"/>
  <c r="R36" i="203"/>
  <c r="R23" i="203"/>
  <c r="R22" i="203"/>
  <c r="R21" i="203"/>
  <c r="R20" i="203"/>
  <c r="D1" i="203"/>
  <c r="D105" i="202"/>
  <c r="D101" i="202"/>
  <c r="D100" i="202"/>
  <c r="D90" i="202"/>
  <c r="D89" i="202"/>
  <c r="Q83" i="202"/>
  <c r="P83" i="202"/>
  <c r="O83" i="202"/>
  <c r="N83" i="202"/>
  <c r="M83" i="202"/>
  <c r="K83" i="202"/>
  <c r="J83" i="202"/>
  <c r="I83" i="202"/>
  <c r="H83" i="202"/>
  <c r="G83" i="202"/>
  <c r="D81" i="202"/>
  <c r="F81" i="202" s="1"/>
  <c r="L81" i="202" s="1"/>
  <c r="Q77" i="202"/>
  <c r="N66" i="242" s="1"/>
  <c r="P77" i="202"/>
  <c r="M66" i="242" s="1"/>
  <c r="D76" i="202"/>
  <c r="F76" i="202" s="1"/>
  <c r="D74" i="202"/>
  <c r="D63" i="202"/>
  <c r="D58" i="202"/>
  <c r="H57" i="202"/>
  <c r="D57" i="202"/>
  <c r="L57" i="202" s="1"/>
  <c r="K55" i="202"/>
  <c r="D55" i="202"/>
  <c r="L55" i="202" s="1"/>
  <c r="P48" i="202"/>
  <c r="O48" i="202"/>
  <c r="M48" i="202"/>
  <c r="L48" i="202"/>
  <c r="J48" i="202"/>
  <c r="I48" i="202"/>
  <c r="H48" i="202"/>
  <c r="G48" i="202"/>
  <c r="P46" i="202"/>
  <c r="O46" i="202"/>
  <c r="N46" i="202"/>
  <c r="M46" i="202"/>
  <c r="K46" i="202"/>
  <c r="J46" i="202"/>
  <c r="H46" i="202"/>
  <c r="G46" i="202"/>
  <c r="D44" i="202"/>
  <c r="D43" i="202"/>
  <c r="R42" i="202"/>
  <c r="Q41" i="202"/>
  <c r="P41" i="202"/>
  <c r="O41" i="202"/>
  <c r="N41" i="202"/>
  <c r="M41" i="202"/>
  <c r="L41" i="202"/>
  <c r="K41" i="202"/>
  <c r="J41" i="202"/>
  <c r="I41" i="202"/>
  <c r="H41" i="202"/>
  <c r="G41" i="202"/>
  <c r="F41" i="202"/>
  <c r="R40" i="202"/>
  <c r="R39" i="202"/>
  <c r="R36" i="202"/>
  <c r="K33" i="202"/>
  <c r="I33" i="202"/>
  <c r="D33" i="202"/>
  <c r="O29" i="202"/>
  <c r="N29" i="202"/>
  <c r="D29" i="202"/>
  <c r="O28" i="202"/>
  <c r="L28" i="202"/>
  <c r="D28" i="202"/>
  <c r="K27" i="202"/>
  <c r="D27" i="202"/>
  <c r="M27" i="202" s="1"/>
  <c r="D26" i="202"/>
  <c r="K26" i="202" s="1"/>
  <c r="R23" i="202"/>
  <c r="R22" i="202"/>
  <c r="R21" i="202"/>
  <c r="R20" i="202"/>
  <c r="K17" i="202"/>
  <c r="D17" i="202"/>
  <c r="D15" i="202"/>
  <c r="F15" i="202" s="1"/>
  <c r="L15" i="202" s="1"/>
  <c r="J13" i="202"/>
  <c r="D13" i="202"/>
  <c r="F11" i="202"/>
  <c r="D11" i="202"/>
  <c r="O9" i="202"/>
  <c r="J9" i="202"/>
  <c r="G9" i="202"/>
  <c r="D9" i="202"/>
  <c r="I9" i="202" s="1"/>
  <c r="O8" i="202"/>
  <c r="H8" i="202"/>
  <c r="G8" i="202"/>
  <c r="D8" i="202"/>
  <c r="N8" i="202" s="1"/>
  <c r="D4" i="202"/>
  <c r="D3" i="202"/>
  <c r="D1" i="202"/>
  <c r="Q83" i="201"/>
  <c r="P83" i="201"/>
  <c r="O83" i="201"/>
  <c r="N83" i="201"/>
  <c r="M83" i="201"/>
  <c r="K83" i="201"/>
  <c r="J83" i="201"/>
  <c r="I83" i="201"/>
  <c r="H83" i="201"/>
  <c r="G83" i="201"/>
  <c r="Q77" i="201"/>
  <c r="N65" i="242" s="1"/>
  <c r="P77" i="201"/>
  <c r="M65" i="242" s="1"/>
  <c r="P48" i="201"/>
  <c r="O48" i="201"/>
  <c r="M48" i="201"/>
  <c r="L48" i="201"/>
  <c r="J48" i="201"/>
  <c r="I48" i="201"/>
  <c r="H48" i="201"/>
  <c r="G48" i="201"/>
  <c r="P46" i="201"/>
  <c r="O46" i="201"/>
  <c r="N46" i="201"/>
  <c r="M46" i="201"/>
  <c r="K46" i="201"/>
  <c r="J46" i="201"/>
  <c r="H46" i="201"/>
  <c r="G46" i="201"/>
  <c r="R42" i="201"/>
  <c r="Q41" i="201"/>
  <c r="P41" i="201"/>
  <c r="O41" i="201"/>
  <c r="N41" i="201"/>
  <c r="M41" i="201"/>
  <c r="L41" i="201"/>
  <c r="K41" i="201"/>
  <c r="J41" i="201"/>
  <c r="I41" i="201"/>
  <c r="H41" i="201"/>
  <c r="G41" i="201"/>
  <c r="F41" i="201"/>
  <c r="R40" i="201"/>
  <c r="R39" i="201"/>
  <c r="R36" i="201"/>
  <c r="R23" i="201"/>
  <c r="R22" i="201"/>
  <c r="R21" i="201"/>
  <c r="R20" i="201"/>
  <c r="D1" i="201"/>
  <c r="D105" i="200"/>
  <c r="Q83" i="200"/>
  <c r="P83" i="200"/>
  <c r="O83" i="200"/>
  <c r="N83" i="200"/>
  <c r="M83" i="200"/>
  <c r="K83" i="200"/>
  <c r="J83" i="200"/>
  <c r="I83" i="200"/>
  <c r="H83" i="200"/>
  <c r="G83" i="200"/>
  <c r="Q77" i="200"/>
  <c r="N64" i="242" s="1"/>
  <c r="P77" i="200"/>
  <c r="M64" i="242" s="1"/>
  <c r="D75" i="200"/>
  <c r="M75" i="200" s="1"/>
  <c r="D63" i="200"/>
  <c r="F63" i="200" s="1"/>
  <c r="D62" i="200"/>
  <c r="P48" i="200"/>
  <c r="O48" i="200"/>
  <c r="M48" i="200"/>
  <c r="L48" i="200"/>
  <c r="J48" i="200"/>
  <c r="I48" i="200"/>
  <c r="H48" i="200"/>
  <c r="G48" i="200"/>
  <c r="P46" i="200"/>
  <c r="O46" i="200"/>
  <c r="N46" i="200"/>
  <c r="M46" i="200"/>
  <c r="K46" i="200"/>
  <c r="J46" i="200"/>
  <c r="H46" i="200"/>
  <c r="G46" i="200"/>
  <c r="R42" i="200"/>
  <c r="Q41" i="200"/>
  <c r="P41" i="200"/>
  <c r="O41" i="200"/>
  <c r="N41" i="200"/>
  <c r="M41" i="200"/>
  <c r="L41" i="200"/>
  <c r="K41" i="200"/>
  <c r="J41" i="200"/>
  <c r="I41" i="200"/>
  <c r="H41" i="200"/>
  <c r="G41" i="200"/>
  <c r="F41" i="200"/>
  <c r="R40" i="200"/>
  <c r="R39" i="200"/>
  <c r="R36" i="200"/>
  <c r="R23" i="200"/>
  <c r="R22" i="200"/>
  <c r="R21" i="200"/>
  <c r="R20" i="200"/>
  <c r="D15" i="200"/>
  <c r="D11" i="200"/>
  <c r="D10" i="200"/>
  <c r="D1" i="200"/>
  <c r="Q83" i="199"/>
  <c r="P83" i="199"/>
  <c r="O83" i="199"/>
  <c r="N83" i="199"/>
  <c r="M83" i="199"/>
  <c r="K83" i="199"/>
  <c r="J83" i="199"/>
  <c r="I83" i="199"/>
  <c r="H83" i="199"/>
  <c r="G83" i="199"/>
  <c r="Q77" i="199"/>
  <c r="N63" i="242" s="1"/>
  <c r="P77" i="199"/>
  <c r="M63" i="242" s="1"/>
  <c r="P48" i="199"/>
  <c r="O48" i="199"/>
  <c r="M48" i="199"/>
  <c r="L48" i="199"/>
  <c r="J48" i="199"/>
  <c r="I48" i="199"/>
  <c r="H48" i="199"/>
  <c r="G48" i="199"/>
  <c r="P46" i="199"/>
  <c r="O46" i="199"/>
  <c r="N46" i="199"/>
  <c r="M46" i="199"/>
  <c r="K46" i="199"/>
  <c r="J46" i="199"/>
  <c r="H46" i="199"/>
  <c r="G46" i="199"/>
  <c r="R42" i="199"/>
  <c r="Q41" i="199"/>
  <c r="P41" i="199"/>
  <c r="O41" i="199"/>
  <c r="N41" i="199"/>
  <c r="M41" i="199"/>
  <c r="L41" i="199"/>
  <c r="K41" i="199"/>
  <c r="J41" i="199"/>
  <c r="I41" i="199"/>
  <c r="H41" i="199"/>
  <c r="G41" i="199"/>
  <c r="F41" i="199"/>
  <c r="R40" i="199"/>
  <c r="R39" i="199"/>
  <c r="R36" i="199"/>
  <c r="R23" i="199"/>
  <c r="R22" i="199"/>
  <c r="R21" i="199"/>
  <c r="R20" i="199"/>
  <c r="D1" i="199"/>
  <c r="Q83" i="198"/>
  <c r="P83" i="198"/>
  <c r="O83" i="198"/>
  <c r="N83" i="198"/>
  <c r="M83" i="198"/>
  <c r="K83" i="198"/>
  <c r="J83" i="198"/>
  <c r="I83" i="198"/>
  <c r="H83" i="198"/>
  <c r="G83" i="198"/>
  <c r="Q77" i="198"/>
  <c r="N62" i="242" s="1"/>
  <c r="P77" i="198"/>
  <c r="M62" i="242" s="1"/>
  <c r="P48" i="198"/>
  <c r="O48" i="198"/>
  <c r="M48" i="198"/>
  <c r="L48" i="198"/>
  <c r="J48" i="198"/>
  <c r="I48" i="198"/>
  <c r="H48" i="198"/>
  <c r="G48" i="198"/>
  <c r="P46" i="198"/>
  <c r="O46" i="198"/>
  <c r="N46" i="198"/>
  <c r="M46" i="198"/>
  <c r="K46" i="198"/>
  <c r="J46" i="198"/>
  <c r="H46" i="198"/>
  <c r="G46" i="198"/>
  <c r="R42" i="198"/>
  <c r="Q41" i="198"/>
  <c r="P41" i="198"/>
  <c r="O41" i="198"/>
  <c r="N41" i="198"/>
  <c r="M41" i="198"/>
  <c r="L41" i="198"/>
  <c r="K41" i="198"/>
  <c r="J41" i="198"/>
  <c r="I41" i="198"/>
  <c r="H41" i="198"/>
  <c r="G41" i="198"/>
  <c r="F41" i="198"/>
  <c r="R40" i="198"/>
  <c r="R39" i="198"/>
  <c r="R36" i="198"/>
  <c r="R23" i="198"/>
  <c r="R22" i="198"/>
  <c r="R21" i="198"/>
  <c r="R20" i="198"/>
  <c r="D1" i="198"/>
  <c r="Q83" i="197"/>
  <c r="P83" i="197"/>
  <c r="O83" i="197"/>
  <c r="N83" i="197"/>
  <c r="M83" i="197"/>
  <c r="K83" i="197"/>
  <c r="J83" i="197"/>
  <c r="I83" i="197"/>
  <c r="H83" i="197"/>
  <c r="G83" i="197"/>
  <c r="Q77" i="197"/>
  <c r="N61" i="242" s="1"/>
  <c r="P77" i="197"/>
  <c r="M61" i="242" s="1"/>
  <c r="P48" i="197"/>
  <c r="O48" i="197"/>
  <c r="M48" i="197"/>
  <c r="L48" i="197"/>
  <c r="J48" i="197"/>
  <c r="I48" i="197"/>
  <c r="H48" i="197"/>
  <c r="G48" i="197"/>
  <c r="P46" i="197"/>
  <c r="O46" i="197"/>
  <c r="N46" i="197"/>
  <c r="M46" i="197"/>
  <c r="K46" i="197"/>
  <c r="J46" i="197"/>
  <c r="H46" i="197"/>
  <c r="G46" i="197"/>
  <c r="D43" i="197"/>
  <c r="R42" i="197"/>
  <c r="Q41" i="197"/>
  <c r="P41" i="197"/>
  <c r="O41" i="197"/>
  <c r="N41" i="197"/>
  <c r="M41" i="197"/>
  <c r="L41" i="197"/>
  <c r="K41" i="197"/>
  <c r="J41" i="197"/>
  <c r="I41" i="197"/>
  <c r="H41" i="197"/>
  <c r="G41" i="197"/>
  <c r="F41" i="197"/>
  <c r="R40" i="197"/>
  <c r="R39" i="197"/>
  <c r="R36" i="197"/>
  <c r="R23" i="197"/>
  <c r="R22" i="197"/>
  <c r="R21" i="197"/>
  <c r="R20" i="197"/>
  <c r="D1" i="197"/>
  <c r="D106" i="197" s="1"/>
  <c r="Q83" i="196"/>
  <c r="P83" i="196"/>
  <c r="O83" i="196"/>
  <c r="N83" i="196"/>
  <c r="M83" i="196"/>
  <c r="K83" i="196"/>
  <c r="J83" i="196"/>
  <c r="I83" i="196"/>
  <c r="H83" i="196"/>
  <c r="G83" i="196"/>
  <c r="Q77" i="196"/>
  <c r="N60" i="242" s="1"/>
  <c r="P77" i="196"/>
  <c r="M60" i="242" s="1"/>
  <c r="P48" i="196"/>
  <c r="O48" i="196"/>
  <c r="M48" i="196"/>
  <c r="L48" i="196"/>
  <c r="J48" i="196"/>
  <c r="I48" i="196"/>
  <c r="H48" i="196"/>
  <c r="G48" i="196"/>
  <c r="P46" i="196"/>
  <c r="O46" i="196"/>
  <c r="N46" i="196"/>
  <c r="M46" i="196"/>
  <c r="K46" i="196"/>
  <c r="J46" i="196"/>
  <c r="H46" i="196"/>
  <c r="G46" i="196"/>
  <c r="R42" i="196"/>
  <c r="Q41" i="196"/>
  <c r="P41" i="196"/>
  <c r="O41" i="196"/>
  <c r="N41" i="196"/>
  <c r="M41" i="196"/>
  <c r="L41" i="196"/>
  <c r="K41" i="196"/>
  <c r="J41" i="196"/>
  <c r="I41" i="196"/>
  <c r="H41" i="196"/>
  <c r="G41" i="196"/>
  <c r="F41" i="196"/>
  <c r="R40" i="196"/>
  <c r="R39" i="196"/>
  <c r="R36" i="196"/>
  <c r="R23" i="196"/>
  <c r="R22" i="196"/>
  <c r="R21" i="196"/>
  <c r="R20" i="196"/>
  <c r="D1" i="196"/>
  <c r="D99" i="195"/>
  <c r="Q83" i="195"/>
  <c r="P83" i="195"/>
  <c r="O83" i="195"/>
  <c r="N83" i="195"/>
  <c r="M83" i="195"/>
  <c r="K83" i="195"/>
  <c r="J83" i="195"/>
  <c r="I83" i="195"/>
  <c r="H83" i="195"/>
  <c r="G83" i="195"/>
  <c r="Q77" i="195"/>
  <c r="N59" i="242" s="1"/>
  <c r="P77" i="195"/>
  <c r="M59" i="242" s="1"/>
  <c r="D63" i="195"/>
  <c r="P48" i="195"/>
  <c r="O48" i="195"/>
  <c r="M48" i="195"/>
  <c r="L48" i="195"/>
  <c r="J48" i="195"/>
  <c r="I48" i="195"/>
  <c r="H48" i="195"/>
  <c r="G48" i="195"/>
  <c r="P46" i="195"/>
  <c r="O46" i="195"/>
  <c r="N46" i="195"/>
  <c r="M46" i="195"/>
  <c r="K46" i="195"/>
  <c r="J46" i="195"/>
  <c r="H46" i="195"/>
  <c r="G46" i="195"/>
  <c r="D43" i="195"/>
  <c r="R42" i="195"/>
  <c r="Q41" i="195"/>
  <c r="P41" i="195"/>
  <c r="O41" i="195"/>
  <c r="N41" i="195"/>
  <c r="M41" i="195"/>
  <c r="L41" i="195"/>
  <c r="K41" i="195"/>
  <c r="J41" i="195"/>
  <c r="I41" i="195"/>
  <c r="H41" i="195"/>
  <c r="G41" i="195"/>
  <c r="F41" i="195"/>
  <c r="R40" i="195"/>
  <c r="R39" i="195"/>
  <c r="R36" i="195"/>
  <c r="R23" i="195"/>
  <c r="R22" i="195"/>
  <c r="R21" i="195"/>
  <c r="R20" i="195"/>
  <c r="D17" i="195"/>
  <c r="D13" i="195"/>
  <c r="D9" i="195"/>
  <c r="L9" i="195" s="1"/>
  <c r="D1" i="195"/>
  <c r="Q83" i="194"/>
  <c r="P83" i="194"/>
  <c r="O83" i="194"/>
  <c r="N83" i="194"/>
  <c r="M83" i="194"/>
  <c r="K83" i="194"/>
  <c r="J83" i="194"/>
  <c r="I83" i="194"/>
  <c r="H83" i="194"/>
  <c r="G83" i="194"/>
  <c r="Q77" i="194"/>
  <c r="N58" i="242" s="1"/>
  <c r="P77" i="194"/>
  <c r="M58" i="242" s="1"/>
  <c r="P48" i="194"/>
  <c r="O48" i="194"/>
  <c r="M48" i="194"/>
  <c r="L48" i="194"/>
  <c r="J48" i="194"/>
  <c r="I48" i="194"/>
  <c r="H48" i="194"/>
  <c r="G48" i="194"/>
  <c r="P46" i="194"/>
  <c r="O46" i="194"/>
  <c r="N46" i="194"/>
  <c r="M46" i="194"/>
  <c r="K46" i="194"/>
  <c r="J46" i="194"/>
  <c r="H46" i="194"/>
  <c r="G46" i="194"/>
  <c r="R42" i="194"/>
  <c r="Q41" i="194"/>
  <c r="P41" i="194"/>
  <c r="O41" i="194"/>
  <c r="N41" i="194"/>
  <c r="M41" i="194"/>
  <c r="L41" i="194"/>
  <c r="K41" i="194"/>
  <c r="J41" i="194"/>
  <c r="I41" i="194"/>
  <c r="H41" i="194"/>
  <c r="G41" i="194"/>
  <c r="F41" i="194"/>
  <c r="R40" i="194"/>
  <c r="R39" i="194"/>
  <c r="R36" i="194"/>
  <c r="R23" i="194"/>
  <c r="R22" i="194"/>
  <c r="R21" i="194"/>
  <c r="R20" i="194"/>
  <c r="D1" i="194"/>
  <c r="D91" i="193"/>
  <c r="Q83" i="193"/>
  <c r="P83" i="193"/>
  <c r="O83" i="193"/>
  <c r="N83" i="193"/>
  <c r="M83" i="193"/>
  <c r="K83" i="193"/>
  <c r="J83" i="193"/>
  <c r="I83" i="193"/>
  <c r="H83" i="193"/>
  <c r="G83" i="193"/>
  <c r="Q77" i="193"/>
  <c r="N57" i="242" s="1"/>
  <c r="P77" i="193"/>
  <c r="M57" i="242" s="1"/>
  <c r="D55" i="193"/>
  <c r="O55" i="193" s="1"/>
  <c r="P48" i="193"/>
  <c r="O48" i="193"/>
  <c r="M48" i="193"/>
  <c r="L48" i="193"/>
  <c r="J48" i="193"/>
  <c r="I48" i="193"/>
  <c r="H48" i="193"/>
  <c r="G48" i="193"/>
  <c r="D47" i="193"/>
  <c r="F47" i="193" s="1"/>
  <c r="F48" i="193" s="1"/>
  <c r="P46" i="193"/>
  <c r="O46" i="193"/>
  <c r="N46" i="193"/>
  <c r="M46" i="193"/>
  <c r="K46" i="193"/>
  <c r="J46" i="193"/>
  <c r="H46" i="193"/>
  <c r="G46" i="193"/>
  <c r="R42" i="193"/>
  <c r="Q41" i="193"/>
  <c r="P41" i="193"/>
  <c r="O41" i="193"/>
  <c r="N41" i="193"/>
  <c r="M41" i="193"/>
  <c r="L41" i="193"/>
  <c r="K41" i="193"/>
  <c r="J41" i="193"/>
  <c r="I41" i="193"/>
  <c r="H41" i="193"/>
  <c r="G41" i="193"/>
  <c r="F41" i="193"/>
  <c r="R40" i="193"/>
  <c r="R39" i="193"/>
  <c r="R36" i="193"/>
  <c r="R23" i="193"/>
  <c r="R22" i="193"/>
  <c r="R21" i="193"/>
  <c r="R20" i="193"/>
  <c r="D6" i="193"/>
  <c r="N6" i="193" s="1"/>
  <c r="D1" i="193"/>
  <c r="D99" i="192"/>
  <c r="Q83" i="192"/>
  <c r="P83" i="192"/>
  <c r="O83" i="192"/>
  <c r="N83" i="192"/>
  <c r="M83" i="192"/>
  <c r="K83" i="192"/>
  <c r="J83" i="192"/>
  <c r="I83" i="192"/>
  <c r="H83" i="192"/>
  <c r="G83" i="192"/>
  <c r="Q77" i="192"/>
  <c r="N56" i="242" s="1"/>
  <c r="P77" i="192"/>
  <c r="M56" i="242" s="1"/>
  <c r="D68" i="192"/>
  <c r="F68" i="192" s="1"/>
  <c r="D56" i="192"/>
  <c r="G56" i="192" s="1"/>
  <c r="D50" i="192"/>
  <c r="J50" i="192" s="1"/>
  <c r="P48" i="192"/>
  <c r="O48" i="192"/>
  <c r="M48" i="192"/>
  <c r="L48" i="192"/>
  <c r="J48" i="192"/>
  <c r="I48" i="192"/>
  <c r="H48" i="192"/>
  <c r="G48" i="192"/>
  <c r="P46" i="192"/>
  <c r="O46" i="192"/>
  <c r="N46" i="192"/>
  <c r="M46" i="192"/>
  <c r="K46" i="192"/>
  <c r="J46" i="192"/>
  <c r="H46" i="192"/>
  <c r="G46" i="192"/>
  <c r="R42" i="192"/>
  <c r="Q41" i="192"/>
  <c r="P41" i="192"/>
  <c r="O41" i="192"/>
  <c r="N41" i="192"/>
  <c r="M41" i="192"/>
  <c r="L41" i="192"/>
  <c r="K41" i="192"/>
  <c r="J41" i="192"/>
  <c r="I41" i="192"/>
  <c r="H41" i="192"/>
  <c r="G41" i="192"/>
  <c r="F41" i="192"/>
  <c r="R40" i="192"/>
  <c r="R39" i="192"/>
  <c r="R36" i="192"/>
  <c r="R23" i="192"/>
  <c r="R22" i="192"/>
  <c r="R21" i="192"/>
  <c r="R20" i="192"/>
  <c r="J13" i="192"/>
  <c r="D13" i="192"/>
  <c r="K13" i="192" s="1"/>
  <c r="D10" i="192"/>
  <c r="J6" i="192"/>
  <c r="D6" i="192"/>
  <c r="P6" i="192" s="1"/>
  <c r="D1" i="192"/>
  <c r="Q83" i="191"/>
  <c r="P83" i="191"/>
  <c r="O83" i="191"/>
  <c r="N83" i="191"/>
  <c r="M83" i="191"/>
  <c r="K83" i="191"/>
  <c r="J83" i="191"/>
  <c r="I83" i="191"/>
  <c r="H83" i="191"/>
  <c r="G83" i="191"/>
  <c r="Q77" i="191"/>
  <c r="N55" i="242" s="1"/>
  <c r="P77" i="191"/>
  <c r="M55" i="242" s="1"/>
  <c r="P48" i="191"/>
  <c r="O48" i="191"/>
  <c r="M48" i="191"/>
  <c r="L48" i="191"/>
  <c r="J48" i="191"/>
  <c r="I48" i="191"/>
  <c r="H48" i="191"/>
  <c r="G48" i="191"/>
  <c r="P46" i="191"/>
  <c r="O46" i="191"/>
  <c r="N46" i="191"/>
  <c r="M46" i="191"/>
  <c r="K46" i="191"/>
  <c r="J46" i="191"/>
  <c r="H46" i="191"/>
  <c r="G46" i="191"/>
  <c r="R42" i="191"/>
  <c r="Q41" i="191"/>
  <c r="P41" i="191"/>
  <c r="O41" i="191"/>
  <c r="N41" i="191"/>
  <c r="M41" i="191"/>
  <c r="L41" i="191"/>
  <c r="K41" i="191"/>
  <c r="J41" i="191"/>
  <c r="I41" i="191"/>
  <c r="H41" i="191"/>
  <c r="G41" i="191"/>
  <c r="F41" i="191"/>
  <c r="R40" i="191"/>
  <c r="R39" i="191"/>
  <c r="R36" i="191"/>
  <c r="R23" i="191"/>
  <c r="R22" i="191"/>
  <c r="R21" i="191"/>
  <c r="R20" i="191"/>
  <c r="D1" i="191"/>
  <c r="D101" i="190"/>
  <c r="Q83" i="190"/>
  <c r="P83" i="190"/>
  <c r="O83" i="190"/>
  <c r="N83" i="190"/>
  <c r="M83" i="190"/>
  <c r="K83" i="190"/>
  <c r="J83" i="190"/>
  <c r="I83" i="190"/>
  <c r="H83" i="190"/>
  <c r="G83" i="190"/>
  <c r="Q77" i="190"/>
  <c r="N54" i="242" s="1"/>
  <c r="P77" i="190"/>
  <c r="M54" i="242" s="1"/>
  <c r="P48" i="190"/>
  <c r="O48" i="190"/>
  <c r="M48" i="190"/>
  <c r="L48" i="190"/>
  <c r="J48" i="190"/>
  <c r="I48" i="190"/>
  <c r="H48" i="190"/>
  <c r="G48" i="190"/>
  <c r="P46" i="190"/>
  <c r="O46" i="190"/>
  <c r="N46" i="190"/>
  <c r="M46" i="190"/>
  <c r="K46" i="190"/>
  <c r="J46" i="190"/>
  <c r="H46" i="190"/>
  <c r="G46" i="190"/>
  <c r="R42" i="190"/>
  <c r="Q41" i="190"/>
  <c r="P41" i="190"/>
  <c r="O41" i="190"/>
  <c r="N41" i="190"/>
  <c r="M41" i="190"/>
  <c r="L41" i="190"/>
  <c r="K41" i="190"/>
  <c r="J41" i="190"/>
  <c r="I41" i="190"/>
  <c r="H41" i="190"/>
  <c r="G41" i="190"/>
  <c r="F41" i="190"/>
  <c r="R40" i="190"/>
  <c r="R39" i="190"/>
  <c r="R36" i="190"/>
  <c r="R23" i="190"/>
  <c r="R22" i="190"/>
  <c r="R21" i="190"/>
  <c r="R20" i="190"/>
  <c r="D1" i="190"/>
  <c r="D91" i="189"/>
  <c r="Q83" i="189"/>
  <c r="P83" i="189"/>
  <c r="O83" i="189"/>
  <c r="N83" i="189"/>
  <c r="M83" i="189"/>
  <c r="K83" i="189"/>
  <c r="J83" i="189"/>
  <c r="I83" i="189"/>
  <c r="H83" i="189"/>
  <c r="G83" i="189"/>
  <c r="Q77" i="189"/>
  <c r="N53" i="242" s="1"/>
  <c r="P77" i="189"/>
  <c r="M53" i="242" s="1"/>
  <c r="L73" i="189"/>
  <c r="D73" i="189"/>
  <c r="D72" i="189"/>
  <c r="D66" i="189"/>
  <c r="I66" i="189" s="1"/>
  <c r="K64" i="189"/>
  <c r="D64" i="189"/>
  <c r="D60" i="189"/>
  <c r="D58" i="189"/>
  <c r="J58" i="189" s="1"/>
  <c r="D57" i="189"/>
  <c r="P48" i="189"/>
  <c r="O48" i="189"/>
  <c r="M48" i="189"/>
  <c r="L48" i="189"/>
  <c r="J48" i="189"/>
  <c r="I48" i="189"/>
  <c r="H48" i="189"/>
  <c r="G48" i="189"/>
  <c r="P46" i="189"/>
  <c r="O46" i="189"/>
  <c r="N46" i="189"/>
  <c r="M46" i="189"/>
  <c r="K46" i="189"/>
  <c r="J46" i="189"/>
  <c r="H46" i="189"/>
  <c r="G46" i="189"/>
  <c r="D45" i="189"/>
  <c r="D44" i="189"/>
  <c r="F44" i="189" s="1"/>
  <c r="F46" i="189" s="1"/>
  <c r="D43" i="189"/>
  <c r="R42" i="189"/>
  <c r="Q41" i="189"/>
  <c r="P41" i="189"/>
  <c r="O41" i="189"/>
  <c r="N41" i="189"/>
  <c r="M41" i="189"/>
  <c r="L41" i="189"/>
  <c r="K41" i="189"/>
  <c r="J41" i="189"/>
  <c r="I41" i="189"/>
  <c r="H41" i="189"/>
  <c r="G41" i="189"/>
  <c r="F41" i="189"/>
  <c r="R40" i="189"/>
  <c r="R39" i="189"/>
  <c r="R36" i="189"/>
  <c r="D31" i="189"/>
  <c r="K31" i="189" s="1"/>
  <c r="N29" i="189"/>
  <c r="D29" i="189"/>
  <c r="K29" i="189" s="1"/>
  <c r="D28" i="189"/>
  <c r="R23" i="189"/>
  <c r="R22" i="189"/>
  <c r="R21" i="189"/>
  <c r="R20" i="189"/>
  <c r="D16" i="189"/>
  <c r="P16" i="189" s="1"/>
  <c r="I14" i="189"/>
  <c r="D14" i="189"/>
  <c r="P14" i="189" s="1"/>
  <c r="H13" i="189"/>
  <c r="D13" i="189"/>
  <c r="P13" i="189" s="1"/>
  <c r="O8" i="189"/>
  <c r="D8" i="189"/>
  <c r="D6" i="189"/>
  <c r="D1" i="189"/>
  <c r="Q83" i="188"/>
  <c r="P83" i="188"/>
  <c r="O83" i="188"/>
  <c r="N83" i="188"/>
  <c r="M83" i="188"/>
  <c r="K83" i="188"/>
  <c r="J83" i="188"/>
  <c r="I83" i="188"/>
  <c r="H83" i="188"/>
  <c r="G83" i="188"/>
  <c r="Q77" i="188"/>
  <c r="N52" i="242" s="1"/>
  <c r="P77" i="188"/>
  <c r="M52" i="242" s="1"/>
  <c r="D72" i="188"/>
  <c r="D69" i="188"/>
  <c r="P48" i="188"/>
  <c r="O48" i="188"/>
  <c r="M48" i="188"/>
  <c r="L48" i="188"/>
  <c r="J48" i="188"/>
  <c r="I48" i="188"/>
  <c r="H48" i="188"/>
  <c r="G48" i="188"/>
  <c r="P46" i="188"/>
  <c r="O46" i="188"/>
  <c r="N46" i="188"/>
  <c r="M46" i="188"/>
  <c r="K46" i="188"/>
  <c r="J46" i="188"/>
  <c r="H46" i="188"/>
  <c r="G46" i="188"/>
  <c r="R42" i="188"/>
  <c r="Q41" i="188"/>
  <c r="P41" i="188"/>
  <c r="O41" i="188"/>
  <c r="N41" i="188"/>
  <c r="M41" i="188"/>
  <c r="L41" i="188"/>
  <c r="K41" i="188"/>
  <c r="J41" i="188"/>
  <c r="I41" i="188"/>
  <c r="H41" i="188"/>
  <c r="G41" i="188"/>
  <c r="F41" i="188"/>
  <c r="R40" i="188"/>
  <c r="R39" i="188"/>
  <c r="R36" i="188"/>
  <c r="D28" i="188"/>
  <c r="O28" i="188" s="1"/>
  <c r="D27" i="188"/>
  <c r="R23" i="188"/>
  <c r="R22" i="188"/>
  <c r="R21" i="188"/>
  <c r="R20" i="188"/>
  <c r="D1" i="188"/>
  <c r="D107" i="187"/>
  <c r="D95" i="187" s="1"/>
  <c r="Q83" i="187"/>
  <c r="P83" i="187"/>
  <c r="O83" i="187"/>
  <c r="N83" i="187"/>
  <c r="M83" i="187"/>
  <c r="K83" i="187"/>
  <c r="J83" i="187"/>
  <c r="I83" i="187"/>
  <c r="H83" i="187"/>
  <c r="G83" i="187"/>
  <c r="D81" i="187"/>
  <c r="Q77" i="187"/>
  <c r="N51" i="242" s="1"/>
  <c r="P77" i="187"/>
  <c r="M51" i="242" s="1"/>
  <c r="D74" i="187"/>
  <c r="P48" i="187"/>
  <c r="O48" i="187"/>
  <c r="M48" i="187"/>
  <c r="L48" i="187"/>
  <c r="J48" i="187"/>
  <c r="I48" i="187"/>
  <c r="H48" i="187"/>
  <c r="G48" i="187"/>
  <c r="P46" i="187"/>
  <c r="O46" i="187"/>
  <c r="N46" i="187"/>
  <c r="M46" i="187"/>
  <c r="K46" i="187"/>
  <c r="J46" i="187"/>
  <c r="H46" i="187"/>
  <c r="G46" i="187"/>
  <c r="D45" i="187"/>
  <c r="L45" i="187" s="1"/>
  <c r="L46" i="187" s="1"/>
  <c r="R42" i="187"/>
  <c r="Q41" i="187"/>
  <c r="P41" i="187"/>
  <c r="O41" i="187"/>
  <c r="N41" i="187"/>
  <c r="M41" i="187"/>
  <c r="L41" i="187"/>
  <c r="K41" i="187"/>
  <c r="J41" i="187"/>
  <c r="I41" i="187"/>
  <c r="H41" i="187"/>
  <c r="G41" i="187"/>
  <c r="F41" i="187"/>
  <c r="R40" i="187"/>
  <c r="R39" i="187"/>
  <c r="R36" i="187"/>
  <c r="D29" i="187"/>
  <c r="R23" i="187"/>
  <c r="R22" i="187"/>
  <c r="R21" i="187"/>
  <c r="R20" i="187"/>
  <c r="D14" i="187"/>
  <c r="D11" i="187"/>
  <c r="F11" i="187" s="1"/>
  <c r="D8" i="187"/>
  <c r="O5" i="187"/>
  <c r="D5" i="187"/>
  <c r="D1" i="187"/>
  <c r="D55" i="187" s="1"/>
  <c r="O55" i="187" s="1"/>
  <c r="D98" i="186"/>
  <c r="D91" i="186"/>
  <c r="Q83" i="186"/>
  <c r="P83" i="186"/>
  <c r="O83" i="186"/>
  <c r="N83" i="186"/>
  <c r="M83" i="186"/>
  <c r="K83" i="186"/>
  <c r="J83" i="186"/>
  <c r="I83" i="186"/>
  <c r="H83" i="186"/>
  <c r="G83" i="186"/>
  <c r="Q77" i="186"/>
  <c r="N50" i="242" s="1"/>
  <c r="P77" i="186"/>
  <c r="M50" i="242" s="1"/>
  <c r="D74" i="186"/>
  <c r="K74" i="186" s="1"/>
  <c r="D73" i="186"/>
  <c r="D68" i="186"/>
  <c r="D64" i="186"/>
  <c r="D55" i="186"/>
  <c r="K55" i="186" s="1"/>
  <c r="D54" i="186"/>
  <c r="D52" i="186"/>
  <c r="K52" i="186" s="1"/>
  <c r="P48" i="186"/>
  <c r="O48" i="186"/>
  <c r="M48" i="186"/>
  <c r="L48" i="186"/>
  <c r="J48" i="186"/>
  <c r="I48" i="186"/>
  <c r="H48" i="186"/>
  <c r="G48" i="186"/>
  <c r="D47" i="186"/>
  <c r="P46" i="186"/>
  <c r="O46" i="186"/>
  <c r="N46" i="186"/>
  <c r="M46" i="186"/>
  <c r="K46" i="186"/>
  <c r="J46" i="186"/>
  <c r="H46" i="186"/>
  <c r="G46" i="186"/>
  <c r="R42" i="186"/>
  <c r="Q41" i="186"/>
  <c r="P41" i="186"/>
  <c r="O41" i="186"/>
  <c r="N41" i="186"/>
  <c r="M41" i="186"/>
  <c r="L41" i="186"/>
  <c r="K41" i="186"/>
  <c r="J41" i="186"/>
  <c r="I41" i="186"/>
  <c r="H41" i="186"/>
  <c r="G41" i="186"/>
  <c r="F41" i="186"/>
  <c r="R40" i="186"/>
  <c r="R39" i="186"/>
  <c r="R36" i="186"/>
  <c r="D34" i="186"/>
  <c r="H34" i="186" s="1"/>
  <c r="P33" i="186"/>
  <c r="G33" i="186"/>
  <c r="D33" i="186"/>
  <c r="D28" i="186"/>
  <c r="K28" i="186" s="1"/>
  <c r="D27" i="186"/>
  <c r="D26" i="186"/>
  <c r="R23" i="186"/>
  <c r="R22" i="186"/>
  <c r="R21" i="186"/>
  <c r="R20" i="186"/>
  <c r="D15" i="186"/>
  <c r="N13" i="186"/>
  <c r="K13" i="186"/>
  <c r="D13" i="186"/>
  <c r="O13" i="186" s="1"/>
  <c r="N12" i="186"/>
  <c r="K12" i="186"/>
  <c r="D12" i="186"/>
  <c r="I12" i="186" s="1"/>
  <c r="D11" i="186"/>
  <c r="D8" i="186"/>
  <c r="D5" i="186"/>
  <c r="D1" i="186"/>
  <c r="Q83" i="185"/>
  <c r="P83" i="185"/>
  <c r="O83" i="185"/>
  <c r="N83" i="185"/>
  <c r="M83" i="185"/>
  <c r="K83" i="185"/>
  <c r="J83" i="185"/>
  <c r="I83" i="185"/>
  <c r="H83" i="185"/>
  <c r="G83" i="185"/>
  <c r="Q77" i="185"/>
  <c r="N49" i="242" s="1"/>
  <c r="P77" i="185"/>
  <c r="M49" i="242" s="1"/>
  <c r="P48" i="185"/>
  <c r="O48" i="185"/>
  <c r="M48" i="185"/>
  <c r="L48" i="185"/>
  <c r="J48" i="185"/>
  <c r="I48" i="185"/>
  <c r="H48" i="185"/>
  <c r="G48" i="185"/>
  <c r="P46" i="185"/>
  <c r="O46" i="185"/>
  <c r="N46" i="185"/>
  <c r="M46" i="185"/>
  <c r="K46" i="185"/>
  <c r="J46" i="185"/>
  <c r="H46" i="185"/>
  <c r="G46" i="185"/>
  <c r="R42" i="185"/>
  <c r="Q41" i="185"/>
  <c r="P41" i="185"/>
  <c r="O41" i="185"/>
  <c r="N41" i="185"/>
  <c r="M41" i="185"/>
  <c r="L41" i="185"/>
  <c r="K41" i="185"/>
  <c r="J41" i="185"/>
  <c r="I41" i="185"/>
  <c r="H41" i="185"/>
  <c r="G41" i="185"/>
  <c r="F41" i="185"/>
  <c r="R40" i="185"/>
  <c r="R39" i="185"/>
  <c r="R36" i="185"/>
  <c r="R23" i="185"/>
  <c r="R22" i="185"/>
  <c r="R21" i="185"/>
  <c r="R20" i="185"/>
  <c r="D1" i="185"/>
  <c r="D27" i="185" s="1"/>
  <c r="F27" i="185" s="1"/>
  <c r="Q83" i="184"/>
  <c r="P83" i="184"/>
  <c r="O83" i="184"/>
  <c r="N83" i="184"/>
  <c r="M83" i="184"/>
  <c r="K83" i="184"/>
  <c r="J83" i="184"/>
  <c r="I83" i="184"/>
  <c r="H83" i="184"/>
  <c r="G83" i="184"/>
  <c r="Q77" i="184"/>
  <c r="N48" i="242" s="1"/>
  <c r="P77" i="184"/>
  <c r="M48" i="242" s="1"/>
  <c r="P48" i="184"/>
  <c r="O48" i="184"/>
  <c r="M48" i="184"/>
  <c r="L48" i="184"/>
  <c r="J48" i="184"/>
  <c r="I48" i="184"/>
  <c r="H48" i="184"/>
  <c r="G48" i="184"/>
  <c r="P46" i="184"/>
  <c r="O46" i="184"/>
  <c r="N46" i="184"/>
  <c r="M46" i="184"/>
  <c r="K46" i="184"/>
  <c r="J46" i="184"/>
  <c r="H46" i="184"/>
  <c r="G46" i="184"/>
  <c r="R42" i="184"/>
  <c r="Q41" i="184"/>
  <c r="P41" i="184"/>
  <c r="O41" i="184"/>
  <c r="N41" i="184"/>
  <c r="M41" i="184"/>
  <c r="L41" i="184"/>
  <c r="K41" i="184"/>
  <c r="J41" i="184"/>
  <c r="I41" i="184"/>
  <c r="H41" i="184"/>
  <c r="G41" i="184"/>
  <c r="F41" i="184"/>
  <c r="R40" i="184"/>
  <c r="R39" i="184"/>
  <c r="R36" i="184"/>
  <c r="R23" i="184"/>
  <c r="R22" i="184"/>
  <c r="R21" i="184"/>
  <c r="R20" i="184"/>
  <c r="D10" i="184"/>
  <c r="O10" i="184" s="1"/>
  <c r="D7" i="184"/>
  <c r="O7" i="184" s="1"/>
  <c r="D4" i="184"/>
  <c r="O4" i="184" s="1"/>
  <c r="D1" i="184"/>
  <c r="Q83" i="183"/>
  <c r="P83" i="183"/>
  <c r="O83" i="183"/>
  <c r="N83" i="183"/>
  <c r="M83" i="183"/>
  <c r="K83" i="183"/>
  <c r="J83" i="183"/>
  <c r="I83" i="183"/>
  <c r="H83" i="183"/>
  <c r="G83" i="183"/>
  <c r="Q77" i="183"/>
  <c r="N47" i="242" s="1"/>
  <c r="P77" i="183"/>
  <c r="M47" i="242" s="1"/>
  <c r="P48" i="183"/>
  <c r="O48" i="183"/>
  <c r="M48" i="183"/>
  <c r="L48" i="183"/>
  <c r="J48" i="183"/>
  <c r="I48" i="183"/>
  <c r="H48" i="183"/>
  <c r="G48" i="183"/>
  <c r="P46" i="183"/>
  <c r="O46" i="183"/>
  <c r="N46" i="183"/>
  <c r="M46" i="183"/>
  <c r="K46" i="183"/>
  <c r="J46" i="183"/>
  <c r="H46" i="183"/>
  <c r="G46" i="183"/>
  <c r="R42" i="183"/>
  <c r="Q41" i="183"/>
  <c r="P41" i="183"/>
  <c r="O41" i="183"/>
  <c r="N41" i="183"/>
  <c r="M41" i="183"/>
  <c r="L41" i="183"/>
  <c r="K41" i="183"/>
  <c r="J41" i="183"/>
  <c r="I41" i="183"/>
  <c r="H41" i="183"/>
  <c r="G41" i="183"/>
  <c r="F41" i="183"/>
  <c r="R40" i="183"/>
  <c r="R39" i="183"/>
  <c r="R36" i="183"/>
  <c r="R23" i="183"/>
  <c r="R22" i="183"/>
  <c r="R21" i="183"/>
  <c r="R20" i="183"/>
  <c r="D1" i="183"/>
  <c r="Q83" i="182"/>
  <c r="P83" i="182"/>
  <c r="O83" i="182"/>
  <c r="N83" i="182"/>
  <c r="M83" i="182"/>
  <c r="K83" i="182"/>
  <c r="J83" i="182"/>
  <c r="I83" i="182"/>
  <c r="H83" i="182"/>
  <c r="G83" i="182"/>
  <c r="Q77" i="182"/>
  <c r="N46" i="242" s="1"/>
  <c r="P77" i="182"/>
  <c r="M46" i="242" s="1"/>
  <c r="P48" i="182"/>
  <c r="O48" i="182"/>
  <c r="M48" i="182"/>
  <c r="L48" i="182"/>
  <c r="J48" i="182"/>
  <c r="I48" i="182"/>
  <c r="H48" i="182"/>
  <c r="G48" i="182"/>
  <c r="P46" i="182"/>
  <c r="O46" i="182"/>
  <c r="N46" i="182"/>
  <c r="M46" i="182"/>
  <c r="K46" i="182"/>
  <c r="J46" i="182"/>
  <c r="H46" i="182"/>
  <c r="G46" i="182"/>
  <c r="R42" i="182"/>
  <c r="Q41" i="182"/>
  <c r="P41" i="182"/>
  <c r="O41" i="182"/>
  <c r="N41" i="182"/>
  <c r="M41" i="182"/>
  <c r="L41" i="182"/>
  <c r="K41" i="182"/>
  <c r="J41" i="182"/>
  <c r="I41" i="182"/>
  <c r="H41" i="182"/>
  <c r="G41" i="182"/>
  <c r="F41" i="182"/>
  <c r="R40" i="182"/>
  <c r="R39" i="182"/>
  <c r="R36" i="182"/>
  <c r="R23" i="182"/>
  <c r="R22" i="182"/>
  <c r="R21" i="182"/>
  <c r="R20" i="182"/>
  <c r="D1" i="182"/>
  <c r="Q83" i="181"/>
  <c r="P83" i="181"/>
  <c r="O83" i="181"/>
  <c r="N83" i="181"/>
  <c r="M83" i="181"/>
  <c r="K83" i="181"/>
  <c r="J83" i="181"/>
  <c r="I83" i="181"/>
  <c r="H83" i="181"/>
  <c r="G83" i="181"/>
  <c r="Q77" i="181"/>
  <c r="N45" i="242" s="1"/>
  <c r="P77" i="181"/>
  <c r="M45" i="242" s="1"/>
  <c r="P48" i="181"/>
  <c r="O48" i="181"/>
  <c r="M48" i="181"/>
  <c r="L48" i="181"/>
  <c r="J48" i="181"/>
  <c r="I48" i="181"/>
  <c r="H48" i="181"/>
  <c r="G48" i="181"/>
  <c r="P46" i="181"/>
  <c r="O46" i="181"/>
  <c r="N46" i="181"/>
  <c r="M46" i="181"/>
  <c r="K46" i="181"/>
  <c r="J46" i="181"/>
  <c r="H46" i="181"/>
  <c r="G46" i="181"/>
  <c r="R42" i="181"/>
  <c r="Q41" i="181"/>
  <c r="P41" i="181"/>
  <c r="O41" i="181"/>
  <c r="N41" i="181"/>
  <c r="M41" i="181"/>
  <c r="L41" i="181"/>
  <c r="K41" i="181"/>
  <c r="J41" i="181"/>
  <c r="I41" i="181"/>
  <c r="H41" i="181"/>
  <c r="G41" i="181"/>
  <c r="F41" i="181"/>
  <c r="R40" i="181"/>
  <c r="R39" i="181"/>
  <c r="R36" i="181"/>
  <c r="R23" i="181"/>
  <c r="R22" i="181"/>
  <c r="R21" i="181"/>
  <c r="R20" i="181"/>
  <c r="D13" i="181"/>
  <c r="D4" i="181"/>
  <c r="D1" i="181"/>
  <c r="D107" i="181" s="1"/>
  <c r="D95" i="181" s="1"/>
  <c r="D99" i="180"/>
  <c r="Q83" i="180"/>
  <c r="P83" i="180"/>
  <c r="O83" i="180"/>
  <c r="N83" i="180"/>
  <c r="M83" i="180"/>
  <c r="K83" i="180"/>
  <c r="J83" i="180"/>
  <c r="I83" i="180"/>
  <c r="H83" i="180"/>
  <c r="G83" i="180"/>
  <c r="Q77" i="180"/>
  <c r="N44" i="242" s="1"/>
  <c r="P77" i="180"/>
  <c r="M44" i="242" s="1"/>
  <c r="P48" i="180"/>
  <c r="O48" i="180"/>
  <c r="M48" i="180"/>
  <c r="L48" i="180"/>
  <c r="J48" i="180"/>
  <c r="I48" i="180"/>
  <c r="H48" i="180"/>
  <c r="G48" i="180"/>
  <c r="P46" i="180"/>
  <c r="O46" i="180"/>
  <c r="N46" i="180"/>
  <c r="M46" i="180"/>
  <c r="K46" i="180"/>
  <c r="J46" i="180"/>
  <c r="H46" i="180"/>
  <c r="G46" i="180"/>
  <c r="R42" i="180"/>
  <c r="Q41" i="180"/>
  <c r="P41" i="180"/>
  <c r="O41" i="180"/>
  <c r="N41" i="180"/>
  <c r="M41" i="180"/>
  <c r="L41" i="180"/>
  <c r="K41" i="180"/>
  <c r="J41" i="180"/>
  <c r="I41" i="180"/>
  <c r="H41" i="180"/>
  <c r="G41" i="180"/>
  <c r="F41" i="180"/>
  <c r="R40" i="180"/>
  <c r="R39" i="180"/>
  <c r="R36" i="180"/>
  <c r="R23" i="180"/>
  <c r="R22" i="180"/>
  <c r="R21" i="180"/>
  <c r="R20" i="180"/>
  <c r="D1" i="180"/>
  <c r="Q83" i="179"/>
  <c r="P83" i="179"/>
  <c r="O83" i="179"/>
  <c r="N83" i="179"/>
  <c r="M83" i="179"/>
  <c r="K83" i="179"/>
  <c r="J83" i="179"/>
  <c r="I83" i="179"/>
  <c r="H83" i="179"/>
  <c r="G83" i="179"/>
  <c r="Q77" i="179"/>
  <c r="N43" i="242" s="1"/>
  <c r="P77" i="179"/>
  <c r="M43" i="242" s="1"/>
  <c r="D68" i="179"/>
  <c r="P48" i="179"/>
  <c r="O48" i="179"/>
  <c r="M48" i="179"/>
  <c r="L48" i="179"/>
  <c r="J48" i="179"/>
  <c r="I48" i="179"/>
  <c r="H48" i="179"/>
  <c r="G48" i="179"/>
  <c r="P46" i="179"/>
  <c r="O46" i="179"/>
  <c r="N46" i="179"/>
  <c r="M46" i="179"/>
  <c r="K46" i="179"/>
  <c r="J46" i="179"/>
  <c r="H46" i="179"/>
  <c r="G46" i="179"/>
  <c r="R42" i="179"/>
  <c r="Q41" i="179"/>
  <c r="P41" i="179"/>
  <c r="O41" i="179"/>
  <c r="N41" i="179"/>
  <c r="M41" i="179"/>
  <c r="L41" i="179"/>
  <c r="K41" i="179"/>
  <c r="J41" i="179"/>
  <c r="I41" i="179"/>
  <c r="H41" i="179"/>
  <c r="G41" i="179"/>
  <c r="F41" i="179"/>
  <c r="R40" i="179"/>
  <c r="R39" i="179"/>
  <c r="R36" i="179"/>
  <c r="R23" i="179"/>
  <c r="R22" i="179"/>
  <c r="R21" i="179"/>
  <c r="R20" i="179"/>
  <c r="D1" i="179"/>
  <c r="D98" i="178"/>
  <c r="D88" i="178"/>
  <c r="Q83" i="178"/>
  <c r="P83" i="178"/>
  <c r="O83" i="178"/>
  <c r="N83" i="178"/>
  <c r="M83" i="178"/>
  <c r="K83" i="178"/>
  <c r="J83" i="178"/>
  <c r="I83" i="178"/>
  <c r="H83" i="178"/>
  <c r="G83" i="178"/>
  <c r="Q77" i="178"/>
  <c r="N42" i="242" s="1"/>
  <c r="P77" i="178"/>
  <c r="M42" i="242" s="1"/>
  <c r="P48" i="178"/>
  <c r="O48" i="178"/>
  <c r="M48" i="178"/>
  <c r="L48" i="178"/>
  <c r="J48" i="178"/>
  <c r="I48" i="178"/>
  <c r="H48" i="178"/>
  <c r="G48" i="178"/>
  <c r="P46" i="178"/>
  <c r="O46" i="178"/>
  <c r="N46" i="178"/>
  <c r="M46" i="178"/>
  <c r="K46" i="178"/>
  <c r="J46" i="178"/>
  <c r="H46" i="178"/>
  <c r="G46" i="178"/>
  <c r="R42" i="178"/>
  <c r="Q41" i="178"/>
  <c r="P41" i="178"/>
  <c r="O41" i="178"/>
  <c r="N41" i="178"/>
  <c r="M41" i="178"/>
  <c r="L41" i="178"/>
  <c r="K41" i="178"/>
  <c r="J41" i="178"/>
  <c r="I41" i="178"/>
  <c r="H41" i="178"/>
  <c r="G41" i="178"/>
  <c r="F41" i="178"/>
  <c r="R40" i="178"/>
  <c r="R39" i="178"/>
  <c r="R36" i="178"/>
  <c r="R23" i="178"/>
  <c r="R22" i="178"/>
  <c r="R21" i="178"/>
  <c r="R20" i="178"/>
  <c r="D1" i="178"/>
  <c r="Q83" i="177"/>
  <c r="P83" i="177"/>
  <c r="O83" i="177"/>
  <c r="N83" i="177"/>
  <c r="M83" i="177"/>
  <c r="K83" i="177"/>
  <c r="J83" i="177"/>
  <c r="I83" i="177"/>
  <c r="H83" i="177"/>
  <c r="G83" i="177"/>
  <c r="Q77" i="177"/>
  <c r="N41" i="242" s="1"/>
  <c r="P77" i="177"/>
  <c r="M41" i="242" s="1"/>
  <c r="P48" i="177"/>
  <c r="O48" i="177"/>
  <c r="M48" i="177"/>
  <c r="L48" i="177"/>
  <c r="J48" i="177"/>
  <c r="I48" i="177"/>
  <c r="H48" i="177"/>
  <c r="G48" i="177"/>
  <c r="P46" i="177"/>
  <c r="O46" i="177"/>
  <c r="N46" i="177"/>
  <c r="M46" i="177"/>
  <c r="K46" i="177"/>
  <c r="J46" i="177"/>
  <c r="H46" i="177"/>
  <c r="G46" i="177"/>
  <c r="R42" i="177"/>
  <c r="Q41" i="177"/>
  <c r="P41" i="177"/>
  <c r="O41" i="177"/>
  <c r="N41" i="177"/>
  <c r="M41" i="177"/>
  <c r="L41" i="177"/>
  <c r="K41" i="177"/>
  <c r="J41" i="177"/>
  <c r="I41" i="177"/>
  <c r="H41" i="177"/>
  <c r="G41" i="177"/>
  <c r="F41" i="177"/>
  <c r="R40" i="177"/>
  <c r="R39" i="177"/>
  <c r="R36" i="177"/>
  <c r="R23" i="177"/>
  <c r="R22" i="177"/>
  <c r="R21" i="177"/>
  <c r="R20" i="177"/>
  <c r="D1" i="177"/>
  <c r="Q83" i="176"/>
  <c r="P83" i="176"/>
  <c r="O83" i="176"/>
  <c r="N83" i="176"/>
  <c r="M83" i="176"/>
  <c r="K83" i="176"/>
  <c r="J83" i="176"/>
  <c r="I83" i="176"/>
  <c r="H83" i="176"/>
  <c r="G83" i="176"/>
  <c r="Q77" i="176"/>
  <c r="N40" i="242" s="1"/>
  <c r="P77" i="176"/>
  <c r="M40" i="242" s="1"/>
  <c r="P48" i="176"/>
  <c r="O48" i="176"/>
  <c r="M48" i="176"/>
  <c r="L48" i="176"/>
  <c r="J48" i="176"/>
  <c r="I48" i="176"/>
  <c r="H48" i="176"/>
  <c r="G48" i="176"/>
  <c r="P46" i="176"/>
  <c r="O46" i="176"/>
  <c r="N46" i="176"/>
  <c r="M46" i="176"/>
  <c r="K46" i="176"/>
  <c r="J46" i="176"/>
  <c r="H46" i="176"/>
  <c r="G46" i="176"/>
  <c r="R42" i="176"/>
  <c r="Q41" i="176"/>
  <c r="P41" i="176"/>
  <c r="O41" i="176"/>
  <c r="N41" i="176"/>
  <c r="M41" i="176"/>
  <c r="L41" i="176"/>
  <c r="K41" i="176"/>
  <c r="J41" i="176"/>
  <c r="I41" i="176"/>
  <c r="H41" i="176"/>
  <c r="G41" i="176"/>
  <c r="F41" i="176"/>
  <c r="R40" i="176"/>
  <c r="R39" i="176"/>
  <c r="R36" i="176"/>
  <c r="R23" i="176"/>
  <c r="R22" i="176"/>
  <c r="R21" i="176"/>
  <c r="R20" i="176"/>
  <c r="D1" i="176"/>
  <c r="Q83" i="175"/>
  <c r="P83" i="175"/>
  <c r="O83" i="175"/>
  <c r="N83" i="175"/>
  <c r="M83" i="175"/>
  <c r="K83" i="175"/>
  <c r="J83" i="175"/>
  <c r="I83" i="175"/>
  <c r="H83" i="175"/>
  <c r="G83" i="175"/>
  <c r="Q77" i="175"/>
  <c r="N39" i="242" s="1"/>
  <c r="P77" i="175"/>
  <c r="M39" i="242" s="1"/>
  <c r="D76" i="175"/>
  <c r="N76" i="175" s="1"/>
  <c r="D73" i="175"/>
  <c r="J73" i="175" s="1"/>
  <c r="D51" i="175"/>
  <c r="P48" i="175"/>
  <c r="O48" i="175"/>
  <c r="M48" i="175"/>
  <c r="L48" i="175"/>
  <c r="J48" i="175"/>
  <c r="I48" i="175"/>
  <c r="H48" i="175"/>
  <c r="G48" i="175"/>
  <c r="P46" i="175"/>
  <c r="O46" i="175"/>
  <c r="N46" i="175"/>
  <c r="M46" i="175"/>
  <c r="K46" i="175"/>
  <c r="J46" i="175"/>
  <c r="H46" i="175"/>
  <c r="G46" i="175"/>
  <c r="R42" i="175"/>
  <c r="Q41" i="175"/>
  <c r="P41" i="175"/>
  <c r="O41" i="175"/>
  <c r="N41" i="175"/>
  <c r="M41" i="175"/>
  <c r="L41" i="175"/>
  <c r="K41" i="175"/>
  <c r="J41" i="175"/>
  <c r="I41" i="175"/>
  <c r="H41" i="175"/>
  <c r="G41" i="175"/>
  <c r="F41" i="175"/>
  <c r="R41" i="175" s="1"/>
  <c r="R40" i="175"/>
  <c r="R39" i="175"/>
  <c r="R36" i="175"/>
  <c r="R23" i="175"/>
  <c r="R22" i="175"/>
  <c r="R21" i="175"/>
  <c r="R20" i="175"/>
  <c r="D16" i="175"/>
  <c r="K7" i="175"/>
  <c r="D7" i="175"/>
  <c r="D1" i="175"/>
  <c r="Q83" i="174"/>
  <c r="P83" i="174"/>
  <c r="O83" i="174"/>
  <c r="N83" i="174"/>
  <c r="M83" i="174"/>
  <c r="K83" i="174"/>
  <c r="J83" i="174"/>
  <c r="I83" i="174"/>
  <c r="H83" i="174"/>
  <c r="G83" i="174"/>
  <c r="Q77" i="174"/>
  <c r="N38" i="242" s="1"/>
  <c r="P77" i="174"/>
  <c r="M38" i="242" s="1"/>
  <c r="P48" i="174"/>
  <c r="O48" i="174"/>
  <c r="M48" i="174"/>
  <c r="L48" i="174"/>
  <c r="J48" i="174"/>
  <c r="I48" i="174"/>
  <c r="H48" i="174"/>
  <c r="G48" i="174"/>
  <c r="P46" i="174"/>
  <c r="O46" i="174"/>
  <c r="N46" i="174"/>
  <c r="M46" i="174"/>
  <c r="K46" i="174"/>
  <c r="J46" i="174"/>
  <c r="H46" i="174"/>
  <c r="G46" i="174"/>
  <c r="R42" i="174"/>
  <c r="Q41" i="174"/>
  <c r="P41" i="174"/>
  <c r="O41" i="174"/>
  <c r="N41" i="174"/>
  <c r="M41" i="174"/>
  <c r="L41" i="174"/>
  <c r="K41" i="174"/>
  <c r="J41" i="174"/>
  <c r="I41" i="174"/>
  <c r="H41" i="174"/>
  <c r="G41" i="174"/>
  <c r="F41" i="174"/>
  <c r="R41" i="174" s="1"/>
  <c r="R40" i="174"/>
  <c r="R39" i="174"/>
  <c r="R36" i="174"/>
  <c r="R23" i="174"/>
  <c r="R22" i="174"/>
  <c r="R21" i="174"/>
  <c r="R20" i="174"/>
  <c r="D16" i="174"/>
  <c r="M16" i="174" s="1"/>
  <c r="D15" i="174"/>
  <c r="D1" i="174"/>
  <c r="Q83" i="173"/>
  <c r="P83" i="173"/>
  <c r="O83" i="173"/>
  <c r="N83" i="173"/>
  <c r="M83" i="173"/>
  <c r="K83" i="173"/>
  <c r="J83" i="173"/>
  <c r="I83" i="173"/>
  <c r="H83" i="173"/>
  <c r="G83" i="173"/>
  <c r="Q77" i="173"/>
  <c r="N37" i="242" s="1"/>
  <c r="P77" i="173"/>
  <c r="M37" i="242" s="1"/>
  <c r="P48" i="173"/>
  <c r="O48" i="173"/>
  <c r="M48" i="173"/>
  <c r="L48" i="173"/>
  <c r="J48" i="173"/>
  <c r="I48" i="173"/>
  <c r="H48" i="173"/>
  <c r="G48" i="173"/>
  <c r="P46" i="173"/>
  <c r="O46" i="173"/>
  <c r="N46" i="173"/>
  <c r="M46" i="173"/>
  <c r="K46" i="173"/>
  <c r="J46" i="173"/>
  <c r="H46" i="173"/>
  <c r="G46" i="173"/>
  <c r="R42" i="173"/>
  <c r="Q41" i="173"/>
  <c r="P41" i="173"/>
  <c r="O41" i="173"/>
  <c r="N41" i="173"/>
  <c r="M41" i="173"/>
  <c r="L41" i="173"/>
  <c r="K41" i="173"/>
  <c r="J41" i="173"/>
  <c r="I41" i="173"/>
  <c r="H41" i="173"/>
  <c r="G41" i="173"/>
  <c r="F41" i="173"/>
  <c r="R40" i="173"/>
  <c r="R39" i="173"/>
  <c r="R36" i="173"/>
  <c r="D33" i="173"/>
  <c r="P33" i="173" s="1"/>
  <c r="R23" i="173"/>
  <c r="R22" i="173"/>
  <c r="R21" i="173"/>
  <c r="R20" i="173"/>
  <c r="D1" i="173"/>
  <c r="D66" i="173" s="1"/>
  <c r="K66" i="173" s="1"/>
  <c r="D107" i="172"/>
  <c r="D95" i="172" s="1"/>
  <c r="Q83" i="172"/>
  <c r="P83" i="172"/>
  <c r="O83" i="172"/>
  <c r="N83" i="172"/>
  <c r="M83" i="172"/>
  <c r="K83" i="172"/>
  <c r="J83" i="172"/>
  <c r="I83" i="172"/>
  <c r="H83" i="172"/>
  <c r="G83" i="172"/>
  <c r="Q77" i="172"/>
  <c r="N36" i="242" s="1"/>
  <c r="P77" i="172"/>
  <c r="M36" i="242" s="1"/>
  <c r="D73" i="172"/>
  <c r="N73" i="172" s="1"/>
  <c r="D58" i="172"/>
  <c r="D54" i="172"/>
  <c r="J54" i="172" s="1"/>
  <c r="P48" i="172"/>
  <c r="O48" i="172"/>
  <c r="M48" i="172"/>
  <c r="L48" i="172"/>
  <c r="J48" i="172"/>
  <c r="I48" i="172"/>
  <c r="H48" i="172"/>
  <c r="G48" i="172"/>
  <c r="P46" i="172"/>
  <c r="O46" i="172"/>
  <c r="N46" i="172"/>
  <c r="M46" i="172"/>
  <c r="K46" i="172"/>
  <c r="J46" i="172"/>
  <c r="H46" i="172"/>
  <c r="G46" i="172"/>
  <c r="R42" i="172"/>
  <c r="Q41" i="172"/>
  <c r="P41" i="172"/>
  <c r="O41" i="172"/>
  <c r="N41" i="172"/>
  <c r="M41" i="172"/>
  <c r="L41" i="172"/>
  <c r="K41" i="172"/>
  <c r="J41" i="172"/>
  <c r="I41" i="172"/>
  <c r="H41" i="172"/>
  <c r="G41" i="172"/>
  <c r="F41" i="172"/>
  <c r="R40" i="172"/>
  <c r="R39" i="172"/>
  <c r="R36" i="172"/>
  <c r="D28" i="172"/>
  <c r="R23" i="172"/>
  <c r="R22" i="172"/>
  <c r="R21" i="172"/>
  <c r="R20" i="172"/>
  <c r="P13" i="172"/>
  <c r="D13" i="172"/>
  <c r="O13" i="172" s="1"/>
  <c r="J12" i="172"/>
  <c r="D12" i="172"/>
  <c r="N12" i="172" s="1"/>
  <c r="D9" i="172"/>
  <c r="K9" i="172" s="1"/>
  <c r="D6" i="172"/>
  <c r="D3" i="172"/>
  <c r="D1" i="172"/>
  <c r="D106" i="171"/>
  <c r="D100" i="171"/>
  <c r="Q83" i="171"/>
  <c r="P83" i="171"/>
  <c r="O83" i="171"/>
  <c r="N83" i="171"/>
  <c r="M83" i="171"/>
  <c r="K83" i="171"/>
  <c r="J83" i="171"/>
  <c r="I83" i="171"/>
  <c r="H83" i="171"/>
  <c r="G83" i="171"/>
  <c r="Q77" i="171"/>
  <c r="N35" i="242" s="1"/>
  <c r="P77" i="171"/>
  <c r="M35" i="242" s="1"/>
  <c r="D67" i="171"/>
  <c r="H67" i="171" s="1"/>
  <c r="D64" i="171"/>
  <c r="N61" i="171"/>
  <c r="D61" i="171"/>
  <c r="L61" i="171" s="1"/>
  <c r="J51" i="171"/>
  <c r="D51" i="171"/>
  <c r="P48" i="171"/>
  <c r="O48" i="171"/>
  <c r="M48" i="171"/>
  <c r="L48" i="171"/>
  <c r="J48" i="171"/>
  <c r="I48" i="171"/>
  <c r="H48" i="171"/>
  <c r="G48" i="171"/>
  <c r="P46" i="171"/>
  <c r="O46" i="171"/>
  <c r="N46" i="171"/>
  <c r="M46" i="171"/>
  <c r="K46" i="171"/>
  <c r="J46" i="171"/>
  <c r="H46" i="171"/>
  <c r="G46" i="171"/>
  <c r="D44" i="171"/>
  <c r="R42" i="171"/>
  <c r="Q41" i="171"/>
  <c r="P41" i="171"/>
  <c r="O41" i="171"/>
  <c r="N41" i="171"/>
  <c r="M41" i="171"/>
  <c r="L41" i="171"/>
  <c r="K41" i="171"/>
  <c r="J41" i="171"/>
  <c r="I41" i="171"/>
  <c r="H41" i="171"/>
  <c r="G41" i="171"/>
  <c r="F41" i="171"/>
  <c r="R40" i="171"/>
  <c r="R39" i="171"/>
  <c r="R36" i="171"/>
  <c r="D30" i="171"/>
  <c r="N30" i="171" s="1"/>
  <c r="D28" i="171"/>
  <c r="D27" i="171"/>
  <c r="D26" i="171"/>
  <c r="R23" i="171"/>
  <c r="R22" i="171"/>
  <c r="R21" i="171"/>
  <c r="R20" i="171"/>
  <c r="D15" i="171"/>
  <c r="D11" i="171"/>
  <c r="D5" i="171"/>
  <c r="D4" i="171"/>
  <c r="D1" i="171"/>
  <c r="Q83" i="170"/>
  <c r="P83" i="170"/>
  <c r="O83" i="170"/>
  <c r="N83" i="170"/>
  <c r="M83" i="170"/>
  <c r="K83" i="170"/>
  <c r="J83" i="170"/>
  <c r="I83" i="170"/>
  <c r="H83" i="170"/>
  <c r="G83" i="170"/>
  <c r="Q77" i="170"/>
  <c r="N34" i="242" s="1"/>
  <c r="P77" i="170"/>
  <c r="M34" i="242" s="1"/>
  <c r="P48" i="170"/>
  <c r="O48" i="170"/>
  <c r="M48" i="170"/>
  <c r="L48" i="170"/>
  <c r="J48" i="170"/>
  <c r="I48" i="170"/>
  <c r="H48" i="170"/>
  <c r="G48" i="170"/>
  <c r="P46" i="170"/>
  <c r="O46" i="170"/>
  <c r="N46" i="170"/>
  <c r="M46" i="170"/>
  <c r="K46" i="170"/>
  <c r="J46" i="170"/>
  <c r="H46" i="170"/>
  <c r="G46" i="170"/>
  <c r="R42" i="170"/>
  <c r="Q41" i="170"/>
  <c r="P41" i="170"/>
  <c r="O41" i="170"/>
  <c r="N41" i="170"/>
  <c r="M41" i="170"/>
  <c r="L41" i="170"/>
  <c r="K41" i="170"/>
  <c r="J41" i="170"/>
  <c r="I41" i="170"/>
  <c r="H41" i="170"/>
  <c r="G41" i="170"/>
  <c r="F41" i="170"/>
  <c r="R40" i="170"/>
  <c r="R39" i="170"/>
  <c r="R36" i="170"/>
  <c r="R23" i="170"/>
  <c r="R22" i="170"/>
  <c r="R21" i="170"/>
  <c r="R20" i="170"/>
  <c r="D1" i="170"/>
  <c r="Q83" i="169"/>
  <c r="P83" i="169"/>
  <c r="O83" i="169"/>
  <c r="N83" i="169"/>
  <c r="M83" i="169"/>
  <c r="K83" i="169"/>
  <c r="J83" i="169"/>
  <c r="I83" i="169"/>
  <c r="H83" i="169"/>
  <c r="G83" i="169"/>
  <c r="Q77" i="169"/>
  <c r="N33" i="242" s="1"/>
  <c r="P77" i="169"/>
  <c r="M33" i="242" s="1"/>
  <c r="P48" i="169"/>
  <c r="O48" i="169"/>
  <c r="M48" i="169"/>
  <c r="L48" i="169"/>
  <c r="J48" i="169"/>
  <c r="I48" i="169"/>
  <c r="H48" i="169"/>
  <c r="G48" i="169"/>
  <c r="P46" i="169"/>
  <c r="O46" i="169"/>
  <c r="N46" i="169"/>
  <c r="M46" i="169"/>
  <c r="K46" i="169"/>
  <c r="J46" i="169"/>
  <c r="H46" i="169"/>
  <c r="G46" i="169"/>
  <c r="R42" i="169"/>
  <c r="Q41" i="169"/>
  <c r="P41" i="169"/>
  <c r="O41" i="169"/>
  <c r="N41" i="169"/>
  <c r="M41" i="169"/>
  <c r="L41" i="169"/>
  <c r="K41" i="169"/>
  <c r="J41" i="169"/>
  <c r="I41" i="169"/>
  <c r="H41" i="169"/>
  <c r="G41" i="169"/>
  <c r="F41" i="169"/>
  <c r="R40" i="169"/>
  <c r="R39" i="169"/>
  <c r="R36" i="169"/>
  <c r="R23" i="169"/>
  <c r="R22" i="169"/>
  <c r="R21" i="169"/>
  <c r="R20" i="169"/>
  <c r="D1" i="169"/>
  <c r="D102" i="168"/>
  <c r="D100" i="168"/>
  <c r="Q83" i="168"/>
  <c r="P83" i="168"/>
  <c r="O83" i="168"/>
  <c r="N83" i="168"/>
  <c r="M83" i="168"/>
  <c r="K83" i="168"/>
  <c r="J83" i="168"/>
  <c r="I83" i="168"/>
  <c r="H83" i="168"/>
  <c r="G83" i="168"/>
  <c r="Q77" i="168"/>
  <c r="N32" i="242" s="1"/>
  <c r="P77" i="168"/>
  <c r="M32" i="242" s="1"/>
  <c r="D57" i="168"/>
  <c r="D54" i="168"/>
  <c r="D53" i="168"/>
  <c r="F53" i="168" s="1"/>
  <c r="G51" i="168"/>
  <c r="D51" i="168"/>
  <c r="I51" i="168" s="1"/>
  <c r="D50" i="168"/>
  <c r="P48" i="168"/>
  <c r="O48" i="168"/>
  <c r="M48" i="168"/>
  <c r="L48" i="168"/>
  <c r="J48" i="168"/>
  <c r="I48" i="168"/>
  <c r="H48" i="168"/>
  <c r="G48" i="168"/>
  <c r="P46" i="168"/>
  <c r="O46" i="168"/>
  <c r="N46" i="168"/>
  <c r="M46" i="168"/>
  <c r="K46" i="168"/>
  <c r="J46" i="168"/>
  <c r="H46" i="168"/>
  <c r="G46" i="168"/>
  <c r="L45" i="168"/>
  <c r="L46" i="168" s="1"/>
  <c r="D45" i="168"/>
  <c r="R42" i="168"/>
  <c r="Q41" i="168"/>
  <c r="P41" i="168"/>
  <c r="O41" i="168"/>
  <c r="N41" i="168"/>
  <c r="M41" i="168"/>
  <c r="L41" i="168"/>
  <c r="K41" i="168"/>
  <c r="J41" i="168"/>
  <c r="I41" i="168"/>
  <c r="H41" i="168"/>
  <c r="G41" i="168"/>
  <c r="F41" i="168"/>
  <c r="R40" i="168"/>
  <c r="R39" i="168"/>
  <c r="R36" i="168"/>
  <c r="D33" i="168"/>
  <c r="M33" i="168" s="1"/>
  <c r="O31" i="168"/>
  <c r="D31" i="168"/>
  <c r="K30" i="168"/>
  <c r="H30" i="168"/>
  <c r="G30" i="168"/>
  <c r="D30" i="168"/>
  <c r="D27" i="168"/>
  <c r="P27" i="168" s="1"/>
  <c r="R23" i="168"/>
  <c r="R22" i="168"/>
  <c r="R21" i="168"/>
  <c r="R20" i="168"/>
  <c r="P17" i="168"/>
  <c r="D17" i="168"/>
  <c r="G17" i="168" s="1"/>
  <c r="M16" i="168"/>
  <c r="D16" i="168"/>
  <c r="P16" i="168" s="1"/>
  <c r="D15" i="168"/>
  <c r="L13" i="168"/>
  <c r="K13" i="168"/>
  <c r="H13" i="168"/>
  <c r="D13" i="168"/>
  <c r="L12" i="168"/>
  <c r="H12" i="168"/>
  <c r="D12" i="168"/>
  <c r="K12" i="168" s="1"/>
  <c r="P10" i="168"/>
  <c r="M10" i="168"/>
  <c r="D10" i="168"/>
  <c r="M7" i="168"/>
  <c r="D7" i="168"/>
  <c r="D5" i="168"/>
  <c r="I5" i="168" s="1"/>
  <c r="M4" i="168"/>
  <c r="J4" i="168"/>
  <c r="D4" i="168"/>
  <c r="K4" i="168" s="1"/>
  <c r="D3" i="168"/>
  <c r="D1" i="168"/>
  <c r="D107" i="167"/>
  <c r="D95" i="167" s="1"/>
  <c r="D105" i="167"/>
  <c r="D102" i="167"/>
  <c r="D100" i="167"/>
  <c r="D97" i="167"/>
  <c r="D90" i="167"/>
  <c r="D89" i="167"/>
  <c r="F89" i="167" s="1"/>
  <c r="Q83" i="167"/>
  <c r="P83" i="167"/>
  <c r="O83" i="167"/>
  <c r="N83" i="167"/>
  <c r="M83" i="167"/>
  <c r="K83" i="167"/>
  <c r="J83" i="167"/>
  <c r="I83" i="167"/>
  <c r="H83" i="167"/>
  <c r="G83" i="167"/>
  <c r="Q77" i="167"/>
  <c r="N31" i="242" s="1"/>
  <c r="P77" i="167"/>
  <c r="M31" i="242" s="1"/>
  <c r="D74" i="167"/>
  <c r="M74" i="167" s="1"/>
  <c r="D68" i="167"/>
  <c r="F68" i="167" s="1"/>
  <c r="D63" i="167"/>
  <c r="D56" i="167"/>
  <c r="G56" i="167" s="1"/>
  <c r="D54" i="167"/>
  <c r="M54" i="167" s="1"/>
  <c r="P48" i="167"/>
  <c r="O48" i="167"/>
  <c r="M48" i="167"/>
  <c r="L48" i="167"/>
  <c r="J48" i="167"/>
  <c r="I48" i="167"/>
  <c r="H48" i="167"/>
  <c r="G48" i="167"/>
  <c r="P46" i="167"/>
  <c r="O46" i="167"/>
  <c r="N46" i="167"/>
  <c r="M46" i="167"/>
  <c r="K46" i="167"/>
  <c r="J46" i="167"/>
  <c r="H46" i="167"/>
  <c r="G46" i="167"/>
  <c r="D44" i="167"/>
  <c r="D43" i="167"/>
  <c r="R42" i="167"/>
  <c r="Q41" i="167"/>
  <c r="P41" i="167"/>
  <c r="O41" i="167"/>
  <c r="N41" i="167"/>
  <c r="M41" i="167"/>
  <c r="L41" i="167"/>
  <c r="K41" i="167"/>
  <c r="J41" i="167"/>
  <c r="I41" i="167"/>
  <c r="H41" i="167"/>
  <c r="G41" i="167"/>
  <c r="F41" i="167"/>
  <c r="R41" i="167" s="1"/>
  <c r="R40" i="167"/>
  <c r="R39" i="167"/>
  <c r="R36" i="167"/>
  <c r="M29" i="167"/>
  <c r="G29" i="167"/>
  <c r="D29" i="167"/>
  <c r="D28" i="167"/>
  <c r="L28" i="167" s="1"/>
  <c r="M27" i="167"/>
  <c r="D27" i="167"/>
  <c r="K27" i="167" s="1"/>
  <c r="D26" i="167"/>
  <c r="R23" i="167"/>
  <c r="R22" i="167"/>
  <c r="R21" i="167"/>
  <c r="R20" i="167"/>
  <c r="P17" i="167"/>
  <c r="J17" i="167"/>
  <c r="D17" i="167"/>
  <c r="D15" i="167"/>
  <c r="D13" i="167"/>
  <c r="D12" i="167"/>
  <c r="J12" i="167" s="1"/>
  <c r="F11" i="167"/>
  <c r="D11" i="167"/>
  <c r="P10" i="167"/>
  <c r="I10" i="167"/>
  <c r="G10" i="167"/>
  <c r="D10" i="167"/>
  <c r="N10" i="167" s="1"/>
  <c r="H8" i="167"/>
  <c r="D8" i="167"/>
  <c r="F8" i="167" s="1"/>
  <c r="D7" i="167"/>
  <c r="K7" i="167" s="1"/>
  <c r="D6" i="167"/>
  <c r="O4" i="167"/>
  <c r="G4" i="167"/>
  <c r="D4" i="167"/>
  <c r="J4" i="167" s="1"/>
  <c r="K3" i="167"/>
  <c r="J3" i="167"/>
  <c r="F3" i="167"/>
  <c r="D3" i="167"/>
  <c r="D1" i="167"/>
  <c r="Q83" i="166"/>
  <c r="P83" i="166"/>
  <c r="O83" i="166"/>
  <c r="N83" i="166"/>
  <c r="M83" i="166"/>
  <c r="K83" i="166"/>
  <c r="J83" i="166"/>
  <c r="I83" i="166"/>
  <c r="H83" i="166"/>
  <c r="G83" i="166"/>
  <c r="Q77" i="166"/>
  <c r="N30" i="242" s="1"/>
  <c r="P77" i="166"/>
  <c r="M30" i="242" s="1"/>
  <c r="P48" i="166"/>
  <c r="O48" i="166"/>
  <c r="M48" i="166"/>
  <c r="L48" i="166"/>
  <c r="J48" i="166"/>
  <c r="I48" i="166"/>
  <c r="H48" i="166"/>
  <c r="G48" i="166"/>
  <c r="P46" i="166"/>
  <c r="O46" i="166"/>
  <c r="N46" i="166"/>
  <c r="M46" i="166"/>
  <c r="K46" i="166"/>
  <c r="J46" i="166"/>
  <c r="H46" i="166"/>
  <c r="G46" i="166"/>
  <c r="R42" i="166"/>
  <c r="Q41" i="166"/>
  <c r="P41" i="166"/>
  <c r="O41" i="166"/>
  <c r="N41" i="166"/>
  <c r="M41" i="166"/>
  <c r="L41" i="166"/>
  <c r="K41" i="166"/>
  <c r="J41" i="166"/>
  <c r="I41" i="166"/>
  <c r="H41" i="166"/>
  <c r="G41" i="166"/>
  <c r="F41" i="166"/>
  <c r="R41" i="166" s="1"/>
  <c r="R40" i="166"/>
  <c r="R39" i="166"/>
  <c r="R36" i="166"/>
  <c r="R23" i="166"/>
  <c r="R22" i="166"/>
  <c r="R21" i="166"/>
  <c r="R20" i="166"/>
  <c r="D1" i="166"/>
  <c r="D99" i="165"/>
  <c r="Q83" i="165"/>
  <c r="P83" i="165"/>
  <c r="O83" i="165"/>
  <c r="N83" i="165"/>
  <c r="M83" i="165"/>
  <c r="K83" i="165"/>
  <c r="J83" i="165"/>
  <c r="I83" i="165"/>
  <c r="H83" i="165"/>
  <c r="G83" i="165"/>
  <c r="Q77" i="165"/>
  <c r="N29" i="242" s="1"/>
  <c r="P77" i="165"/>
  <c r="M29" i="242" s="1"/>
  <c r="D54" i="165"/>
  <c r="M54" i="165" s="1"/>
  <c r="D50" i="165"/>
  <c r="P48" i="165"/>
  <c r="O48" i="165"/>
  <c r="M48" i="165"/>
  <c r="L48" i="165"/>
  <c r="J48" i="165"/>
  <c r="I48" i="165"/>
  <c r="H48" i="165"/>
  <c r="G48" i="165"/>
  <c r="P46" i="165"/>
  <c r="O46" i="165"/>
  <c r="N46" i="165"/>
  <c r="M46" i="165"/>
  <c r="K46" i="165"/>
  <c r="J46" i="165"/>
  <c r="H46" i="165"/>
  <c r="G46" i="165"/>
  <c r="R42" i="165"/>
  <c r="Q41" i="165"/>
  <c r="P41" i="165"/>
  <c r="O41" i="165"/>
  <c r="N41" i="165"/>
  <c r="M41" i="165"/>
  <c r="L41" i="165"/>
  <c r="K41" i="165"/>
  <c r="J41" i="165"/>
  <c r="I41" i="165"/>
  <c r="H41" i="165"/>
  <c r="G41" i="165"/>
  <c r="F41" i="165"/>
  <c r="R40" i="165"/>
  <c r="R39" i="165"/>
  <c r="R36" i="165"/>
  <c r="R23" i="165"/>
  <c r="R22" i="165"/>
  <c r="R21" i="165"/>
  <c r="R20" i="165"/>
  <c r="D1" i="165"/>
  <c r="D100" i="164"/>
  <c r="Q83" i="164"/>
  <c r="P83" i="164"/>
  <c r="O83" i="164"/>
  <c r="N83" i="164"/>
  <c r="M83" i="164"/>
  <c r="K83" i="164"/>
  <c r="J83" i="164"/>
  <c r="I83" i="164"/>
  <c r="H83" i="164"/>
  <c r="G83" i="164"/>
  <c r="Q77" i="164"/>
  <c r="N28" i="242" s="1"/>
  <c r="P77" i="164"/>
  <c r="M28" i="242" s="1"/>
  <c r="D75" i="164"/>
  <c r="D73" i="164"/>
  <c r="I73" i="164" s="1"/>
  <c r="D63" i="164"/>
  <c r="K52" i="164"/>
  <c r="D52" i="164"/>
  <c r="J52" i="164" s="1"/>
  <c r="D50" i="164"/>
  <c r="L50" i="164" s="1"/>
  <c r="P48" i="164"/>
  <c r="O48" i="164"/>
  <c r="M48" i="164"/>
  <c r="L48" i="164"/>
  <c r="J48" i="164"/>
  <c r="I48" i="164"/>
  <c r="H48" i="164"/>
  <c r="G48" i="164"/>
  <c r="P46" i="164"/>
  <c r="O46" i="164"/>
  <c r="N46" i="164"/>
  <c r="M46" i="164"/>
  <c r="K46" i="164"/>
  <c r="J46" i="164"/>
  <c r="H46" i="164"/>
  <c r="G46" i="164"/>
  <c r="D44" i="164"/>
  <c r="R42" i="164"/>
  <c r="Q41" i="164"/>
  <c r="P41" i="164"/>
  <c r="O41" i="164"/>
  <c r="N41" i="164"/>
  <c r="M41" i="164"/>
  <c r="L41" i="164"/>
  <c r="K41" i="164"/>
  <c r="J41" i="164"/>
  <c r="I41" i="164"/>
  <c r="H41" i="164"/>
  <c r="G41" i="164"/>
  <c r="F41" i="164"/>
  <c r="R40" i="164"/>
  <c r="R39" i="164"/>
  <c r="R36" i="164"/>
  <c r="D28" i="164"/>
  <c r="R23" i="164"/>
  <c r="R22" i="164"/>
  <c r="R21" i="164"/>
  <c r="R20" i="164"/>
  <c r="D13" i="164"/>
  <c r="D12" i="164"/>
  <c r="D11" i="164"/>
  <c r="G4" i="164"/>
  <c r="D4" i="164"/>
  <c r="D1" i="164"/>
  <c r="Q83" i="163"/>
  <c r="P83" i="163"/>
  <c r="O83" i="163"/>
  <c r="N83" i="163"/>
  <c r="M83" i="163"/>
  <c r="K83" i="163"/>
  <c r="J83" i="163"/>
  <c r="I83" i="163"/>
  <c r="H83" i="163"/>
  <c r="G83" i="163"/>
  <c r="Q77" i="163"/>
  <c r="N27" i="242" s="1"/>
  <c r="P77" i="163"/>
  <c r="M27" i="242" s="1"/>
  <c r="D66" i="163"/>
  <c r="M66" i="163" s="1"/>
  <c r="P48" i="163"/>
  <c r="O48" i="163"/>
  <c r="M48" i="163"/>
  <c r="L48" i="163"/>
  <c r="J48" i="163"/>
  <c r="I48" i="163"/>
  <c r="H48" i="163"/>
  <c r="G48" i="163"/>
  <c r="P46" i="163"/>
  <c r="O46" i="163"/>
  <c r="N46" i="163"/>
  <c r="M46" i="163"/>
  <c r="K46" i="163"/>
  <c r="J46" i="163"/>
  <c r="H46" i="163"/>
  <c r="G46" i="163"/>
  <c r="R42" i="163"/>
  <c r="Q41" i="163"/>
  <c r="P41" i="163"/>
  <c r="O41" i="163"/>
  <c r="N41" i="163"/>
  <c r="M41" i="163"/>
  <c r="L41" i="163"/>
  <c r="K41" i="163"/>
  <c r="J41" i="163"/>
  <c r="I41" i="163"/>
  <c r="H41" i="163"/>
  <c r="G41" i="163"/>
  <c r="F41" i="163"/>
  <c r="R40" i="163"/>
  <c r="R39" i="163"/>
  <c r="R36" i="163"/>
  <c r="R23" i="163"/>
  <c r="R22" i="163"/>
  <c r="R21" i="163"/>
  <c r="R20" i="163"/>
  <c r="D1" i="163"/>
  <c r="Q83" i="162"/>
  <c r="P83" i="162"/>
  <c r="O83" i="162"/>
  <c r="N83" i="162"/>
  <c r="M83" i="162"/>
  <c r="K83" i="162"/>
  <c r="J83" i="162"/>
  <c r="I83" i="162"/>
  <c r="H83" i="162"/>
  <c r="G83" i="162"/>
  <c r="Q77" i="162"/>
  <c r="N26" i="242" s="1"/>
  <c r="P77" i="162"/>
  <c r="M26" i="242" s="1"/>
  <c r="D75" i="162"/>
  <c r="D63" i="162"/>
  <c r="P48" i="162"/>
  <c r="O48" i="162"/>
  <c r="M48" i="162"/>
  <c r="L48" i="162"/>
  <c r="J48" i="162"/>
  <c r="I48" i="162"/>
  <c r="H48" i="162"/>
  <c r="G48" i="162"/>
  <c r="P46" i="162"/>
  <c r="O46" i="162"/>
  <c r="N46" i="162"/>
  <c r="M46" i="162"/>
  <c r="K46" i="162"/>
  <c r="J46" i="162"/>
  <c r="H46" i="162"/>
  <c r="G46" i="162"/>
  <c r="D45" i="162"/>
  <c r="R42" i="162"/>
  <c r="Q41" i="162"/>
  <c r="P41" i="162"/>
  <c r="O41" i="162"/>
  <c r="N41" i="162"/>
  <c r="M41" i="162"/>
  <c r="L41" i="162"/>
  <c r="K41" i="162"/>
  <c r="J41" i="162"/>
  <c r="I41" i="162"/>
  <c r="H41" i="162"/>
  <c r="G41" i="162"/>
  <c r="F41" i="162"/>
  <c r="R40" i="162"/>
  <c r="R39" i="162"/>
  <c r="R36" i="162"/>
  <c r="R23" i="162"/>
  <c r="R22" i="162"/>
  <c r="R21" i="162"/>
  <c r="R20" i="162"/>
  <c r="D6" i="162"/>
  <c r="N6" i="162" s="1"/>
  <c r="D1" i="162"/>
  <c r="D50" i="162" s="1"/>
  <c r="F50" i="162" s="1"/>
  <c r="Q83" i="161"/>
  <c r="P83" i="161"/>
  <c r="O83" i="161"/>
  <c r="N83" i="161"/>
  <c r="M83" i="161"/>
  <c r="K83" i="161"/>
  <c r="J83" i="161"/>
  <c r="I83" i="161"/>
  <c r="H83" i="161"/>
  <c r="G83" i="161"/>
  <c r="Q77" i="161"/>
  <c r="N25" i="242" s="1"/>
  <c r="P77" i="161"/>
  <c r="M25" i="242" s="1"/>
  <c r="P48" i="161"/>
  <c r="O48" i="161"/>
  <c r="M48" i="161"/>
  <c r="L48" i="161"/>
  <c r="J48" i="161"/>
  <c r="I48" i="161"/>
  <c r="H48" i="161"/>
  <c r="G48" i="161"/>
  <c r="P46" i="161"/>
  <c r="O46" i="161"/>
  <c r="N46" i="161"/>
  <c r="M46" i="161"/>
  <c r="K46" i="161"/>
  <c r="J46" i="161"/>
  <c r="H46" i="161"/>
  <c r="G46" i="161"/>
  <c r="R42" i="161"/>
  <c r="Q41" i="161"/>
  <c r="P41" i="161"/>
  <c r="O41" i="161"/>
  <c r="N41" i="161"/>
  <c r="M41" i="161"/>
  <c r="L41" i="161"/>
  <c r="K41" i="161"/>
  <c r="J41" i="161"/>
  <c r="I41" i="161"/>
  <c r="H41" i="161"/>
  <c r="G41" i="161"/>
  <c r="F41" i="161"/>
  <c r="R40" i="161"/>
  <c r="R39" i="161"/>
  <c r="R36" i="161"/>
  <c r="R23" i="161"/>
  <c r="R22" i="161"/>
  <c r="R21" i="161"/>
  <c r="R20" i="161"/>
  <c r="D1" i="161"/>
  <c r="Q83" i="160"/>
  <c r="P83" i="160"/>
  <c r="O83" i="160"/>
  <c r="N83" i="160"/>
  <c r="M83" i="160"/>
  <c r="K83" i="160"/>
  <c r="J83" i="160"/>
  <c r="I83" i="160"/>
  <c r="H83" i="160"/>
  <c r="G83" i="160"/>
  <c r="Q77" i="160"/>
  <c r="N24" i="242" s="1"/>
  <c r="P77" i="160"/>
  <c r="M24" i="242" s="1"/>
  <c r="D51" i="160"/>
  <c r="D50" i="160"/>
  <c r="P48" i="160"/>
  <c r="O48" i="160"/>
  <c r="M48" i="160"/>
  <c r="L48" i="160"/>
  <c r="J48" i="160"/>
  <c r="I48" i="160"/>
  <c r="H48" i="160"/>
  <c r="G48" i="160"/>
  <c r="P46" i="160"/>
  <c r="O46" i="160"/>
  <c r="N46" i="160"/>
  <c r="M46" i="160"/>
  <c r="K46" i="160"/>
  <c r="J46" i="160"/>
  <c r="H46" i="160"/>
  <c r="G46" i="160"/>
  <c r="R42" i="160"/>
  <c r="Q41" i="160"/>
  <c r="P41" i="160"/>
  <c r="O41" i="160"/>
  <c r="N41" i="160"/>
  <c r="M41" i="160"/>
  <c r="L41" i="160"/>
  <c r="K41" i="160"/>
  <c r="J41" i="160"/>
  <c r="I41" i="160"/>
  <c r="H41" i="160"/>
  <c r="G41" i="160"/>
  <c r="F41" i="160"/>
  <c r="R40" i="160"/>
  <c r="R39" i="160"/>
  <c r="R36" i="160"/>
  <c r="R23" i="160"/>
  <c r="R22" i="160"/>
  <c r="R21" i="160"/>
  <c r="R20" i="160"/>
  <c r="D14" i="160"/>
  <c r="O14" i="160" s="1"/>
  <c r="D1" i="160"/>
  <c r="D60" i="160" s="1"/>
  <c r="Q83" i="159"/>
  <c r="P83" i="159"/>
  <c r="O83" i="159"/>
  <c r="N83" i="159"/>
  <c r="M83" i="159"/>
  <c r="K83" i="159"/>
  <c r="J83" i="159"/>
  <c r="I83" i="159"/>
  <c r="H83" i="159"/>
  <c r="G83" i="159"/>
  <c r="Q77" i="159"/>
  <c r="N23" i="242" s="1"/>
  <c r="P77" i="159"/>
  <c r="M23" i="242" s="1"/>
  <c r="D68" i="159"/>
  <c r="D57" i="159"/>
  <c r="D56" i="159"/>
  <c r="P48" i="159"/>
  <c r="O48" i="159"/>
  <c r="M48" i="159"/>
  <c r="L48" i="159"/>
  <c r="J48" i="159"/>
  <c r="I48" i="159"/>
  <c r="H48" i="159"/>
  <c r="G48" i="159"/>
  <c r="P46" i="159"/>
  <c r="O46" i="159"/>
  <c r="N46" i="159"/>
  <c r="M46" i="159"/>
  <c r="K46" i="159"/>
  <c r="J46" i="159"/>
  <c r="H46" i="159"/>
  <c r="G46" i="159"/>
  <c r="R42" i="159"/>
  <c r="Q41" i="159"/>
  <c r="P41" i="159"/>
  <c r="O41" i="159"/>
  <c r="N41" i="159"/>
  <c r="M41" i="159"/>
  <c r="L41" i="159"/>
  <c r="K41" i="159"/>
  <c r="J41" i="159"/>
  <c r="I41" i="159"/>
  <c r="H41" i="159"/>
  <c r="G41" i="159"/>
  <c r="F41" i="159"/>
  <c r="R40" i="159"/>
  <c r="R39" i="159"/>
  <c r="R36" i="159"/>
  <c r="D31" i="159"/>
  <c r="N31" i="159" s="1"/>
  <c r="R23" i="159"/>
  <c r="R22" i="159"/>
  <c r="R21" i="159"/>
  <c r="R20" i="159"/>
  <c r="D11" i="159"/>
  <c r="D10" i="159"/>
  <c r="D9" i="159"/>
  <c r="D8" i="159"/>
  <c r="K8" i="159" s="1"/>
  <c r="L7" i="159"/>
  <c r="D7" i="159"/>
  <c r="K7" i="159" s="1"/>
  <c r="D1" i="159"/>
  <c r="D99" i="158"/>
  <c r="Q83" i="158"/>
  <c r="P83" i="158"/>
  <c r="O83" i="158"/>
  <c r="N83" i="158"/>
  <c r="M83" i="158"/>
  <c r="K83" i="158"/>
  <c r="J83" i="158"/>
  <c r="I83" i="158"/>
  <c r="H83" i="158"/>
  <c r="G83" i="158"/>
  <c r="Q77" i="158"/>
  <c r="N22" i="242" s="1"/>
  <c r="P77" i="158"/>
  <c r="M22" i="242" s="1"/>
  <c r="P48" i="158"/>
  <c r="O48" i="158"/>
  <c r="M48" i="158"/>
  <c r="L48" i="158"/>
  <c r="J48" i="158"/>
  <c r="I48" i="158"/>
  <c r="H48" i="158"/>
  <c r="G48" i="158"/>
  <c r="P46" i="158"/>
  <c r="O46" i="158"/>
  <c r="N46" i="158"/>
  <c r="M46" i="158"/>
  <c r="K46" i="158"/>
  <c r="J46" i="158"/>
  <c r="H46" i="158"/>
  <c r="G46" i="158"/>
  <c r="R42" i="158"/>
  <c r="Q41" i="158"/>
  <c r="P41" i="158"/>
  <c r="O41" i="158"/>
  <c r="N41" i="158"/>
  <c r="M41" i="158"/>
  <c r="L41" i="158"/>
  <c r="K41" i="158"/>
  <c r="J41" i="158"/>
  <c r="I41" i="158"/>
  <c r="H41" i="158"/>
  <c r="G41" i="158"/>
  <c r="F41" i="158"/>
  <c r="R40" i="158"/>
  <c r="R39" i="158"/>
  <c r="R36" i="158"/>
  <c r="R23" i="158"/>
  <c r="R22" i="158"/>
  <c r="R21" i="158"/>
  <c r="R20" i="158"/>
  <c r="D1" i="158"/>
  <c r="D43" i="158" s="1"/>
  <c r="Q83" i="157"/>
  <c r="P83" i="157"/>
  <c r="O83" i="157"/>
  <c r="N83" i="157"/>
  <c r="M83" i="157"/>
  <c r="K83" i="157"/>
  <c r="J83" i="157"/>
  <c r="I83" i="157"/>
  <c r="H83" i="157"/>
  <c r="G83" i="157"/>
  <c r="Q77" i="157"/>
  <c r="N21" i="242" s="1"/>
  <c r="P77" i="157"/>
  <c r="M21" i="242" s="1"/>
  <c r="D63" i="157"/>
  <c r="F63" i="157" s="1"/>
  <c r="R63" i="157" s="1"/>
  <c r="D61" i="157"/>
  <c r="P61" i="157" s="1"/>
  <c r="D52" i="157"/>
  <c r="F52" i="157" s="1"/>
  <c r="D50" i="157"/>
  <c r="L50" i="157" s="1"/>
  <c r="P48" i="157"/>
  <c r="O48" i="157"/>
  <c r="M48" i="157"/>
  <c r="L48" i="157"/>
  <c r="J48" i="157"/>
  <c r="I48" i="157"/>
  <c r="H48" i="157"/>
  <c r="G48" i="157"/>
  <c r="P46" i="157"/>
  <c r="O46" i="157"/>
  <c r="N46" i="157"/>
  <c r="M46" i="157"/>
  <c r="K46" i="157"/>
  <c r="J46" i="157"/>
  <c r="H46" i="157"/>
  <c r="G46" i="157"/>
  <c r="D43" i="157"/>
  <c r="R42" i="157"/>
  <c r="Q41" i="157"/>
  <c r="P41" i="157"/>
  <c r="O41" i="157"/>
  <c r="N41" i="157"/>
  <c r="M41" i="157"/>
  <c r="L41" i="157"/>
  <c r="K41" i="157"/>
  <c r="J41" i="157"/>
  <c r="I41" i="157"/>
  <c r="H41" i="157"/>
  <c r="G41" i="157"/>
  <c r="F41" i="157"/>
  <c r="R40" i="157"/>
  <c r="R39" i="157"/>
  <c r="R36" i="157"/>
  <c r="D28" i="157"/>
  <c r="M28" i="157" s="1"/>
  <c r="R23" i="157"/>
  <c r="R22" i="157"/>
  <c r="R21" i="157"/>
  <c r="R20" i="157"/>
  <c r="K13" i="157"/>
  <c r="D13" i="157"/>
  <c r="D10" i="157"/>
  <c r="K10" i="157" s="1"/>
  <c r="O7" i="157"/>
  <c r="I7" i="157"/>
  <c r="D7" i="157"/>
  <c r="H7" i="157" s="1"/>
  <c r="N6" i="157"/>
  <c r="G6" i="157"/>
  <c r="D6" i="157"/>
  <c r="H6" i="157" s="1"/>
  <c r="D1" i="157"/>
  <c r="D101" i="156"/>
  <c r="Q83" i="156"/>
  <c r="P83" i="156"/>
  <c r="O83" i="156"/>
  <c r="N83" i="156"/>
  <c r="M83" i="156"/>
  <c r="K83" i="156"/>
  <c r="J83" i="156"/>
  <c r="I83" i="156"/>
  <c r="H83" i="156"/>
  <c r="G83" i="156"/>
  <c r="Q77" i="156"/>
  <c r="N20" i="242" s="1"/>
  <c r="P77" i="156"/>
  <c r="M20" i="242" s="1"/>
  <c r="R63" i="156"/>
  <c r="P48" i="156"/>
  <c r="O48" i="156"/>
  <c r="M48" i="156"/>
  <c r="L48" i="156"/>
  <c r="J48" i="156"/>
  <c r="I48" i="156"/>
  <c r="H48" i="156"/>
  <c r="G48" i="156"/>
  <c r="P46" i="156"/>
  <c r="O46" i="156"/>
  <c r="N46" i="156"/>
  <c r="M46" i="156"/>
  <c r="K46" i="156"/>
  <c r="J46" i="156"/>
  <c r="H46" i="156"/>
  <c r="G46" i="156"/>
  <c r="D45" i="156"/>
  <c r="R42" i="156"/>
  <c r="Q41" i="156"/>
  <c r="P41" i="156"/>
  <c r="O41" i="156"/>
  <c r="N41" i="156"/>
  <c r="M41" i="156"/>
  <c r="L41" i="156"/>
  <c r="K41" i="156"/>
  <c r="J41" i="156"/>
  <c r="I41" i="156"/>
  <c r="H41" i="156"/>
  <c r="G41" i="156"/>
  <c r="F41" i="156"/>
  <c r="R40" i="156"/>
  <c r="R39" i="156"/>
  <c r="R36" i="156"/>
  <c r="R23" i="156"/>
  <c r="R22" i="156"/>
  <c r="R21" i="156"/>
  <c r="R20" i="156"/>
  <c r="D1" i="156"/>
  <c r="D106" i="155"/>
  <c r="D105" i="155"/>
  <c r="D103" i="155"/>
  <c r="Q83" i="155"/>
  <c r="P83" i="155"/>
  <c r="O83" i="155"/>
  <c r="N83" i="155"/>
  <c r="M83" i="155"/>
  <c r="K83" i="155"/>
  <c r="J83" i="155"/>
  <c r="I83" i="155"/>
  <c r="H83" i="155"/>
  <c r="G83" i="155"/>
  <c r="Q77" i="155"/>
  <c r="N19" i="242" s="1"/>
  <c r="P77" i="155"/>
  <c r="M19" i="242" s="1"/>
  <c r="D76" i="155"/>
  <c r="D75" i="155"/>
  <c r="M73" i="155"/>
  <c r="D73" i="155"/>
  <c r="K73" i="155" s="1"/>
  <c r="D63" i="155"/>
  <c r="F63" i="155" s="1"/>
  <c r="D62" i="155"/>
  <c r="D60" i="155"/>
  <c r="D58" i="155"/>
  <c r="P58" i="155" s="1"/>
  <c r="D56" i="155"/>
  <c r="D53" i="155"/>
  <c r="J50" i="155"/>
  <c r="I50" i="155"/>
  <c r="D50" i="155"/>
  <c r="P48" i="155"/>
  <c r="O48" i="155"/>
  <c r="M48" i="155"/>
  <c r="L48" i="155"/>
  <c r="J48" i="155"/>
  <c r="I48" i="155"/>
  <c r="H48" i="155"/>
  <c r="G48" i="155"/>
  <c r="P46" i="155"/>
  <c r="O46" i="155"/>
  <c r="N46" i="155"/>
  <c r="M46" i="155"/>
  <c r="K46" i="155"/>
  <c r="J46" i="155"/>
  <c r="H46" i="155"/>
  <c r="G46" i="155"/>
  <c r="R42" i="155"/>
  <c r="Q41" i="155"/>
  <c r="P41" i="155"/>
  <c r="O41" i="155"/>
  <c r="N41" i="155"/>
  <c r="M41" i="155"/>
  <c r="L41" i="155"/>
  <c r="K41" i="155"/>
  <c r="J41" i="155"/>
  <c r="I41" i="155"/>
  <c r="H41" i="155"/>
  <c r="G41" i="155"/>
  <c r="F41" i="155"/>
  <c r="R40" i="155"/>
  <c r="R39" i="155"/>
  <c r="R36" i="155"/>
  <c r="D32" i="155"/>
  <c r="N32" i="155" s="1"/>
  <c r="D30" i="155"/>
  <c r="P30" i="155" s="1"/>
  <c r="L29" i="155"/>
  <c r="D29" i="155"/>
  <c r="K29" i="155" s="1"/>
  <c r="D26" i="155"/>
  <c r="F26" i="155" s="1"/>
  <c r="R23" i="155"/>
  <c r="R22" i="155"/>
  <c r="R21" i="155"/>
  <c r="R20" i="155"/>
  <c r="F16" i="155"/>
  <c r="D16" i="155"/>
  <c r="N16" i="155" s="1"/>
  <c r="D14" i="155"/>
  <c r="N14" i="155" s="1"/>
  <c r="D13" i="155"/>
  <c r="J12" i="155"/>
  <c r="D12" i="155"/>
  <c r="D11" i="155"/>
  <c r="F11" i="155" s="1"/>
  <c r="R11" i="155" s="1"/>
  <c r="D9" i="155"/>
  <c r="P9" i="155" s="1"/>
  <c r="H8" i="155"/>
  <c r="G8" i="155"/>
  <c r="D8" i="155"/>
  <c r="L8" i="155" s="1"/>
  <c r="D7" i="155"/>
  <c r="J7" i="155" s="1"/>
  <c r="P6" i="155"/>
  <c r="D6" i="155"/>
  <c r="P4" i="155"/>
  <c r="O4" i="155"/>
  <c r="J4" i="155"/>
  <c r="I4" i="155"/>
  <c r="H4" i="155"/>
  <c r="D4" i="155"/>
  <c r="D3" i="155"/>
  <c r="P3" i="155" s="1"/>
  <c r="D1" i="155"/>
  <c r="Q83" i="154"/>
  <c r="P83" i="154"/>
  <c r="O83" i="154"/>
  <c r="N83" i="154"/>
  <c r="M83" i="154"/>
  <c r="K83" i="154"/>
  <c r="J83" i="154"/>
  <c r="I83" i="154"/>
  <c r="H83" i="154"/>
  <c r="G83" i="154"/>
  <c r="Q77" i="154"/>
  <c r="N18" i="242" s="1"/>
  <c r="P77" i="154"/>
  <c r="M18" i="242" s="1"/>
  <c r="P48" i="154"/>
  <c r="O48" i="154"/>
  <c r="M48" i="154"/>
  <c r="L48" i="154"/>
  <c r="J48" i="154"/>
  <c r="I48" i="154"/>
  <c r="H48" i="154"/>
  <c r="G48" i="154"/>
  <c r="P46" i="154"/>
  <c r="O46" i="154"/>
  <c r="N46" i="154"/>
  <c r="M46" i="154"/>
  <c r="K46" i="154"/>
  <c r="J46" i="154"/>
  <c r="H46" i="154"/>
  <c r="G46" i="154"/>
  <c r="R42" i="154"/>
  <c r="Q41" i="154"/>
  <c r="P41" i="154"/>
  <c r="O41" i="154"/>
  <c r="N41" i="154"/>
  <c r="M41" i="154"/>
  <c r="L41" i="154"/>
  <c r="K41" i="154"/>
  <c r="J41" i="154"/>
  <c r="I41" i="154"/>
  <c r="H41" i="154"/>
  <c r="G41" i="154"/>
  <c r="F41" i="154"/>
  <c r="R40" i="154"/>
  <c r="R39" i="154"/>
  <c r="R36" i="154"/>
  <c r="R23" i="154"/>
  <c r="R22" i="154"/>
  <c r="R21" i="154"/>
  <c r="R20" i="154"/>
  <c r="D1" i="154"/>
  <c r="D100" i="153"/>
  <c r="Q83" i="153"/>
  <c r="P83" i="153"/>
  <c r="O83" i="153"/>
  <c r="N83" i="153"/>
  <c r="M83" i="153"/>
  <c r="K83" i="153"/>
  <c r="J83" i="153"/>
  <c r="I83" i="153"/>
  <c r="H83" i="153"/>
  <c r="G83" i="153"/>
  <c r="Q77" i="153"/>
  <c r="N17" i="242" s="1"/>
  <c r="P77" i="153"/>
  <c r="M17" i="242" s="1"/>
  <c r="P48" i="153"/>
  <c r="O48" i="153"/>
  <c r="M48" i="153"/>
  <c r="L48" i="153"/>
  <c r="J48" i="153"/>
  <c r="I48" i="153"/>
  <c r="H48" i="153"/>
  <c r="G48" i="153"/>
  <c r="P46" i="153"/>
  <c r="O46" i="153"/>
  <c r="N46" i="153"/>
  <c r="M46" i="153"/>
  <c r="K46" i="153"/>
  <c r="J46" i="153"/>
  <c r="H46" i="153"/>
  <c r="G46" i="153"/>
  <c r="D43" i="153"/>
  <c r="I43" i="153" s="1"/>
  <c r="I46" i="153" s="1"/>
  <c r="R42" i="153"/>
  <c r="Q41" i="153"/>
  <c r="P41" i="153"/>
  <c r="O41" i="153"/>
  <c r="N41" i="153"/>
  <c r="M41" i="153"/>
  <c r="L41" i="153"/>
  <c r="K41" i="153"/>
  <c r="J41" i="153"/>
  <c r="I41" i="153"/>
  <c r="H41" i="153"/>
  <c r="G41" i="153"/>
  <c r="F41" i="153"/>
  <c r="R41" i="153" s="1"/>
  <c r="R40" i="153"/>
  <c r="R39" i="153"/>
  <c r="R36" i="153"/>
  <c r="R23" i="153"/>
  <c r="R22" i="153"/>
  <c r="R21" i="153"/>
  <c r="R20" i="153"/>
  <c r="D1" i="153"/>
  <c r="Q83" i="152"/>
  <c r="P83" i="152"/>
  <c r="O83" i="152"/>
  <c r="N83" i="152"/>
  <c r="M83" i="152"/>
  <c r="K83" i="152"/>
  <c r="J83" i="152"/>
  <c r="I83" i="152"/>
  <c r="H83" i="152"/>
  <c r="G83" i="152"/>
  <c r="Q77" i="152"/>
  <c r="N16" i="242" s="1"/>
  <c r="P77" i="152"/>
  <c r="M16" i="242" s="1"/>
  <c r="P48" i="152"/>
  <c r="O48" i="152"/>
  <c r="M48" i="152"/>
  <c r="L48" i="152"/>
  <c r="J48" i="152"/>
  <c r="I48" i="152"/>
  <c r="H48" i="152"/>
  <c r="G48" i="152"/>
  <c r="P46" i="152"/>
  <c r="O46" i="152"/>
  <c r="N46" i="152"/>
  <c r="M46" i="152"/>
  <c r="K46" i="152"/>
  <c r="J46" i="152"/>
  <c r="H46" i="152"/>
  <c r="G46" i="152"/>
  <c r="R42" i="152"/>
  <c r="Q41" i="152"/>
  <c r="P41" i="152"/>
  <c r="O41" i="152"/>
  <c r="N41" i="152"/>
  <c r="M41" i="152"/>
  <c r="L41" i="152"/>
  <c r="K41" i="152"/>
  <c r="J41" i="152"/>
  <c r="I41" i="152"/>
  <c r="H41" i="152"/>
  <c r="G41" i="152"/>
  <c r="F41" i="152"/>
  <c r="R40" i="152"/>
  <c r="R39" i="152"/>
  <c r="R36" i="152"/>
  <c r="R23" i="152"/>
  <c r="R22" i="152"/>
  <c r="R21" i="152"/>
  <c r="R20" i="152"/>
  <c r="D1" i="152"/>
  <c r="D91" i="151"/>
  <c r="D89" i="151"/>
  <c r="Q83" i="151"/>
  <c r="P83" i="151"/>
  <c r="O83" i="151"/>
  <c r="N83" i="151"/>
  <c r="M83" i="151"/>
  <c r="K83" i="151"/>
  <c r="J83" i="151"/>
  <c r="I83" i="151"/>
  <c r="H83" i="151"/>
  <c r="G83" i="151"/>
  <c r="Q77" i="151"/>
  <c r="N15" i="242" s="1"/>
  <c r="P77" i="151"/>
  <c r="M15" i="242" s="1"/>
  <c r="P48" i="151"/>
  <c r="O48" i="151"/>
  <c r="M48" i="151"/>
  <c r="L48" i="151"/>
  <c r="J48" i="151"/>
  <c r="I48" i="151"/>
  <c r="H48" i="151"/>
  <c r="G48" i="151"/>
  <c r="P46" i="151"/>
  <c r="O46" i="151"/>
  <c r="N46" i="151"/>
  <c r="M46" i="151"/>
  <c r="K46" i="151"/>
  <c r="J46" i="151"/>
  <c r="H46" i="151"/>
  <c r="G46" i="151"/>
  <c r="R42" i="151"/>
  <c r="Q41" i="151"/>
  <c r="P41" i="151"/>
  <c r="O41" i="151"/>
  <c r="N41" i="151"/>
  <c r="M41" i="151"/>
  <c r="L41" i="151"/>
  <c r="K41" i="151"/>
  <c r="J41" i="151"/>
  <c r="I41" i="151"/>
  <c r="H41" i="151"/>
  <c r="G41" i="151"/>
  <c r="F41" i="151"/>
  <c r="R40" i="151"/>
  <c r="R39" i="151"/>
  <c r="R36" i="151"/>
  <c r="R23" i="151"/>
  <c r="R22" i="151"/>
  <c r="R21" i="151"/>
  <c r="R20" i="151"/>
  <c r="R11" i="151"/>
  <c r="D1" i="151"/>
  <c r="D100" i="151" s="1"/>
  <c r="Q83" i="150"/>
  <c r="P83" i="150"/>
  <c r="O83" i="150"/>
  <c r="N83" i="150"/>
  <c r="M83" i="150"/>
  <c r="K83" i="150"/>
  <c r="J83" i="150"/>
  <c r="I83" i="150"/>
  <c r="H83" i="150"/>
  <c r="G83" i="150"/>
  <c r="Q77" i="150"/>
  <c r="N14" i="242" s="1"/>
  <c r="P77" i="150"/>
  <c r="M14" i="242" s="1"/>
  <c r="P48" i="150"/>
  <c r="O48" i="150"/>
  <c r="M48" i="150"/>
  <c r="L48" i="150"/>
  <c r="J48" i="150"/>
  <c r="I48" i="150"/>
  <c r="H48" i="150"/>
  <c r="G48" i="150"/>
  <c r="P46" i="150"/>
  <c r="O46" i="150"/>
  <c r="N46" i="150"/>
  <c r="M46" i="150"/>
  <c r="K46" i="150"/>
  <c r="J46" i="150"/>
  <c r="H46" i="150"/>
  <c r="G46" i="150"/>
  <c r="R42" i="150"/>
  <c r="Q41" i="150"/>
  <c r="P41" i="150"/>
  <c r="O41" i="150"/>
  <c r="N41" i="150"/>
  <c r="M41" i="150"/>
  <c r="L41" i="150"/>
  <c r="K41" i="150"/>
  <c r="J41" i="150"/>
  <c r="I41" i="150"/>
  <c r="H41" i="150"/>
  <c r="G41" i="150"/>
  <c r="F41" i="150"/>
  <c r="R40" i="150"/>
  <c r="R39" i="150"/>
  <c r="R36" i="150"/>
  <c r="D26" i="150"/>
  <c r="R23" i="150"/>
  <c r="R22" i="150"/>
  <c r="R21" i="150"/>
  <c r="R20" i="150"/>
  <c r="D7" i="150"/>
  <c r="L7" i="150" s="1"/>
  <c r="D6" i="150"/>
  <c r="L6" i="150" s="1"/>
  <c r="D1" i="150"/>
  <c r="D101" i="149"/>
  <c r="Q83" i="149"/>
  <c r="P83" i="149"/>
  <c r="O83" i="149"/>
  <c r="N83" i="149"/>
  <c r="M83" i="149"/>
  <c r="K83" i="149"/>
  <c r="J83" i="149"/>
  <c r="I83" i="149"/>
  <c r="H83" i="149"/>
  <c r="G83" i="149"/>
  <c r="Q77" i="149"/>
  <c r="N13" i="242" s="1"/>
  <c r="P77" i="149"/>
  <c r="M13" i="242" s="1"/>
  <c r="D76" i="149"/>
  <c r="D67" i="149"/>
  <c r="D54" i="149"/>
  <c r="P48" i="149"/>
  <c r="O48" i="149"/>
  <c r="M48" i="149"/>
  <c r="L48" i="149"/>
  <c r="J48" i="149"/>
  <c r="I48" i="149"/>
  <c r="H48" i="149"/>
  <c r="G48" i="149"/>
  <c r="P46" i="149"/>
  <c r="O46" i="149"/>
  <c r="N46" i="149"/>
  <c r="M46" i="149"/>
  <c r="K46" i="149"/>
  <c r="J46" i="149"/>
  <c r="H46" i="149"/>
  <c r="G46" i="149"/>
  <c r="R42" i="149"/>
  <c r="Q41" i="149"/>
  <c r="P41" i="149"/>
  <c r="O41" i="149"/>
  <c r="N41" i="149"/>
  <c r="M41" i="149"/>
  <c r="L41" i="149"/>
  <c r="K41" i="149"/>
  <c r="J41" i="149"/>
  <c r="I41" i="149"/>
  <c r="H41" i="149"/>
  <c r="G41" i="149"/>
  <c r="F41" i="149"/>
  <c r="R40" i="149"/>
  <c r="R39" i="149"/>
  <c r="R36" i="149"/>
  <c r="D31" i="149"/>
  <c r="M31" i="149" s="1"/>
  <c r="R23" i="149"/>
  <c r="R22" i="149"/>
  <c r="R21" i="149"/>
  <c r="R20" i="149"/>
  <c r="D16" i="149"/>
  <c r="D12" i="149"/>
  <c r="L12" i="149" s="1"/>
  <c r="D1" i="149"/>
  <c r="Q83" i="148"/>
  <c r="P83" i="148"/>
  <c r="O83" i="148"/>
  <c r="N83" i="148"/>
  <c r="M83" i="148"/>
  <c r="K83" i="148"/>
  <c r="J83" i="148"/>
  <c r="I83" i="148"/>
  <c r="H83" i="148"/>
  <c r="G83" i="148"/>
  <c r="Q77" i="148"/>
  <c r="N12" i="242" s="1"/>
  <c r="P77" i="148"/>
  <c r="M12" i="242" s="1"/>
  <c r="P48" i="148"/>
  <c r="O48" i="148"/>
  <c r="M48" i="148"/>
  <c r="L48" i="148"/>
  <c r="J48" i="148"/>
  <c r="I48" i="148"/>
  <c r="H48" i="148"/>
  <c r="G48" i="148"/>
  <c r="P46" i="148"/>
  <c r="O46" i="148"/>
  <c r="N46" i="148"/>
  <c r="M46" i="148"/>
  <c r="K46" i="148"/>
  <c r="J46" i="148"/>
  <c r="H46" i="148"/>
  <c r="G46" i="148"/>
  <c r="R42" i="148"/>
  <c r="P41" i="148"/>
  <c r="O41" i="148"/>
  <c r="N41" i="148"/>
  <c r="M41" i="148"/>
  <c r="L41" i="148"/>
  <c r="K41" i="148"/>
  <c r="J41" i="148"/>
  <c r="I41" i="148"/>
  <c r="H41" i="148"/>
  <c r="G41" i="148"/>
  <c r="F41" i="148"/>
  <c r="R40" i="148"/>
  <c r="R39" i="148"/>
  <c r="R36" i="148"/>
  <c r="R23" i="148"/>
  <c r="R22" i="148"/>
  <c r="D1" i="148"/>
  <c r="D107" i="148" s="1"/>
  <c r="D95" i="148" s="1"/>
  <c r="Q83" i="147"/>
  <c r="P83" i="147"/>
  <c r="O83" i="147"/>
  <c r="N83" i="147"/>
  <c r="M83" i="147"/>
  <c r="K83" i="147"/>
  <c r="J83" i="147"/>
  <c r="I83" i="147"/>
  <c r="H83" i="147"/>
  <c r="G83" i="147"/>
  <c r="Q77" i="147"/>
  <c r="N11" i="242" s="1"/>
  <c r="P77" i="147"/>
  <c r="M11" i="242" s="1"/>
  <c r="P48" i="147"/>
  <c r="O48" i="147"/>
  <c r="M48" i="147"/>
  <c r="L48" i="147"/>
  <c r="J48" i="147"/>
  <c r="I48" i="147"/>
  <c r="H48" i="147"/>
  <c r="G48" i="147"/>
  <c r="P46" i="147"/>
  <c r="O46" i="147"/>
  <c r="N46" i="147"/>
  <c r="M46" i="147"/>
  <c r="K46" i="147"/>
  <c r="J46" i="147"/>
  <c r="H46" i="147"/>
  <c r="G46" i="147"/>
  <c r="R42" i="147"/>
  <c r="Q41" i="147"/>
  <c r="P41" i="147"/>
  <c r="O41" i="147"/>
  <c r="N41" i="147"/>
  <c r="M41" i="147"/>
  <c r="L41" i="147"/>
  <c r="K41" i="147"/>
  <c r="J41" i="147"/>
  <c r="I41" i="147"/>
  <c r="H41" i="147"/>
  <c r="G41" i="147"/>
  <c r="F41" i="147"/>
  <c r="R40" i="147"/>
  <c r="R39" i="147"/>
  <c r="R36" i="147"/>
  <c r="R23" i="147"/>
  <c r="R22" i="147"/>
  <c r="R21" i="147"/>
  <c r="R20" i="147"/>
  <c r="D1" i="147"/>
  <c r="D100" i="147" s="1"/>
  <c r="D106" i="146"/>
  <c r="D90" i="146"/>
  <c r="Q83" i="146"/>
  <c r="P83" i="146"/>
  <c r="O83" i="146"/>
  <c r="N83" i="146"/>
  <c r="M83" i="146"/>
  <c r="K83" i="146"/>
  <c r="J83" i="146"/>
  <c r="I83" i="146"/>
  <c r="H83" i="146"/>
  <c r="G83" i="146"/>
  <c r="Q77" i="146"/>
  <c r="N10" i="242" s="1"/>
  <c r="P77" i="146"/>
  <c r="M10" i="242" s="1"/>
  <c r="P48" i="146"/>
  <c r="O48" i="146"/>
  <c r="M48" i="146"/>
  <c r="L48" i="146"/>
  <c r="J48" i="146"/>
  <c r="I48" i="146"/>
  <c r="H48" i="146"/>
  <c r="G48" i="146"/>
  <c r="P46" i="146"/>
  <c r="O46" i="146"/>
  <c r="N46" i="146"/>
  <c r="M46" i="146"/>
  <c r="K46" i="146"/>
  <c r="J46" i="146"/>
  <c r="H46" i="146"/>
  <c r="G46" i="146"/>
  <c r="R42" i="146"/>
  <c r="Q41" i="146"/>
  <c r="P41" i="146"/>
  <c r="O41" i="146"/>
  <c r="N41" i="146"/>
  <c r="M41" i="146"/>
  <c r="L41" i="146"/>
  <c r="K41" i="146"/>
  <c r="J41" i="146"/>
  <c r="I41" i="146"/>
  <c r="H41" i="146"/>
  <c r="G41" i="146"/>
  <c r="F41" i="146"/>
  <c r="R40" i="146"/>
  <c r="R39" i="146"/>
  <c r="R36" i="146"/>
  <c r="R23" i="146"/>
  <c r="R22" i="146"/>
  <c r="R21" i="146"/>
  <c r="R20" i="146"/>
  <c r="D1" i="146"/>
  <c r="D101" i="145"/>
  <c r="Q83" i="145"/>
  <c r="P83" i="145"/>
  <c r="O83" i="145"/>
  <c r="N83" i="145"/>
  <c r="M83" i="145"/>
  <c r="K83" i="145"/>
  <c r="J83" i="145"/>
  <c r="I83" i="145"/>
  <c r="H83" i="145"/>
  <c r="G83" i="145"/>
  <c r="Q77" i="145"/>
  <c r="N9" i="242" s="1"/>
  <c r="P77" i="145"/>
  <c r="M9" i="242" s="1"/>
  <c r="P48" i="145"/>
  <c r="O48" i="145"/>
  <c r="M48" i="145"/>
  <c r="L48" i="145"/>
  <c r="J48" i="145"/>
  <c r="I48" i="145"/>
  <c r="H48" i="145"/>
  <c r="G48" i="145"/>
  <c r="P46" i="145"/>
  <c r="O46" i="145"/>
  <c r="N46" i="145"/>
  <c r="M46" i="145"/>
  <c r="K46" i="145"/>
  <c r="J46" i="145"/>
  <c r="H46" i="145"/>
  <c r="G46" i="145"/>
  <c r="D45" i="145"/>
  <c r="R42" i="145"/>
  <c r="Q41" i="145"/>
  <c r="P41" i="145"/>
  <c r="O41" i="145"/>
  <c r="N41" i="145"/>
  <c r="M41" i="145"/>
  <c r="L41" i="145"/>
  <c r="K41" i="145"/>
  <c r="J41" i="145"/>
  <c r="I41" i="145"/>
  <c r="H41" i="145"/>
  <c r="G41" i="145"/>
  <c r="F41" i="145"/>
  <c r="R40" i="145"/>
  <c r="R39" i="145"/>
  <c r="R36" i="145"/>
  <c r="R23" i="145"/>
  <c r="R22" i="145"/>
  <c r="R21" i="145"/>
  <c r="R20" i="145"/>
  <c r="D1" i="145"/>
  <c r="D99" i="144"/>
  <c r="Q83" i="144"/>
  <c r="P83" i="144"/>
  <c r="O83" i="144"/>
  <c r="N83" i="144"/>
  <c r="M83" i="144"/>
  <c r="K83" i="144"/>
  <c r="J83" i="144"/>
  <c r="I83" i="144"/>
  <c r="H83" i="144"/>
  <c r="G83" i="144"/>
  <c r="Q77" i="144"/>
  <c r="N8" i="242" s="1"/>
  <c r="P77" i="144"/>
  <c r="M8" i="242" s="1"/>
  <c r="D68" i="144"/>
  <c r="D61" i="144"/>
  <c r="P48" i="144"/>
  <c r="O48" i="144"/>
  <c r="M48" i="144"/>
  <c r="L48" i="144"/>
  <c r="J48" i="144"/>
  <c r="I48" i="144"/>
  <c r="H48" i="144"/>
  <c r="G48" i="144"/>
  <c r="P46" i="144"/>
  <c r="O46" i="144"/>
  <c r="N46" i="144"/>
  <c r="M46" i="144"/>
  <c r="K46" i="144"/>
  <c r="J46" i="144"/>
  <c r="H46" i="144"/>
  <c r="G46" i="144"/>
  <c r="D43" i="144"/>
  <c r="R42" i="144"/>
  <c r="Q41" i="144"/>
  <c r="P41" i="144"/>
  <c r="O41" i="144"/>
  <c r="N41" i="144"/>
  <c r="M41" i="144"/>
  <c r="L41" i="144"/>
  <c r="K41" i="144"/>
  <c r="J41" i="144"/>
  <c r="I41" i="144"/>
  <c r="H41" i="144"/>
  <c r="G41" i="144"/>
  <c r="F41" i="144"/>
  <c r="R41" i="144" s="1"/>
  <c r="R40" i="144"/>
  <c r="R39" i="144"/>
  <c r="R36" i="144"/>
  <c r="L28" i="144"/>
  <c r="D28" i="144"/>
  <c r="H28" i="144" s="1"/>
  <c r="R23" i="144"/>
  <c r="R22" i="144"/>
  <c r="R21" i="144"/>
  <c r="R20" i="144"/>
  <c r="K13" i="144"/>
  <c r="J13" i="144"/>
  <c r="D13" i="144"/>
  <c r="D7" i="144"/>
  <c r="K7" i="144" s="1"/>
  <c r="D6" i="144"/>
  <c r="D1" i="144"/>
  <c r="Q83" i="143"/>
  <c r="P83" i="143"/>
  <c r="O83" i="143"/>
  <c r="N83" i="143"/>
  <c r="M83" i="143"/>
  <c r="K83" i="143"/>
  <c r="J83" i="143"/>
  <c r="I83" i="143"/>
  <c r="H83" i="143"/>
  <c r="G83" i="143"/>
  <c r="Q77" i="143"/>
  <c r="N7" i="242" s="1"/>
  <c r="P77" i="143"/>
  <c r="M7" i="242" s="1"/>
  <c r="P48" i="143"/>
  <c r="O48" i="143"/>
  <c r="M48" i="143"/>
  <c r="L48" i="143"/>
  <c r="J48" i="143"/>
  <c r="I48" i="143"/>
  <c r="H48" i="143"/>
  <c r="G48" i="143"/>
  <c r="P46" i="143"/>
  <c r="O46" i="143"/>
  <c r="N46" i="143"/>
  <c r="M46" i="143"/>
  <c r="K46" i="143"/>
  <c r="J46" i="143"/>
  <c r="H46" i="143"/>
  <c r="G46" i="143"/>
  <c r="R42" i="143"/>
  <c r="Q41" i="143"/>
  <c r="P41" i="143"/>
  <c r="O41" i="143"/>
  <c r="N41" i="143"/>
  <c r="M41" i="143"/>
  <c r="L41" i="143"/>
  <c r="K41" i="143"/>
  <c r="J41" i="143"/>
  <c r="I41" i="143"/>
  <c r="H41" i="143"/>
  <c r="G41" i="143"/>
  <c r="F41" i="143"/>
  <c r="R40" i="143"/>
  <c r="R39" i="143"/>
  <c r="R36" i="143"/>
  <c r="R23" i="143"/>
  <c r="R22" i="143"/>
  <c r="R21" i="143"/>
  <c r="R20" i="143"/>
  <c r="D11" i="143"/>
  <c r="F11" i="143" s="1"/>
  <c r="O10" i="143"/>
  <c r="D10" i="143"/>
  <c r="G10" i="143" s="1"/>
  <c r="D9" i="143"/>
  <c r="N9" i="143" s="1"/>
  <c r="N8" i="143"/>
  <c r="D8" i="143"/>
  <c r="G8" i="143" s="1"/>
  <c r="D7" i="143"/>
  <c r="M7" i="143" s="1"/>
  <c r="D6" i="143"/>
  <c r="M6" i="143" s="1"/>
  <c r="D1" i="143"/>
  <c r="Q83" i="142"/>
  <c r="P83" i="142"/>
  <c r="O83" i="142"/>
  <c r="N83" i="142"/>
  <c r="M83" i="142"/>
  <c r="K83" i="142"/>
  <c r="J83" i="142"/>
  <c r="I83" i="142"/>
  <c r="H83" i="142"/>
  <c r="G83" i="142"/>
  <c r="Q77" i="142"/>
  <c r="N6" i="242" s="1"/>
  <c r="P77" i="142"/>
  <c r="M6" i="242" s="1"/>
  <c r="P48" i="142"/>
  <c r="O48" i="142"/>
  <c r="M48" i="142"/>
  <c r="L48" i="142"/>
  <c r="J48" i="142"/>
  <c r="I48" i="142"/>
  <c r="H48" i="142"/>
  <c r="G48" i="142"/>
  <c r="P46" i="142"/>
  <c r="O46" i="142"/>
  <c r="N46" i="142"/>
  <c r="M46" i="142"/>
  <c r="K46" i="142"/>
  <c r="J46" i="142"/>
  <c r="H46" i="142"/>
  <c r="G46" i="142"/>
  <c r="R42" i="142"/>
  <c r="Q41" i="142"/>
  <c r="P41" i="142"/>
  <c r="O41" i="142"/>
  <c r="N41" i="142"/>
  <c r="M41" i="142"/>
  <c r="L41" i="142"/>
  <c r="K41" i="142"/>
  <c r="J41" i="142"/>
  <c r="I41" i="142"/>
  <c r="H41" i="142"/>
  <c r="G41" i="142"/>
  <c r="F41" i="142"/>
  <c r="R40" i="142"/>
  <c r="R39" i="142"/>
  <c r="R36" i="142"/>
  <c r="R23" i="142"/>
  <c r="R22" i="142"/>
  <c r="R21" i="142"/>
  <c r="R20" i="142"/>
  <c r="D1" i="142"/>
  <c r="D97" i="140"/>
  <c r="D89" i="140"/>
  <c r="Q83" i="140"/>
  <c r="P83" i="140"/>
  <c r="O83" i="140"/>
  <c r="N83" i="140"/>
  <c r="M83" i="140"/>
  <c r="K83" i="140"/>
  <c r="J83" i="140"/>
  <c r="I83" i="140"/>
  <c r="H83" i="140"/>
  <c r="G83" i="140"/>
  <c r="Q77" i="140"/>
  <c r="N5" i="242" s="1"/>
  <c r="P77" i="140"/>
  <c r="M5" i="242" s="1"/>
  <c r="D76" i="140"/>
  <c r="L76" i="140" s="1"/>
  <c r="D73" i="140"/>
  <c r="D68" i="140"/>
  <c r="D67" i="140"/>
  <c r="D65" i="140"/>
  <c r="M65" i="140" s="1"/>
  <c r="D54" i="140"/>
  <c r="M54" i="140" s="1"/>
  <c r="D53" i="140"/>
  <c r="N53" i="140" s="1"/>
  <c r="P48" i="140"/>
  <c r="O48" i="140"/>
  <c r="M48" i="140"/>
  <c r="L48" i="140"/>
  <c r="J48" i="140"/>
  <c r="I48" i="140"/>
  <c r="H48" i="140"/>
  <c r="G48" i="140"/>
  <c r="P46" i="140"/>
  <c r="O46" i="140"/>
  <c r="N46" i="140"/>
  <c r="M46" i="140"/>
  <c r="K46" i="140"/>
  <c r="J46" i="140"/>
  <c r="H46" i="140"/>
  <c r="G46" i="140"/>
  <c r="R42" i="140"/>
  <c r="Q41" i="140"/>
  <c r="P41" i="140"/>
  <c r="O41" i="140"/>
  <c r="N41" i="140"/>
  <c r="M41" i="140"/>
  <c r="L41" i="140"/>
  <c r="K41" i="140"/>
  <c r="J41" i="140"/>
  <c r="I41" i="140"/>
  <c r="H41" i="140"/>
  <c r="G41" i="140"/>
  <c r="F41" i="140"/>
  <c r="R40" i="140"/>
  <c r="R39" i="140"/>
  <c r="R36" i="140"/>
  <c r="K26" i="140"/>
  <c r="D26" i="140"/>
  <c r="P26" i="140" s="1"/>
  <c r="R23" i="140"/>
  <c r="R22" i="140"/>
  <c r="R21" i="140"/>
  <c r="R20" i="140"/>
  <c r="D17" i="140"/>
  <c r="J17" i="140" s="1"/>
  <c r="K13" i="140"/>
  <c r="D13" i="140"/>
  <c r="D5" i="140"/>
  <c r="D3" i="140"/>
  <c r="D1" i="140"/>
  <c r="D103" i="140" s="1"/>
  <c r="D97" i="139"/>
  <c r="Q83" i="139"/>
  <c r="P83" i="139"/>
  <c r="O83" i="139"/>
  <c r="N83" i="139"/>
  <c r="M83" i="139"/>
  <c r="K83" i="139"/>
  <c r="J83" i="139"/>
  <c r="I83" i="139"/>
  <c r="H83" i="139"/>
  <c r="G83" i="139"/>
  <c r="Q77" i="139"/>
  <c r="N4" i="242" s="1"/>
  <c r="P77" i="139"/>
  <c r="M4" i="242" s="1"/>
  <c r="P48" i="139"/>
  <c r="O48" i="139"/>
  <c r="M48" i="139"/>
  <c r="L48" i="139"/>
  <c r="J48" i="139"/>
  <c r="I48" i="139"/>
  <c r="H48" i="139"/>
  <c r="G48" i="139"/>
  <c r="P46" i="139"/>
  <c r="O46" i="139"/>
  <c r="N46" i="139"/>
  <c r="M46" i="139"/>
  <c r="K46" i="139"/>
  <c r="J46" i="139"/>
  <c r="H46" i="139"/>
  <c r="G46" i="139"/>
  <c r="D44" i="139"/>
  <c r="F44" i="139" s="1"/>
  <c r="F46" i="139" s="1"/>
  <c r="R42" i="139"/>
  <c r="Q41" i="139"/>
  <c r="P41" i="139"/>
  <c r="O41" i="139"/>
  <c r="N41" i="139"/>
  <c r="M41" i="139"/>
  <c r="L41" i="139"/>
  <c r="K41" i="139"/>
  <c r="J41" i="139"/>
  <c r="I41" i="139"/>
  <c r="H41" i="139"/>
  <c r="G41" i="139"/>
  <c r="F41" i="139"/>
  <c r="R40" i="139"/>
  <c r="R39" i="139"/>
  <c r="R36" i="139"/>
  <c r="R23" i="139"/>
  <c r="R22" i="139"/>
  <c r="R21" i="139"/>
  <c r="R20" i="139"/>
  <c r="D1" i="139"/>
  <c r="D106" i="141"/>
  <c r="D98" i="141"/>
  <c r="D91" i="141"/>
  <c r="Q83" i="141"/>
  <c r="P83" i="141"/>
  <c r="O83" i="141"/>
  <c r="N83" i="141"/>
  <c r="M83" i="141"/>
  <c r="K83" i="141"/>
  <c r="J83" i="141"/>
  <c r="I83" i="141"/>
  <c r="H83" i="141"/>
  <c r="G83" i="141"/>
  <c r="Q77" i="141"/>
  <c r="N2" i="242" s="1"/>
  <c r="P77" i="141"/>
  <c r="M2" i="242" s="1"/>
  <c r="D76" i="141"/>
  <c r="D74" i="141"/>
  <c r="D69" i="141"/>
  <c r="D68" i="141"/>
  <c r="D65" i="141"/>
  <c r="D58" i="141"/>
  <c r="D54" i="141"/>
  <c r="P48" i="141"/>
  <c r="O48" i="141"/>
  <c r="M48" i="141"/>
  <c r="M48" i="239" s="1"/>
  <c r="L48" i="141"/>
  <c r="J48" i="141"/>
  <c r="I48" i="141"/>
  <c r="H48" i="141"/>
  <c r="H48" i="239" s="1"/>
  <c r="G48" i="141"/>
  <c r="P46" i="141"/>
  <c r="O46" i="141"/>
  <c r="N46" i="141"/>
  <c r="M46" i="141"/>
  <c r="K46" i="141"/>
  <c r="J46" i="141"/>
  <c r="H46" i="141"/>
  <c r="G46" i="141"/>
  <c r="D44" i="141"/>
  <c r="D43" i="141"/>
  <c r="R42" i="141"/>
  <c r="Q41" i="141"/>
  <c r="P41" i="141"/>
  <c r="O41" i="141"/>
  <c r="O41" i="239" s="1"/>
  <c r="N41" i="141"/>
  <c r="M41" i="141"/>
  <c r="L41" i="141"/>
  <c r="K41" i="141"/>
  <c r="K41" i="239" s="1"/>
  <c r="J41" i="141"/>
  <c r="I41" i="141"/>
  <c r="H41" i="141"/>
  <c r="G41" i="141"/>
  <c r="G41" i="239" s="1"/>
  <c r="F41" i="141"/>
  <c r="R40" i="141"/>
  <c r="R39" i="141"/>
  <c r="R36" i="141"/>
  <c r="D29" i="141"/>
  <c r="H29" i="141" s="1"/>
  <c r="D26" i="141"/>
  <c r="K26" i="141" s="1"/>
  <c r="R23" i="141"/>
  <c r="R22" i="141"/>
  <c r="R21" i="141"/>
  <c r="R20" i="141"/>
  <c r="D15" i="141"/>
  <c r="D14" i="141"/>
  <c r="I14" i="141" s="1"/>
  <c r="J13" i="141"/>
  <c r="D13" i="141"/>
  <c r="D12" i="141"/>
  <c r="D9" i="141"/>
  <c r="P9" i="141" s="1"/>
  <c r="J8" i="141"/>
  <c r="D8" i="141"/>
  <c r="N8" i="141" s="1"/>
  <c r="D3" i="141"/>
  <c r="D1" i="141"/>
  <c r="Q83" i="138"/>
  <c r="P83" i="138"/>
  <c r="O83" i="138"/>
  <c r="N83" i="138"/>
  <c r="M83" i="138"/>
  <c r="K83" i="138"/>
  <c r="J83" i="138"/>
  <c r="I83" i="138"/>
  <c r="H83" i="138"/>
  <c r="G83" i="138"/>
  <c r="Q77" i="138"/>
  <c r="N3" i="242" s="1"/>
  <c r="P77" i="138"/>
  <c r="M3" i="242" s="1"/>
  <c r="P48" i="138"/>
  <c r="O48" i="138"/>
  <c r="M48" i="138"/>
  <c r="L48" i="138"/>
  <c r="J48" i="138"/>
  <c r="I48" i="138"/>
  <c r="H48" i="138"/>
  <c r="G48" i="138"/>
  <c r="P46" i="138"/>
  <c r="O46" i="138"/>
  <c r="N46" i="138"/>
  <c r="M46" i="138"/>
  <c r="K46" i="138"/>
  <c r="J46" i="138"/>
  <c r="H46" i="138"/>
  <c r="G46" i="138"/>
  <c r="R42" i="138"/>
  <c r="Q41" i="138"/>
  <c r="P41" i="138"/>
  <c r="O41" i="138"/>
  <c r="N41" i="138"/>
  <c r="M41" i="138"/>
  <c r="L41" i="138"/>
  <c r="K41" i="138"/>
  <c r="J41" i="138"/>
  <c r="I41" i="138"/>
  <c r="H41" i="138"/>
  <c r="G41" i="138"/>
  <c r="F41" i="138"/>
  <c r="R40" i="138"/>
  <c r="R39" i="138"/>
  <c r="R36" i="138"/>
  <c r="D27" i="138"/>
  <c r="R23" i="138"/>
  <c r="R22" i="138"/>
  <c r="R21" i="138"/>
  <c r="R20" i="138"/>
  <c r="D13" i="138"/>
  <c r="O13" i="138" s="1"/>
  <c r="D1" i="138"/>
  <c r="D51" i="148" l="1"/>
  <c r="R41" i="150"/>
  <c r="D15" i="154"/>
  <c r="D33" i="154"/>
  <c r="O33" i="154" s="1"/>
  <c r="D66" i="154"/>
  <c r="H66" i="154" s="1"/>
  <c r="D98" i="154"/>
  <c r="G7" i="155"/>
  <c r="O7" i="155"/>
  <c r="O26" i="155"/>
  <c r="R11" i="156"/>
  <c r="I10" i="157"/>
  <c r="P13" i="157"/>
  <c r="I13" i="157"/>
  <c r="O13" i="157"/>
  <c r="G28" i="157"/>
  <c r="O61" i="157"/>
  <c r="H14" i="160"/>
  <c r="O28" i="164"/>
  <c r="J28" i="164"/>
  <c r="G50" i="164"/>
  <c r="D73" i="166"/>
  <c r="D74" i="166"/>
  <c r="D52" i="166"/>
  <c r="L52" i="166" s="1"/>
  <c r="D8" i="166"/>
  <c r="M8" i="166" s="1"/>
  <c r="D32" i="166"/>
  <c r="O32" i="166" s="1"/>
  <c r="P13" i="167"/>
  <c r="I13" i="167"/>
  <c r="O13" i="167"/>
  <c r="F54" i="167"/>
  <c r="L74" i="167"/>
  <c r="O3" i="168"/>
  <c r="G3" i="168"/>
  <c r="L3" i="168"/>
  <c r="D102" i="170"/>
  <c r="D91" i="170"/>
  <c r="D57" i="170"/>
  <c r="D52" i="170"/>
  <c r="F52" i="170" s="1"/>
  <c r="D51" i="170"/>
  <c r="D44" i="170"/>
  <c r="D33" i="170"/>
  <c r="D15" i="170"/>
  <c r="D12" i="170"/>
  <c r="D8" i="170"/>
  <c r="D7" i="170"/>
  <c r="D5" i="170"/>
  <c r="D4" i="170"/>
  <c r="D3" i="170"/>
  <c r="D107" i="170"/>
  <c r="D95" i="170" s="1"/>
  <c r="D101" i="170"/>
  <c r="D89" i="170"/>
  <c r="D72" i="170"/>
  <c r="F72" i="170" s="1"/>
  <c r="D68" i="170"/>
  <c r="F68" i="170" s="1"/>
  <c r="D64" i="170"/>
  <c r="D55" i="170"/>
  <c r="D43" i="170"/>
  <c r="D28" i="170"/>
  <c r="D17" i="170"/>
  <c r="D10" i="170"/>
  <c r="D6" i="170"/>
  <c r="D11" i="170"/>
  <c r="F11" i="170" s="1"/>
  <c r="R11" i="170" s="1"/>
  <c r="D13" i="170"/>
  <c r="D27" i="170"/>
  <c r="D29" i="170"/>
  <c r="D30" i="170"/>
  <c r="D31" i="170"/>
  <c r="D32" i="170"/>
  <c r="D65" i="170"/>
  <c r="D106" i="170"/>
  <c r="I5" i="171"/>
  <c r="O5" i="171"/>
  <c r="H5" i="171"/>
  <c r="O4" i="181"/>
  <c r="I4" i="181"/>
  <c r="N4" i="181"/>
  <c r="H4" i="181"/>
  <c r="P4" i="181"/>
  <c r="N13" i="181"/>
  <c r="K13" i="181"/>
  <c r="J13" i="181"/>
  <c r="D3" i="185"/>
  <c r="L3" i="185" s="1"/>
  <c r="D74" i="185"/>
  <c r="K8" i="186"/>
  <c r="H8" i="186"/>
  <c r="K14" i="187"/>
  <c r="L14" i="187"/>
  <c r="K6" i="189"/>
  <c r="H6" i="189"/>
  <c r="O6" i="189"/>
  <c r="G6" i="189"/>
  <c r="L28" i="189"/>
  <c r="K28" i="189"/>
  <c r="J28" i="189"/>
  <c r="K54" i="141"/>
  <c r="H74" i="141"/>
  <c r="K8" i="141"/>
  <c r="K13" i="141"/>
  <c r="H14" i="141"/>
  <c r="G29" i="141"/>
  <c r="N29" i="141"/>
  <c r="H41" i="239"/>
  <c r="L41" i="239"/>
  <c r="P41" i="239"/>
  <c r="K46" i="239"/>
  <c r="P46" i="239"/>
  <c r="I48" i="239"/>
  <c r="O48" i="239"/>
  <c r="L54" i="141"/>
  <c r="L65" i="141"/>
  <c r="K76" i="141"/>
  <c r="L76" i="141"/>
  <c r="G83" i="239"/>
  <c r="K83" i="239"/>
  <c r="P83" i="239"/>
  <c r="D107" i="139"/>
  <c r="D95" i="139" s="1"/>
  <c r="D81" i="139"/>
  <c r="D101" i="139"/>
  <c r="P13" i="140"/>
  <c r="I13" i="140"/>
  <c r="N13" i="140"/>
  <c r="G17" i="140"/>
  <c r="M26" i="140"/>
  <c r="R41" i="140"/>
  <c r="D6" i="142"/>
  <c r="D4" i="147"/>
  <c r="D10" i="147"/>
  <c r="D33" i="147"/>
  <c r="D34" i="147"/>
  <c r="D68" i="147"/>
  <c r="F68" i="147" s="1"/>
  <c r="D105" i="148"/>
  <c r="D64" i="148"/>
  <c r="D33" i="148"/>
  <c r="D27" i="148"/>
  <c r="D10" i="148"/>
  <c r="D100" i="141"/>
  <c r="D90" i="141"/>
  <c r="D81" i="141"/>
  <c r="D72" i="141"/>
  <c r="D55" i="141"/>
  <c r="D51" i="141"/>
  <c r="G8" i="141"/>
  <c r="I9" i="141"/>
  <c r="H13" i="141"/>
  <c r="O13" i="141"/>
  <c r="D16" i="141"/>
  <c r="D27" i="141"/>
  <c r="D30" i="141"/>
  <c r="D32" i="141"/>
  <c r="D33" i="141"/>
  <c r="I41" i="239"/>
  <c r="M41" i="239"/>
  <c r="Q41" i="239"/>
  <c r="G46" i="239"/>
  <c r="M46" i="239"/>
  <c r="D47" i="141"/>
  <c r="J48" i="239"/>
  <c r="P48" i="239"/>
  <c r="M65" i="141"/>
  <c r="H83" i="239"/>
  <c r="M83" i="239"/>
  <c r="Q83" i="239"/>
  <c r="D99" i="141"/>
  <c r="D106" i="139"/>
  <c r="D4" i="140"/>
  <c r="K4" i="140" s="1"/>
  <c r="D9" i="140"/>
  <c r="D11" i="140"/>
  <c r="H13" i="140"/>
  <c r="D15" i="140"/>
  <c r="F15" i="140" s="1"/>
  <c r="L15" i="140" s="1"/>
  <c r="F26" i="140"/>
  <c r="D51" i="140"/>
  <c r="J53" i="140"/>
  <c r="L54" i="140"/>
  <c r="D62" i="140"/>
  <c r="H65" i="140"/>
  <c r="D69" i="140"/>
  <c r="D75" i="140"/>
  <c r="G76" i="140"/>
  <c r="D26" i="142"/>
  <c r="R41" i="142"/>
  <c r="D97" i="144"/>
  <c r="D106" i="144"/>
  <c r="D56" i="144"/>
  <c r="O56" i="144" s="1"/>
  <c r="D27" i="144"/>
  <c r="D15" i="144"/>
  <c r="D12" i="144"/>
  <c r="L12" i="144" s="1"/>
  <c r="D17" i="144"/>
  <c r="D54" i="144"/>
  <c r="F54" i="144" s="1"/>
  <c r="D7" i="147"/>
  <c r="K7" i="147" s="1"/>
  <c r="D11" i="147"/>
  <c r="F11" i="147" s="1"/>
  <c r="R11" i="147" s="1"/>
  <c r="D53" i="147"/>
  <c r="D54" i="147"/>
  <c r="D61" i="147"/>
  <c r="D11" i="148"/>
  <c r="D54" i="148"/>
  <c r="D105" i="150"/>
  <c r="D73" i="150"/>
  <c r="D106" i="153"/>
  <c r="D45" i="153"/>
  <c r="D90" i="153"/>
  <c r="D17" i="154"/>
  <c r="D50" i="154"/>
  <c r="H50" i="154" s="1"/>
  <c r="D67" i="154"/>
  <c r="H67" i="154" s="1"/>
  <c r="D99" i="154"/>
  <c r="M4" i="155"/>
  <c r="G4" i="155"/>
  <c r="N4" i="155"/>
  <c r="L6" i="155"/>
  <c r="F6" i="155"/>
  <c r="I7" i="155"/>
  <c r="P7" i="155"/>
  <c r="L12" i="155"/>
  <c r="I12" i="155"/>
  <c r="P26" i="155"/>
  <c r="R41" i="155"/>
  <c r="D99" i="157"/>
  <c r="D74" i="157"/>
  <c r="D29" i="157"/>
  <c r="D26" i="157"/>
  <c r="D15" i="157"/>
  <c r="F15" i="157" s="1"/>
  <c r="L15" i="157" s="1"/>
  <c r="R15" i="157" s="1"/>
  <c r="D9" i="157"/>
  <c r="P6" i="157"/>
  <c r="P7" i="157"/>
  <c r="J10" i="157"/>
  <c r="F13" i="157"/>
  <c r="D17" i="157"/>
  <c r="D27" i="157"/>
  <c r="H28" i="157"/>
  <c r="D60" i="157"/>
  <c r="D76" i="157"/>
  <c r="D106" i="157"/>
  <c r="L8" i="159"/>
  <c r="P14" i="160"/>
  <c r="D28" i="160"/>
  <c r="O28" i="160" s="1"/>
  <c r="D67" i="163"/>
  <c r="K12" i="164"/>
  <c r="I12" i="164"/>
  <c r="H28" i="164"/>
  <c r="D43" i="165"/>
  <c r="D106" i="165"/>
  <c r="D56" i="165"/>
  <c r="N56" i="165" s="1"/>
  <c r="D26" i="165"/>
  <c r="D10" i="165"/>
  <c r="D13" i="165"/>
  <c r="D29" i="165"/>
  <c r="D61" i="165"/>
  <c r="D7" i="166"/>
  <c r="D51" i="166"/>
  <c r="D75" i="166"/>
  <c r="K75" i="166" s="1"/>
  <c r="H4" i="167"/>
  <c r="M8" i="167"/>
  <c r="F12" i="167"/>
  <c r="H13" i="167"/>
  <c r="F28" i="167"/>
  <c r="F3" i="168"/>
  <c r="P4" i="168"/>
  <c r="J10" i="168"/>
  <c r="G10" i="168"/>
  <c r="N12" i="168"/>
  <c r="F27" i="168"/>
  <c r="M50" i="168"/>
  <c r="I50" i="168"/>
  <c r="D9" i="170"/>
  <c r="D73" i="170"/>
  <c r="D76" i="170"/>
  <c r="D98" i="170"/>
  <c r="F5" i="171"/>
  <c r="N27" i="171"/>
  <c r="J27" i="171"/>
  <c r="I27" i="171"/>
  <c r="D17" i="177"/>
  <c r="L17" i="177" s="1"/>
  <c r="D5" i="177"/>
  <c r="D100" i="177"/>
  <c r="D33" i="177"/>
  <c r="M33" i="177" s="1"/>
  <c r="D28" i="177"/>
  <c r="D15" i="177"/>
  <c r="F15" i="177" s="1"/>
  <c r="D3" i="177"/>
  <c r="D8" i="177"/>
  <c r="D59" i="177"/>
  <c r="D61" i="179"/>
  <c r="D10" i="179"/>
  <c r="N10" i="179" s="1"/>
  <c r="D81" i="179"/>
  <c r="D74" i="179"/>
  <c r="D7" i="179"/>
  <c r="O7" i="179" s="1"/>
  <c r="D105" i="180"/>
  <c r="D98" i="180"/>
  <c r="D32" i="180"/>
  <c r="N32" i="180" s="1"/>
  <c r="D10" i="180"/>
  <c r="D6" i="180"/>
  <c r="D16" i="180"/>
  <c r="D14" i="180"/>
  <c r="D102" i="181"/>
  <c r="D55" i="181"/>
  <c r="D44" i="181"/>
  <c r="D11" i="181"/>
  <c r="F11" i="181" s="1"/>
  <c r="D7" i="181"/>
  <c r="D3" i="181"/>
  <c r="D69" i="181"/>
  <c r="D54" i="181"/>
  <c r="D16" i="181"/>
  <c r="O16" i="181" s="1"/>
  <c r="D10" i="181"/>
  <c r="D8" i="181"/>
  <c r="D6" i="181"/>
  <c r="G4" i="181"/>
  <c r="D5" i="181"/>
  <c r="O5" i="181" s="1"/>
  <c r="H13" i="181"/>
  <c r="D68" i="181"/>
  <c r="D101" i="182"/>
  <c r="F8" i="186"/>
  <c r="K26" i="186"/>
  <c r="J26" i="186"/>
  <c r="R41" i="186"/>
  <c r="N8" i="187"/>
  <c r="I8" i="187"/>
  <c r="H8" i="187"/>
  <c r="N6" i="189"/>
  <c r="M6" i="212"/>
  <c r="G6" i="212"/>
  <c r="O6" i="212"/>
  <c r="F6" i="212"/>
  <c r="L6" i="212"/>
  <c r="J6" i="212"/>
  <c r="P6" i="212"/>
  <c r="I6" i="212"/>
  <c r="I3" i="141"/>
  <c r="K9" i="141"/>
  <c r="K12" i="141"/>
  <c r="L14" i="141"/>
  <c r="O14" i="141"/>
  <c r="K29" i="141"/>
  <c r="I43" i="141"/>
  <c r="J46" i="239"/>
  <c r="O46" i="239"/>
  <c r="M17" i="140"/>
  <c r="F17" i="140"/>
  <c r="H9" i="141"/>
  <c r="O9" i="141"/>
  <c r="O3" i="140"/>
  <c r="K3" i="140"/>
  <c r="N26" i="140"/>
  <c r="G26" i="140"/>
  <c r="G54" i="140"/>
  <c r="F68" i="140"/>
  <c r="R68" i="140" s="1"/>
  <c r="D107" i="147"/>
  <c r="D95" i="147" s="1"/>
  <c r="D99" i="147"/>
  <c r="D76" i="147"/>
  <c r="D69" i="147"/>
  <c r="D63" i="147"/>
  <c r="D55" i="147"/>
  <c r="D52" i="147"/>
  <c r="D51" i="147"/>
  <c r="D47" i="147"/>
  <c r="D31" i="147"/>
  <c r="D17" i="147"/>
  <c r="D13" i="147"/>
  <c r="L13" i="147" s="1"/>
  <c r="D8" i="147"/>
  <c r="D6" i="147"/>
  <c r="D3" i="147"/>
  <c r="D30" i="147"/>
  <c r="M30" i="147" s="1"/>
  <c r="D60" i="147"/>
  <c r="D74" i="147"/>
  <c r="D98" i="147"/>
  <c r="D26" i="148"/>
  <c r="H8" i="141"/>
  <c r="P8" i="141"/>
  <c r="J9" i="141"/>
  <c r="D11" i="141"/>
  <c r="I13" i="141"/>
  <c r="P13" i="141"/>
  <c r="K14" i="141"/>
  <c r="D17" i="141"/>
  <c r="I29" i="141"/>
  <c r="F41" i="239"/>
  <c r="J41" i="239"/>
  <c r="N41" i="239"/>
  <c r="H46" i="239"/>
  <c r="N46" i="239"/>
  <c r="D52" i="141"/>
  <c r="D66" i="141"/>
  <c r="D73" i="141"/>
  <c r="M103" i="242"/>
  <c r="I83" i="239"/>
  <c r="N83" i="239"/>
  <c r="D89" i="141"/>
  <c r="D105" i="141"/>
  <c r="R41" i="139"/>
  <c r="D106" i="140"/>
  <c r="D81" i="140"/>
  <c r="F81" i="140" s="1"/>
  <c r="D74" i="140"/>
  <c r="N74" i="140" s="1"/>
  <c r="D52" i="140"/>
  <c r="D50" i="140"/>
  <c r="D31" i="140"/>
  <c r="D28" i="140"/>
  <c r="D12" i="140"/>
  <c r="N12" i="140" s="1"/>
  <c r="D8" i="140"/>
  <c r="D6" i="140"/>
  <c r="D7" i="140"/>
  <c r="D10" i="140"/>
  <c r="J13" i="140"/>
  <c r="L17" i="140"/>
  <c r="H26" i="140"/>
  <c r="D27" i="140"/>
  <c r="L53" i="140"/>
  <c r="D56" i="140"/>
  <c r="D61" i="140"/>
  <c r="D64" i="140"/>
  <c r="N65" i="140"/>
  <c r="D72" i="140"/>
  <c r="M76" i="140"/>
  <c r="D104" i="140"/>
  <c r="D94" i="140" s="1"/>
  <c r="M6" i="144"/>
  <c r="K6" i="144"/>
  <c r="D5" i="147"/>
  <c r="D12" i="147"/>
  <c r="D15" i="147"/>
  <c r="F15" i="147" s="1"/>
  <c r="D26" i="147"/>
  <c r="M26" i="147" s="1"/>
  <c r="D44" i="147"/>
  <c r="F44" i="147" s="1"/>
  <c r="F46" i="147" s="1"/>
  <c r="D65" i="147"/>
  <c r="D73" i="147"/>
  <c r="D75" i="147"/>
  <c r="D89" i="147"/>
  <c r="F89" i="147" s="1"/>
  <c r="D105" i="147"/>
  <c r="D4" i="148"/>
  <c r="M4" i="148" s="1"/>
  <c r="D15" i="148"/>
  <c r="F15" i="148" s="1"/>
  <c r="D29" i="148"/>
  <c r="D89" i="148"/>
  <c r="D101" i="151"/>
  <c r="D107" i="151"/>
  <c r="D95" i="151" s="1"/>
  <c r="D51" i="154"/>
  <c r="F51" i="154" s="1"/>
  <c r="M8" i="155"/>
  <c r="F8" i="155"/>
  <c r="N8" i="155"/>
  <c r="J13" i="157"/>
  <c r="R41" i="159"/>
  <c r="D75" i="160"/>
  <c r="D101" i="160"/>
  <c r="D31" i="160"/>
  <c r="D16" i="160"/>
  <c r="D81" i="162"/>
  <c r="D105" i="162"/>
  <c r="D56" i="162"/>
  <c r="D27" i="162"/>
  <c r="P27" i="162" s="1"/>
  <c r="D7" i="162"/>
  <c r="D13" i="162"/>
  <c r="D61" i="162"/>
  <c r="O61" i="162" s="1"/>
  <c r="D47" i="163"/>
  <c r="N47" i="163" s="1"/>
  <c r="N48" i="163" s="1"/>
  <c r="H12" i="164"/>
  <c r="D9" i="165"/>
  <c r="K9" i="165" s="1"/>
  <c r="R41" i="165"/>
  <c r="D68" i="165"/>
  <c r="F68" i="165" s="1"/>
  <c r="D56" i="166"/>
  <c r="D90" i="166"/>
  <c r="O3" i="167"/>
  <c r="G3" i="167"/>
  <c r="M3" i="167"/>
  <c r="K4" i="167"/>
  <c r="O8" i="167"/>
  <c r="R11" i="167"/>
  <c r="H12" i="167"/>
  <c r="J13" i="167"/>
  <c r="L17" i="167"/>
  <c r="K17" i="167"/>
  <c r="I3" i="168"/>
  <c r="G4" i="168"/>
  <c r="K10" i="168"/>
  <c r="F12" i="168"/>
  <c r="N13" i="168"/>
  <c r="F13" i="168"/>
  <c r="N17" i="168"/>
  <c r="M30" i="168"/>
  <c r="J30" i="168"/>
  <c r="P30" i="168"/>
  <c r="N33" i="168"/>
  <c r="J50" i="168"/>
  <c r="D34" i="170"/>
  <c r="D47" i="170"/>
  <c r="F47" i="170" s="1"/>
  <c r="F48" i="170" s="1"/>
  <c r="D54" i="170"/>
  <c r="D63" i="170"/>
  <c r="F63" i="170" s="1"/>
  <c r="D66" i="170"/>
  <c r="D99" i="170"/>
  <c r="L5" i="171"/>
  <c r="K28" i="172"/>
  <c r="M28" i="172"/>
  <c r="R41" i="176"/>
  <c r="D26" i="177"/>
  <c r="D30" i="177"/>
  <c r="D62" i="177"/>
  <c r="D4" i="179"/>
  <c r="O4" i="179" s="1"/>
  <c r="D9" i="180"/>
  <c r="D43" i="180"/>
  <c r="J4" i="181"/>
  <c r="P13" i="181"/>
  <c r="D47" i="181"/>
  <c r="D73" i="181"/>
  <c r="N8" i="186"/>
  <c r="G26" i="186"/>
  <c r="K33" i="186"/>
  <c r="J33" i="186"/>
  <c r="O8" i="187"/>
  <c r="P58" i="141"/>
  <c r="N58" i="141"/>
  <c r="P17" i="140"/>
  <c r="D9" i="147"/>
  <c r="D27" i="147"/>
  <c r="D28" i="147"/>
  <c r="D45" i="147"/>
  <c r="D50" i="147"/>
  <c r="D64" i="147"/>
  <c r="D67" i="147"/>
  <c r="H67" i="147" s="1"/>
  <c r="D81" i="147"/>
  <c r="F81" i="147" s="1"/>
  <c r="D91" i="147"/>
  <c r="D106" i="147"/>
  <c r="D9" i="148"/>
  <c r="D43" i="148"/>
  <c r="D98" i="148"/>
  <c r="D105" i="154"/>
  <c r="D73" i="154"/>
  <c r="D63" i="154"/>
  <c r="D43" i="154"/>
  <c r="D60" i="154"/>
  <c r="D91" i="154"/>
  <c r="N7" i="155"/>
  <c r="H7" i="155"/>
  <c r="M7" i="155"/>
  <c r="O10" i="157"/>
  <c r="N10" i="157"/>
  <c r="F10" i="157"/>
  <c r="P10" i="157"/>
  <c r="L61" i="157"/>
  <c r="I61" i="157"/>
  <c r="L10" i="159"/>
  <c r="M10" i="159"/>
  <c r="D103" i="166"/>
  <c r="N4" i="167"/>
  <c r="K12" i="167"/>
  <c r="N13" i="167"/>
  <c r="K3" i="168"/>
  <c r="N31" i="168"/>
  <c r="F31" i="168"/>
  <c r="D4" i="169"/>
  <c r="D26" i="170"/>
  <c r="D58" i="170"/>
  <c r="D69" i="170"/>
  <c r="F69" i="170" s="1"/>
  <c r="D74" i="170"/>
  <c r="D105" i="170"/>
  <c r="P4" i="171"/>
  <c r="J4" i="171"/>
  <c r="N5" i="171"/>
  <c r="N51" i="171"/>
  <c r="K51" i="171"/>
  <c r="D45" i="173"/>
  <c r="D17" i="173"/>
  <c r="L17" i="173" s="1"/>
  <c r="D15" i="173"/>
  <c r="D6" i="177"/>
  <c r="D13" i="177"/>
  <c r="N13" i="177" s="1"/>
  <c r="D27" i="177"/>
  <c r="D31" i="177"/>
  <c r="N31" i="177" s="1"/>
  <c r="D11" i="179"/>
  <c r="D65" i="180"/>
  <c r="M4" i="181"/>
  <c r="D9" i="181"/>
  <c r="D14" i="181"/>
  <c r="D51" i="181"/>
  <c r="D76" i="181"/>
  <c r="L76" i="181" s="1"/>
  <c r="D43" i="185"/>
  <c r="D15" i="185"/>
  <c r="F15" i="185" s="1"/>
  <c r="D99" i="185"/>
  <c r="D28" i="185"/>
  <c r="F28" i="185" s="1"/>
  <c r="D6" i="185"/>
  <c r="F6" i="185" s="1"/>
  <c r="D63" i="185"/>
  <c r="K5" i="186"/>
  <c r="N5" i="186"/>
  <c r="L5" i="186"/>
  <c r="P26" i="186"/>
  <c r="N64" i="186"/>
  <c r="H64" i="186"/>
  <c r="N5" i="187"/>
  <c r="I5" i="187"/>
  <c r="H5" i="187"/>
  <c r="K8" i="189"/>
  <c r="I8" i="189"/>
  <c r="P8" i="189"/>
  <c r="H8" i="189"/>
  <c r="M60" i="189"/>
  <c r="F60" i="189"/>
  <c r="D89" i="191"/>
  <c r="D32" i="196"/>
  <c r="D17" i="196"/>
  <c r="D76" i="201"/>
  <c r="D63" i="201"/>
  <c r="D26" i="201"/>
  <c r="D13" i="201"/>
  <c r="D9" i="201"/>
  <c r="D29" i="201"/>
  <c r="I29" i="201" s="1"/>
  <c r="D52" i="201"/>
  <c r="G52" i="201" s="1"/>
  <c r="K12" i="205"/>
  <c r="I12" i="205"/>
  <c r="N12" i="205"/>
  <c r="F88" i="205"/>
  <c r="L88" i="205" s="1"/>
  <c r="R88" i="205" s="1"/>
  <c r="D62" i="206"/>
  <c r="P3" i="207"/>
  <c r="G3" i="207"/>
  <c r="N75" i="207"/>
  <c r="H75" i="207"/>
  <c r="D52" i="208"/>
  <c r="D14" i="208"/>
  <c r="K14" i="208" s="1"/>
  <c r="D91" i="208"/>
  <c r="L26" i="209"/>
  <c r="G26" i="209"/>
  <c r="L30" i="209"/>
  <c r="J30" i="209"/>
  <c r="N53" i="209"/>
  <c r="H53" i="209"/>
  <c r="N61" i="209"/>
  <c r="O61" i="209"/>
  <c r="H61" i="209"/>
  <c r="P61" i="209"/>
  <c r="D97" i="210"/>
  <c r="D99" i="210"/>
  <c r="D43" i="210"/>
  <c r="D9" i="210"/>
  <c r="D15" i="210"/>
  <c r="D28" i="210"/>
  <c r="N28" i="210" s="1"/>
  <c r="D106" i="210"/>
  <c r="O3" i="212"/>
  <c r="I3" i="212"/>
  <c r="L3" i="212"/>
  <c r="N103" i="242"/>
  <c r="D98" i="212"/>
  <c r="H5" i="213"/>
  <c r="O5" i="213"/>
  <c r="G5" i="213"/>
  <c r="M5" i="213"/>
  <c r="F5" i="213"/>
  <c r="O7" i="213"/>
  <c r="I7" i="213"/>
  <c r="N7" i="213"/>
  <c r="H7" i="213"/>
  <c r="J7" i="213"/>
  <c r="G7" i="213"/>
  <c r="K9" i="214"/>
  <c r="I9" i="214"/>
  <c r="P9" i="214"/>
  <c r="F9" i="214"/>
  <c r="L9" i="214"/>
  <c r="J9" i="214"/>
  <c r="I12" i="214"/>
  <c r="N12" i="214"/>
  <c r="H12" i="214"/>
  <c r="K12" i="214"/>
  <c r="J12" i="214"/>
  <c r="M3" i="215"/>
  <c r="G3" i="215"/>
  <c r="O3" i="215"/>
  <c r="F3" i="215"/>
  <c r="I9" i="216"/>
  <c r="H9" i="216"/>
  <c r="O9" i="216"/>
  <c r="G6" i="220"/>
  <c r="N6" i="220"/>
  <c r="D13" i="222"/>
  <c r="K26" i="225"/>
  <c r="N26" i="225"/>
  <c r="N61" i="225"/>
  <c r="P61" i="225"/>
  <c r="R41" i="172"/>
  <c r="D106" i="175"/>
  <c r="D10" i="175"/>
  <c r="D54" i="175"/>
  <c r="D107" i="175"/>
  <c r="D95" i="175" s="1"/>
  <c r="R41" i="184"/>
  <c r="D4" i="187"/>
  <c r="D7" i="187"/>
  <c r="D10" i="187"/>
  <c r="D12" i="187"/>
  <c r="K12" i="187" s="1"/>
  <c r="D32" i="187"/>
  <c r="D52" i="187"/>
  <c r="D98" i="188"/>
  <c r="R41" i="188"/>
  <c r="D91" i="188"/>
  <c r="J13" i="189"/>
  <c r="J14" i="189"/>
  <c r="P57" i="189"/>
  <c r="J57" i="189"/>
  <c r="K60" i="189"/>
  <c r="N73" i="189"/>
  <c r="F73" i="189"/>
  <c r="R41" i="190"/>
  <c r="K6" i="192"/>
  <c r="P10" i="192"/>
  <c r="J10" i="192"/>
  <c r="D97" i="195"/>
  <c r="D106" i="195"/>
  <c r="D81" i="195"/>
  <c r="D76" i="195"/>
  <c r="D15" i="195"/>
  <c r="D6" i="195"/>
  <c r="L10" i="195"/>
  <c r="D27" i="195"/>
  <c r="D74" i="195"/>
  <c r="D6" i="201"/>
  <c r="D27" i="201"/>
  <c r="D43" i="201"/>
  <c r="D61" i="201"/>
  <c r="O61" i="201" s="1"/>
  <c r="N13" i="202"/>
  <c r="K13" i="202"/>
  <c r="L17" i="202"/>
  <c r="J17" i="202"/>
  <c r="J26" i="202"/>
  <c r="N27" i="202"/>
  <c r="H29" i="202"/>
  <c r="M29" i="202"/>
  <c r="M33" i="202"/>
  <c r="N33" i="202"/>
  <c r="G33" i="202"/>
  <c r="O33" i="202"/>
  <c r="R41" i="202"/>
  <c r="D106" i="205"/>
  <c r="D99" i="205"/>
  <c r="D81" i="205"/>
  <c r="D75" i="205"/>
  <c r="D74" i="205"/>
  <c r="D69" i="205"/>
  <c r="D61" i="205"/>
  <c r="D54" i="205"/>
  <c r="D47" i="205"/>
  <c r="F47" i="205" s="1"/>
  <c r="F48" i="205" s="1"/>
  <c r="D28" i="205"/>
  <c r="D17" i="205"/>
  <c r="D8" i="205"/>
  <c r="D6" i="205"/>
  <c r="D4" i="205"/>
  <c r="D3" i="205"/>
  <c r="H5" i="205"/>
  <c r="D9" i="205"/>
  <c r="F12" i="205"/>
  <c r="D13" i="205"/>
  <c r="D31" i="205"/>
  <c r="P33" i="205"/>
  <c r="D45" i="205"/>
  <c r="L45" i="205" s="1"/>
  <c r="L46" i="205" s="1"/>
  <c r="D60" i="205"/>
  <c r="D64" i="205"/>
  <c r="D67" i="205"/>
  <c r="H67" i="205" s="1"/>
  <c r="J76" i="205"/>
  <c r="D89" i="205"/>
  <c r="D101" i="205"/>
  <c r="D8" i="206"/>
  <c r="N8" i="206" s="1"/>
  <c r="R41" i="206"/>
  <c r="J3" i="207"/>
  <c r="K27" i="207"/>
  <c r="I27" i="207"/>
  <c r="P31" i="207"/>
  <c r="I31" i="207"/>
  <c r="O31" i="207"/>
  <c r="F47" i="207"/>
  <c r="F48" i="207" s="1"/>
  <c r="L52" i="207"/>
  <c r="M60" i="207"/>
  <c r="J60" i="207"/>
  <c r="N60" i="207"/>
  <c r="I75" i="207"/>
  <c r="D106" i="209"/>
  <c r="D99" i="209"/>
  <c r="D88" i="209"/>
  <c r="F88" i="209" s="1"/>
  <c r="D69" i="209"/>
  <c r="D60" i="209"/>
  <c r="D54" i="209"/>
  <c r="D52" i="209"/>
  <c r="D50" i="209"/>
  <c r="D45" i="209"/>
  <c r="L45" i="209" s="1"/>
  <c r="D33" i="209"/>
  <c r="D12" i="209"/>
  <c r="D8" i="209"/>
  <c r="D3" i="209"/>
  <c r="D10" i="209"/>
  <c r="G10" i="209" s="1"/>
  <c r="D13" i="209"/>
  <c r="G17" i="209"/>
  <c r="J26" i="209"/>
  <c r="G30" i="209"/>
  <c r="D47" i="209"/>
  <c r="I53" i="209"/>
  <c r="I61" i="209"/>
  <c r="D63" i="209"/>
  <c r="D65" i="209"/>
  <c r="D75" i="209"/>
  <c r="D76" i="209"/>
  <c r="D89" i="209"/>
  <c r="F89" i="209" s="1"/>
  <c r="D101" i="209"/>
  <c r="D6" i="210"/>
  <c r="K6" i="210" s="1"/>
  <c r="D13" i="210"/>
  <c r="D17" i="210"/>
  <c r="M17" i="210" s="1"/>
  <c r="D63" i="210"/>
  <c r="D59" i="211"/>
  <c r="H59" i="211" s="1"/>
  <c r="D16" i="211"/>
  <c r="L16" i="211" s="1"/>
  <c r="D11" i="211"/>
  <c r="D60" i="211"/>
  <c r="F3" i="212"/>
  <c r="M3" i="212"/>
  <c r="D5" i="212"/>
  <c r="D7" i="212"/>
  <c r="D63" i="212"/>
  <c r="F63" i="212" s="1"/>
  <c r="D101" i="212"/>
  <c r="N5" i="213"/>
  <c r="K7" i="213"/>
  <c r="P26" i="213"/>
  <c r="G26" i="213"/>
  <c r="L26" i="213"/>
  <c r="F26" i="213"/>
  <c r="K26" i="213"/>
  <c r="N61" i="213"/>
  <c r="J61" i="213"/>
  <c r="P61" i="213"/>
  <c r="I61" i="213"/>
  <c r="K61" i="213"/>
  <c r="H61" i="213"/>
  <c r="I13" i="221"/>
  <c r="H13" i="221"/>
  <c r="O13" i="221"/>
  <c r="N13" i="221"/>
  <c r="G48" i="239"/>
  <c r="L48" i="239"/>
  <c r="J83" i="239"/>
  <c r="O83" i="239"/>
  <c r="D13" i="143"/>
  <c r="D99" i="146"/>
  <c r="D34" i="149"/>
  <c r="G34" i="149" s="1"/>
  <c r="D91" i="149"/>
  <c r="R41" i="152"/>
  <c r="D97" i="155"/>
  <c r="D5" i="155"/>
  <c r="D10" i="155"/>
  <c r="D45" i="155"/>
  <c r="D51" i="155"/>
  <c r="D54" i="155"/>
  <c r="D61" i="155"/>
  <c r="P61" i="155" s="1"/>
  <c r="D90" i="155"/>
  <c r="D44" i="156"/>
  <c r="D105" i="156"/>
  <c r="D30" i="159"/>
  <c r="F30" i="159" s="1"/>
  <c r="D53" i="159"/>
  <c r="D102" i="159"/>
  <c r="R41" i="160"/>
  <c r="R41" i="161"/>
  <c r="D62" i="164"/>
  <c r="D5" i="164"/>
  <c r="O5" i="164" s="1"/>
  <c r="R41" i="164"/>
  <c r="D59" i="164"/>
  <c r="D74" i="164"/>
  <c r="D81" i="164"/>
  <c r="D105" i="164"/>
  <c r="D5" i="167"/>
  <c r="D9" i="167"/>
  <c r="D33" i="167"/>
  <c r="D52" i="167"/>
  <c r="D55" i="167"/>
  <c r="D57" i="167"/>
  <c r="D58" i="167"/>
  <c r="L58" i="167" s="1"/>
  <c r="D76" i="167"/>
  <c r="D81" i="167"/>
  <c r="F81" i="167" s="1"/>
  <c r="D101" i="167"/>
  <c r="D6" i="168"/>
  <c r="D8" i="168"/>
  <c r="D9" i="168"/>
  <c r="D11" i="168"/>
  <c r="D26" i="168"/>
  <c r="D44" i="168"/>
  <c r="D56" i="168"/>
  <c r="D106" i="168"/>
  <c r="D98" i="171"/>
  <c r="D7" i="171"/>
  <c r="D10" i="171"/>
  <c r="D12" i="171"/>
  <c r="D17" i="171"/>
  <c r="D31" i="171"/>
  <c r="D47" i="171"/>
  <c r="N47" i="171" s="1"/>
  <c r="N48" i="171" s="1"/>
  <c r="D53" i="171"/>
  <c r="D69" i="171"/>
  <c r="D75" i="172"/>
  <c r="J13" i="172"/>
  <c r="D51" i="172"/>
  <c r="N51" i="172" s="1"/>
  <c r="D76" i="172"/>
  <c r="J76" i="172" s="1"/>
  <c r="D7" i="174"/>
  <c r="D4" i="175"/>
  <c r="D14" i="175"/>
  <c r="N14" i="175" s="1"/>
  <c r="D58" i="175"/>
  <c r="D81" i="176"/>
  <c r="D101" i="176"/>
  <c r="R41" i="177"/>
  <c r="D104" i="178"/>
  <c r="D94" i="178" s="1"/>
  <c r="R41" i="180"/>
  <c r="D30" i="184"/>
  <c r="D56" i="184"/>
  <c r="I13" i="186"/>
  <c r="D17" i="186"/>
  <c r="D30" i="186"/>
  <c r="D31" i="186"/>
  <c r="D51" i="186"/>
  <c r="D58" i="186"/>
  <c r="N58" i="186" s="1"/>
  <c r="D67" i="186"/>
  <c r="D76" i="186"/>
  <c r="D107" i="186"/>
  <c r="D95" i="186" s="1"/>
  <c r="D16" i="187"/>
  <c r="D12" i="188"/>
  <c r="D43" i="188"/>
  <c r="D102" i="189"/>
  <c r="D69" i="189"/>
  <c r="D7" i="189"/>
  <c r="D9" i="189"/>
  <c r="D10" i="189"/>
  <c r="D11" i="189"/>
  <c r="F11" i="189" s="1"/>
  <c r="L31" i="189"/>
  <c r="D50" i="189"/>
  <c r="D51" i="189"/>
  <c r="K57" i="189"/>
  <c r="L60" i="189"/>
  <c r="D67" i="189"/>
  <c r="I73" i="189"/>
  <c r="D45" i="190"/>
  <c r="D76" i="192"/>
  <c r="D61" i="192"/>
  <c r="L61" i="192" s="1"/>
  <c r="D9" i="192"/>
  <c r="K10" i="192"/>
  <c r="D54" i="192"/>
  <c r="D106" i="192"/>
  <c r="D7" i="195"/>
  <c r="N10" i="195"/>
  <c r="D4" i="196"/>
  <c r="D76" i="197"/>
  <c r="R41" i="199"/>
  <c r="D10" i="201"/>
  <c r="D15" i="201"/>
  <c r="D50" i="201"/>
  <c r="D68" i="201"/>
  <c r="D99" i="201"/>
  <c r="P9" i="202"/>
  <c r="I13" i="202"/>
  <c r="G17" i="202"/>
  <c r="L26" i="202"/>
  <c r="G28" i="202"/>
  <c r="M28" i="202"/>
  <c r="G29" i="202"/>
  <c r="H33" i="202"/>
  <c r="D69" i="204"/>
  <c r="K5" i="205"/>
  <c r="D7" i="205"/>
  <c r="D10" i="205"/>
  <c r="H12" i="205"/>
  <c r="D15" i="205"/>
  <c r="D27" i="205"/>
  <c r="D34" i="205"/>
  <c r="D51" i="205"/>
  <c r="D53" i="205"/>
  <c r="D68" i="205"/>
  <c r="K76" i="205"/>
  <c r="D91" i="205"/>
  <c r="D105" i="205"/>
  <c r="D102" i="207"/>
  <c r="D76" i="207"/>
  <c r="D68" i="207"/>
  <c r="F68" i="207" s="1"/>
  <c r="D65" i="207"/>
  <c r="D64" i="207"/>
  <c r="D61" i="207"/>
  <c r="D55" i="207"/>
  <c r="D53" i="207"/>
  <c r="D44" i="207"/>
  <c r="D34" i="207"/>
  <c r="D28" i="207"/>
  <c r="D26" i="207"/>
  <c r="D15" i="207"/>
  <c r="F15" i="207" s="1"/>
  <c r="D12" i="207"/>
  <c r="D10" i="207"/>
  <c r="G10" i="207" s="1"/>
  <c r="D8" i="207"/>
  <c r="D6" i="207"/>
  <c r="D4" i="207"/>
  <c r="K3" i="207"/>
  <c r="D17" i="207"/>
  <c r="J27" i="207"/>
  <c r="H31" i="207"/>
  <c r="D33" i="207"/>
  <c r="D50" i="207"/>
  <c r="D51" i="207"/>
  <c r="N52" i="207"/>
  <c r="D54" i="207"/>
  <c r="G60" i="207"/>
  <c r="P60" i="207"/>
  <c r="D67" i="207"/>
  <c r="H67" i="207" s="1"/>
  <c r="K73" i="207"/>
  <c r="J75" i="207"/>
  <c r="D91" i="207"/>
  <c r="D106" i="207"/>
  <c r="D93" i="207" s="1"/>
  <c r="J93" i="207" s="1"/>
  <c r="D27" i="208"/>
  <c r="D4" i="209"/>
  <c r="D5" i="209"/>
  <c r="D7" i="209"/>
  <c r="K7" i="209" s="1"/>
  <c r="D11" i="209"/>
  <c r="D15" i="209"/>
  <c r="F15" i="209" s="1"/>
  <c r="L17" i="209"/>
  <c r="D27" i="209"/>
  <c r="D28" i="209"/>
  <c r="D31" i="209"/>
  <c r="D34" i="209"/>
  <c r="J53" i="209"/>
  <c r="D55" i="209"/>
  <c r="J61" i="209"/>
  <c r="D64" i="209"/>
  <c r="D73" i="209"/>
  <c r="D81" i="209"/>
  <c r="D91" i="209"/>
  <c r="D102" i="209"/>
  <c r="D7" i="210"/>
  <c r="L7" i="210" s="1"/>
  <c r="D27" i="210"/>
  <c r="O27" i="210" s="1"/>
  <c r="D74" i="210"/>
  <c r="F74" i="210" s="1"/>
  <c r="D5" i="211"/>
  <c r="D30" i="211"/>
  <c r="K30" i="211" s="1"/>
  <c r="D90" i="211"/>
  <c r="G3" i="212"/>
  <c r="P3" i="212"/>
  <c r="P7" i="213"/>
  <c r="J26" i="213"/>
  <c r="O61" i="213"/>
  <c r="L74" i="213"/>
  <c r="F74" i="213"/>
  <c r="K10" i="215"/>
  <c r="J10" i="215"/>
  <c r="M10" i="215"/>
  <c r="H10" i="215"/>
  <c r="D63" i="219"/>
  <c r="D45" i="219"/>
  <c r="D26" i="219"/>
  <c r="D89" i="219"/>
  <c r="D17" i="219"/>
  <c r="K8" i="223"/>
  <c r="I8" i="223"/>
  <c r="P8" i="223"/>
  <c r="O8" i="223"/>
  <c r="H8" i="223"/>
  <c r="K31" i="223"/>
  <c r="L31" i="223"/>
  <c r="J31" i="223"/>
  <c r="G31" i="223"/>
  <c r="D105" i="187"/>
  <c r="D13" i="187"/>
  <c r="R41" i="187"/>
  <c r="D68" i="187"/>
  <c r="D97" i="187"/>
  <c r="M64" i="189"/>
  <c r="G64" i="189"/>
  <c r="N6" i="192"/>
  <c r="H6" i="192"/>
  <c r="D99" i="197"/>
  <c r="D74" i="197"/>
  <c r="R63" i="197"/>
  <c r="D104" i="198"/>
  <c r="D94" i="198" s="1"/>
  <c r="D7" i="201"/>
  <c r="D17" i="201"/>
  <c r="D28" i="201"/>
  <c r="D74" i="201"/>
  <c r="D106" i="201"/>
  <c r="R11" i="202"/>
  <c r="O57" i="202"/>
  <c r="I57" i="202"/>
  <c r="N5" i="205"/>
  <c r="J12" i="205"/>
  <c r="K50" i="205"/>
  <c r="I50" i="205"/>
  <c r="O3" i="207"/>
  <c r="L30" i="207"/>
  <c r="G30" i="207"/>
  <c r="K75" i="207"/>
  <c r="D31" i="208"/>
  <c r="N31" i="208" s="1"/>
  <c r="P17" i="209"/>
  <c r="K53" i="209"/>
  <c r="K61" i="209"/>
  <c r="D10" i="210"/>
  <c r="D76" i="210"/>
  <c r="R41" i="211"/>
  <c r="D107" i="212"/>
  <c r="D95" i="212" s="1"/>
  <c r="D100" i="212"/>
  <c r="D91" i="212"/>
  <c r="D74" i="212"/>
  <c r="D69" i="212"/>
  <c r="D57" i="212"/>
  <c r="D43" i="212"/>
  <c r="D32" i="212"/>
  <c r="D106" i="212"/>
  <c r="D99" i="212"/>
  <c r="D90" i="212"/>
  <c r="Q90" i="212" s="1"/>
  <c r="D75" i="212"/>
  <c r="D73" i="212"/>
  <c r="D66" i="212"/>
  <c r="D65" i="212"/>
  <c r="D60" i="212"/>
  <c r="M60" i="212" s="1"/>
  <c r="D58" i="212"/>
  <c r="D55" i="212"/>
  <c r="D50" i="212"/>
  <c r="L50" i="212" s="1"/>
  <c r="D53" i="212"/>
  <c r="D47" i="212"/>
  <c r="D33" i="212"/>
  <c r="D26" i="212"/>
  <c r="D13" i="212"/>
  <c r="D11" i="212"/>
  <c r="D9" i="212"/>
  <c r="D8" i="212"/>
  <c r="D105" i="212"/>
  <c r="D89" i="212"/>
  <c r="D81" i="212"/>
  <c r="D52" i="212"/>
  <c r="N52" i="212" s="1"/>
  <c r="D44" i="212"/>
  <c r="D17" i="212"/>
  <c r="P17" i="212" s="1"/>
  <c r="J3" i="212"/>
  <c r="D4" i="212"/>
  <c r="D10" i="212"/>
  <c r="D12" i="212"/>
  <c r="D51" i="212"/>
  <c r="D88" i="212"/>
  <c r="F88" i="212" s="1"/>
  <c r="N64" i="213"/>
  <c r="K64" i="213"/>
  <c r="I64" i="213"/>
  <c r="H64" i="213"/>
  <c r="N27" i="215"/>
  <c r="M27" i="215"/>
  <c r="K14" i="218"/>
  <c r="I14" i="218"/>
  <c r="H14" i="218"/>
  <c r="M27" i="223"/>
  <c r="N27" i="223"/>
  <c r="K27" i="223"/>
  <c r="H27" i="223"/>
  <c r="P7" i="229"/>
  <c r="L7" i="229"/>
  <c r="K7" i="229"/>
  <c r="L34" i="232"/>
  <c r="K34" i="232"/>
  <c r="H34" i="232"/>
  <c r="K14" i="235"/>
  <c r="L14" i="235"/>
  <c r="M16" i="236"/>
  <c r="L16" i="236"/>
  <c r="F16" i="236"/>
  <c r="M31" i="236"/>
  <c r="L31" i="236"/>
  <c r="H8" i="213"/>
  <c r="O8" i="213"/>
  <c r="G8" i="213"/>
  <c r="K17" i="213"/>
  <c r="J17" i="213"/>
  <c r="P28" i="213"/>
  <c r="I28" i="213"/>
  <c r="O28" i="213"/>
  <c r="H28" i="213"/>
  <c r="N31" i="213"/>
  <c r="H31" i="213"/>
  <c r="L31" i="213"/>
  <c r="F31" i="213"/>
  <c r="P31" i="213"/>
  <c r="M60" i="213"/>
  <c r="P60" i="213"/>
  <c r="H60" i="213"/>
  <c r="N60" i="213"/>
  <c r="G60" i="213"/>
  <c r="N75" i="213"/>
  <c r="I75" i="213"/>
  <c r="H75" i="213"/>
  <c r="D103" i="214"/>
  <c r="D89" i="214"/>
  <c r="D53" i="214"/>
  <c r="D43" i="214"/>
  <c r="I43" i="214" s="1"/>
  <c r="I46" i="214" s="1"/>
  <c r="D31" i="214"/>
  <c r="N31" i="214" s="1"/>
  <c r="D17" i="214"/>
  <c r="I17" i="214" s="1"/>
  <c r="D16" i="214"/>
  <c r="D13" i="214"/>
  <c r="D10" i="214"/>
  <c r="D8" i="214"/>
  <c r="D99" i="214"/>
  <c r="D76" i="214"/>
  <c r="D68" i="214"/>
  <c r="D56" i="214"/>
  <c r="P56" i="214" s="1"/>
  <c r="D54" i="214"/>
  <c r="D52" i="214"/>
  <c r="F52" i="214" s="1"/>
  <c r="D51" i="214"/>
  <c r="D29" i="214"/>
  <c r="L29" i="214" s="1"/>
  <c r="D15" i="214"/>
  <c r="D7" i="214"/>
  <c r="D5" i="214"/>
  <c r="D3" i="214"/>
  <c r="D4" i="214"/>
  <c r="D14" i="214"/>
  <c r="D26" i="214"/>
  <c r="D62" i="214"/>
  <c r="D105" i="214"/>
  <c r="F15" i="215"/>
  <c r="L15" i="215" s="1"/>
  <c r="R15" i="215" s="1"/>
  <c r="I33" i="215"/>
  <c r="H33" i="215"/>
  <c r="L45" i="215"/>
  <c r="L46" i="215" s="1"/>
  <c r="O8" i="218"/>
  <c r="I8" i="218"/>
  <c r="H8" i="218"/>
  <c r="D98" i="220"/>
  <c r="M3" i="221"/>
  <c r="J10" i="223"/>
  <c r="I10" i="223"/>
  <c r="K32" i="225"/>
  <c r="L32" i="225"/>
  <c r="K29" i="227"/>
  <c r="L29" i="227"/>
  <c r="M6" i="233"/>
  <c r="O6" i="233"/>
  <c r="J6" i="233"/>
  <c r="I6" i="233"/>
  <c r="M7" i="236"/>
  <c r="J7" i="236"/>
  <c r="P7" i="236"/>
  <c r="H7" i="236"/>
  <c r="N7" i="236"/>
  <c r="G7" i="236"/>
  <c r="D17" i="193"/>
  <c r="D74" i="193"/>
  <c r="R41" i="195"/>
  <c r="R41" i="196"/>
  <c r="D55" i="200"/>
  <c r="M55" i="200" s="1"/>
  <c r="D17" i="200"/>
  <c r="D27" i="200"/>
  <c r="R41" i="200"/>
  <c r="D74" i="200"/>
  <c r="F74" i="200" s="1"/>
  <c r="D81" i="200"/>
  <c r="D106" i="200"/>
  <c r="D5" i="202"/>
  <c r="D6" i="202"/>
  <c r="D7" i="202"/>
  <c r="D10" i="202"/>
  <c r="D12" i="202"/>
  <c r="D52" i="202"/>
  <c r="D54" i="202"/>
  <c r="F54" i="202" s="1"/>
  <c r="D56" i="202"/>
  <c r="D68" i="202"/>
  <c r="F68" i="202" s="1"/>
  <c r="D97" i="202"/>
  <c r="D107" i="202"/>
  <c r="D95" i="202" s="1"/>
  <c r="D107" i="213"/>
  <c r="D95" i="213" s="1"/>
  <c r="D101" i="213"/>
  <c r="D88" i="213"/>
  <c r="D63" i="213"/>
  <c r="D54" i="213"/>
  <c r="D44" i="213"/>
  <c r="F44" i="213" s="1"/>
  <c r="F46" i="213" s="1"/>
  <c r="D34" i="213"/>
  <c r="D13" i="213"/>
  <c r="D9" i="213"/>
  <c r="D6" i="213"/>
  <c r="D4" i="213"/>
  <c r="M4" i="213" s="1"/>
  <c r="D106" i="213"/>
  <c r="D93" i="213" s="1"/>
  <c r="D100" i="213"/>
  <c r="D91" i="213"/>
  <c r="D76" i="213"/>
  <c r="D73" i="213"/>
  <c r="D68" i="213"/>
  <c r="F68" i="213" s="1"/>
  <c r="D55" i="213"/>
  <c r="D53" i="213"/>
  <c r="D51" i="213"/>
  <c r="D50" i="213"/>
  <c r="D33" i="213"/>
  <c r="D12" i="213"/>
  <c r="L12" i="213" s="1"/>
  <c r="D10" i="213"/>
  <c r="D3" i="213"/>
  <c r="I8" i="213"/>
  <c r="L17" i="213"/>
  <c r="D27" i="213"/>
  <c r="J28" i="213"/>
  <c r="I31" i="213"/>
  <c r="D45" i="213"/>
  <c r="L45" i="213" s="1"/>
  <c r="L46" i="213" s="1"/>
  <c r="J60" i="213"/>
  <c r="D65" i="213"/>
  <c r="L65" i="213" s="1"/>
  <c r="J75" i="213"/>
  <c r="D99" i="213"/>
  <c r="D6" i="214"/>
  <c r="D32" i="214"/>
  <c r="O32" i="214" s="1"/>
  <c r="D55" i="214"/>
  <c r="D63" i="214"/>
  <c r="D106" i="214"/>
  <c r="I8" i="215"/>
  <c r="H8" i="215"/>
  <c r="K31" i="215"/>
  <c r="I31" i="215"/>
  <c r="O33" i="215"/>
  <c r="R41" i="215"/>
  <c r="J59" i="215"/>
  <c r="M59" i="215"/>
  <c r="I59" i="215"/>
  <c r="K73" i="215"/>
  <c r="J73" i="215"/>
  <c r="D66" i="216"/>
  <c r="I66" i="216" s="1"/>
  <c r="D64" i="216"/>
  <c r="D58" i="216"/>
  <c r="K58" i="216" s="1"/>
  <c r="D57" i="216"/>
  <c r="D44" i="216"/>
  <c r="F44" i="216" s="1"/>
  <c r="F46" i="216" s="1"/>
  <c r="D28" i="216"/>
  <c r="D8" i="216"/>
  <c r="D6" i="216"/>
  <c r="D102" i="216"/>
  <c r="D73" i="216"/>
  <c r="D43" i="216"/>
  <c r="D29" i="216"/>
  <c r="D16" i="216"/>
  <c r="P16" i="216" s="1"/>
  <c r="D14" i="216"/>
  <c r="D13" i="216"/>
  <c r="D7" i="216"/>
  <c r="D10" i="216"/>
  <c r="D50" i="216"/>
  <c r="D91" i="216"/>
  <c r="D76" i="218"/>
  <c r="D101" i="218"/>
  <c r="D73" i="218"/>
  <c r="N73" i="218" s="1"/>
  <c r="D53" i="218"/>
  <c r="D27" i="218"/>
  <c r="D12" i="218"/>
  <c r="D5" i="218"/>
  <c r="D98" i="218"/>
  <c r="D72" i="218"/>
  <c r="D51" i="218"/>
  <c r="N51" i="218" s="1"/>
  <c r="D11" i="218"/>
  <c r="F11" i="218" s="1"/>
  <c r="D7" i="218"/>
  <c r="D4" i="218"/>
  <c r="N8" i="218"/>
  <c r="D31" i="218"/>
  <c r="D61" i="218"/>
  <c r="H61" i="218" s="1"/>
  <c r="D75" i="218"/>
  <c r="K5" i="221"/>
  <c r="P10" i="221"/>
  <c r="H10" i="221"/>
  <c r="N10" i="221"/>
  <c r="G10" i="221"/>
  <c r="L12" i="221"/>
  <c r="I12" i="221"/>
  <c r="H12" i="221"/>
  <c r="R41" i="221"/>
  <c r="K6" i="223"/>
  <c r="H6" i="223"/>
  <c r="P10" i="223"/>
  <c r="L60" i="227"/>
  <c r="M60" i="227"/>
  <c r="P6" i="233"/>
  <c r="K7" i="236"/>
  <c r="K4" i="215"/>
  <c r="H4" i="215"/>
  <c r="G4" i="215"/>
  <c r="J51" i="215"/>
  <c r="I51" i="215"/>
  <c r="N51" i="216"/>
  <c r="L51" i="216"/>
  <c r="M60" i="216"/>
  <c r="L60" i="216"/>
  <c r="L32" i="218"/>
  <c r="K32" i="218"/>
  <c r="I32" i="218"/>
  <c r="N64" i="218"/>
  <c r="K64" i="218"/>
  <c r="D76" i="220"/>
  <c r="D54" i="220"/>
  <c r="D12" i="220"/>
  <c r="L12" i="220" s="1"/>
  <c r="D5" i="220"/>
  <c r="N5" i="220" s="1"/>
  <c r="D44" i="220"/>
  <c r="F44" i="220" s="1"/>
  <c r="F46" i="220" s="1"/>
  <c r="D7" i="220"/>
  <c r="D3" i="220"/>
  <c r="L3" i="220" s="1"/>
  <c r="D34" i="220"/>
  <c r="J3" i="221"/>
  <c r="P3" i="221"/>
  <c r="I3" i="221"/>
  <c r="J26" i="221"/>
  <c r="P26" i="221"/>
  <c r="N30" i="221"/>
  <c r="P30" i="221"/>
  <c r="K29" i="223"/>
  <c r="N29" i="223"/>
  <c r="J29" i="223"/>
  <c r="I29" i="223"/>
  <c r="L55" i="225"/>
  <c r="N55" i="225"/>
  <c r="L6" i="229"/>
  <c r="K6" i="229"/>
  <c r="I6" i="229"/>
  <c r="I4" i="233"/>
  <c r="O4" i="233"/>
  <c r="H4" i="233"/>
  <c r="N4" i="233"/>
  <c r="G4" i="233"/>
  <c r="P55" i="236"/>
  <c r="L55" i="236"/>
  <c r="K55" i="236"/>
  <c r="J55" i="236"/>
  <c r="K6" i="238"/>
  <c r="R41" i="214"/>
  <c r="D5" i="215"/>
  <c r="D6" i="215"/>
  <c r="D9" i="215"/>
  <c r="D12" i="215"/>
  <c r="D13" i="215"/>
  <c r="D32" i="215"/>
  <c r="D52" i="215"/>
  <c r="D57" i="215"/>
  <c r="D81" i="215"/>
  <c r="D105" i="215"/>
  <c r="D17" i="217"/>
  <c r="M17" i="217" s="1"/>
  <c r="D31" i="217"/>
  <c r="P31" i="217" s="1"/>
  <c r="D7" i="221"/>
  <c r="D9" i="221"/>
  <c r="D15" i="221"/>
  <c r="D43" i="221"/>
  <c r="D57" i="221"/>
  <c r="O57" i="221" s="1"/>
  <c r="D62" i="221"/>
  <c r="D7" i="223"/>
  <c r="D9" i="223"/>
  <c r="D13" i="223"/>
  <c r="D14" i="223"/>
  <c r="D16" i="223"/>
  <c r="L16" i="223" s="1"/>
  <c r="D44" i="223"/>
  <c r="F44" i="223" s="1"/>
  <c r="F46" i="223" s="1"/>
  <c r="D57" i="223"/>
  <c r="L58" i="223"/>
  <c r="D66" i="223"/>
  <c r="D69" i="223"/>
  <c r="D98" i="223"/>
  <c r="D4" i="224"/>
  <c r="K4" i="224" s="1"/>
  <c r="D15" i="224"/>
  <c r="D43" i="224"/>
  <c r="I43" i="224" s="1"/>
  <c r="I46" i="224" s="1"/>
  <c r="D56" i="224"/>
  <c r="O56" i="224" s="1"/>
  <c r="D100" i="225"/>
  <c r="D14" i="225"/>
  <c r="K14" i="225" s="1"/>
  <c r="R41" i="225"/>
  <c r="D11" i="226"/>
  <c r="D28" i="226"/>
  <c r="M28" i="226" s="1"/>
  <c r="D50" i="226"/>
  <c r="D60" i="226"/>
  <c r="M60" i="226" s="1"/>
  <c r="D88" i="227"/>
  <c r="D11" i="227"/>
  <c r="D105" i="227"/>
  <c r="D16" i="229"/>
  <c r="D59" i="229"/>
  <c r="D102" i="229"/>
  <c r="D15" i="230"/>
  <c r="D26" i="230"/>
  <c r="R41" i="230"/>
  <c r="D72" i="232"/>
  <c r="D11" i="232"/>
  <c r="D32" i="232"/>
  <c r="D53" i="232"/>
  <c r="D74" i="232"/>
  <c r="D7" i="233"/>
  <c r="D9" i="233"/>
  <c r="D32" i="233"/>
  <c r="D47" i="233"/>
  <c r="D55" i="233"/>
  <c r="D65" i="233"/>
  <c r="D68" i="233"/>
  <c r="D91" i="233"/>
  <c r="D107" i="233"/>
  <c r="D95" i="233" s="1"/>
  <c r="R41" i="234"/>
  <c r="D43" i="235"/>
  <c r="D63" i="235"/>
  <c r="D28" i="236"/>
  <c r="D29" i="236"/>
  <c r="D47" i="236"/>
  <c r="D53" i="236"/>
  <c r="L61" i="236"/>
  <c r="D66" i="236"/>
  <c r="L75" i="236"/>
  <c r="G6" i="238"/>
  <c r="N6" i="238"/>
  <c r="D9" i="238"/>
  <c r="D10" i="238"/>
  <c r="D11" i="238"/>
  <c r="F11" i="238" s="1"/>
  <c r="R41" i="238"/>
  <c r="D50" i="238"/>
  <c r="N50" i="238" s="1"/>
  <c r="K53" i="238"/>
  <c r="I54" i="238"/>
  <c r="L57" i="238"/>
  <c r="M60" i="238"/>
  <c r="D66" i="238"/>
  <c r="D67" i="238"/>
  <c r="D73" i="238"/>
  <c r="D90" i="238"/>
  <c r="D7" i="215"/>
  <c r="D17" i="215"/>
  <c r="D26" i="215"/>
  <c r="D30" i="215"/>
  <c r="D44" i="215"/>
  <c r="F44" i="215" s="1"/>
  <c r="F46" i="215" s="1"/>
  <c r="D58" i="215"/>
  <c r="M58" i="215" s="1"/>
  <c r="D97" i="215"/>
  <c r="D106" i="215"/>
  <c r="D81" i="217"/>
  <c r="R41" i="217"/>
  <c r="D89" i="217"/>
  <c r="F89" i="217" s="1"/>
  <c r="D4" i="221"/>
  <c r="D6" i="221"/>
  <c r="D17" i="221"/>
  <c r="D27" i="221"/>
  <c r="D28" i="221"/>
  <c r="D31" i="221"/>
  <c r="D45" i="221"/>
  <c r="D60" i="221"/>
  <c r="D97" i="221"/>
  <c r="D45" i="223"/>
  <c r="D60" i="223"/>
  <c r="J60" i="223" s="1"/>
  <c r="D73" i="223"/>
  <c r="I73" i="223" s="1"/>
  <c r="D105" i="223"/>
  <c r="D6" i="224"/>
  <c r="D10" i="225"/>
  <c r="D30" i="225"/>
  <c r="D43" i="225"/>
  <c r="D60" i="225"/>
  <c r="D99" i="225"/>
  <c r="D7" i="226"/>
  <c r="K7" i="226" s="1"/>
  <c r="D9" i="226"/>
  <c r="L9" i="226" s="1"/>
  <c r="D13" i="226"/>
  <c r="L13" i="226" s="1"/>
  <c r="D51" i="226"/>
  <c r="D7" i="227"/>
  <c r="K7" i="227" s="1"/>
  <c r="D9" i="227"/>
  <c r="K9" i="227" s="1"/>
  <c r="D14" i="227"/>
  <c r="L14" i="227" s="1"/>
  <c r="D50" i="227"/>
  <c r="D68" i="227"/>
  <c r="D101" i="228"/>
  <c r="R41" i="228"/>
  <c r="D17" i="229"/>
  <c r="D30" i="230"/>
  <c r="D17" i="230"/>
  <c r="D29" i="230"/>
  <c r="M29" i="230" s="1"/>
  <c r="D56" i="230"/>
  <c r="D7" i="232"/>
  <c r="D13" i="232"/>
  <c r="D15" i="232"/>
  <c r="F15" i="232" s="1"/>
  <c r="D58" i="232"/>
  <c r="D66" i="232"/>
  <c r="D75" i="232"/>
  <c r="D29" i="233"/>
  <c r="D50" i="233"/>
  <c r="H50" i="233" s="1"/>
  <c r="D73" i="233"/>
  <c r="K73" i="233" s="1"/>
  <c r="D98" i="233"/>
  <c r="D97" i="234"/>
  <c r="D106" i="235"/>
  <c r="D15" i="235"/>
  <c r="D57" i="235"/>
  <c r="D68" i="235"/>
  <c r="F68" i="235" s="1"/>
  <c r="D10" i="236"/>
  <c r="D11" i="236"/>
  <c r="D26" i="236"/>
  <c r="D50" i="236"/>
  <c r="D58" i="236"/>
  <c r="D60" i="236"/>
  <c r="N60" i="236" s="1"/>
  <c r="N61" i="236"/>
  <c r="D67" i="236"/>
  <c r="D74" i="236"/>
  <c r="N75" i="236"/>
  <c r="D81" i="236"/>
  <c r="D98" i="236"/>
  <c r="H6" i="238"/>
  <c r="O6" i="238"/>
  <c r="D8" i="238"/>
  <c r="F8" i="238" s="1"/>
  <c r="D13" i="238"/>
  <c r="D14" i="238"/>
  <c r="O14" i="238" s="1"/>
  <c r="D16" i="238"/>
  <c r="D32" i="238"/>
  <c r="F32" i="238" s="1"/>
  <c r="D34" i="238"/>
  <c r="D43" i="238"/>
  <c r="L53" i="238"/>
  <c r="L54" i="238"/>
  <c r="P57" i="238"/>
  <c r="D61" i="238"/>
  <c r="G61" i="238" s="1"/>
  <c r="D64" i="238"/>
  <c r="D91" i="238"/>
  <c r="D106" i="238"/>
  <c r="D99" i="224"/>
  <c r="D7" i="224"/>
  <c r="F7" i="224" s="1"/>
  <c r="D55" i="224"/>
  <c r="O55" i="224" s="1"/>
  <c r="D63" i="224"/>
  <c r="D101" i="226"/>
  <c r="D43" i="226"/>
  <c r="D57" i="226"/>
  <c r="D91" i="226"/>
  <c r="D98" i="229"/>
  <c r="D8" i="229"/>
  <c r="I8" i="229" s="1"/>
  <c r="D33" i="229"/>
  <c r="D91" i="229"/>
  <c r="D8" i="232"/>
  <c r="D28" i="232"/>
  <c r="D47" i="232"/>
  <c r="D98" i="232"/>
  <c r="D3" i="233"/>
  <c r="D5" i="233"/>
  <c r="D51" i="233"/>
  <c r="H51" i="233" s="1"/>
  <c r="D66" i="233"/>
  <c r="H66" i="233" s="1"/>
  <c r="D74" i="233"/>
  <c r="D99" i="233"/>
  <c r="D4" i="234"/>
  <c r="D11" i="235"/>
  <c r="D29" i="235"/>
  <c r="D8" i="236"/>
  <c r="D13" i="236"/>
  <c r="D14" i="236"/>
  <c r="D15" i="236"/>
  <c r="F15" i="236" s="1"/>
  <c r="D43" i="236"/>
  <c r="I43" i="236" s="1"/>
  <c r="I46" i="236" s="1"/>
  <c r="D52" i="236"/>
  <c r="D64" i="236"/>
  <c r="N64" i="236" s="1"/>
  <c r="D105" i="236"/>
  <c r="I6" i="238"/>
  <c r="D7" i="238"/>
  <c r="D44" i="238"/>
  <c r="F44" i="238" s="1"/>
  <c r="F46" i="238" s="1"/>
  <c r="D51" i="238"/>
  <c r="N53" i="238"/>
  <c r="N54" i="238"/>
  <c r="D58" i="238"/>
  <c r="I58" i="238" s="1"/>
  <c r="D69" i="238"/>
  <c r="D75" i="238"/>
  <c r="G75" i="238" s="1"/>
  <c r="D76" i="238"/>
  <c r="D88" i="238"/>
  <c r="F88" i="238" s="1"/>
  <c r="D98" i="238"/>
  <c r="D107" i="238"/>
  <c r="D95" i="238" s="1"/>
  <c r="L81" i="167"/>
  <c r="L81" i="140"/>
  <c r="R81" i="140" s="1"/>
  <c r="M51" i="238"/>
  <c r="G51" i="238"/>
  <c r="J51" i="238"/>
  <c r="K51" i="238"/>
  <c r="I51" i="238"/>
  <c r="H51" i="238"/>
  <c r="F51" i="238"/>
  <c r="L51" i="238"/>
  <c r="N51" i="238"/>
  <c r="Q90" i="238"/>
  <c r="N28" i="238"/>
  <c r="H28" i="238"/>
  <c r="O28" i="238"/>
  <c r="I28" i="238"/>
  <c r="J28" i="238"/>
  <c r="G28" i="238"/>
  <c r="P28" i="238"/>
  <c r="F28" i="238"/>
  <c r="K28" i="238"/>
  <c r="F72" i="238"/>
  <c r="R72" i="238" s="1"/>
  <c r="D87" i="238"/>
  <c r="M16" i="238"/>
  <c r="G16" i="238"/>
  <c r="J16" i="238"/>
  <c r="P16" i="238"/>
  <c r="I16" i="238"/>
  <c r="O16" i="238"/>
  <c r="H16" i="238"/>
  <c r="K16" i="238"/>
  <c r="L28" i="238"/>
  <c r="F16" i="238"/>
  <c r="D46" i="238"/>
  <c r="M50" i="238"/>
  <c r="G50" i="238"/>
  <c r="H50" i="238"/>
  <c r="I50" i="238"/>
  <c r="K50" i="238"/>
  <c r="J50" i="238"/>
  <c r="F50" i="238"/>
  <c r="L50" i="238"/>
  <c r="D102" i="238"/>
  <c r="D93" i="238" s="1"/>
  <c r="D103" i="238"/>
  <c r="D97" i="238"/>
  <c r="D62" i="238"/>
  <c r="D59" i="238"/>
  <c r="D56" i="238"/>
  <c r="D101" i="238"/>
  <c r="D81" i="238"/>
  <c r="D74" i="238"/>
  <c r="D68" i="238"/>
  <c r="D55" i="238"/>
  <c r="D52" i="238"/>
  <c r="D47" i="238"/>
  <c r="D104" i="238"/>
  <c r="D94" i="238" s="1"/>
  <c r="D65" i="238"/>
  <c r="D63" i="238"/>
  <c r="D33" i="238"/>
  <c r="D30" i="238"/>
  <c r="D26" i="238"/>
  <c r="D17" i="238"/>
  <c r="D15" i="238"/>
  <c r="D3" i="238"/>
  <c r="D4" i="238"/>
  <c r="D5" i="238"/>
  <c r="F6" i="238"/>
  <c r="F7" i="238"/>
  <c r="G8" i="238"/>
  <c r="G9" i="238"/>
  <c r="N9" i="238"/>
  <c r="G10" i="238"/>
  <c r="O10" i="238"/>
  <c r="D12" i="238"/>
  <c r="G13" i="238"/>
  <c r="N13" i="238"/>
  <c r="H14" i="238"/>
  <c r="D27" i="238"/>
  <c r="D29" i="238"/>
  <c r="D31" i="238"/>
  <c r="G34" i="238"/>
  <c r="D105" i="238"/>
  <c r="O60" i="238"/>
  <c r="I60" i="238"/>
  <c r="N60" i="238"/>
  <c r="G60" i="238"/>
  <c r="P60" i="238"/>
  <c r="H60" i="238"/>
  <c r="M73" i="238"/>
  <c r="G73" i="238"/>
  <c r="J73" i="238"/>
  <c r="K73" i="238"/>
  <c r="K9" i="238"/>
  <c r="K10" i="238"/>
  <c r="K13" i="238"/>
  <c r="K14" i="238"/>
  <c r="O57" i="238"/>
  <c r="I57" i="238"/>
  <c r="M57" i="238"/>
  <c r="F57" i="238"/>
  <c r="N57" i="238"/>
  <c r="G57" i="238"/>
  <c r="F60" i="238"/>
  <c r="J64" i="238"/>
  <c r="H64" i="238"/>
  <c r="I64" i="238"/>
  <c r="N64" i="238"/>
  <c r="F69" i="238"/>
  <c r="F73" i="238"/>
  <c r="L88" i="238"/>
  <c r="R88" i="238" s="1"/>
  <c r="P9" i="238"/>
  <c r="J9" i="238"/>
  <c r="L9" i="238"/>
  <c r="N10" i="238"/>
  <c r="H10" i="238"/>
  <c r="L10" i="238"/>
  <c r="O13" i="238"/>
  <c r="I13" i="238"/>
  <c r="L13" i="238"/>
  <c r="G14" i="238"/>
  <c r="L32" i="238"/>
  <c r="M32" i="238"/>
  <c r="O32" i="238"/>
  <c r="P34" i="238"/>
  <c r="N34" i="238"/>
  <c r="H34" i="238"/>
  <c r="O34" i="238"/>
  <c r="I34" i="238"/>
  <c r="M34" i="238"/>
  <c r="M53" i="238"/>
  <c r="G53" i="238"/>
  <c r="H53" i="238"/>
  <c r="I53" i="238"/>
  <c r="M54" i="238"/>
  <c r="G54" i="238"/>
  <c r="J54" i="238"/>
  <c r="K54" i="238"/>
  <c r="H57" i="238"/>
  <c r="J60" i="238"/>
  <c r="M61" i="238"/>
  <c r="O61" i="238"/>
  <c r="P61" i="238"/>
  <c r="F64" i="238"/>
  <c r="H73" i="238"/>
  <c r="M75" i="238"/>
  <c r="H75" i="238"/>
  <c r="M76" i="238"/>
  <c r="G76" i="238"/>
  <c r="J76" i="238"/>
  <c r="K76" i="238"/>
  <c r="P6" i="238"/>
  <c r="J6" i="238"/>
  <c r="L6" i="238"/>
  <c r="N7" i="238"/>
  <c r="H7" i="238"/>
  <c r="L7" i="238"/>
  <c r="L8" i="238"/>
  <c r="M8" i="238"/>
  <c r="F9" i="238"/>
  <c r="M9" i="238"/>
  <c r="F10" i="238"/>
  <c r="M10" i="238"/>
  <c r="R11" i="238"/>
  <c r="F13" i="238"/>
  <c r="M13" i="238"/>
  <c r="F14" i="238"/>
  <c r="H32" i="238"/>
  <c r="F34" i="238"/>
  <c r="R45" i="238"/>
  <c r="F53" i="238"/>
  <c r="F54" i="238"/>
  <c r="J57" i="238"/>
  <c r="G58" i="238"/>
  <c r="F58" i="238"/>
  <c r="H58" i="238"/>
  <c r="K60" i="238"/>
  <c r="F61" i="238"/>
  <c r="G64" i="238"/>
  <c r="J66" i="238"/>
  <c r="M66" i="238"/>
  <c r="F66" i="238"/>
  <c r="N66" i="238"/>
  <c r="G66" i="238"/>
  <c r="I73" i="238"/>
  <c r="F75" i="238"/>
  <c r="F76" i="238"/>
  <c r="L89" i="238"/>
  <c r="R89" i="238" s="1"/>
  <c r="D43" i="237"/>
  <c r="D97" i="237"/>
  <c r="D106" i="237"/>
  <c r="D99" i="237"/>
  <c r="D104" i="237"/>
  <c r="D94" i="237" s="1"/>
  <c r="D98" i="237"/>
  <c r="D91" i="237"/>
  <c r="D88" i="237"/>
  <c r="D47" i="237"/>
  <c r="D107" i="237"/>
  <c r="D95" i="237" s="1"/>
  <c r="D100" i="237"/>
  <c r="D44" i="237"/>
  <c r="D103" i="237"/>
  <c r="D102" i="237"/>
  <c r="D101" i="237"/>
  <c r="D90" i="237"/>
  <c r="D105" i="237"/>
  <c r="D89" i="237"/>
  <c r="D45" i="237"/>
  <c r="R41" i="237"/>
  <c r="L17" i="236"/>
  <c r="F17" i="236"/>
  <c r="J17" i="236"/>
  <c r="P17" i="236"/>
  <c r="I17" i="236"/>
  <c r="O17" i="236"/>
  <c r="H17" i="236"/>
  <c r="K17" i="236"/>
  <c r="G17" i="236"/>
  <c r="L26" i="236"/>
  <c r="F26" i="236"/>
  <c r="J26" i="236"/>
  <c r="P26" i="236"/>
  <c r="I26" i="236"/>
  <c r="O26" i="236"/>
  <c r="H26" i="236"/>
  <c r="K26" i="236"/>
  <c r="L45" i="236"/>
  <c r="L46" i="236" s="1"/>
  <c r="M50" i="236"/>
  <c r="G50" i="236"/>
  <c r="I50" i="236"/>
  <c r="J50" i="236"/>
  <c r="L50" i="236"/>
  <c r="K50" i="236"/>
  <c r="H50" i="236"/>
  <c r="N50" i="236"/>
  <c r="O60" i="236"/>
  <c r="I60" i="236"/>
  <c r="P60" i="236"/>
  <c r="H60" i="236"/>
  <c r="J60" i="236"/>
  <c r="L60" i="236"/>
  <c r="K60" i="236"/>
  <c r="G60" i="236"/>
  <c r="M60" i="236"/>
  <c r="N16" i="236"/>
  <c r="H16" i="236"/>
  <c r="J16" i="236"/>
  <c r="P16" i="236"/>
  <c r="I16" i="236"/>
  <c r="O16" i="236"/>
  <c r="G16" i="236"/>
  <c r="K16" i="236"/>
  <c r="M17" i="236"/>
  <c r="G26" i="236"/>
  <c r="M29" i="236"/>
  <c r="G29" i="236"/>
  <c r="N29" i="236"/>
  <c r="H29" i="236"/>
  <c r="J29" i="236"/>
  <c r="I29" i="236"/>
  <c r="P29" i="236"/>
  <c r="F29" i="236"/>
  <c r="K29" i="236"/>
  <c r="O31" i="236"/>
  <c r="I31" i="236"/>
  <c r="P31" i="236"/>
  <c r="J31" i="236"/>
  <c r="H31" i="236"/>
  <c r="G31" i="236"/>
  <c r="N31" i="236"/>
  <c r="F31" i="236"/>
  <c r="K31" i="236"/>
  <c r="F50" i="236"/>
  <c r="F60" i="236"/>
  <c r="Q60" i="236" s="1"/>
  <c r="F88" i="236"/>
  <c r="F81" i="236"/>
  <c r="I64" i="236"/>
  <c r="H64" i="236"/>
  <c r="F64" i="236"/>
  <c r="R68" i="236"/>
  <c r="F68" i="236"/>
  <c r="O57" i="236"/>
  <c r="I57" i="236"/>
  <c r="N57" i="236"/>
  <c r="G57" i="236"/>
  <c r="P57" i="236"/>
  <c r="H57" i="236"/>
  <c r="K57" i="236"/>
  <c r="J57" i="236"/>
  <c r="F57" i="236"/>
  <c r="L57" i="236"/>
  <c r="M64" i="236"/>
  <c r="D102" i="236"/>
  <c r="D93" i="236" s="1"/>
  <c r="D103" i="236"/>
  <c r="D97" i="236"/>
  <c r="D62" i="236"/>
  <c r="D59" i="236"/>
  <c r="D56" i="236"/>
  <c r="D101" i="236"/>
  <c r="D65" i="236"/>
  <c r="D63" i="236"/>
  <c r="D33" i="236"/>
  <c r="D30" i="236"/>
  <c r="D100" i="236"/>
  <c r="D107" i="236"/>
  <c r="D95" i="236" s="1"/>
  <c r="D99" i="236"/>
  <c r="D104" i="236"/>
  <c r="D94" i="236" s="1"/>
  <c r="D91" i="236"/>
  <c r="D89" i="236"/>
  <c r="D76" i="236"/>
  <c r="D73" i="236"/>
  <c r="D69" i="236"/>
  <c r="D54" i="236"/>
  <c r="D51" i="236"/>
  <c r="D44" i="236"/>
  <c r="D9" i="236"/>
  <c r="D6" i="236"/>
  <c r="D3" i="236"/>
  <c r="D4" i="236"/>
  <c r="D5" i="236"/>
  <c r="F7" i="236"/>
  <c r="F8" i="236"/>
  <c r="G10" i="236"/>
  <c r="N10" i="236"/>
  <c r="D12" i="236"/>
  <c r="G13" i="236"/>
  <c r="N13" i="236"/>
  <c r="G14" i="236"/>
  <c r="O14" i="236"/>
  <c r="D27" i="236"/>
  <c r="G28" i="236"/>
  <c r="D32" i="236"/>
  <c r="D34" i="236"/>
  <c r="I55" i="236"/>
  <c r="D72" i="236"/>
  <c r="D90" i="236"/>
  <c r="K10" i="236"/>
  <c r="K13" i="236"/>
  <c r="K14" i="236"/>
  <c r="D48" i="236"/>
  <c r="F47" i="236"/>
  <c r="F48" i="236" s="1"/>
  <c r="K47" i="236"/>
  <c r="K48" i="236" s="1"/>
  <c r="M52" i="236"/>
  <c r="G52" i="236"/>
  <c r="N52" i="236"/>
  <c r="F52" i="236"/>
  <c r="H52" i="236"/>
  <c r="M53" i="236"/>
  <c r="G53" i="236"/>
  <c r="I53" i="236"/>
  <c r="J53" i="236"/>
  <c r="M61" i="236"/>
  <c r="G61" i="236"/>
  <c r="P61" i="236"/>
  <c r="I61" i="236"/>
  <c r="J61" i="236"/>
  <c r="O61" i="236"/>
  <c r="M74" i="236"/>
  <c r="G74" i="236"/>
  <c r="N74" i="236"/>
  <c r="F74" i="236"/>
  <c r="H74" i="236"/>
  <c r="M75" i="236"/>
  <c r="G75" i="236"/>
  <c r="I75" i="236"/>
  <c r="J75" i="236"/>
  <c r="O10" i="236"/>
  <c r="I10" i="236"/>
  <c r="L10" i="236"/>
  <c r="P13" i="236"/>
  <c r="J13" i="236"/>
  <c r="L13" i="236"/>
  <c r="N14" i="236"/>
  <c r="H14" i="236"/>
  <c r="L14" i="236"/>
  <c r="O28" i="236"/>
  <c r="I28" i="236"/>
  <c r="P28" i="236"/>
  <c r="J28" i="236"/>
  <c r="M28" i="236"/>
  <c r="R41" i="236"/>
  <c r="N47" i="236"/>
  <c r="N48" i="236" s="1"/>
  <c r="I52" i="236"/>
  <c r="F53" i="236"/>
  <c r="M58" i="236"/>
  <c r="G58" i="236"/>
  <c r="O58" i="236"/>
  <c r="H58" i="236"/>
  <c r="P58" i="236"/>
  <c r="I58" i="236"/>
  <c r="F61" i="236"/>
  <c r="J66" i="236"/>
  <c r="N66" i="236"/>
  <c r="G66" i="236"/>
  <c r="H66" i="236"/>
  <c r="I74" i="236"/>
  <c r="F75" i="236"/>
  <c r="O7" i="236"/>
  <c r="I7" i="236"/>
  <c r="L7" i="236"/>
  <c r="M8" i="236"/>
  <c r="G8" i="236"/>
  <c r="L8" i="236"/>
  <c r="F10" i="236"/>
  <c r="M10" i="236"/>
  <c r="F11" i="236"/>
  <c r="R11" i="236" s="1"/>
  <c r="F13" i="236"/>
  <c r="M13" i="236"/>
  <c r="F14" i="236"/>
  <c r="M14" i="236"/>
  <c r="L15" i="236"/>
  <c r="R15" i="236" s="1"/>
  <c r="F28" i="236"/>
  <c r="N28" i="236"/>
  <c r="D46" i="236"/>
  <c r="R43" i="236"/>
  <c r="J52" i="236"/>
  <c r="H53" i="236"/>
  <c r="M55" i="236"/>
  <c r="G55" i="236"/>
  <c r="N55" i="236"/>
  <c r="F55" i="236"/>
  <c r="O55" i="236"/>
  <c r="H55" i="236"/>
  <c r="F58" i="236"/>
  <c r="H61" i="236"/>
  <c r="J74" i="236"/>
  <c r="H75" i="236"/>
  <c r="O57" i="235"/>
  <c r="I57" i="235"/>
  <c r="J57" i="235"/>
  <c r="K57" i="235"/>
  <c r="H57" i="235"/>
  <c r="G57" i="235"/>
  <c r="P57" i="235"/>
  <c r="F57" i="235"/>
  <c r="L57" i="235"/>
  <c r="F63" i="235"/>
  <c r="R63" i="235" s="1"/>
  <c r="F11" i="235"/>
  <c r="R11" i="235" s="1"/>
  <c r="F15" i="235"/>
  <c r="L15" i="235" s="1"/>
  <c r="R15" i="235" s="1"/>
  <c r="I43" i="235"/>
  <c r="I46" i="235" s="1"/>
  <c r="R68" i="235"/>
  <c r="P14" i="235"/>
  <c r="J14" i="235"/>
  <c r="O14" i="235"/>
  <c r="H14" i="235"/>
  <c r="N14" i="235"/>
  <c r="G14" i="235"/>
  <c r="M14" i="235"/>
  <c r="F14" i="235"/>
  <c r="I14" i="235"/>
  <c r="O29" i="235"/>
  <c r="I29" i="235"/>
  <c r="P29" i="235"/>
  <c r="J29" i="235"/>
  <c r="H29" i="235"/>
  <c r="G29" i="235"/>
  <c r="N29" i="235"/>
  <c r="F29" i="235"/>
  <c r="K29" i="235"/>
  <c r="D26" i="235"/>
  <c r="D30" i="235"/>
  <c r="D32" i="235"/>
  <c r="D72" i="235"/>
  <c r="D8" i="235"/>
  <c r="D9" i="235"/>
  <c r="D13" i="235"/>
  <c r="D51" i="235"/>
  <c r="D52" i="235"/>
  <c r="D69" i="235"/>
  <c r="D73" i="235"/>
  <c r="D74" i="235"/>
  <c r="D81" i="235"/>
  <c r="D102" i="235"/>
  <c r="D93" i="235" s="1"/>
  <c r="D103" i="235"/>
  <c r="D97" i="235"/>
  <c r="D62" i="235"/>
  <c r="D59" i="235"/>
  <c r="D56" i="235"/>
  <c r="D101" i="235"/>
  <c r="D67" i="235"/>
  <c r="D64" i="235"/>
  <c r="D34" i="235"/>
  <c r="D31" i="235"/>
  <c r="D28" i="235"/>
  <c r="D27" i="235"/>
  <c r="D100" i="235"/>
  <c r="D91" i="235"/>
  <c r="D89" i="235"/>
  <c r="D107" i="235"/>
  <c r="D95" i="235" s="1"/>
  <c r="D99" i="235"/>
  <c r="D104" i="235"/>
  <c r="D94" i="235" s="1"/>
  <c r="D88" i="235"/>
  <c r="D75" i="235"/>
  <c r="D61" i="235"/>
  <c r="D60" i="235"/>
  <c r="D53" i="235"/>
  <c r="D50" i="235"/>
  <c r="D45" i="235"/>
  <c r="D10" i="235"/>
  <c r="D7" i="235"/>
  <c r="D4" i="235"/>
  <c r="D5" i="235"/>
  <c r="D6" i="235"/>
  <c r="D33" i="235"/>
  <c r="D44" i="235"/>
  <c r="D58" i="235"/>
  <c r="D65" i="235"/>
  <c r="D66" i="235"/>
  <c r="D90" i="235"/>
  <c r="D3" i="235"/>
  <c r="D12" i="235"/>
  <c r="D16" i="235"/>
  <c r="D17" i="235"/>
  <c r="D47" i="235"/>
  <c r="D54" i="235"/>
  <c r="D55" i="235"/>
  <c r="D76" i="235"/>
  <c r="R41" i="235"/>
  <c r="P4" i="234"/>
  <c r="J4" i="234"/>
  <c r="O4" i="234"/>
  <c r="I4" i="234"/>
  <c r="N4" i="234"/>
  <c r="H4" i="234"/>
  <c r="L4" i="234"/>
  <c r="F4" i="234"/>
  <c r="M4" i="234"/>
  <c r="G4" i="234"/>
  <c r="K4" i="234"/>
  <c r="P7" i="234"/>
  <c r="J7" i="234"/>
  <c r="O7" i="234"/>
  <c r="I7" i="234"/>
  <c r="N7" i="234"/>
  <c r="H7" i="234"/>
  <c r="L7" i="234"/>
  <c r="F7" i="234"/>
  <c r="M7" i="234"/>
  <c r="G7" i="234"/>
  <c r="K7" i="234"/>
  <c r="P10" i="234"/>
  <c r="J10" i="234"/>
  <c r="O10" i="234"/>
  <c r="I10" i="234"/>
  <c r="N10" i="234"/>
  <c r="H10" i="234"/>
  <c r="L10" i="234"/>
  <c r="F10" i="234"/>
  <c r="M10" i="234"/>
  <c r="G10" i="234"/>
  <c r="K10" i="234"/>
  <c r="D5" i="234"/>
  <c r="D8" i="234"/>
  <c r="D11" i="234"/>
  <c r="D33" i="234"/>
  <c r="D59" i="234"/>
  <c r="D102" i="234"/>
  <c r="D89" i="234"/>
  <c r="D44" i="234"/>
  <c r="D107" i="234"/>
  <c r="D95" i="234" s="1"/>
  <c r="D101" i="234"/>
  <c r="D81" i="234"/>
  <c r="D76" i="234"/>
  <c r="D75" i="234"/>
  <c r="D74" i="234"/>
  <c r="D73" i="234"/>
  <c r="D68" i="234"/>
  <c r="D63" i="234"/>
  <c r="D61" i="234"/>
  <c r="D58" i="234"/>
  <c r="D55" i="234"/>
  <c r="D54" i="234"/>
  <c r="D53" i="234"/>
  <c r="D52" i="234"/>
  <c r="D51" i="234"/>
  <c r="D50" i="234"/>
  <c r="D106" i="234"/>
  <c r="D100" i="234"/>
  <c r="D90" i="234"/>
  <c r="D105" i="234"/>
  <c r="D99" i="234"/>
  <c r="D60" i="234"/>
  <c r="D57" i="234"/>
  <c r="D45" i="234"/>
  <c r="D43" i="234"/>
  <c r="D104" i="234"/>
  <c r="D94" i="234" s="1"/>
  <c r="D98" i="234"/>
  <c r="D91" i="234"/>
  <c r="D88" i="234"/>
  <c r="D72" i="234"/>
  <c r="D69" i="234"/>
  <c r="D67" i="234"/>
  <c r="D66" i="234"/>
  <c r="D65" i="234"/>
  <c r="D64" i="234"/>
  <c r="D47" i="234"/>
  <c r="D34" i="234"/>
  <c r="D14" i="234"/>
  <c r="D16" i="234"/>
  <c r="D29" i="234"/>
  <c r="D32" i="234"/>
  <c r="D56" i="234"/>
  <c r="D15" i="234"/>
  <c r="D17" i="234"/>
  <c r="D26" i="234"/>
  <c r="D30" i="234"/>
  <c r="D62" i="234"/>
  <c r="D103" i="234"/>
  <c r="D3" i="234"/>
  <c r="D6" i="234"/>
  <c r="D9" i="234"/>
  <c r="D12" i="234"/>
  <c r="D13" i="234"/>
  <c r="D27" i="234"/>
  <c r="D28" i="234"/>
  <c r="D31" i="234"/>
  <c r="O5" i="233"/>
  <c r="I5" i="233"/>
  <c r="N5" i="233"/>
  <c r="H5" i="233"/>
  <c r="M5" i="233"/>
  <c r="G5" i="233"/>
  <c r="P5" i="233"/>
  <c r="J5" i="233"/>
  <c r="F5" i="233"/>
  <c r="M29" i="233"/>
  <c r="G29" i="233"/>
  <c r="O29" i="233"/>
  <c r="I29" i="233"/>
  <c r="K29" i="233"/>
  <c r="J29" i="233"/>
  <c r="H29" i="233"/>
  <c r="L29" i="233"/>
  <c r="O8" i="233"/>
  <c r="I8" i="233"/>
  <c r="N8" i="233"/>
  <c r="H8" i="233"/>
  <c r="M8" i="233"/>
  <c r="G8" i="233"/>
  <c r="P8" i="233"/>
  <c r="J8" i="233"/>
  <c r="K5" i="233"/>
  <c r="K8" i="233"/>
  <c r="J52" i="233"/>
  <c r="M52" i="233"/>
  <c r="G52" i="233"/>
  <c r="L52" i="233"/>
  <c r="F52" i="233"/>
  <c r="N52" i="233"/>
  <c r="K52" i="233"/>
  <c r="H52" i="233"/>
  <c r="I52" i="233"/>
  <c r="J74" i="233"/>
  <c r="M74" i="233"/>
  <c r="G74" i="233"/>
  <c r="L74" i="233"/>
  <c r="F74" i="233"/>
  <c r="N74" i="233"/>
  <c r="K74" i="233"/>
  <c r="I74" i="233"/>
  <c r="H74" i="233"/>
  <c r="O74" i="233" s="1"/>
  <c r="L5" i="233"/>
  <c r="L8" i="233"/>
  <c r="D106" i="233"/>
  <c r="D93" i="233" s="1"/>
  <c r="D100" i="233"/>
  <c r="D90" i="233"/>
  <c r="D103" i="233"/>
  <c r="D97" i="233"/>
  <c r="D62" i="233"/>
  <c r="D59" i="233"/>
  <c r="D56" i="233"/>
  <c r="D101" i="233"/>
  <c r="D60" i="233"/>
  <c r="D43" i="233"/>
  <c r="D33" i="233"/>
  <c r="D30" i="233"/>
  <c r="D26" i="233"/>
  <c r="D17" i="233"/>
  <c r="D15" i="233"/>
  <c r="D104" i="233"/>
  <c r="D94" i="233" s="1"/>
  <c r="D88" i="233"/>
  <c r="D81" i="233"/>
  <c r="D57" i="233"/>
  <c r="D44" i="233"/>
  <c r="D34" i="233"/>
  <c r="D31" i="233"/>
  <c r="D28" i="233"/>
  <c r="D27" i="233"/>
  <c r="D13" i="233"/>
  <c r="D12" i="233"/>
  <c r="H3" i="233"/>
  <c r="N3" i="233"/>
  <c r="F4" i="233"/>
  <c r="L4" i="233"/>
  <c r="H6" i="233"/>
  <c r="N6" i="233"/>
  <c r="F7" i="233"/>
  <c r="L7" i="233"/>
  <c r="H9" i="233"/>
  <c r="D16" i="233"/>
  <c r="F32" i="233"/>
  <c r="P32" i="233"/>
  <c r="N50" i="233"/>
  <c r="N51" i="233"/>
  <c r="D53" i="233"/>
  <c r="D54" i="233"/>
  <c r="H55" i="233"/>
  <c r="D58" i="233"/>
  <c r="D61" i="233"/>
  <c r="N66" i="233"/>
  <c r="D72" i="233"/>
  <c r="N73" i="233"/>
  <c r="D75" i="233"/>
  <c r="D76" i="233"/>
  <c r="H67" i="233"/>
  <c r="R67" i="233" s="1"/>
  <c r="K3" i="233"/>
  <c r="K6" i="233"/>
  <c r="K9" i="233"/>
  <c r="K47" i="233"/>
  <c r="K48" i="233" s="1"/>
  <c r="D48" i="233"/>
  <c r="N47" i="233"/>
  <c r="N48" i="233" s="1"/>
  <c r="F50" i="233"/>
  <c r="N55" i="233"/>
  <c r="F63" i="233"/>
  <c r="R63" i="233" s="1"/>
  <c r="M65" i="233"/>
  <c r="G65" i="233"/>
  <c r="J65" i="233"/>
  <c r="L65" i="233"/>
  <c r="F65" i="233"/>
  <c r="F66" i="233"/>
  <c r="F68" i="233"/>
  <c r="R68" i="233" s="1"/>
  <c r="H73" i="233"/>
  <c r="J51" i="233"/>
  <c r="M51" i="233"/>
  <c r="G51" i="233"/>
  <c r="F51" i="233"/>
  <c r="I51" i="233"/>
  <c r="F3" i="233"/>
  <c r="L3" i="233"/>
  <c r="J4" i="233"/>
  <c r="P4" i="233"/>
  <c r="F6" i="233"/>
  <c r="L6" i="233"/>
  <c r="Q6" i="233" s="1"/>
  <c r="J7" i="233"/>
  <c r="P7" i="233"/>
  <c r="F9" i="233"/>
  <c r="L9" i="233"/>
  <c r="D10" i="233"/>
  <c r="D11" i="233"/>
  <c r="D14" i="233"/>
  <c r="D45" i="233"/>
  <c r="F47" i="233"/>
  <c r="F48" i="233" s="1"/>
  <c r="K51" i="233"/>
  <c r="D64" i="233"/>
  <c r="H65" i="233"/>
  <c r="D69" i="233"/>
  <c r="D89" i="233"/>
  <c r="D105" i="233"/>
  <c r="J50" i="233"/>
  <c r="M50" i="233"/>
  <c r="G50" i="233"/>
  <c r="I50" i="233"/>
  <c r="L50" i="233"/>
  <c r="M66" i="233"/>
  <c r="G66" i="233"/>
  <c r="J66" i="233"/>
  <c r="I66" i="233"/>
  <c r="L66" i="233"/>
  <c r="J73" i="233"/>
  <c r="M73" i="233"/>
  <c r="G73" i="233"/>
  <c r="F73" i="233"/>
  <c r="I73" i="233"/>
  <c r="G3" i="233"/>
  <c r="K4" i="233"/>
  <c r="G6" i="233"/>
  <c r="K7" i="233"/>
  <c r="G9" i="233"/>
  <c r="M9" i="233"/>
  <c r="M32" i="233"/>
  <c r="G32" i="233"/>
  <c r="O32" i="233"/>
  <c r="I32" i="233"/>
  <c r="N32" i="233"/>
  <c r="K50" i="233"/>
  <c r="L51" i="233"/>
  <c r="P55" i="233"/>
  <c r="J55" i="233"/>
  <c r="M55" i="233"/>
  <c r="G55" i="233"/>
  <c r="L55" i="233"/>
  <c r="O55" i="233"/>
  <c r="F55" i="233"/>
  <c r="I65" i="233"/>
  <c r="K66" i="233"/>
  <c r="L73" i="233"/>
  <c r="D48" i="232"/>
  <c r="F47" i="232"/>
  <c r="F48" i="232" s="1"/>
  <c r="K47" i="232"/>
  <c r="K48" i="232" s="1"/>
  <c r="N47" i="232"/>
  <c r="N48" i="232" s="1"/>
  <c r="M52" i="232"/>
  <c r="G52" i="232"/>
  <c r="N52" i="232"/>
  <c r="F52" i="232"/>
  <c r="H52" i="232"/>
  <c r="L52" i="232"/>
  <c r="K52" i="232"/>
  <c r="J52" i="232"/>
  <c r="I52" i="232"/>
  <c r="M61" i="232"/>
  <c r="G61" i="232"/>
  <c r="P61" i="232"/>
  <c r="I61" i="232"/>
  <c r="J61" i="232"/>
  <c r="L61" i="232"/>
  <c r="K61" i="232"/>
  <c r="H61" i="232"/>
  <c r="F61" i="232"/>
  <c r="N61" i="232"/>
  <c r="M75" i="232"/>
  <c r="G75" i="232"/>
  <c r="I75" i="232"/>
  <c r="J75" i="232"/>
  <c r="L75" i="232"/>
  <c r="K75" i="232"/>
  <c r="H75" i="232"/>
  <c r="F75" i="232"/>
  <c r="N75" i="232"/>
  <c r="O10" i="232"/>
  <c r="I10" i="232"/>
  <c r="N10" i="232"/>
  <c r="G10" i="232"/>
  <c r="M10" i="232"/>
  <c r="F10" i="232"/>
  <c r="L10" i="232"/>
  <c r="K10" i="232"/>
  <c r="P10" i="232"/>
  <c r="H10" i="232"/>
  <c r="M53" i="232"/>
  <c r="G53" i="232"/>
  <c r="I53" i="232"/>
  <c r="J53" i="232"/>
  <c r="L53" i="232"/>
  <c r="K53" i="232"/>
  <c r="H53" i="232"/>
  <c r="F53" i="232"/>
  <c r="N53" i="232"/>
  <c r="J10" i="232"/>
  <c r="F72" i="232"/>
  <c r="R72" i="232" s="1"/>
  <c r="M74" i="232"/>
  <c r="G74" i="232"/>
  <c r="N74" i="232"/>
  <c r="F74" i="232"/>
  <c r="H74" i="232"/>
  <c r="L74" i="232"/>
  <c r="K74" i="232"/>
  <c r="J74" i="232"/>
  <c r="I74" i="232"/>
  <c r="G7" i="232"/>
  <c r="H8" i="232"/>
  <c r="H13" i="232"/>
  <c r="O13" i="232"/>
  <c r="I14" i="232"/>
  <c r="P14" i="232"/>
  <c r="D16" i="232"/>
  <c r="D17" i="232"/>
  <c r="D26" i="232"/>
  <c r="D29" i="232"/>
  <c r="D31" i="232"/>
  <c r="I32" i="232"/>
  <c r="G34" i="232"/>
  <c r="D45" i="232"/>
  <c r="D57" i="232"/>
  <c r="D64" i="232"/>
  <c r="K13" i="232"/>
  <c r="K14" i="232"/>
  <c r="O28" i="232"/>
  <c r="I28" i="232"/>
  <c r="P28" i="232"/>
  <c r="J28" i="232"/>
  <c r="M28" i="232"/>
  <c r="R41" i="232"/>
  <c r="M58" i="232"/>
  <c r="G58" i="232"/>
  <c r="O58" i="232"/>
  <c r="H58" i="232"/>
  <c r="P58" i="232"/>
  <c r="I58" i="232"/>
  <c r="J66" i="232"/>
  <c r="N66" i="232"/>
  <c r="G66" i="232"/>
  <c r="H66" i="232"/>
  <c r="N14" i="232"/>
  <c r="H14" i="232"/>
  <c r="L14" i="232"/>
  <c r="F28" i="232"/>
  <c r="N28" i="232"/>
  <c r="D43" i="232"/>
  <c r="D55" i="232"/>
  <c r="F58" i="232"/>
  <c r="F66" i="232"/>
  <c r="H67" i="232"/>
  <c r="R67" i="232" s="1"/>
  <c r="D88" i="232"/>
  <c r="D106" i="232"/>
  <c r="L13" i="232"/>
  <c r="O7" i="232"/>
  <c r="I7" i="232"/>
  <c r="L7" i="232"/>
  <c r="M8" i="232"/>
  <c r="G8" i="232"/>
  <c r="L8" i="232"/>
  <c r="F11" i="232"/>
  <c r="R11" i="232" s="1"/>
  <c r="F13" i="232"/>
  <c r="F14" i="232"/>
  <c r="M14" i="232"/>
  <c r="L15" i="232"/>
  <c r="G28" i="232"/>
  <c r="M32" i="232"/>
  <c r="G32" i="232"/>
  <c r="N32" i="232"/>
  <c r="H32" i="232"/>
  <c r="O32" i="232"/>
  <c r="P34" i="232"/>
  <c r="O34" i="232"/>
  <c r="I34" i="232"/>
  <c r="J34" i="232"/>
  <c r="M34" i="232"/>
  <c r="J58" i="232"/>
  <c r="I66" i="232"/>
  <c r="P13" i="232"/>
  <c r="J13" i="232"/>
  <c r="D102" i="232"/>
  <c r="D103" i="232"/>
  <c r="D97" i="232"/>
  <c r="D62" i="232"/>
  <c r="D59" i="232"/>
  <c r="D56" i="232"/>
  <c r="D101" i="232"/>
  <c r="D65" i="232"/>
  <c r="D63" i="232"/>
  <c r="D33" i="232"/>
  <c r="D30" i="232"/>
  <c r="D100" i="232"/>
  <c r="D107" i="232"/>
  <c r="D95" i="232" s="1"/>
  <c r="D99" i="232"/>
  <c r="D90" i="232"/>
  <c r="D104" i="232"/>
  <c r="D94" i="232" s="1"/>
  <c r="D91" i="232"/>
  <c r="D89" i="232"/>
  <c r="D76" i="232"/>
  <c r="D73" i="232"/>
  <c r="D69" i="232"/>
  <c r="D54" i="232"/>
  <c r="D51" i="232"/>
  <c r="D44" i="232"/>
  <c r="D9" i="232"/>
  <c r="D6" i="232"/>
  <c r="D3" i="232"/>
  <c r="D4" i="232"/>
  <c r="D5" i="232"/>
  <c r="F7" i="232"/>
  <c r="M7" i="232"/>
  <c r="F8" i="232"/>
  <c r="N8" i="232"/>
  <c r="D12" i="232"/>
  <c r="G13" i="232"/>
  <c r="N13" i="232"/>
  <c r="G14" i="232"/>
  <c r="O14" i="232"/>
  <c r="R15" i="232"/>
  <c r="D27" i="232"/>
  <c r="H28" i="232"/>
  <c r="F32" i="232"/>
  <c r="P32" i="232"/>
  <c r="F34" i="232"/>
  <c r="N34" i="232"/>
  <c r="D50" i="232"/>
  <c r="K58" i="232"/>
  <c r="D60" i="232"/>
  <c r="K66" i="232"/>
  <c r="D68" i="232"/>
  <c r="D81" i="232"/>
  <c r="F3" i="231"/>
  <c r="D102" i="231"/>
  <c r="D89" i="231"/>
  <c r="D104" i="231"/>
  <c r="D94" i="231" s="1"/>
  <c r="D98" i="231"/>
  <c r="D91" i="231"/>
  <c r="D88" i="231"/>
  <c r="D72" i="231"/>
  <c r="D69" i="231"/>
  <c r="D67" i="231"/>
  <c r="D66" i="231"/>
  <c r="D65" i="231"/>
  <c r="D64" i="231"/>
  <c r="D47" i="231"/>
  <c r="D34" i="231"/>
  <c r="D103" i="231"/>
  <c r="D90" i="231"/>
  <c r="D59" i="231"/>
  <c r="D58" i="231"/>
  <c r="D57" i="231"/>
  <c r="D44" i="231"/>
  <c r="D33" i="231"/>
  <c r="D30" i="231"/>
  <c r="D26" i="231"/>
  <c r="D99" i="231"/>
  <c r="D74" i="231"/>
  <c r="D63" i="231"/>
  <c r="D61" i="231"/>
  <c r="D52" i="231"/>
  <c r="D43" i="231"/>
  <c r="D16" i="231"/>
  <c r="D14" i="231"/>
  <c r="D107" i="231"/>
  <c r="D95" i="231" s="1"/>
  <c r="D97" i="231"/>
  <c r="D106" i="231"/>
  <c r="D100" i="231"/>
  <c r="D55" i="231"/>
  <c r="D27" i="231"/>
  <c r="D11" i="231"/>
  <c r="D8" i="231"/>
  <c r="D5" i="231"/>
  <c r="D68" i="231"/>
  <c r="D56" i="231"/>
  <c r="D54" i="231"/>
  <c r="D53" i="231"/>
  <c r="D45" i="231"/>
  <c r="D29" i="231"/>
  <c r="D10" i="231"/>
  <c r="D9" i="231"/>
  <c r="D62" i="231"/>
  <c r="D73" i="231"/>
  <c r="D32" i="231"/>
  <c r="D17" i="231"/>
  <c r="D15" i="231"/>
  <c r="D13" i="231"/>
  <c r="D101" i="231"/>
  <c r="D105" i="231"/>
  <c r="D76" i="231"/>
  <c r="D75" i="231"/>
  <c r="D28" i="231"/>
  <c r="D81" i="231"/>
  <c r="D60" i="231"/>
  <c r="D51" i="231"/>
  <c r="D50" i="231"/>
  <c r="D7" i="231"/>
  <c r="D6" i="231"/>
  <c r="L3" i="231"/>
  <c r="D12" i="231"/>
  <c r="O3" i="231"/>
  <c r="I3" i="231"/>
  <c r="J3" i="231"/>
  <c r="P3" i="231"/>
  <c r="H3" i="231"/>
  <c r="N3" i="231"/>
  <c r="G3" i="231"/>
  <c r="K3" i="231"/>
  <c r="D4" i="231"/>
  <c r="D31" i="231"/>
  <c r="N30" i="230"/>
  <c r="H30" i="230"/>
  <c r="M30" i="230"/>
  <c r="G30" i="230"/>
  <c r="L30" i="230"/>
  <c r="F30" i="230"/>
  <c r="J30" i="230"/>
  <c r="I30" i="230"/>
  <c r="P30" i="230"/>
  <c r="O30" i="230"/>
  <c r="K30" i="230"/>
  <c r="N26" i="230"/>
  <c r="H26" i="230"/>
  <c r="M26" i="230"/>
  <c r="G26" i="230"/>
  <c r="L26" i="230"/>
  <c r="F26" i="230"/>
  <c r="F8" i="230"/>
  <c r="F15" i="230"/>
  <c r="I26" i="230"/>
  <c r="P29" i="230"/>
  <c r="J29" i="230"/>
  <c r="O29" i="230"/>
  <c r="I29" i="230"/>
  <c r="N29" i="230"/>
  <c r="H29" i="230"/>
  <c r="P32" i="230"/>
  <c r="J32" i="230"/>
  <c r="O32" i="230"/>
  <c r="I32" i="230"/>
  <c r="M32" i="230"/>
  <c r="G32" i="230"/>
  <c r="N32" i="230"/>
  <c r="H32" i="230"/>
  <c r="M33" i="230"/>
  <c r="J8" i="230"/>
  <c r="D16" i="230"/>
  <c r="O17" i="230"/>
  <c r="J26" i="230"/>
  <c r="F29" i="230"/>
  <c r="F32" i="230"/>
  <c r="D5" i="230"/>
  <c r="D11" i="230"/>
  <c r="K26" i="230"/>
  <c r="G29" i="230"/>
  <c r="K32" i="230"/>
  <c r="O8" i="230"/>
  <c r="I8" i="230"/>
  <c r="N8" i="230"/>
  <c r="H8" i="230"/>
  <c r="M8" i="230"/>
  <c r="G8" i="230"/>
  <c r="K33" i="230"/>
  <c r="P33" i="230"/>
  <c r="J33" i="230"/>
  <c r="O33" i="230"/>
  <c r="I33" i="230"/>
  <c r="N33" i="230"/>
  <c r="L33" i="230"/>
  <c r="H33" i="230"/>
  <c r="F33" i="230"/>
  <c r="G33" i="230"/>
  <c r="L8" i="230"/>
  <c r="N17" i="230"/>
  <c r="H17" i="230"/>
  <c r="M17" i="230"/>
  <c r="G17" i="230"/>
  <c r="L17" i="230"/>
  <c r="F17" i="230"/>
  <c r="O26" i="230"/>
  <c r="K29" i="230"/>
  <c r="L32" i="230"/>
  <c r="P56" i="230"/>
  <c r="J56" i="230"/>
  <c r="O56" i="230"/>
  <c r="I56" i="230"/>
  <c r="N56" i="230"/>
  <c r="H56" i="230"/>
  <c r="M56" i="230"/>
  <c r="G56" i="230"/>
  <c r="L56" i="230"/>
  <c r="F56" i="230"/>
  <c r="K56" i="230"/>
  <c r="D102" i="230"/>
  <c r="D89" i="230"/>
  <c r="D44" i="230"/>
  <c r="D107" i="230"/>
  <c r="D95" i="230" s="1"/>
  <c r="D101" i="230"/>
  <c r="D81" i="230"/>
  <c r="D76" i="230"/>
  <c r="D75" i="230"/>
  <c r="D74" i="230"/>
  <c r="D73" i="230"/>
  <c r="D68" i="230"/>
  <c r="D63" i="230"/>
  <c r="D61" i="230"/>
  <c r="D58" i="230"/>
  <c r="D55" i="230"/>
  <c r="D54" i="230"/>
  <c r="D53" i="230"/>
  <c r="D52" i="230"/>
  <c r="D51" i="230"/>
  <c r="D50" i="230"/>
  <c r="D106" i="230"/>
  <c r="D100" i="230"/>
  <c r="D90" i="230"/>
  <c r="D105" i="230"/>
  <c r="D99" i="230"/>
  <c r="D60" i="230"/>
  <c r="D57" i="230"/>
  <c r="D45" i="230"/>
  <c r="D43" i="230"/>
  <c r="D104" i="230"/>
  <c r="D94" i="230" s="1"/>
  <c r="D98" i="230"/>
  <c r="D91" i="230"/>
  <c r="D88" i="230"/>
  <c r="D72" i="230"/>
  <c r="D69" i="230"/>
  <c r="D67" i="230"/>
  <c r="D66" i="230"/>
  <c r="D65" i="230"/>
  <c r="D64" i="230"/>
  <c r="D47" i="230"/>
  <c r="D34" i="230"/>
  <c r="D10" i="230"/>
  <c r="D7" i="230"/>
  <c r="D4" i="230"/>
  <c r="D31" i="230"/>
  <c r="D28" i="230"/>
  <c r="D27" i="230"/>
  <c r="D13" i="230"/>
  <c r="D12" i="230"/>
  <c r="D97" i="230"/>
  <c r="D59" i="230"/>
  <c r="D103" i="230"/>
  <c r="D62" i="230"/>
  <c r="D9" i="230"/>
  <c r="D6" i="230"/>
  <c r="D3" i="230"/>
  <c r="P8" i="230"/>
  <c r="D14" i="230"/>
  <c r="I17" i="230"/>
  <c r="P26" i="230"/>
  <c r="L29" i="230"/>
  <c r="N16" i="229"/>
  <c r="H16" i="229"/>
  <c r="P16" i="229"/>
  <c r="I16" i="229"/>
  <c r="O16" i="229"/>
  <c r="G16" i="229"/>
  <c r="M16" i="229"/>
  <c r="F16" i="229"/>
  <c r="K16" i="229"/>
  <c r="L16" i="229"/>
  <c r="O56" i="229"/>
  <c r="I56" i="229"/>
  <c r="M56" i="229"/>
  <c r="G56" i="229"/>
  <c r="L56" i="229"/>
  <c r="N56" i="229"/>
  <c r="K56" i="229"/>
  <c r="J56" i="229"/>
  <c r="P56" i="229"/>
  <c r="F56" i="229"/>
  <c r="H56" i="229"/>
  <c r="J16" i="229"/>
  <c r="L17" i="229"/>
  <c r="F17" i="229"/>
  <c r="P17" i="229"/>
  <c r="I17" i="229"/>
  <c r="O17" i="229"/>
  <c r="H17" i="229"/>
  <c r="N17" i="229"/>
  <c r="G17" i="229"/>
  <c r="K17" i="229"/>
  <c r="M17" i="229"/>
  <c r="R41" i="229"/>
  <c r="P10" i="229"/>
  <c r="J10" i="229"/>
  <c r="O10" i="229"/>
  <c r="I10" i="229"/>
  <c r="N10" i="229"/>
  <c r="H10" i="229"/>
  <c r="K10" i="229"/>
  <c r="F10" i="229"/>
  <c r="G10" i="229"/>
  <c r="L10" i="229"/>
  <c r="J17" i="229"/>
  <c r="O59" i="229"/>
  <c r="I59" i="229"/>
  <c r="M59" i="229"/>
  <c r="G59" i="229"/>
  <c r="P59" i="229"/>
  <c r="F59" i="229"/>
  <c r="N59" i="229"/>
  <c r="L59" i="229"/>
  <c r="K59" i="229"/>
  <c r="Q59" i="229"/>
  <c r="H59" i="229"/>
  <c r="J59" i="229"/>
  <c r="F89" i="229"/>
  <c r="L89" i="229" s="1"/>
  <c r="R89" i="229" s="1"/>
  <c r="N8" i="229"/>
  <c r="H8" i="229"/>
  <c r="M8" i="229"/>
  <c r="G8" i="229"/>
  <c r="L8" i="229"/>
  <c r="F8" i="229"/>
  <c r="O8" i="229"/>
  <c r="J8" i="229"/>
  <c r="K8" i="229"/>
  <c r="P8" i="229"/>
  <c r="M10" i="229"/>
  <c r="P6" i="229"/>
  <c r="J6" i="229"/>
  <c r="P33" i="229"/>
  <c r="J33" i="229"/>
  <c r="N33" i="229"/>
  <c r="H33" i="229"/>
  <c r="I33" i="229"/>
  <c r="K33" i="229"/>
  <c r="G33" i="229"/>
  <c r="F33" i="229"/>
  <c r="H6" i="229"/>
  <c r="O6" i="229"/>
  <c r="J7" i="229"/>
  <c r="D26" i="229"/>
  <c r="O33" i="229"/>
  <c r="D88" i="229"/>
  <c r="D107" i="229"/>
  <c r="D95" i="229" s="1"/>
  <c r="D101" i="229"/>
  <c r="D81" i="229"/>
  <c r="D76" i="229"/>
  <c r="D75" i="229"/>
  <c r="D74" i="229"/>
  <c r="D73" i="229"/>
  <c r="D68" i="229"/>
  <c r="D63" i="229"/>
  <c r="D61" i="229"/>
  <c r="D58" i="229"/>
  <c r="D55" i="229"/>
  <c r="D54" i="229"/>
  <c r="D53" i="229"/>
  <c r="D52" i="229"/>
  <c r="D51" i="229"/>
  <c r="D50" i="229"/>
  <c r="D105" i="229"/>
  <c r="D99" i="229"/>
  <c r="D60" i="229"/>
  <c r="D57" i="229"/>
  <c r="D45" i="229"/>
  <c r="D43" i="229"/>
  <c r="D106" i="229"/>
  <c r="D93" i="229" s="1"/>
  <c r="D97" i="229"/>
  <c r="D72" i="229"/>
  <c r="D69" i="229"/>
  <c r="D66" i="229"/>
  <c r="D67" i="229"/>
  <c r="D62" i="229"/>
  <c r="D30" i="229"/>
  <c r="D29" i="229"/>
  <c r="D28" i="229"/>
  <c r="D15" i="229"/>
  <c r="D14" i="229"/>
  <c r="D13" i="229"/>
  <c r="D12" i="229"/>
  <c r="D104" i="229"/>
  <c r="D94" i="229" s="1"/>
  <c r="D90" i="229"/>
  <c r="D65" i="229"/>
  <c r="D44" i="229"/>
  <c r="D34" i="229"/>
  <c r="D32" i="229"/>
  <c r="D31" i="229"/>
  <c r="D9" i="229"/>
  <c r="D103" i="229"/>
  <c r="D64" i="229"/>
  <c r="D3" i="229"/>
  <c r="D4" i="229"/>
  <c r="D5" i="229"/>
  <c r="F6" i="229"/>
  <c r="M6" i="229"/>
  <c r="F7" i="229"/>
  <c r="D11" i="229"/>
  <c r="L33" i="229"/>
  <c r="D47" i="229"/>
  <c r="O7" i="229"/>
  <c r="I7" i="229"/>
  <c r="N7" i="229"/>
  <c r="H7" i="229"/>
  <c r="M7" i="229"/>
  <c r="G6" i="229"/>
  <c r="N6" i="229"/>
  <c r="G7" i="229"/>
  <c r="D27" i="229"/>
  <c r="M33" i="229"/>
  <c r="D8" i="228"/>
  <c r="D53" i="228"/>
  <c r="D76" i="228"/>
  <c r="D4" i="228"/>
  <c r="D57" i="228"/>
  <c r="D89" i="228"/>
  <c r="D103" i="228"/>
  <c r="D97" i="228"/>
  <c r="D62" i="228"/>
  <c r="D59" i="228"/>
  <c r="D56" i="228"/>
  <c r="D106" i="228"/>
  <c r="D99" i="228"/>
  <c r="D81" i="228"/>
  <c r="D74" i="228"/>
  <c r="D68" i="228"/>
  <c r="D55" i="228"/>
  <c r="D52" i="228"/>
  <c r="D47" i="228"/>
  <c r="D107" i="228"/>
  <c r="D95" i="228" s="1"/>
  <c r="D100" i="228"/>
  <c r="D65" i="228"/>
  <c r="D63" i="228"/>
  <c r="D33" i="228"/>
  <c r="D30" i="228"/>
  <c r="D26" i="228"/>
  <c r="D17" i="228"/>
  <c r="D15" i="228"/>
  <c r="D105" i="228"/>
  <c r="D90" i="228"/>
  <c r="D72" i="228"/>
  <c r="D104" i="228"/>
  <c r="D94" i="228" s="1"/>
  <c r="D31" i="228"/>
  <c r="D29" i="228"/>
  <c r="D102" i="228"/>
  <c r="D67" i="228"/>
  <c r="D66" i="228"/>
  <c r="D58" i="228"/>
  <c r="D45" i="228"/>
  <c r="D16" i="228"/>
  <c r="D91" i="228"/>
  <c r="D88" i="228"/>
  <c r="D73" i="228"/>
  <c r="D69" i="228"/>
  <c r="D60" i="228"/>
  <c r="D51" i="228"/>
  <c r="D50" i="228"/>
  <c r="D43" i="228"/>
  <c r="D28" i="228"/>
  <c r="D14" i="228"/>
  <c r="D13" i="228"/>
  <c r="D11" i="228"/>
  <c r="D10" i="228"/>
  <c r="D9" i="228"/>
  <c r="D12" i="228"/>
  <c r="D44" i="228"/>
  <c r="D7" i="228"/>
  <c r="D34" i="228"/>
  <c r="D54" i="228"/>
  <c r="D98" i="228"/>
  <c r="D6" i="228"/>
  <c r="D27" i="228"/>
  <c r="D75" i="228"/>
  <c r="D32" i="228"/>
  <c r="D61" i="228"/>
  <c r="D3" i="228"/>
  <c r="D5" i="228"/>
  <c r="D64" i="228"/>
  <c r="L88" i="227"/>
  <c r="F88" i="227"/>
  <c r="P10" i="227"/>
  <c r="J10" i="227"/>
  <c r="I10" i="227"/>
  <c r="O10" i="227"/>
  <c r="H10" i="227"/>
  <c r="N10" i="227"/>
  <c r="G10" i="227"/>
  <c r="M10" i="227"/>
  <c r="F10" i="227"/>
  <c r="K10" i="227"/>
  <c r="R72" i="227"/>
  <c r="F72" i="227"/>
  <c r="L10" i="227"/>
  <c r="O14" i="227"/>
  <c r="I14" i="227"/>
  <c r="J14" i="227"/>
  <c r="P14" i="227"/>
  <c r="H14" i="227"/>
  <c r="N14" i="227"/>
  <c r="G14" i="227"/>
  <c r="M14" i="227"/>
  <c r="F14" i="227"/>
  <c r="K14" i="227"/>
  <c r="F11" i="227"/>
  <c r="R11" i="227" s="1"/>
  <c r="F15" i="227"/>
  <c r="L15" i="227" s="1"/>
  <c r="I7" i="227"/>
  <c r="J8" i="227"/>
  <c r="J9" i="227"/>
  <c r="D30" i="227"/>
  <c r="D32" i="227"/>
  <c r="D43" i="227"/>
  <c r="D55" i="227"/>
  <c r="P7" i="227"/>
  <c r="J7" i="227"/>
  <c r="L7" i="227"/>
  <c r="N8" i="227"/>
  <c r="H8" i="227"/>
  <c r="L8" i="227"/>
  <c r="L9" i="227"/>
  <c r="F9" i="227"/>
  <c r="M9" i="227"/>
  <c r="N29" i="227"/>
  <c r="H29" i="227"/>
  <c r="O29" i="227"/>
  <c r="I29" i="227"/>
  <c r="M29" i="227"/>
  <c r="M50" i="227"/>
  <c r="G50" i="227"/>
  <c r="J50" i="227"/>
  <c r="K50" i="227"/>
  <c r="O60" i="227"/>
  <c r="I60" i="227"/>
  <c r="J60" i="227"/>
  <c r="K60" i="227"/>
  <c r="Q60" i="227" s="1"/>
  <c r="N60" i="227"/>
  <c r="D102" i="227"/>
  <c r="D93" i="227" s="1"/>
  <c r="D103" i="227"/>
  <c r="D97" i="227"/>
  <c r="D62" i="227"/>
  <c r="D59" i="227"/>
  <c r="D56" i="227"/>
  <c r="D101" i="227"/>
  <c r="D91" i="227"/>
  <c r="D89" i="227"/>
  <c r="D76" i="227"/>
  <c r="D73" i="227"/>
  <c r="D69" i="227"/>
  <c r="D54" i="227"/>
  <c r="D51" i="227"/>
  <c r="D44" i="227"/>
  <c r="D100" i="227"/>
  <c r="D107" i="227"/>
  <c r="D95" i="227" s="1"/>
  <c r="D99" i="227"/>
  <c r="D104" i="227"/>
  <c r="D94" i="227" s="1"/>
  <c r="D67" i="227"/>
  <c r="D64" i="227"/>
  <c r="D34" i="227"/>
  <c r="D31" i="227"/>
  <c r="D28" i="227"/>
  <c r="D27" i="227"/>
  <c r="D13" i="227"/>
  <c r="D12" i="227"/>
  <c r="D4" i="227"/>
  <c r="D5" i="227"/>
  <c r="D6" i="227"/>
  <c r="F7" i="227"/>
  <c r="Q7" i="227" s="1"/>
  <c r="M7" i="227"/>
  <c r="F8" i="227"/>
  <c r="M8" i="227"/>
  <c r="G9" i="227"/>
  <c r="N9" i="227"/>
  <c r="F29" i="227"/>
  <c r="P29" i="227"/>
  <c r="D45" i="227"/>
  <c r="F50" i="227"/>
  <c r="D57" i="227"/>
  <c r="F60" i="227"/>
  <c r="P60" i="227"/>
  <c r="D63" i="227"/>
  <c r="F68" i="227"/>
  <c r="R68" i="227" s="1"/>
  <c r="D81" i="227"/>
  <c r="D90" i="227"/>
  <c r="D106" i="227"/>
  <c r="D3" i="227"/>
  <c r="G7" i="227"/>
  <c r="N7" i="227"/>
  <c r="G8" i="227"/>
  <c r="O8" i="227"/>
  <c r="H9" i="227"/>
  <c r="O9" i="227"/>
  <c r="D16" i="227"/>
  <c r="D17" i="227"/>
  <c r="G29" i="227"/>
  <c r="D33" i="227"/>
  <c r="H50" i="227"/>
  <c r="D52" i="227"/>
  <c r="D53" i="227"/>
  <c r="G60" i="227"/>
  <c r="D61" i="227"/>
  <c r="D74" i="227"/>
  <c r="D75" i="227"/>
  <c r="H7" i="227"/>
  <c r="O7" i="227"/>
  <c r="I8" i="227"/>
  <c r="P8" i="227"/>
  <c r="I9" i="227"/>
  <c r="P9" i="227"/>
  <c r="D26" i="227"/>
  <c r="J29" i="227"/>
  <c r="R41" i="227"/>
  <c r="D47" i="227"/>
  <c r="I50" i="227"/>
  <c r="D58" i="227"/>
  <c r="H60" i="227"/>
  <c r="D65" i="227"/>
  <c r="D66" i="227"/>
  <c r="N10" i="226"/>
  <c r="H10" i="226"/>
  <c r="J10" i="226"/>
  <c r="P10" i="226"/>
  <c r="I10" i="226"/>
  <c r="O10" i="226"/>
  <c r="G10" i="226"/>
  <c r="M10" i="226"/>
  <c r="F10" i="226"/>
  <c r="Q10" i="226" s="1"/>
  <c r="K10" i="226"/>
  <c r="N28" i="226"/>
  <c r="H28" i="226"/>
  <c r="O28" i="226"/>
  <c r="I28" i="226"/>
  <c r="K28" i="226"/>
  <c r="J28" i="226"/>
  <c r="G28" i="226"/>
  <c r="P28" i="226"/>
  <c r="F28" i="226"/>
  <c r="L28" i="226"/>
  <c r="M14" i="226"/>
  <c r="G14" i="226"/>
  <c r="J14" i="226"/>
  <c r="P14" i="226"/>
  <c r="I14" i="226"/>
  <c r="O14" i="226"/>
  <c r="H14" i="226"/>
  <c r="N14" i="226"/>
  <c r="F14" i="226"/>
  <c r="Q14" i="226" s="1"/>
  <c r="K14" i="226"/>
  <c r="M51" i="226"/>
  <c r="G51" i="226"/>
  <c r="J51" i="226"/>
  <c r="K51" i="226"/>
  <c r="L51" i="226"/>
  <c r="I51" i="226"/>
  <c r="H51" i="226"/>
  <c r="O51" i="226" s="1"/>
  <c r="F51" i="226"/>
  <c r="N51" i="226"/>
  <c r="F11" i="226"/>
  <c r="R11" i="226" s="1"/>
  <c r="M50" i="226"/>
  <c r="G50" i="226"/>
  <c r="H50" i="226"/>
  <c r="I50" i="226"/>
  <c r="L50" i="226"/>
  <c r="K50" i="226"/>
  <c r="J50" i="226"/>
  <c r="F50" i="226"/>
  <c r="N50" i="226"/>
  <c r="L10" i="226"/>
  <c r="L14" i="226"/>
  <c r="P9" i="226"/>
  <c r="J9" i="226"/>
  <c r="I9" i="226"/>
  <c r="O9" i="226"/>
  <c r="H9" i="226"/>
  <c r="N9" i="226"/>
  <c r="G9" i="226"/>
  <c r="M9" i="226"/>
  <c r="F9" i="226"/>
  <c r="K9" i="226"/>
  <c r="O13" i="226"/>
  <c r="I13" i="226"/>
  <c r="J13" i="226"/>
  <c r="P13" i="226"/>
  <c r="H13" i="226"/>
  <c r="N13" i="226"/>
  <c r="G13" i="226"/>
  <c r="M13" i="226"/>
  <c r="F13" i="226"/>
  <c r="K13" i="226"/>
  <c r="I43" i="226"/>
  <c r="I46" i="226" s="1"/>
  <c r="I6" i="226"/>
  <c r="J7" i="226"/>
  <c r="J8" i="226"/>
  <c r="R41" i="226"/>
  <c r="D89" i="226"/>
  <c r="O60" i="226"/>
  <c r="I60" i="226"/>
  <c r="N60" i="226"/>
  <c r="G60" i="226"/>
  <c r="P60" i="226"/>
  <c r="H60" i="226"/>
  <c r="P6" i="226"/>
  <c r="J6" i="226"/>
  <c r="L6" i="226"/>
  <c r="N7" i="226"/>
  <c r="H7" i="226"/>
  <c r="L7" i="226"/>
  <c r="L8" i="226"/>
  <c r="F8" i="226"/>
  <c r="M8" i="226"/>
  <c r="O57" i="226"/>
  <c r="I57" i="226"/>
  <c r="M57" i="226"/>
  <c r="F57" i="226"/>
  <c r="N57" i="226"/>
  <c r="G57" i="226"/>
  <c r="F60" i="226"/>
  <c r="J64" i="226"/>
  <c r="H64" i="226"/>
  <c r="N64" i="226"/>
  <c r="G64" i="226"/>
  <c r="I64" i="226"/>
  <c r="D103" i="226"/>
  <c r="D97" i="226"/>
  <c r="D62" i="226"/>
  <c r="D59" i="226"/>
  <c r="D56" i="226"/>
  <c r="D106" i="226"/>
  <c r="D93" i="226" s="1"/>
  <c r="D99" i="226"/>
  <c r="D81" i="226"/>
  <c r="D74" i="226"/>
  <c r="D68" i="226"/>
  <c r="D55" i="226"/>
  <c r="D52" i="226"/>
  <c r="D47" i="226"/>
  <c r="D105" i="226"/>
  <c r="D98" i="226"/>
  <c r="D90" i="226"/>
  <c r="D72" i="226"/>
  <c r="D66" i="226"/>
  <c r="D104" i="226"/>
  <c r="D94" i="226" s="1"/>
  <c r="D88" i="226"/>
  <c r="D75" i="226"/>
  <c r="D107" i="226"/>
  <c r="D95" i="226" s="1"/>
  <c r="D100" i="226"/>
  <c r="D65" i="226"/>
  <c r="D63" i="226"/>
  <c r="D33" i="226"/>
  <c r="D30" i="226"/>
  <c r="D26" i="226"/>
  <c r="D17" i="226"/>
  <c r="D15" i="226"/>
  <c r="D3" i="226"/>
  <c r="D4" i="226"/>
  <c r="D5" i="226"/>
  <c r="F6" i="226"/>
  <c r="M6" i="226"/>
  <c r="F7" i="226"/>
  <c r="M7" i="226"/>
  <c r="G8" i="226"/>
  <c r="N8" i="226"/>
  <c r="D12" i="226"/>
  <c r="D27" i="226"/>
  <c r="D32" i="226"/>
  <c r="D34" i="226"/>
  <c r="R44" i="226"/>
  <c r="D53" i="226"/>
  <c r="D54" i="226"/>
  <c r="H57" i="226"/>
  <c r="J60" i="226"/>
  <c r="D61" i="226"/>
  <c r="F64" i="226"/>
  <c r="O64" i="226" s="1"/>
  <c r="D76" i="226"/>
  <c r="G6" i="226"/>
  <c r="N6" i="226"/>
  <c r="G7" i="226"/>
  <c r="O7" i="226"/>
  <c r="H8" i="226"/>
  <c r="O8" i="226"/>
  <c r="D16" i="226"/>
  <c r="D45" i="226"/>
  <c r="D46" i="226" s="1"/>
  <c r="J57" i="226"/>
  <c r="D58" i="226"/>
  <c r="K60" i="226"/>
  <c r="K64" i="226"/>
  <c r="D67" i="226"/>
  <c r="H6" i="226"/>
  <c r="O6" i="226"/>
  <c r="I7" i="226"/>
  <c r="P7" i="226"/>
  <c r="I8" i="226"/>
  <c r="P8" i="226"/>
  <c r="D29" i="226"/>
  <c r="D31" i="226"/>
  <c r="K57" i="226"/>
  <c r="L60" i="226"/>
  <c r="L64" i="226"/>
  <c r="D69" i="226"/>
  <c r="D73" i="226"/>
  <c r="D48" i="225"/>
  <c r="K47" i="225"/>
  <c r="K48" i="225" s="1"/>
  <c r="N47" i="225"/>
  <c r="N48" i="225" s="1"/>
  <c r="F47" i="225"/>
  <c r="F48" i="225" s="1"/>
  <c r="I10" i="225"/>
  <c r="J14" i="225"/>
  <c r="D33" i="225"/>
  <c r="D52" i="225"/>
  <c r="D53" i="225"/>
  <c r="O14" i="225"/>
  <c r="I14" i="225"/>
  <c r="L14" i="225"/>
  <c r="L26" i="225"/>
  <c r="F26" i="225"/>
  <c r="M26" i="225"/>
  <c r="G26" i="225"/>
  <c r="O26" i="225"/>
  <c r="L30" i="225"/>
  <c r="F30" i="225"/>
  <c r="M30" i="225"/>
  <c r="G30" i="225"/>
  <c r="O30" i="225"/>
  <c r="N32" i="225"/>
  <c r="H32" i="225"/>
  <c r="O32" i="225"/>
  <c r="I32" i="225"/>
  <c r="M32" i="225"/>
  <c r="M55" i="225"/>
  <c r="G55" i="225"/>
  <c r="O55" i="225"/>
  <c r="H55" i="225"/>
  <c r="P55" i="225"/>
  <c r="I55" i="225"/>
  <c r="O60" i="225"/>
  <c r="I60" i="225"/>
  <c r="J60" i="225"/>
  <c r="N60" i="225"/>
  <c r="G60" i="225"/>
  <c r="K60" i="225"/>
  <c r="M61" i="225"/>
  <c r="G61" i="225"/>
  <c r="J61" i="225"/>
  <c r="O61" i="225"/>
  <c r="H61" i="225"/>
  <c r="K61" i="225"/>
  <c r="D7" i="225"/>
  <c r="D8" i="225"/>
  <c r="D9" i="225"/>
  <c r="F10" i="225"/>
  <c r="M10" i="225"/>
  <c r="F11" i="225"/>
  <c r="R11" i="225" s="1"/>
  <c r="F14" i="225"/>
  <c r="M14" i="225"/>
  <c r="F15" i="225"/>
  <c r="L15" i="225" s="1"/>
  <c r="R15" i="225" s="1"/>
  <c r="H26" i="225"/>
  <c r="P26" i="225"/>
  <c r="H30" i="225"/>
  <c r="P30" i="225"/>
  <c r="F32" i="225"/>
  <c r="P32" i="225"/>
  <c r="I43" i="225"/>
  <c r="I46" i="225" s="1"/>
  <c r="F55" i="225"/>
  <c r="D57" i="225"/>
  <c r="D58" i="225"/>
  <c r="F60" i="225"/>
  <c r="F61" i="225"/>
  <c r="D66" i="225"/>
  <c r="L10" i="225"/>
  <c r="D102" i="225"/>
  <c r="D89" i="225"/>
  <c r="D107" i="225"/>
  <c r="D95" i="225" s="1"/>
  <c r="D101" i="225"/>
  <c r="D103" i="225"/>
  <c r="D97" i="225"/>
  <c r="D62" i="225"/>
  <c r="D59" i="225"/>
  <c r="D56" i="225"/>
  <c r="D106" i="225"/>
  <c r="D76" i="225"/>
  <c r="D73" i="225"/>
  <c r="D69" i="225"/>
  <c r="D54" i="225"/>
  <c r="D51" i="225"/>
  <c r="D44" i="225"/>
  <c r="D46" i="225" s="1"/>
  <c r="D105" i="225"/>
  <c r="D104" i="225"/>
  <c r="D94" i="225" s="1"/>
  <c r="D91" i="225"/>
  <c r="D88" i="225"/>
  <c r="D81" i="225"/>
  <c r="D74" i="225"/>
  <c r="D68" i="225"/>
  <c r="D98" i="225"/>
  <c r="D67" i="225"/>
  <c r="D64" i="225"/>
  <c r="D34" i="225"/>
  <c r="D31" i="225"/>
  <c r="D28" i="225"/>
  <c r="D27" i="225"/>
  <c r="D13" i="225"/>
  <c r="D12" i="225"/>
  <c r="D4" i="225"/>
  <c r="D5" i="225"/>
  <c r="D6" i="225"/>
  <c r="G10" i="225"/>
  <c r="G14" i="225"/>
  <c r="N14" i="225"/>
  <c r="I26" i="225"/>
  <c r="D29" i="225"/>
  <c r="I30" i="225"/>
  <c r="G32" i="225"/>
  <c r="D50" i="225"/>
  <c r="J55" i="225"/>
  <c r="H60" i="225"/>
  <c r="I61" i="225"/>
  <c r="D63" i="225"/>
  <c r="D65" i="225"/>
  <c r="D72" i="225"/>
  <c r="P10" i="225"/>
  <c r="J10" i="225"/>
  <c r="D3" i="225"/>
  <c r="H10" i="225"/>
  <c r="O10" i="225"/>
  <c r="H14" i="225"/>
  <c r="P14" i="225"/>
  <c r="D16" i="225"/>
  <c r="D17" i="225"/>
  <c r="J26" i="225"/>
  <c r="J30" i="225"/>
  <c r="J32" i="225"/>
  <c r="D45" i="225"/>
  <c r="K55" i="225"/>
  <c r="L60" i="225"/>
  <c r="L61" i="225"/>
  <c r="D75" i="225"/>
  <c r="D90" i="225"/>
  <c r="M7" i="224"/>
  <c r="G7" i="224"/>
  <c r="J7" i="224"/>
  <c r="P7" i="224"/>
  <c r="I7" i="224"/>
  <c r="O7" i="224"/>
  <c r="H7" i="224"/>
  <c r="K7" i="224"/>
  <c r="O17" i="224"/>
  <c r="I17" i="224"/>
  <c r="P17" i="224"/>
  <c r="J17" i="224"/>
  <c r="K17" i="224"/>
  <c r="H17" i="224"/>
  <c r="G17" i="224"/>
  <c r="L17" i="224"/>
  <c r="R43" i="224"/>
  <c r="N55" i="224"/>
  <c r="H55" i="224"/>
  <c r="K55" i="224"/>
  <c r="P55" i="224"/>
  <c r="G55" i="224"/>
  <c r="I55" i="224"/>
  <c r="L55" i="224"/>
  <c r="J55" i="224"/>
  <c r="F55" i="224"/>
  <c r="M55" i="224"/>
  <c r="O6" i="224"/>
  <c r="I6" i="224"/>
  <c r="J6" i="224"/>
  <c r="P6" i="224"/>
  <c r="H6" i="224"/>
  <c r="N6" i="224"/>
  <c r="G6" i="224"/>
  <c r="K6" i="224"/>
  <c r="L7" i="224"/>
  <c r="M17" i="224"/>
  <c r="J27" i="224"/>
  <c r="P27" i="224"/>
  <c r="H27" i="224"/>
  <c r="I27" i="224"/>
  <c r="N27" i="224"/>
  <c r="M27" i="224"/>
  <c r="K27" i="224"/>
  <c r="O27" i="224"/>
  <c r="L56" i="224"/>
  <c r="F56" i="224"/>
  <c r="K56" i="224"/>
  <c r="J56" i="224"/>
  <c r="M56" i="224"/>
  <c r="I56" i="224"/>
  <c r="H56" i="224"/>
  <c r="G56" i="224"/>
  <c r="N56" i="224"/>
  <c r="M4" i="224"/>
  <c r="G4" i="224"/>
  <c r="P4" i="224"/>
  <c r="I4" i="224"/>
  <c r="O4" i="224"/>
  <c r="H4" i="224"/>
  <c r="N4" i="224"/>
  <c r="F4" i="224"/>
  <c r="J4" i="224"/>
  <c r="O3" i="224"/>
  <c r="I3" i="224"/>
  <c r="P3" i="224"/>
  <c r="H3" i="224"/>
  <c r="N3" i="224"/>
  <c r="G3" i="224"/>
  <c r="M3" i="224"/>
  <c r="F3" i="224"/>
  <c r="J3" i="224"/>
  <c r="L4" i="224"/>
  <c r="F6" i="224"/>
  <c r="N7" i="224"/>
  <c r="F15" i="224"/>
  <c r="N17" i="224"/>
  <c r="F27" i="224"/>
  <c r="N74" i="224"/>
  <c r="H74" i="224"/>
  <c r="K74" i="224"/>
  <c r="I74" i="224"/>
  <c r="J74" i="224"/>
  <c r="M74" i="224"/>
  <c r="L74" i="224"/>
  <c r="G74" i="224"/>
  <c r="K3" i="224"/>
  <c r="L6" i="224"/>
  <c r="D28" i="224"/>
  <c r="D54" i="224"/>
  <c r="P56" i="224"/>
  <c r="F63" i="224"/>
  <c r="R63" i="224" s="1"/>
  <c r="D68" i="224"/>
  <c r="F74" i="224"/>
  <c r="D81" i="224"/>
  <c r="D104" i="224"/>
  <c r="D94" i="224" s="1"/>
  <c r="D98" i="224"/>
  <c r="D91" i="224"/>
  <c r="D88" i="224"/>
  <c r="D72" i="224"/>
  <c r="D69" i="224"/>
  <c r="D67" i="224"/>
  <c r="D66" i="224"/>
  <c r="D65" i="224"/>
  <c r="D64" i="224"/>
  <c r="D47" i="224"/>
  <c r="D34" i="224"/>
  <c r="D107" i="224"/>
  <c r="D95" i="224" s="1"/>
  <c r="D100" i="224"/>
  <c r="D59" i="224"/>
  <c r="D58" i="224"/>
  <c r="D57" i="224"/>
  <c r="D44" i="224"/>
  <c r="D46" i="224" s="1"/>
  <c r="D33" i="224"/>
  <c r="D30" i="224"/>
  <c r="D103" i="224"/>
  <c r="D75" i="224"/>
  <c r="D53" i="224"/>
  <c r="D16" i="224"/>
  <c r="D14" i="224"/>
  <c r="D105" i="224"/>
  <c r="D89" i="224"/>
  <c r="D73" i="224"/>
  <c r="D62" i="224"/>
  <c r="D51" i="224"/>
  <c r="D45" i="224"/>
  <c r="D32" i="224"/>
  <c r="D31" i="224"/>
  <c r="D11" i="224"/>
  <c r="D8" i="224"/>
  <c r="D5" i="224"/>
  <c r="D61" i="224"/>
  <c r="D60" i="224"/>
  <c r="D50" i="224"/>
  <c r="D106" i="224"/>
  <c r="D90" i="224"/>
  <c r="D101" i="224"/>
  <c r="D102" i="224"/>
  <c r="D52" i="224"/>
  <c r="D29" i="224"/>
  <c r="D26" i="224"/>
  <c r="D97" i="224"/>
  <c r="D76" i="224"/>
  <c r="D13" i="224"/>
  <c r="D10" i="224"/>
  <c r="D9" i="224"/>
  <c r="L3" i="224"/>
  <c r="M6" i="224"/>
  <c r="D12" i="224"/>
  <c r="R41" i="224"/>
  <c r="M16" i="223"/>
  <c r="G16" i="223"/>
  <c r="J16" i="223"/>
  <c r="P16" i="223"/>
  <c r="I16" i="223"/>
  <c r="O16" i="223"/>
  <c r="H16" i="223"/>
  <c r="N16" i="223"/>
  <c r="F16" i="223"/>
  <c r="K16" i="223"/>
  <c r="I43" i="223"/>
  <c r="I46" i="223" s="1"/>
  <c r="D46" i="223"/>
  <c r="D106" i="223"/>
  <c r="D100" i="223"/>
  <c r="D90" i="223"/>
  <c r="D103" i="223"/>
  <c r="D97" i="223"/>
  <c r="D62" i="223"/>
  <c r="D59" i="223"/>
  <c r="D56" i="223"/>
  <c r="D102" i="223"/>
  <c r="D93" i="223" s="1"/>
  <c r="D81" i="223"/>
  <c r="D74" i="223"/>
  <c r="D68" i="223"/>
  <c r="D55" i="223"/>
  <c r="D52" i="223"/>
  <c r="D47" i="223"/>
  <c r="D101" i="223"/>
  <c r="D99" i="223"/>
  <c r="D89" i="223"/>
  <c r="D75" i="223"/>
  <c r="D104" i="223"/>
  <c r="D94" i="223" s="1"/>
  <c r="D88" i="223"/>
  <c r="D65" i="223"/>
  <c r="D63" i="223"/>
  <c r="D33" i="223"/>
  <c r="D30" i="223"/>
  <c r="D26" i="223"/>
  <c r="D17" i="223"/>
  <c r="D15" i="223"/>
  <c r="D3" i="223"/>
  <c r="D4" i="223"/>
  <c r="D5" i="223"/>
  <c r="F6" i="223"/>
  <c r="M6" i="223"/>
  <c r="F7" i="223"/>
  <c r="M7" i="223"/>
  <c r="G8" i="223"/>
  <c r="N8" i="223"/>
  <c r="G9" i="223"/>
  <c r="N9" i="223"/>
  <c r="G10" i="223"/>
  <c r="O10" i="223"/>
  <c r="D12" i="223"/>
  <c r="G13" i="223"/>
  <c r="N13" i="223"/>
  <c r="H14" i="223"/>
  <c r="O14" i="223"/>
  <c r="F27" i="223"/>
  <c r="L28" i="223"/>
  <c r="H29" i="223"/>
  <c r="P29" i="223"/>
  <c r="F31" i="223"/>
  <c r="P31" i="223"/>
  <c r="R41" i="223"/>
  <c r="N50" i="223"/>
  <c r="N51" i="223"/>
  <c r="J58" i="223"/>
  <c r="M60" i="223"/>
  <c r="I66" i="223"/>
  <c r="R67" i="223"/>
  <c r="D72" i="223"/>
  <c r="N73" i="223"/>
  <c r="I9" i="223"/>
  <c r="F28" i="223"/>
  <c r="P28" i="223"/>
  <c r="F50" i="223"/>
  <c r="O50" i="223" s="1"/>
  <c r="F51" i="223"/>
  <c r="O57" i="223"/>
  <c r="I57" i="223"/>
  <c r="M57" i="223"/>
  <c r="F57" i="223"/>
  <c r="N57" i="223"/>
  <c r="G57" i="223"/>
  <c r="F60" i="223"/>
  <c r="J64" i="223"/>
  <c r="H64" i="223"/>
  <c r="I64" i="223"/>
  <c r="N64" i="223"/>
  <c r="F69" i="223"/>
  <c r="F73" i="223"/>
  <c r="F76" i="223"/>
  <c r="I6" i="223"/>
  <c r="J7" i="223"/>
  <c r="J8" i="223"/>
  <c r="K9" i="223"/>
  <c r="K10" i="223"/>
  <c r="K13" i="223"/>
  <c r="K14" i="223"/>
  <c r="G28" i="223"/>
  <c r="D32" i="223"/>
  <c r="D34" i="223"/>
  <c r="R44" i="223"/>
  <c r="H51" i="223"/>
  <c r="D53" i="223"/>
  <c r="D54" i="223"/>
  <c r="H57" i="223"/>
  <c r="D61" i="223"/>
  <c r="F64" i="223"/>
  <c r="H73" i="223"/>
  <c r="I76" i="223"/>
  <c r="D107" i="223"/>
  <c r="D95" i="223" s="1"/>
  <c r="N28" i="223"/>
  <c r="H28" i="223"/>
  <c r="O28" i="223"/>
  <c r="I28" i="223"/>
  <c r="M28" i="223"/>
  <c r="M50" i="223"/>
  <c r="G50" i="223"/>
  <c r="H50" i="223"/>
  <c r="I50" i="223"/>
  <c r="O60" i="223"/>
  <c r="I60" i="223"/>
  <c r="N60" i="223"/>
  <c r="G60" i="223"/>
  <c r="P60" i="223"/>
  <c r="H60" i="223"/>
  <c r="P9" i="223"/>
  <c r="J9" i="223"/>
  <c r="L9" i="223"/>
  <c r="N10" i="223"/>
  <c r="H10" i="223"/>
  <c r="L10" i="223"/>
  <c r="O13" i="223"/>
  <c r="I13" i="223"/>
  <c r="L13" i="223"/>
  <c r="M14" i="223"/>
  <c r="G14" i="223"/>
  <c r="L14" i="223"/>
  <c r="J28" i="223"/>
  <c r="K50" i="223"/>
  <c r="J57" i="223"/>
  <c r="M58" i="223"/>
  <c r="G58" i="223"/>
  <c r="N58" i="223"/>
  <c r="F58" i="223"/>
  <c r="O58" i="223"/>
  <c r="H58" i="223"/>
  <c r="K60" i="223"/>
  <c r="G64" i="223"/>
  <c r="J66" i="223"/>
  <c r="M66" i="223"/>
  <c r="F66" i="223"/>
  <c r="N66" i="223"/>
  <c r="G66" i="223"/>
  <c r="M51" i="223"/>
  <c r="G51" i="223"/>
  <c r="J51" i="223"/>
  <c r="K51" i="223"/>
  <c r="M73" i="223"/>
  <c r="G73" i="223"/>
  <c r="J73" i="223"/>
  <c r="K73" i="223"/>
  <c r="M76" i="223"/>
  <c r="G76" i="223"/>
  <c r="J76" i="223"/>
  <c r="H76" i="223"/>
  <c r="K76" i="223"/>
  <c r="P6" i="223"/>
  <c r="J6" i="223"/>
  <c r="L6" i="223"/>
  <c r="N7" i="223"/>
  <c r="H7" i="223"/>
  <c r="L7" i="223"/>
  <c r="L8" i="223"/>
  <c r="F8" i="223"/>
  <c r="Q8" i="223" s="1"/>
  <c r="M8" i="223"/>
  <c r="F9" i="223"/>
  <c r="M9" i="223"/>
  <c r="F10" i="223"/>
  <c r="M10" i="223"/>
  <c r="R11" i="223"/>
  <c r="F13" i="223"/>
  <c r="M13" i="223"/>
  <c r="F14" i="223"/>
  <c r="N14" i="223"/>
  <c r="P27" i="223"/>
  <c r="I27" i="223"/>
  <c r="J27" i="223"/>
  <c r="O27" i="223"/>
  <c r="K28" i="223"/>
  <c r="L29" i="223"/>
  <c r="F29" i="223"/>
  <c r="M29" i="223"/>
  <c r="G29" i="223"/>
  <c r="O29" i="223"/>
  <c r="N31" i="223"/>
  <c r="H31" i="223"/>
  <c r="O31" i="223"/>
  <c r="I31" i="223"/>
  <c r="M31" i="223"/>
  <c r="L45" i="223"/>
  <c r="L46" i="223" s="1"/>
  <c r="L50" i="223"/>
  <c r="L51" i="223"/>
  <c r="K57" i="223"/>
  <c r="I58" i="223"/>
  <c r="L60" i="223"/>
  <c r="K64" i="223"/>
  <c r="H66" i="223"/>
  <c r="L73" i="223"/>
  <c r="N76" i="223"/>
  <c r="N13" i="222"/>
  <c r="H13" i="222"/>
  <c r="P13" i="222"/>
  <c r="J13" i="222"/>
  <c r="K13" i="222"/>
  <c r="I13" i="222"/>
  <c r="G13" i="222"/>
  <c r="L13" i="222"/>
  <c r="O13" i="222"/>
  <c r="M13" i="222"/>
  <c r="F13" i="222"/>
  <c r="Q13" i="222" s="1"/>
  <c r="D6" i="222"/>
  <c r="D17" i="222"/>
  <c r="D102" i="222"/>
  <c r="D89" i="222"/>
  <c r="D104" i="222"/>
  <c r="D94" i="222" s="1"/>
  <c r="D98" i="222"/>
  <c r="D91" i="222"/>
  <c r="D88" i="222"/>
  <c r="D72" i="222"/>
  <c r="D69" i="222"/>
  <c r="D67" i="222"/>
  <c r="D66" i="222"/>
  <c r="D65" i="222"/>
  <c r="D64" i="222"/>
  <c r="D47" i="222"/>
  <c r="D34" i="222"/>
  <c r="D100" i="222"/>
  <c r="D32" i="222"/>
  <c r="D29" i="222"/>
  <c r="D103" i="222"/>
  <c r="D90" i="222"/>
  <c r="D59" i="222"/>
  <c r="D58" i="222"/>
  <c r="D57" i="222"/>
  <c r="D44" i="222"/>
  <c r="D105" i="222"/>
  <c r="D75" i="222"/>
  <c r="D61" i="222"/>
  <c r="D53" i="222"/>
  <c r="D45" i="222"/>
  <c r="D11" i="222"/>
  <c r="D8" i="222"/>
  <c r="D5" i="222"/>
  <c r="D107" i="222"/>
  <c r="D95" i="222" s="1"/>
  <c r="D62" i="222"/>
  <c r="D9" i="222"/>
  <c r="D99" i="222"/>
  <c r="D63" i="222"/>
  <c r="D60" i="222"/>
  <c r="D54" i="222"/>
  <c r="D50" i="222"/>
  <c r="D43" i="222"/>
  <c r="D31" i="222"/>
  <c r="D27" i="222"/>
  <c r="D16" i="222"/>
  <c r="D14" i="222"/>
  <c r="D12" i="222"/>
  <c r="D97" i="222"/>
  <c r="D74" i="222"/>
  <c r="D51" i="222"/>
  <c r="D3" i="222"/>
  <c r="D68" i="222"/>
  <c r="D56" i="222"/>
  <c r="D55" i="222"/>
  <c r="D30" i="222"/>
  <c r="D26" i="222"/>
  <c r="D81" i="222"/>
  <c r="D52" i="222"/>
  <c r="D33" i="222"/>
  <c r="D101" i="222"/>
  <c r="D73" i="222"/>
  <c r="D28" i="222"/>
  <c r="D10" i="222"/>
  <c r="D4" i="222"/>
  <c r="D15" i="222"/>
  <c r="R41" i="222"/>
  <c r="D76" i="222"/>
  <c r="D7" i="222"/>
  <c r="D106" i="222"/>
  <c r="F5" i="221"/>
  <c r="O8" i="221"/>
  <c r="I8" i="221"/>
  <c r="N8" i="221"/>
  <c r="H8" i="221"/>
  <c r="M8" i="221"/>
  <c r="G8" i="221"/>
  <c r="P8" i="221"/>
  <c r="J8" i="221"/>
  <c r="F8" i="221"/>
  <c r="F15" i="221"/>
  <c r="L15" i="221" s="1"/>
  <c r="N17" i="221"/>
  <c r="H17" i="221"/>
  <c r="M17" i="221"/>
  <c r="G17" i="221"/>
  <c r="L17" i="221"/>
  <c r="F17" i="221"/>
  <c r="O17" i="221"/>
  <c r="I17" i="221"/>
  <c r="K8" i="221"/>
  <c r="R11" i="221"/>
  <c r="J17" i="221"/>
  <c r="L8" i="221"/>
  <c r="F11" i="221"/>
  <c r="K17" i="221"/>
  <c r="O5" i="221"/>
  <c r="I5" i="221"/>
  <c r="N5" i="221"/>
  <c r="H5" i="221"/>
  <c r="M5" i="221"/>
  <c r="G5" i="221"/>
  <c r="P5" i="221"/>
  <c r="J5" i="221"/>
  <c r="P17" i="221"/>
  <c r="N26" i="221"/>
  <c r="H26" i="221"/>
  <c r="M26" i="221"/>
  <c r="G26" i="221"/>
  <c r="L26" i="221"/>
  <c r="F26" i="221"/>
  <c r="O26" i="221"/>
  <c r="I26" i="221"/>
  <c r="D102" i="221"/>
  <c r="D89" i="221"/>
  <c r="D44" i="221"/>
  <c r="D107" i="221"/>
  <c r="D95" i="221" s="1"/>
  <c r="D101" i="221"/>
  <c r="D81" i="221"/>
  <c r="D76" i="221"/>
  <c r="D75" i="221"/>
  <c r="D74" i="221"/>
  <c r="D73" i="221"/>
  <c r="D68" i="221"/>
  <c r="D63" i="221"/>
  <c r="D61" i="221"/>
  <c r="D58" i="221"/>
  <c r="D55" i="221"/>
  <c r="D54" i="221"/>
  <c r="D53" i="221"/>
  <c r="D52" i="221"/>
  <c r="D51" i="221"/>
  <c r="D50" i="221"/>
  <c r="D106" i="221"/>
  <c r="D100" i="221"/>
  <c r="D90" i="221"/>
  <c r="D105" i="221"/>
  <c r="D99" i="221"/>
  <c r="D104" i="221"/>
  <c r="D94" i="221" s="1"/>
  <c r="D98" i="221"/>
  <c r="D92" i="221" s="1"/>
  <c r="D91" i="221"/>
  <c r="D88" i="221"/>
  <c r="D72" i="221"/>
  <c r="D69" i="221"/>
  <c r="D67" i="221"/>
  <c r="D66" i="221"/>
  <c r="D65" i="221"/>
  <c r="D64" i="221"/>
  <c r="D47" i="221"/>
  <c r="D34" i="221"/>
  <c r="H3" i="221"/>
  <c r="N3" i="221"/>
  <c r="F4" i="221"/>
  <c r="L4" i="221"/>
  <c r="H6" i="221"/>
  <c r="N6" i="221"/>
  <c r="F7" i="221"/>
  <c r="L7" i="221"/>
  <c r="H9" i="221"/>
  <c r="N9" i="221"/>
  <c r="F10" i="221"/>
  <c r="L10" i="221"/>
  <c r="G12" i="221"/>
  <c r="M12" i="221"/>
  <c r="G13" i="221"/>
  <c r="M13" i="221"/>
  <c r="D14" i="221"/>
  <c r="D16" i="221"/>
  <c r="H27" i="221"/>
  <c r="O27" i="221"/>
  <c r="G28" i="221"/>
  <c r="M28" i="221"/>
  <c r="D29" i="221"/>
  <c r="I30" i="221"/>
  <c r="O30" i="221"/>
  <c r="G31" i="221"/>
  <c r="M31" i="221"/>
  <c r="D32" i="221"/>
  <c r="I33" i="221"/>
  <c r="D59" i="221"/>
  <c r="K3" i="221"/>
  <c r="I4" i="221"/>
  <c r="O4" i="221"/>
  <c r="K6" i="221"/>
  <c r="I7" i="221"/>
  <c r="O7" i="221"/>
  <c r="K9" i="221"/>
  <c r="I10" i="221"/>
  <c r="O10" i="221"/>
  <c r="J12" i="221"/>
  <c r="J13" i="221"/>
  <c r="P13" i="221"/>
  <c r="K27" i="221"/>
  <c r="F30" i="221"/>
  <c r="L30" i="221"/>
  <c r="F33" i="221"/>
  <c r="N33" i="221"/>
  <c r="D46" i="221"/>
  <c r="I43" i="221"/>
  <c r="I46" i="221" s="1"/>
  <c r="N57" i="221"/>
  <c r="H57" i="221"/>
  <c r="M57" i="221"/>
  <c r="G57" i="221"/>
  <c r="L57" i="221"/>
  <c r="F57" i="221"/>
  <c r="P57" i="221"/>
  <c r="J57" i="221"/>
  <c r="K30" i="221"/>
  <c r="I62" i="221"/>
  <c r="F3" i="221"/>
  <c r="L3" i="221"/>
  <c r="J4" i="221"/>
  <c r="P4" i="221"/>
  <c r="K12" i="221"/>
  <c r="K13" i="221"/>
  <c r="M27" i="221"/>
  <c r="K28" i="221"/>
  <c r="G30" i="221"/>
  <c r="M30" i="221"/>
  <c r="K31" i="221"/>
  <c r="G33" i="221"/>
  <c r="P56" i="221"/>
  <c r="J56" i="221"/>
  <c r="O56" i="221"/>
  <c r="I56" i="221"/>
  <c r="N56" i="221"/>
  <c r="H56" i="221"/>
  <c r="L56" i="221"/>
  <c r="F56" i="221"/>
  <c r="I57" i="221"/>
  <c r="K33" i="221"/>
  <c r="P33" i="221"/>
  <c r="J33" i="221"/>
  <c r="O33" i="221"/>
  <c r="M33" i="221"/>
  <c r="K4" i="221"/>
  <c r="G6" i="221"/>
  <c r="K7" i="221"/>
  <c r="G9" i="221"/>
  <c r="K10" i="221"/>
  <c r="F12" i="221"/>
  <c r="F13" i="221"/>
  <c r="L13" i="221"/>
  <c r="F27" i="221"/>
  <c r="H30" i="221"/>
  <c r="H33" i="221"/>
  <c r="R45" i="221"/>
  <c r="L45" i="221"/>
  <c r="L46" i="221" s="1"/>
  <c r="G56" i="221"/>
  <c r="K57" i="221"/>
  <c r="N60" i="221"/>
  <c r="H60" i="221"/>
  <c r="M60" i="221"/>
  <c r="G60" i="221"/>
  <c r="L60" i="221"/>
  <c r="F60" i="221"/>
  <c r="P60" i="221"/>
  <c r="J60" i="221"/>
  <c r="M76" i="220"/>
  <c r="G76" i="220"/>
  <c r="J76" i="220"/>
  <c r="K76" i="220"/>
  <c r="I76" i="220"/>
  <c r="H76" i="220"/>
  <c r="F76" i="220"/>
  <c r="L76" i="220"/>
  <c r="N76" i="220"/>
  <c r="M6" i="220"/>
  <c r="D8" i="220"/>
  <c r="D53" i="220"/>
  <c r="P3" i="220"/>
  <c r="J3" i="220"/>
  <c r="I3" i="220"/>
  <c r="M3" i="220"/>
  <c r="L5" i="220"/>
  <c r="F5" i="220"/>
  <c r="O5" i="220"/>
  <c r="H5" i="220"/>
  <c r="J5" i="220"/>
  <c r="P5" i="220"/>
  <c r="F3" i="220"/>
  <c r="N3" i="220"/>
  <c r="G5" i="220"/>
  <c r="N7" i="220"/>
  <c r="H7" i="220"/>
  <c r="J7" i="220"/>
  <c r="P7" i="220"/>
  <c r="I7" i="220"/>
  <c r="O7" i="220"/>
  <c r="G7" i="220"/>
  <c r="K7" i="220"/>
  <c r="K12" i="220"/>
  <c r="P34" i="220"/>
  <c r="N34" i="220"/>
  <c r="H34" i="220"/>
  <c r="O34" i="220"/>
  <c r="I34" i="220"/>
  <c r="J34" i="220"/>
  <c r="G34" i="220"/>
  <c r="F34" i="220"/>
  <c r="K34" i="220"/>
  <c r="R44" i="220"/>
  <c r="D103" i="220"/>
  <c r="D97" i="220"/>
  <c r="D62" i="220"/>
  <c r="D59" i="220"/>
  <c r="D56" i="220"/>
  <c r="D106" i="220"/>
  <c r="D99" i="220"/>
  <c r="D81" i="220"/>
  <c r="D74" i="220"/>
  <c r="D68" i="220"/>
  <c r="D55" i="220"/>
  <c r="D52" i="220"/>
  <c r="D47" i="220"/>
  <c r="D107" i="220"/>
  <c r="D95" i="220" s="1"/>
  <c r="D100" i="220"/>
  <c r="D65" i="220"/>
  <c r="D63" i="220"/>
  <c r="D33" i="220"/>
  <c r="D30" i="220"/>
  <c r="D26" i="220"/>
  <c r="D17" i="220"/>
  <c r="D15" i="220"/>
  <c r="D105" i="220"/>
  <c r="D90" i="220"/>
  <c r="D72" i="220"/>
  <c r="D104" i="220"/>
  <c r="D94" i="220" s="1"/>
  <c r="D31" i="220"/>
  <c r="D29" i="220"/>
  <c r="D102" i="220"/>
  <c r="D67" i="220"/>
  <c r="D66" i="220"/>
  <c r="D58" i="220"/>
  <c r="D45" i="220"/>
  <c r="D16" i="220"/>
  <c r="D91" i="220"/>
  <c r="D88" i="220"/>
  <c r="D73" i="220"/>
  <c r="D69" i="220"/>
  <c r="D60" i="220"/>
  <c r="D51" i="220"/>
  <c r="D50" i="220"/>
  <c r="D43" i="220"/>
  <c r="D28" i="220"/>
  <c r="D14" i="220"/>
  <c r="D13" i="220"/>
  <c r="D11" i="220"/>
  <c r="D10" i="220"/>
  <c r="D9" i="220"/>
  <c r="G3" i="220"/>
  <c r="O3" i="220"/>
  <c r="I5" i="220"/>
  <c r="F6" i="220"/>
  <c r="F7" i="220"/>
  <c r="N32" i="220"/>
  <c r="L34" i="220"/>
  <c r="N54" i="220"/>
  <c r="D57" i="220"/>
  <c r="N61" i="220"/>
  <c r="D89" i="220"/>
  <c r="D101" i="220"/>
  <c r="H3" i="220"/>
  <c r="K5" i="220"/>
  <c r="L7" i="220"/>
  <c r="D27" i="220"/>
  <c r="M34" i="220"/>
  <c r="D75" i="220"/>
  <c r="I12" i="220"/>
  <c r="H12" i="220"/>
  <c r="N12" i="220"/>
  <c r="G12" i="220"/>
  <c r="M12" i="220"/>
  <c r="F12" i="220"/>
  <c r="J12" i="220"/>
  <c r="P6" i="220"/>
  <c r="J6" i="220"/>
  <c r="I6" i="220"/>
  <c r="O6" i="220"/>
  <c r="H6" i="220"/>
  <c r="K6" i="220"/>
  <c r="L32" i="220"/>
  <c r="F32" i="220"/>
  <c r="M32" i="220"/>
  <c r="G32" i="220"/>
  <c r="J32" i="220"/>
  <c r="I32" i="220"/>
  <c r="P32" i="220"/>
  <c r="H32" i="220"/>
  <c r="K32" i="220"/>
  <c r="M54" i="220"/>
  <c r="G54" i="220"/>
  <c r="J54" i="220"/>
  <c r="K54" i="220"/>
  <c r="I54" i="220"/>
  <c r="H54" i="220"/>
  <c r="F54" i="220"/>
  <c r="L54" i="220"/>
  <c r="M61" i="220"/>
  <c r="G61" i="220"/>
  <c r="O61" i="220"/>
  <c r="H61" i="220"/>
  <c r="P61" i="220"/>
  <c r="I61" i="220"/>
  <c r="K61" i="220"/>
  <c r="J61" i="220"/>
  <c r="F61" i="220"/>
  <c r="Q61" i="220" s="1"/>
  <c r="R61" i="220" s="1"/>
  <c r="L61" i="220"/>
  <c r="K3" i="220"/>
  <c r="D4" i="220"/>
  <c r="M5" i="220"/>
  <c r="Q5" i="220" s="1"/>
  <c r="L6" i="220"/>
  <c r="M7" i="220"/>
  <c r="D64" i="220"/>
  <c r="F63" i="219"/>
  <c r="R63" i="219" s="1"/>
  <c r="D27" i="219"/>
  <c r="D31" i="219"/>
  <c r="D33" i="219"/>
  <c r="P17" i="219"/>
  <c r="J17" i="219"/>
  <c r="I17" i="219"/>
  <c r="O17" i="219"/>
  <c r="H17" i="219"/>
  <c r="N17" i="219"/>
  <c r="G17" i="219"/>
  <c r="K17" i="219"/>
  <c r="P26" i="219"/>
  <c r="J26" i="219"/>
  <c r="O26" i="219"/>
  <c r="H26" i="219"/>
  <c r="N26" i="219"/>
  <c r="G26" i="219"/>
  <c r="M26" i="219"/>
  <c r="F26" i="219"/>
  <c r="I26" i="219"/>
  <c r="D102" i="219"/>
  <c r="D103" i="219"/>
  <c r="D97" i="219"/>
  <c r="D62" i="219"/>
  <c r="D59" i="219"/>
  <c r="D56" i="219"/>
  <c r="D101" i="219"/>
  <c r="D90" i="219"/>
  <c r="D72" i="219"/>
  <c r="D66" i="219"/>
  <c r="D58" i="219"/>
  <c r="D57" i="219"/>
  <c r="D43" i="219"/>
  <c r="D32" i="219"/>
  <c r="D29" i="219"/>
  <c r="D100" i="219"/>
  <c r="D107" i="219"/>
  <c r="D95" i="219" s="1"/>
  <c r="D99" i="219"/>
  <c r="D104" i="219"/>
  <c r="D94" i="219" s="1"/>
  <c r="D81" i="219"/>
  <c r="D74" i="219"/>
  <c r="D68" i="219"/>
  <c r="D55" i="219"/>
  <c r="D52" i="219"/>
  <c r="D47" i="219"/>
  <c r="D11" i="219"/>
  <c r="D8" i="219"/>
  <c r="D5" i="219"/>
  <c r="D91" i="219"/>
  <c r="D88" i="219"/>
  <c r="D76" i="219"/>
  <c r="D75" i="219"/>
  <c r="D61" i="219"/>
  <c r="D54" i="219"/>
  <c r="D53" i="219"/>
  <c r="D44" i="219"/>
  <c r="D14" i="219"/>
  <c r="D13" i="219"/>
  <c r="D10" i="219"/>
  <c r="D9" i="219"/>
  <c r="D65" i="219"/>
  <c r="D64" i="219"/>
  <c r="D30" i="219"/>
  <c r="D28" i="219"/>
  <c r="D15" i="219"/>
  <c r="D106" i="219"/>
  <c r="D73" i="219"/>
  <c r="D69" i="219"/>
  <c r="D60" i="219"/>
  <c r="D51" i="219"/>
  <c r="D50" i="219"/>
  <c r="D67" i="219"/>
  <c r="D34" i="219"/>
  <c r="D7" i="219"/>
  <c r="D6" i="219"/>
  <c r="D3" i="219"/>
  <c r="D4" i="219"/>
  <c r="D12" i="219"/>
  <c r="L17" i="219"/>
  <c r="K26" i="219"/>
  <c r="L45" i="219"/>
  <c r="L46" i="219" s="1"/>
  <c r="F17" i="219"/>
  <c r="F89" i="219"/>
  <c r="D16" i="219"/>
  <c r="M17" i="219"/>
  <c r="L26" i="219"/>
  <c r="D98" i="219"/>
  <c r="D105" i="219"/>
  <c r="R41" i="219"/>
  <c r="L12" i="218"/>
  <c r="F12" i="218"/>
  <c r="J12" i="218"/>
  <c r="I12" i="218"/>
  <c r="H12" i="218"/>
  <c r="N12" i="218"/>
  <c r="G12" i="218"/>
  <c r="K12" i="218"/>
  <c r="J27" i="218"/>
  <c r="N27" i="218"/>
  <c r="F27" i="218"/>
  <c r="M27" i="218"/>
  <c r="K27" i="218"/>
  <c r="I27" i="218"/>
  <c r="H27" i="218"/>
  <c r="O27" i="218"/>
  <c r="O31" i="218"/>
  <c r="I31" i="218"/>
  <c r="L31" i="218"/>
  <c r="F31" i="218"/>
  <c r="K31" i="218"/>
  <c r="J31" i="218"/>
  <c r="H31" i="218"/>
  <c r="P31" i="218"/>
  <c r="G31" i="218"/>
  <c r="M31" i="218"/>
  <c r="I76" i="218"/>
  <c r="M76" i="218"/>
  <c r="G76" i="218"/>
  <c r="L76" i="218"/>
  <c r="H76" i="218"/>
  <c r="N76" i="218"/>
  <c r="K76" i="218"/>
  <c r="F76" i="218"/>
  <c r="J76" i="218"/>
  <c r="M12" i="218"/>
  <c r="P27" i="218"/>
  <c r="N31" i="218"/>
  <c r="I53" i="218"/>
  <c r="M53" i="218"/>
  <c r="G53" i="218"/>
  <c r="F53" i="218"/>
  <c r="K53" i="218"/>
  <c r="N53" i="218"/>
  <c r="L53" i="218"/>
  <c r="J53" i="218"/>
  <c r="H53" i="218"/>
  <c r="D3" i="218"/>
  <c r="I4" i="218"/>
  <c r="O4" i="218"/>
  <c r="G5" i="218"/>
  <c r="M5" i="218"/>
  <c r="D6" i="218"/>
  <c r="I7" i="218"/>
  <c r="O7" i="218"/>
  <c r="G8" i="218"/>
  <c r="M8" i="218"/>
  <c r="R11" i="218"/>
  <c r="G14" i="218"/>
  <c r="O14" i="218"/>
  <c r="D29" i="218"/>
  <c r="H32" i="218"/>
  <c r="R41" i="218"/>
  <c r="D54" i="218"/>
  <c r="D58" i="218"/>
  <c r="I64" i="218"/>
  <c r="I75" i="218"/>
  <c r="M75" i="218"/>
  <c r="G75" i="218"/>
  <c r="F75" i="218"/>
  <c r="K75" i="218"/>
  <c r="K4" i="218"/>
  <c r="I5" i="218"/>
  <c r="O5" i="218"/>
  <c r="K7" i="218"/>
  <c r="F44" i="218"/>
  <c r="F46" i="218" s="1"/>
  <c r="F47" i="218"/>
  <c r="F48" i="218" s="1"/>
  <c r="D48" i="218"/>
  <c r="K47" i="218"/>
  <c r="K48" i="218" s="1"/>
  <c r="I51" i="218"/>
  <c r="M51" i="218"/>
  <c r="G51" i="218"/>
  <c r="L51" i="218"/>
  <c r="H51" i="218"/>
  <c r="I73" i="218"/>
  <c r="M73" i="218"/>
  <c r="G73" i="218"/>
  <c r="L73" i="218"/>
  <c r="H73" i="218"/>
  <c r="H75" i="218"/>
  <c r="O61" i="218"/>
  <c r="I61" i="218"/>
  <c r="M61" i="218"/>
  <c r="G61" i="218"/>
  <c r="P61" i="218"/>
  <c r="F61" i="218"/>
  <c r="K61" i="218"/>
  <c r="F72" i="218"/>
  <c r="R72" i="218"/>
  <c r="D105" i="218"/>
  <c r="D99" i="218"/>
  <c r="D60" i="218"/>
  <c r="D57" i="218"/>
  <c r="D45" i="218"/>
  <c r="D43" i="218"/>
  <c r="D103" i="218"/>
  <c r="D97" i="218"/>
  <c r="D62" i="218"/>
  <c r="D59" i="218"/>
  <c r="D56" i="218"/>
  <c r="D100" i="218"/>
  <c r="D89" i="218"/>
  <c r="D33" i="218"/>
  <c r="D30" i="218"/>
  <c r="D26" i="218"/>
  <c r="D17" i="218"/>
  <c r="D15" i="218"/>
  <c r="D104" i="218"/>
  <c r="D94" i="218" s="1"/>
  <c r="D88" i="218"/>
  <c r="D81" i="218"/>
  <c r="D74" i="218"/>
  <c r="D68" i="218"/>
  <c r="D65" i="218"/>
  <c r="D55" i="218"/>
  <c r="D52" i="218"/>
  <c r="D10" i="218"/>
  <c r="F4" i="218"/>
  <c r="L4" i="218"/>
  <c r="J5" i="218"/>
  <c r="P5" i="218"/>
  <c r="F7" i="218"/>
  <c r="L7" i="218"/>
  <c r="J8" i="218"/>
  <c r="D28" i="218"/>
  <c r="N47" i="218"/>
  <c r="N48" i="218" s="1"/>
  <c r="D50" i="218"/>
  <c r="F51" i="218"/>
  <c r="J61" i="218"/>
  <c r="D63" i="218"/>
  <c r="D66" i="218"/>
  <c r="R67" i="218"/>
  <c r="F73" i="218"/>
  <c r="J75" i="218"/>
  <c r="D102" i="218"/>
  <c r="K5" i="218"/>
  <c r="G7" i="218"/>
  <c r="M7" i="218"/>
  <c r="K8" i="218"/>
  <c r="M14" i="218"/>
  <c r="P14" i="218"/>
  <c r="J14" i="218"/>
  <c r="L14" i="218"/>
  <c r="M32" i="218"/>
  <c r="G32" i="218"/>
  <c r="P32" i="218"/>
  <c r="J32" i="218"/>
  <c r="N32" i="218"/>
  <c r="J51" i="218"/>
  <c r="L61" i="218"/>
  <c r="L64" i="218"/>
  <c r="F64" i="218"/>
  <c r="J64" i="218"/>
  <c r="M64" i="218"/>
  <c r="H64" i="218"/>
  <c r="J73" i="218"/>
  <c r="L75" i="218"/>
  <c r="D106" i="218"/>
  <c r="H4" i="218"/>
  <c r="F5" i="218"/>
  <c r="L5" i="218"/>
  <c r="H7" i="218"/>
  <c r="F8" i="218"/>
  <c r="L8" i="218"/>
  <c r="Q8" i="218" s="1"/>
  <c r="R8" i="218" s="1"/>
  <c r="D9" i="218"/>
  <c r="D13" i="218"/>
  <c r="F14" i="218"/>
  <c r="N14" i="218"/>
  <c r="D16" i="218"/>
  <c r="F32" i="218"/>
  <c r="O32" i="218"/>
  <c r="D34" i="218"/>
  <c r="K51" i="218"/>
  <c r="N61" i="218"/>
  <c r="G64" i="218"/>
  <c r="D69" i="218"/>
  <c r="K73" i="218"/>
  <c r="N75" i="218"/>
  <c r="D90" i="218"/>
  <c r="D107" i="218"/>
  <c r="D95" i="218" s="1"/>
  <c r="L17" i="217"/>
  <c r="F17" i="217"/>
  <c r="J17" i="217"/>
  <c r="P17" i="217"/>
  <c r="I17" i="217"/>
  <c r="O17" i="217"/>
  <c r="H17" i="217"/>
  <c r="N17" i="217"/>
  <c r="G17" i="217"/>
  <c r="K17" i="217"/>
  <c r="O4" i="217"/>
  <c r="I4" i="217"/>
  <c r="N4" i="217"/>
  <c r="H4" i="217"/>
  <c r="M4" i="217"/>
  <c r="G4" i="217"/>
  <c r="L4" i="217"/>
  <c r="F4" i="217"/>
  <c r="P4" i="217"/>
  <c r="J4" i="217"/>
  <c r="I62" i="217"/>
  <c r="N62" i="217"/>
  <c r="R62" i="217" s="1"/>
  <c r="N16" i="217"/>
  <c r="H16" i="217"/>
  <c r="J16" i="217"/>
  <c r="P16" i="217"/>
  <c r="I16" i="217"/>
  <c r="O16" i="217"/>
  <c r="G16" i="217"/>
  <c r="M16" i="217"/>
  <c r="F16" i="217"/>
  <c r="K16" i="217"/>
  <c r="L16" i="217"/>
  <c r="F81" i="217"/>
  <c r="L81" i="217" s="1"/>
  <c r="R81" i="217" s="1"/>
  <c r="K4" i="217"/>
  <c r="L26" i="217"/>
  <c r="F26" i="217"/>
  <c r="J26" i="217"/>
  <c r="P26" i="217"/>
  <c r="I26" i="217"/>
  <c r="O26" i="217"/>
  <c r="H26" i="217"/>
  <c r="N26" i="217"/>
  <c r="G26" i="217"/>
  <c r="K26" i="217"/>
  <c r="L31" i="217"/>
  <c r="F31" i="217"/>
  <c r="O31" i="217"/>
  <c r="I31" i="217"/>
  <c r="K31" i="217"/>
  <c r="M31" i="217"/>
  <c r="J31" i="217"/>
  <c r="H31" i="217"/>
  <c r="G31" i="217"/>
  <c r="N31" i="217"/>
  <c r="D12" i="217"/>
  <c r="D27" i="217"/>
  <c r="D61" i="217"/>
  <c r="D104" i="217"/>
  <c r="D94" i="217" s="1"/>
  <c r="D98" i="217"/>
  <c r="D91" i="217"/>
  <c r="D88" i="217"/>
  <c r="D72" i="217"/>
  <c r="D69" i="217"/>
  <c r="D67" i="217"/>
  <c r="D66" i="217"/>
  <c r="D65" i="217"/>
  <c r="D64" i="217"/>
  <c r="D47" i="217"/>
  <c r="D34" i="217"/>
  <c r="D106" i="217"/>
  <c r="D105" i="217"/>
  <c r="D97" i="217"/>
  <c r="D103" i="217"/>
  <c r="D76" i="217"/>
  <c r="D73" i="217"/>
  <c r="D54" i="217"/>
  <c r="D51" i="217"/>
  <c r="D43" i="217"/>
  <c r="D107" i="217"/>
  <c r="D95" i="217" s="1"/>
  <c r="D100" i="217"/>
  <c r="D59" i="217"/>
  <c r="D58" i="217"/>
  <c r="D57" i="217"/>
  <c r="D44" i="217"/>
  <c r="D33" i="217"/>
  <c r="D30" i="217"/>
  <c r="D99" i="217"/>
  <c r="D90" i="217"/>
  <c r="D101" i="217"/>
  <c r="D63" i="217"/>
  <c r="D60" i="217"/>
  <c r="D50" i="217"/>
  <c r="D9" i="217"/>
  <c r="D28" i="217"/>
  <c r="D74" i="217"/>
  <c r="D75" i="217"/>
  <c r="L89" i="217"/>
  <c r="R89" i="217" s="1"/>
  <c r="D5" i="217"/>
  <c r="D29" i="217"/>
  <c r="D32" i="217"/>
  <c r="D55" i="217"/>
  <c r="D10" i="217"/>
  <c r="D11" i="217"/>
  <c r="D13" i="217"/>
  <c r="D14" i="217"/>
  <c r="D15" i="217"/>
  <c r="D45" i="217"/>
  <c r="D52" i="217"/>
  <c r="D53" i="217"/>
  <c r="D56" i="217"/>
  <c r="D68" i="217"/>
  <c r="D102" i="217"/>
  <c r="D3" i="217"/>
  <c r="D6" i="217"/>
  <c r="D7" i="217"/>
  <c r="D8" i="217"/>
  <c r="D103" i="216"/>
  <c r="D97" i="216"/>
  <c r="D62" i="216"/>
  <c r="D59" i="216"/>
  <c r="D56" i="216"/>
  <c r="D106" i="216"/>
  <c r="D93" i="216" s="1"/>
  <c r="D99" i="216"/>
  <c r="D81" i="216"/>
  <c r="D74" i="216"/>
  <c r="D68" i="216"/>
  <c r="D55" i="216"/>
  <c r="D52" i="216"/>
  <c r="D47" i="216"/>
  <c r="D105" i="216"/>
  <c r="D98" i="216"/>
  <c r="D90" i="216"/>
  <c r="D104" i="216"/>
  <c r="D94" i="216" s="1"/>
  <c r="D88" i="216"/>
  <c r="D107" i="216"/>
  <c r="D95" i="216" s="1"/>
  <c r="D100" i="216"/>
  <c r="D65" i="216"/>
  <c r="D63" i="216"/>
  <c r="D33" i="216"/>
  <c r="D30" i="216"/>
  <c r="D26" i="216"/>
  <c r="D17" i="216"/>
  <c r="D15" i="216"/>
  <c r="D3" i="216"/>
  <c r="D4" i="216"/>
  <c r="D5" i="216"/>
  <c r="F6" i="216"/>
  <c r="M6" i="216"/>
  <c r="F7" i="216"/>
  <c r="M7" i="216"/>
  <c r="G8" i="216"/>
  <c r="N8" i="216"/>
  <c r="G9" i="216"/>
  <c r="N9" i="216"/>
  <c r="G10" i="216"/>
  <c r="O10" i="216"/>
  <c r="D12" i="216"/>
  <c r="G13" i="216"/>
  <c r="N13" i="216"/>
  <c r="H14" i="216"/>
  <c r="O14" i="216"/>
  <c r="K16" i="216"/>
  <c r="D27" i="216"/>
  <c r="G28" i="216"/>
  <c r="D32" i="216"/>
  <c r="D34" i="216"/>
  <c r="R44" i="216"/>
  <c r="J50" i="216"/>
  <c r="H51" i="216"/>
  <c r="D53" i="216"/>
  <c r="D54" i="216"/>
  <c r="H57" i="216"/>
  <c r="P58" i="216"/>
  <c r="J60" i="216"/>
  <c r="D61" i="216"/>
  <c r="F64" i="216"/>
  <c r="L69" i="216"/>
  <c r="R69" i="216" s="1"/>
  <c r="H73" i="216"/>
  <c r="D89" i="216"/>
  <c r="D101" i="216"/>
  <c r="F16" i="216"/>
  <c r="N16" i="216"/>
  <c r="L29" i="216"/>
  <c r="F29" i="216"/>
  <c r="M29" i="216"/>
  <c r="G29" i="216"/>
  <c r="O29" i="216"/>
  <c r="N31" i="216"/>
  <c r="H31" i="216"/>
  <c r="O31" i="216"/>
  <c r="I31" i="216"/>
  <c r="M31" i="216"/>
  <c r="I58" i="216"/>
  <c r="H66" i="216"/>
  <c r="H67" i="216"/>
  <c r="R67" i="216" s="1"/>
  <c r="I6" i="216"/>
  <c r="J7" i="216"/>
  <c r="J8" i="216"/>
  <c r="K9" i="216"/>
  <c r="K10" i="216"/>
  <c r="K13" i="216"/>
  <c r="K14" i="216"/>
  <c r="H16" i="216"/>
  <c r="O16" i="216"/>
  <c r="H29" i="216"/>
  <c r="P29" i="216"/>
  <c r="F31" i="216"/>
  <c r="P31" i="216"/>
  <c r="R41" i="216"/>
  <c r="J58" i="216"/>
  <c r="D72" i="216"/>
  <c r="D76" i="216"/>
  <c r="R45" i="216"/>
  <c r="J66" i="216"/>
  <c r="M66" i="216"/>
  <c r="F66" i="216"/>
  <c r="N66" i="216"/>
  <c r="G66" i="216"/>
  <c r="P9" i="216"/>
  <c r="J9" i="216"/>
  <c r="L9" i="216"/>
  <c r="N10" i="216"/>
  <c r="H10" i="216"/>
  <c r="L10" i="216"/>
  <c r="O13" i="216"/>
  <c r="I13" i="216"/>
  <c r="L13" i="216"/>
  <c r="M14" i="216"/>
  <c r="G14" i="216"/>
  <c r="L14" i="216"/>
  <c r="I16" i="216"/>
  <c r="N28" i="216"/>
  <c r="H28" i="216"/>
  <c r="O28" i="216"/>
  <c r="I28" i="216"/>
  <c r="M28" i="216"/>
  <c r="I29" i="216"/>
  <c r="G31" i="216"/>
  <c r="Q31" i="216"/>
  <c r="I43" i="216"/>
  <c r="I46" i="216" s="1"/>
  <c r="D46" i="216"/>
  <c r="R43" i="216"/>
  <c r="M50" i="216"/>
  <c r="G50" i="216"/>
  <c r="H50" i="216"/>
  <c r="I50" i="216"/>
  <c r="M51" i="216"/>
  <c r="G51" i="216"/>
  <c r="J51" i="216"/>
  <c r="K51" i="216"/>
  <c r="O60" i="216"/>
  <c r="I60" i="216"/>
  <c r="N60" i="216"/>
  <c r="G60" i="216"/>
  <c r="P60" i="216"/>
  <c r="H60" i="216"/>
  <c r="K66" i="216"/>
  <c r="M73" i="216"/>
  <c r="G73" i="216"/>
  <c r="J73" i="216"/>
  <c r="K73" i="216"/>
  <c r="M16" i="216"/>
  <c r="G16" i="216"/>
  <c r="L16" i="216"/>
  <c r="M58" i="216"/>
  <c r="G58" i="216"/>
  <c r="N58" i="216"/>
  <c r="F58" i="216"/>
  <c r="O58" i="216"/>
  <c r="H58" i="216"/>
  <c r="Q58" i="216" s="1"/>
  <c r="P6" i="216"/>
  <c r="J6" i="216"/>
  <c r="L6" i="216"/>
  <c r="N7" i="216"/>
  <c r="H7" i="216"/>
  <c r="L7" i="216"/>
  <c r="L8" i="216"/>
  <c r="F8" i="216"/>
  <c r="M8" i="216"/>
  <c r="F9" i="216"/>
  <c r="M9" i="216"/>
  <c r="F10" i="216"/>
  <c r="M10" i="216"/>
  <c r="R11" i="216"/>
  <c r="F13" i="216"/>
  <c r="M13" i="216"/>
  <c r="F14" i="216"/>
  <c r="N14" i="216"/>
  <c r="J16" i="216"/>
  <c r="F28" i="216"/>
  <c r="P28" i="216"/>
  <c r="J29" i="216"/>
  <c r="J31" i="216"/>
  <c r="R31" i="216"/>
  <c r="F50" i="216"/>
  <c r="F51" i="216"/>
  <c r="O57" i="216"/>
  <c r="I57" i="216"/>
  <c r="M57" i="216"/>
  <c r="F57" i="216"/>
  <c r="N57" i="216"/>
  <c r="G57" i="216"/>
  <c r="L58" i="216"/>
  <c r="F60" i="216"/>
  <c r="J64" i="216"/>
  <c r="H64" i="216"/>
  <c r="I64" i="216"/>
  <c r="N64" i="216"/>
  <c r="L66" i="216"/>
  <c r="F73" i="216"/>
  <c r="D75" i="216"/>
  <c r="P26" i="215"/>
  <c r="J26" i="215"/>
  <c r="M26" i="215"/>
  <c r="F26" i="215"/>
  <c r="I26" i="215"/>
  <c r="O26" i="215"/>
  <c r="P30" i="215"/>
  <c r="J30" i="215"/>
  <c r="I30" i="215"/>
  <c r="M30" i="215"/>
  <c r="F30" i="215"/>
  <c r="O30" i="215"/>
  <c r="F11" i="215"/>
  <c r="R11" i="215" s="1"/>
  <c r="G26" i="215"/>
  <c r="I3" i="215"/>
  <c r="P3" i="215"/>
  <c r="I4" i="215"/>
  <c r="P4" i="215"/>
  <c r="I5" i="215"/>
  <c r="K8" i="215"/>
  <c r="K9" i="215"/>
  <c r="J12" i="215"/>
  <c r="M12" i="215"/>
  <c r="G12" i="215"/>
  <c r="N12" i="215"/>
  <c r="J17" i="215"/>
  <c r="H26" i="215"/>
  <c r="P27" i="215"/>
  <c r="I27" i="215"/>
  <c r="O27" i="215"/>
  <c r="F27" i="215"/>
  <c r="K27" i="215"/>
  <c r="H30" i="215"/>
  <c r="D46" i="215"/>
  <c r="R43" i="215"/>
  <c r="L55" i="215"/>
  <c r="F58" i="215"/>
  <c r="J3" i="215"/>
  <c r="J4" i="215"/>
  <c r="P8" i="215"/>
  <c r="J8" i="215"/>
  <c r="L8" i="215"/>
  <c r="N9" i="215"/>
  <c r="H9" i="215"/>
  <c r="L9" i="215"/>
  <c r="O10" i="215"/>
  <c r="I10" i="215"/>
  <c r="L10" i="215"/>
  <c r="F10" i="215"/>
  <c r="N10" i="215"/>
  <c r="F12" i="215"/>
  <c r="K17" i="215"/>
  <c r="K26" i="215"/>
  <c r="H27" i="215"/>
  <c r="K30" i="215"/>
  <c r="N74" i="215"/>
  <c r="H74" i="215"/>
  <c r="J74" i="215"/>
  <c r="K74" i="215"/>
  <c r="I74" i="215"/>
  <c r="G74" i="215"/>
  <c r="L74" i="215"/>
  <c r="N55" i="215"/>
  <c r="H55" i="215"/>
  <c r="J55" i="215"/>
  <c r="I55" i="215"/>
  <c r="P55" i="215"/>
  <c r="G55" i="215"/>
  <c r="O55" i="215"/>
  <c r="F55" i="215"/>
  <c r="Q55" i="215" s="1"/>
  <c r="K55" i="215"/>
  <c r="N58" i="215"/>
  <c r="H58" i="215"/>
  <c r="K58" i="215"/>
  <c r="J58" i="215"/>
  <c r="I58" i="215"/>
  <c r="P58" i="215"/>
  <c r="G58" i="215"/>
  <c r="L58" i="215"/>
  <c r="K3" i="215"/>
  <c r="P5" i="215"/>
  <c r="J5" i="215"/>
  <c r="L5" i="215"/>
  <c r="N6" i="215"/>
  <c r="H6" i="215"/>
  <c r="L6" i="215"/>
  <c r="L7" i="215"/>
  <c r="F7" i="215"/>
  <c r="M7" i="215"/>
  <c r="F8" i="215"/>
  <c r="M8" i="215"/>
  <c r="F9" i="215"/>
  <c r="M9" i="215"/>
  <c r="G10" i="215"/>
  <c r="P10" i="215"/>
  <c r="H12" i="215"/>
  <c r="P13" i="215"/>
  <c r="J13" i="215"/>
  <c r="M13" i="215"/>
  <c r="G13" i="215"/>
  <c r="N13" i="215"/>
  <c r="L26" i="215"/>
  <c r="J27" i="215"/>
  <c r="L30" i="215"/>
  <c r="N52" i="215"/>
  <c r="H52" i="215"/>
  <c r="J52" i="215"/>
  <c r="K52" i="215"/>
  <c r="I52" i="215"/>
  <c r="G52" i="215"/>
  <c r="L52" i="215"/>
  <c r="O58" i="215"/>
  <c r="F74" i="215"/>
  <c r="G30" i="215"/>
  <c r="Q30" i="215" s="1"/>
  <c r="N3" i="215"/>
  <c r="H3" i="215"/>
  <c r="L3" i="215"/>
  <c r="L4" i="215"/>
  <c r="F4" i="215"/>
  <c r="M4" i="215"/>
  <c r="L17" i="215"/>
  <c r="F17" i="215"/>
  <c r="O17" i="215"/>
  <c r="I17" i="215"/>
  <c r="N17" i="215"/>
  <c r="N26" i="215"/>
  <c r="N30" i="215"/>
  <c r="R63" i="215"/>
  <c r="D102" i="215"/>
  <c r="D93" i="215" s="1"/>
  <c r="D104" i="215"/>
  <c r="D94" i="215" s="1"/>
  <c r="D98" i="215"/>
  <c r="D92" i="215" s="1"/>
  <c r="D91" i="215"/>
  <c r="D88" i="215"/>
  <c r="D72" i="215"/>
  <c r="D69" i="215"/>
  <c r="D67" i="215"/>
  <c r="D66" i="215"/>
  <c r="D65" i="215"/>
  <c r="D64" i="215"/>
  <c r="D47" i="215"/>
  <c r="D34" i="215"/>
  <c r="D103" i="215"/>
  <c r="D75" i="215"/>
  <c r="D62" i="215"/>
  <c r="D61" i="215"/>
  <c r="D60" i="215"/>
  <c r="D53" i="215"/>
  <c r="D50" i="215"/>
  <c r="D14" i="215"/>
  <c r="D16" i="215"/>
  <c r="D28" i="215"/>
  <c r="D29" i="215"/>
  <c r="F31" i="215"/>
  <c r="M31" i="215"/>
  <c r="G32" i="215"/>
  <c r="G33" i="215"/>
  <c r="N33" i="215"/>
  <c r="F51" i="215"/>
  <c r="D54" i="215"/>
  <c r="D56" i="215"/>
  <c r="H57" i="215"/>
  <c r="G59" i="215"/>
  <c r="O59" i="215"/>
  <c r="D68" i="215"/>
  <c r="F73" i="215"/>
  <c r="D76" i="215"/>
  <c r="D89" i="215"/>
  <c r="D100" i="215"/>
  <c r="J31" i="215"/>
  <c r="K33" i="215"/>
  <c r="R44" i="215"/>
  <c r="P57" i="215"/>
  <c r="J57" i="215"/>
  <c r="K57" i="215"/>
  <c r="M57" i="215"/>
  <c r="P33" i="215"/>
  <c r="J33" i="215"/>
  <c r="L33" i="215"/>
  <c r="Q90" i="215"/>
  <c r="L90" i="215" s="1"/>
  <c r="R90" i="215" s="1"/>
  <c r="N31" i="215"/>
  <c r="H31" i="215"/>
  <c r="L31" i="215"/>
  <c r="L32" i="215"/>
  <c r="F32" i="215"/>
  <c r="M32" i="215"/>
  <c r="F33" i="215"/>
  <c r="M33" i="215"/>
  <c r="N51" i="215"/>
  <c r="H51" i="215"/>
  <c r="G51" i="215"/>
  <c r="M51" i="215"/>
  <c r="G57" i="215"/>
  <c r="O57" i="215"/>
  <c r="L59" i="215"/>
  <c r="F59" i="215"/>
  <c r="K59" i="215"/>
  <c r="N59" i="215"/>
  <c r="N73" i="215"/>
  <c r="H73" i="215"/>
  <c r="G73" i="215"/>
  <c r="M73" i="215"/>
  <c r="F81" i="215"/>
  <c r="L81" i="215" s="1"/>
  <c r="R81" i="215" s="1"/>
  <c r="O17" i="214"/>
  <c r="O28" i="214"/>
  <c r="I28" i="214"/>
  <c r="P28" i="214"/>
  <c r="H28" i="214"/>
  <c r="N28" i="214"/>
  <c r="F28" i="214"/>
  <c r="G28" i="214"/>
  <c r="F6" i="214"/>
  <c r="P6" i="214"/>
  <c r="M8" i="214"/>
  <c r="F11" i="214"/>
  <c r="R11" i="214" s="1"/>
  <c r="O31" i="214"/>
  <c r="I31" i="214"/>
  <c r="J31" i="214"/>
  <c r="P31" i="214"/>
  <c r="G31" i="214"/>
  <c r="H31" i="214"/>
  <c r="P32" i="214"/>
  <c r="O5" i="214"/>
  <c r="I5" i="214"/>
  <c r="P5" i="214"/>
  <c r="J5" i="214"/>
  <c r="M5" i="214"/>
  <c r="I6" i="214"/>
  <c r="F8" i="214"/>
  <c r="H14" i="214"/>
  <c r="G17" i="214"/>
  <c r="K28" i="214"/>
  <c r="H29" i="214"/>
  <c r="F31" i="214"/>
  <c r="F32" i="214"/>
  <c r="L56" i="214"/>
  <c r="F56" i="214"/>
  <c r="K56" i="214"/>
  <c r="I56" i="214"/>
  <c r="M56" i="214"/>
  <c r="H56" i="214"/>
  <c r="N56" i="214"/>
  <c r="N74" i="214"/>
  <c r="H74" i="214"/>
  <c r="K74" i="214"/>
  <c r="G74" i="214"/>
  <c r="L74" i="214"/>
  <c r="I74" i="214"/>
  <c r="M74" i="214"/>
  <c r="M6" i="214"/>
  <c r="G6" i="214"/>
  <c r="N6" i="214"/>
  <c r="H6" i="214"/>
  <c r="O6" i="214"/>
  <c r="J27" i="214"/>
  <c r="O27" i="214"/>
  <c r="F27" i="214"/>
  <c r="K27" i="214"/>
  <c r="M27" i="214"/>
  <c r="O8" i="214"/>
  <c r="I8" i="214"/>
  <c r="P8" i="214"/>
  <c r="J8" i="214"/>
  <c r="M32" i="214"/>
  <c r="G32" i="214"/>
  <c r="J32" i="214"/>
  <c r="K32" i="214"/>
  <c r="L32" i="214"/>
  <c r="I75" i="214"/>
  <c r="K3" i="214"/>
  <c r="F5" i="214"/>
  <c r="N5" i="214"/>
  <c r="J6" i="214"/>
  <c r="G8" i="214"/>
  <c r="L12" i="214"/>
  <c r="F12" i="214"/>
  <c r="M12" i="214"/>
  <c r="G12" i="214"/>
  <c r="F15" i="214"/>
  <c r="N27" i="214"/>
  <c r="L28" i="214"/>
  <c r="K31" i="214"/>
  <c r="H32" i="214"/>
  <c r="N51" i="214"/>
  <c r="H51" i="214"/>
  <c r="I51" i="214"/>
  <c r="K51" i="214"/>
  <c r="L51" i="214"/>
  <c r="M51" i="214"/>
  <c r="G56" i="214"/>
  <c r="I62" i="214"/>
  <c r="F74" i="214"/>
  <c r="N17" i="214"/>
  <c r="H17" i="214"/>
  <c r="J17" i="214"/>
  <c r="K17" i="214"/>
  <c r="M29" i="214"/>
  <c r="G29" i="214"/>
  <c r="P29" i="214"/>
  <c r="I29" i="214"/>
  <c r="J29" i="214"/>
  <c r="K29" i="214"/>
  <c r="N75" i="214"/>
  <c r="H75" i="214"/>
  <c r="M75" i="214"/>
  <c r="F75" i="214"/>
  <c r="L75" i="214"/>
  <c r="J75" i="214"/>
  <c r="G75" i="214"/>
  <c r="K75" i="214"/>
  <c r="P14" i="214"/>
  <c r="J14" i="214"/>
  <c r="M14" i="214"/>
  <c r="F14" i="214"/>
  <c r="N14" i="214"/>
  <c r="G14" i="214"/>
  <c r="F17" i="214"/>
  <c r="P17" i="214"/>
  <c r="H27" i="214"/>
  <c r="J28" i="214"/>
  <c r="F29" i="214"/>
  <c r="N52" i="214"/>
  <c r="H52" i="214"/>
  <c r="K52" i="214"/>
  <c r="G52" i="214"/>
  <c r="J52" i="214"/>
  <c r="L52" i="214"/>
  <c r="N3" i="214"/>
  <c r="H3" i="214"/>
  <c r="L3" i="214"/>
  <c r="L4" i="214"/>
  <c r="F4" i="214"/>
  <c r="M4" i="214"/>
  <c r="G5" i="214"/>
  <c r="K6" i="214"/>
  <c r="H8" i="214"/>
  <c r="K14" i="214"/>
  <c r="P16" i="214"/>
  <c r="J16" i="214"/>
  <c r="I16" i="214"/>
  <c r="K16" i="214"/>
  <c r="N16" i="214"/>
  <c r="L17" i="214"/>
  <c r="N26" i="214"/>
  <c r="H26" i="214"/>
  <c r="P26" i="214"/>
  <c r="I26" i="214"/>
  <c r="J26" i="214"/>
  <c r="O26" i="214"/>
  <c r="P27" i="214"/>
  <c r="M28" i="214"/>
  <c r="N29" i="214"/>
  <c r="L31" i="214"/>
  <c r="I32" i="214"/>
  <c r="I52" i="214"/>
  <c r="J56" i="214"/>
  <c r="F63" i="214"/>
  <c r="R63" i="214" s="1"/>
  <c r="F68" i="214"/>
  <c r="R68" i="214" s="1"/>
  <c r="J74" i="214"/>
  <c r="R43" i="214"/>
  <c r="F3" i="214"/>
  <c r="M3" i="214"/>
  <c r="G4" i="214"/>
  <c r="N4" i="214"/>
  <c r="H5" i="214"/>
  <c r="L6" i="214"/>
  <c r="K8" i="214"/>
  <c r="M9" i="214"/>
  <c r="G9" i="214"/>
  <c r="Q9" i="214" s="1"/>
  <c r="N9" i="214"/>
  <c r="H9" i="214"/>
  <c r="O9" i="214"/>
  <c r="L13" i="214"/>
  <c r="M13" i="214"/>
  <c r="F13" i="214"/>
  <c r="N13" i="214"/>
  <c r="G13" i="214"/>
  <c r="P13" i="214"/>
  <c r="L14" i="214"/>
  <c r="F16" i="214"/>
  <c r="O16" i="214"/>
  <c r="M17" i="214"/>
  <c r="F26" i="214"/>
  <c r="O29" i="214"/>
  <c r="M31" i="214"/>
  <c r="N32" i="214"/>
  <c r="M52" i="214"/>
  <c r="N54" i="214"/>
  <c r="H54" i="214"/>
  <c r="I54" i="214"/>
  <c r="J54" i="214"/>
  <c r="F54" i="214"/>
  <c r="M54" i="214"/>
  <c r="G54" i="214"/>
  <c r="O56" i="214"/>
  <c r="Q90" i="214"/>
  <c r="L90" i="214" s="1"/>
  <c r="R90" i="214" s="1"/>
  <c r="D104" i="214"/>
  <c r="D94" i="214" s="1"/>
  <c r="D98" i="214"/>
  <c r="D91" i="214"/>
  <c r="D88" i="214"/>
  <c r="D72" i="214"/>
  <c r="D69" i="214"/>
  <c r="D67" i="214"/>
  <c r="D66" i="214"/>
  <c r="D65" i="214"/>
  <c r="D64" i="214"/>
  <c r="D47" i="214"/>
  <c r="D34" i="214"/>
  <c r="D107" i="214"/>
  <c r="D95" i="214" s="1"/>
  <c r="D100" i="214"/>
  <c r="D59" i="214"/>
  <c r="D58" i="214"/>
  <c r="D57" i="214"/>
  <c r="D44" i="214"/>
  <c r="D33" i="214"/>
  <c r="D30" i="214"/>
  <c r="D102" i="214"/>
  <c r="D93" i="214" s="1"/>
  <c r="D81" i="214"/>
  <c r="D60" i="214"/>
  <c r="D50" i="214"/>
  <c r="F7" i="214"/>
  <c r="L7" i="214"/>
  <c r="F10" i="214"/>
  <c r="L10" i="214"/>
  <c r="G55" i="214"/>
  <c r="D61" i="214"/>
  <c r="D73" i="214"/>
  <c r="D101" i="214"/>
  <c r="N53" i="214"/>
  <c r="H53" i="214"/>
  <c r="M53" i="214"/>
  <c r="F53" i="214"/>
  <c r="L53" i="214"/>
  <c r="N76" i="214"/>
  <c r="H76" i="214"/>
  <c r="I76" i="214"/>
  <c r="J76" i="214"/>
  <c r="K7" i="214"/>
  <c r="K10" i="214"/>
  <c r="I53" i="214"/>
  <c r="N55" i="214"/>
  <c r="H55" i="214"/>
  <c r="K55" i="214"/>
  <c r="O55" i="214"/>
  <c r="F55" i="214"/>
  <c r="P55" i="214"/>
  <c r="G76" i="214"/>
  <c r="F89" i="214"/>
  <c r="N3" i="213"/>
  <c r="H3" i="213"/>
  <c r="J3" i="213"/>
  <c r="P3" i="213"/>
  <c r="I3" i="213"/>
  <c r="M3" i="213"/>
  <c r="F3" i="213"/>
  <c r="O3" i="213"/>
  <c r="G3" i="213"/>
  <c r="K3" i="213"/>
  <c r="L3" i="213"/>
  <c r="L4" i="213"/>
  <c r="F4" i="213"/>
  <c r="J4" i="213"/>
  <c r="P4" i="213"/>
  <c r="I4" i="213"/>
  <c r="N4" i="213"/>
  <c r="G4" i="213"/>
  <c r="O4" i="213"/>
  <c r="H4" i="213"/>
  <c r="K4" i="213"/>
  <c r="M12" i="213"/>
  <c r="G12" i="213"/>
  <c r="J12" i="213"/>
  <c r="I12" i="213"/>
  <c r="N12" i="213"/>
  <c r="F12" i="213"/>
  <c r="H12" i="213"/>
  <c r="K12" i="213"/>
  <c r="N30" i="213"/>
  <c r="H30" i="213"/>
  <c r="M30" i="213"/>
  <c r="G30" i="213"/>
  <c r="O30" i="213"/>
  <c r="I30" i="213"/>
  <c r="L30" i="213"/>
  <c r="K30" i="213"/>
  <c r="F30" i="213"/>
  <c r="J30" i="213"/>
  <c r="P30" i="213"/>
  <c r="N33" i="213"/>
  <c r="H33" i="213"/>
  <c r="M33" i="213"/>
  <c r="G33" i="213"/>
  <c r="O33" i="213"/>
  <c r="I33" i="213"/>
  <c r="L33" i="213"/>
  <c r="K33" i="213"/>
  <c r="F33" i="213"/>
  <c r="Q33" i="213" s="1"/>
  <c r="J33" i="213"/>
  <c r="P33" i="213"/>
  <c r="P5" i="213"/>
  <c r="J5" i="213"/>
  <c r="L5" i="213"/>
  <c r="N6" i="213"/>
  <c r="H6" i="213"/>
  <c r="L6" i="213"/>
  <c r="L7" i="213"/>
  <c r="F7" i="213"/>
  <c r="M7" i="213"/>
  <c r="F8" i="213"/>
  <c r="M8" i="213"/>
  <c r="F9" i="213"/>
  <c r="G10" i="213"/>
  <c r="R11" i="213"/>
  <c r="G17" i="213"/>
  <c r="N26" i="213"/>
  <c r="H26" i="213"/>
  <c r="O26" i="213"/>
  <c r="I26" i="213"/>
  <c r="M26" i="213"/>
  <c r="R68" i="213"/>
  <c r="M74" i="213"/>
  <c r="G74" i="213"/>
  <c r="J74" i="213"/>
  <c r="I74" i="213"/>
  <c r="H74" i="213"/>
  <c r="K74" i="213"/>
  <c r="M93" i="213"/>
  <c r="G93" i="213"/>
  <c r="O93" i="213"/>
  <c r="H93" i="213"/>
  <c r="N93" i="213"/>
  <c r="F93" i="213"/>
  <c r="L93" i="213"/>
  <c r="P93" i="213"/>
  <c r="I93" i="213"/>
  <c r="M52" i="213"/>
  <c r="G52" i="213"/>
  <c r="J52" i="213"/>
  <c r="I52" i="213"/>
  <c r="H52" i="213"/>
  <c r="K52" i="213"/>
  <c r="D48" i="213"/>
  <c r="N47" i="213"/>
  <c r="N48" i="213" s="1"/>
  <c r="K47" i="213"/>
  <c r="K48" i="213" s="1"/>
  <c r="L81" i="213"/>
  <c r="R81" i="213" s="1"/>
  <c r="I5" i="213"/>
  <c r="K8" i="213"/>
  <c r="N17" i="213"/>
  <c r="H17" i="213"/>
  <c r="O17" i="213"/>
  <c r="I17" i="213"/>
  <c r="M17" i="213"/>
  <c r="R45" i="213"/>
  <c r="F52" i="213"/>
  <c r="F63" i="213"/>
  <c r="R63" i="213" s="1"/>
  <c r="J65" i="213"/>
  <c r="H65" i="213"/>
  <c r="N65" i="213"/>
  <c r="G65" i="213"/>
  <c r="M65" i="213"/>
  <c r="F65" i="213"/>
  <c r="I65" i="213"/>
  <c r="K5" i="213"/>
  <c r="Q5" i="213" s="1"/>
  <c r="R5" i="213" s="1"/>
  <c r="P8" i="213"/>
  <c r="J8" i="213"/>
  <c r="L8" i="213"/>
  <c r="N9" i="213"/>
  <c r="H9" i="213"/>
  <c r="L9" i="213"/>
  <c r="L10" i="213"/>
  <c r="F10" i="213"/>
  <c r="M10" i="213"/>
  <c r="M13" i="213"/>
  <c r="G13" i="213"/>
  <c r="L13" i="213"/>
  <c r="F15" i="213"/>
  <c r="L15" i="213" s="1"/>
  <c r="R15" i="213" s="1"/>
  <c r="F17" i="213"/>
  <c r="P17" i="213"/>
  <c r="L52" i="213"/>
  <c r="M55" i="213"/>
  <c r="G55" i="213"/>
  <c r="J55" i="213"/>
  <c r="P55" i="213"/>
  <c r="I55" i="213"/>
  <c r="O55" i="213"/>
  <c r="H55" i="213"/>
  <c r="K55" i="213"/>
  <c r="K65" i="213"/>
  <c r="D103" i="213"/>
  <c r="D97" i="213"/>
  <c r="D62" i="213"/>
  <c r="D59" i="213"/>
  <c r="D56" i="213"/>
  <c r="D14" i="213"/>
  <c r="D16" i="213"/>
  <c r="H27" i="213"/>
  <c r="O27" i="213"/>
  <c r="G28" i="213"/>
  <c r="M28" i="213"/>
  <c r="D29" i="213"/>
  <c r="G31" i="213"/>
  <c r="M31" i="213"/>
  <c r="D32" i="213"/>
  <c r="G34" i="213"/>
  <c r="M34" i="213"/>
  <c r="D43" i="213"/>
  <c r="F50" i="213"/>
  <c r="N50" i="213"/>
  <c r="I51" i="213"/>
  <c r="F53" i="213"/>
  <c r="I54" i="213"/>
  <c r="D57" i="213"/>
  <c r="D58" i="213"/>
  <c r="F60" i="213"/>
  <c r="F61" i="213"/>
  <c r="G64" i="213"/>
  <c r="D66" i="213"/>
  <c r="R67" i="213"/>
  <c r="D72" i="213"/>
  <c r="I73" i="213"/>
  <c r="F75" i="213"/>
  <c r="I76" i="213"/>
  <c r="D87" i="213"/>
  <c r="D90" i="213"/>
  <c r="D98" i="213"/>
  <c r="D105" i="213"/>
  <c r="M51" i="213"/>
  <c r="G51" i="213"/>
  <c r="L51" i="213"/>
  <c r="M54" i="213"/>
  <c r="G54" i="213"/>
  <c r="L54" i="213"/>
  <c r="M73" i="213"/>
  <c r="M77" i="213" s="1"/>
  <c r="J77" i="242" s="1"/>
  <c r="G73" i="213"/>
  <c r="L73" i="213"/>
  <c r="L77" i="213" s="1"/>
  <c r="I77" i="242" s="1"/>
  <c r="M76" i="213"/>
  <c r="G76" i="213"/>
  <c r="L76" i="213"/>
  <c r="M27" i="213"/>
  <c r="K28" i="213"/>
  <c r="K31" i="213"/>
  <c r="K34" i="213"/>
  <c r="R44" i="213"/>
  <c r="F51" i="213"/>
  <c r="N51" i="213"/>
  <c r="F54" i="213"/>
  <c r="N54" i="213"/>
  <c r="J64" i="213"/>
  <c r="L64" i="213"/>
  <c r="F69" i="213"/>
  <c r="L69" i="213" s="1"/>
  <c r="R69" i="213" s="1"/>
  <c r="F73" i="213"/>
  <c r="N73" i="213"/>
  <c r="F76" i="213"/>
  <c r="N76" i="213"/>
  <c r="L89" i="213"/>
  <c r="R89" i="213" s="1"/>
  <c r="O94" i="213"/>
  <c r="R94" i="213" s="1"/>
  <c r="F27" i="213"/>
  <c r="F28" i="213"/>
  <c r="L28" i="213"/>
  <c r="R41" i="213"/>
  <c r="M50" i="213"/>
  <c r="G50" i="213"/>
  <c r="L50" i="213"/>
  <c r="H51" i="213"/>
  <c r="M53" i="213"/>
  <c r="G53" i="213"/>
  <c r="L53" i="213"/>
  <c r="H54" i="213"/>
  <c r="O60" i="213"/>
  <c r="I60" i="213"/>
  <c r="L60" i="213"/>
  <c r="M61" i="213"/>
  <c r="G61" i="213"/>
  <c r="L61" i="213"/>
  <c r="F64" i="213"/>
  <c r="M64" i="213"/>
  <c r="H73" i="213"/>
  <c r="M75" i="213"/>
  <c r="G75" i="213"/>
  <c r="L75" i="213"/>
  <c r="H76" i="213"/>
  <c r="L5" i="212"/>
  <c r="M50" i="212"/>
  <c r="G50" i="212"/>
  <c r="K50" i="212"/>
  <c r="I50" i="212"/>
  <c r="H50" i="212"/>
  <c r="F50" i="212"/>
  <c r="J50" i="212"/>
  <c r="F69" i="212"/>
  <c r="L69" i="212" s="1"/>
  <c r="R69" i="212" s="1"/>
  <c r="N17" i="212"/>
  <c r="H17" i="212"/>
  <c r="L17" i="212"/>
  <c r="F17" i="212"/>
  <c r="O17" i="212"/>
  <c r="I17" i="212"/>
  <c r="M55" i="212"/>
  <c r="G55" i="212"/>
  <c r="P55" i="212"/>
  <c r="I55" i="212"/>
  <c r="J55" i="212"/>
  <c r="H55" i="212"/>
  <c r="O55" i="212"/>
  <c r="F55" i="212"/>
  <c r="K55" i="212"/>
  <c r="J66" i="212"/>
  <c r="I66" i="212"/>
  <c r="K66" i="212"/>
  <c r="H66" i="212"/>
  <c r="G66" i="212"/>
  <c r="L66" i="212"/>
  <c r="K4" i="212"/>
  <c r="F5" i="212"/>
  <c r="O5" i="212"/>
  <c r="K8" i="212"/>
  <c r="L12" i="212"/>
  <c r="F12" i="212"/>
  <c r="J12" i="212"/>
  <c r="M12" i="212"/>
  <c r="G12" i="212"/>
  <c r="L13" i="212"/>
  <c r="F13" i="212"/>
  <c r="P13" i="212"/>
  <c r="J13" i="212"/>
  <c r="M13" i="212"/>
  <c r="G13" i="212"/>
  <c r="G17" i="212"/>
  <c r="R41" i="212"/>
  <c r="N50" i="212"/>
  <c r="F52" i="212"/>
  <c r="L55" i="212"/>
  <c r="F66" i="212"/>
  <c r="H5" i="212"/>
  <c r="O7" i="212"/>
  <c r="I7" i="212"/>
  <c r="L7" i="212"/>
  <c r="F7" i="212"/>
  <c r="N7" i="212"/>
  <c r="H12" i="212"/>
  <c r="J17" i="212"/>
  <c r="M26" i="212"/>
  <c r="O26" i="212"/>
  <c r="H26" i="212"/>
  <c r="L26" i="212"/>
  <c r="F26" i="212"/>
  <c r="P26" i="212"/>
  <c r="I26" i="212"/>
  <c r="I43" i="212"/>
  <c r="I46" i="212" s="1"/>
  <c r="N55" i="212"/>
  <c r="M58" i="212"/>
  <c r="G58" i="212"/>
  <c r="J58" i="212"/>
  <c r="K58" i="212"/>
  <c r="I58" i="212"/>
  <c r="P58" i="212"/>
  <c r="H58" i="212"/>
  <c r="L58" i="212"/>
  <c r="M66" i="212"/>
  <c r="M5" i="212"/>
  <c r="G5" i="212"/>
  <c r="P5" i="212"/>
  <c r="J5" i="212"/>
  <c r="N5" i="212"/>
  <c r="F11" i="212"/>
  <c r="R11" i="212" s="1"/>
  <c r="M52" i="212"/>
  <c r="G52" i="212"/>
  <c r="I52" i="212"/>
  <c r="K52" i="212"/>
  <c r="J52" i="212"/>
  <c r="H52" i="212"/>
  <c r="L52" i="212"/>
  <c r="O4" i="212"/>
  <c r="I4" i="212"/>
  <c r="L4" i="212"/>
  <c r="F4" i="212"/>
  <c r="N4" i="212"/>
  <c r="I5" i="212"/>
  <c r="F15" i="212"/>
  <c r="L15" i="212" s="1"/>
  <c r="K17" i="212"/>
  <c r="D48" i="212"/>
  <c r="N47" i="212"/>
  <c r="N48" i="212" s="1"/>
  <c r="K47" i="212"/>
  <c r="K48" i="212" s="1"/>
  <c r="F47" i="212"/>
  <c r="F48" i="212" s="1"/>
  <c r="O60" i="212"/>
  <c r="I60" i="212"/>
  <c r="K60" i="212"/>
  <c r="H60" i="212"/>
  <c r="P60" i="212"/>
  <c r="G60" i="212"/>
  <c r="N60" i="212"/>
  <c r="F60" i="212"/>
  <c r="J60" i="212"/>
  <c r="N66" i="212"/>
  <c r="G4" i="212"/>
  <c r="P4" i="212"/>
  <c r="K5" i="212"/>
  <c r="H7" i="212"/>
  <c r="O8" i="212"/>
  <c r="I8" i="212"/>
  <c r="M8" i="212"/>
  <c r="G8" i="212"/>
  <c r="P8" i="212"/>
  <c r="J8" i="212"/>
  <c r="K12" i="212"/>
  <c r="M17" i="212"/>
  <c r="L60" i="212"/>
  <c r="R63" i="212"/>
  <c r="R72" i="212"/>
  <c r="F72" i="212"/>
  <c r="M74" i="212"/>
  <c r="G74" i="212"/>
  <c r="I74" i="212"/>
  <c r="K74" i="212"/>
  <c r="J74" i="212"/>
  <c r="H74" i="212"/>
  <c r="L74" i="212"/>
  <c r="D87" i="212"/>
  <c r="F89" i="212"/>
  <c r="L89" i="212" s="1"/>
  <c r="R89" i="212" s="1"/>
  <c r="D103" i="212"/>
  <c r="D97" i="212"/>
  <c r="D62" i="212"/>
  <c r="D59" i="212"/>
  <c r="D56" i="212"/>
  <c r="D102" i="212"/>
  <c r="D93" i="212" s="1"/>
  <c r="D67" i="212"/>
  <c r="D64" i="212"/>
  <c r="D34" i="212"/>
  <c r="D31" i="212"/>
  <c r="D28" i="212"/>
  <c r="D27" i="212"/>
  <c r="H3" i="212"/>
  <c r="N3" i="212"/>
  <c r="H6" i="212"/>
  <c r="Q6" i="212" s="1"/>
  <c r="R6" i="212" s="1"/>
  <c r="N6" i="212"/>
  <c r="H9" i="212"/>
  <c r="N9" i="212"/>
  <c r="F10" i="212"/>
  <c r="L10" i="212"/>
  <c r="D14" i="212"/>
  <c r="D16" i="212"/>
  <c r="D29" i="212"/>
  <c r="D30" i="212"/>
  <c r="F32" i="212"/>
  <c r="M32" i="212"/>
  <c r="F33" i="212"/>
  <c r="N33" i="212"/>
  <c r="D45" i="212"/>
  <c r="D46" i="212" s="1"/>
  <c r="H51" i="212"/>
  <c r="D54" i="212"/>
  <c r="H57" i="212"/>
  <c r="D61" i="212"/>
  <c r="F65" i="212"/>
  <c r="D68" i="212"/>
  <c r="H73" i="212"/>
  <c r="D76" i="212"/>
  <c r="L88" i="212"/>
  <c r="D104" i="212"/>
  <c r="D94" i="212" s="1"/>
  <c r="K3" i="212"/>
  <c r="K6" i="212"/>
  <c r="K9" i="212"/>
  <c r="I10" i="212"/>
  <c r="O10" i="212"/>
  <c r="J32" i="212"/>
  <c r="J33" i="212"/>
  <c r="M53" i="212"/>
  <c r="G53" i="212"/>
  <c r="K53" i="212"/>
  <c r="N53" i="212"/>
  <c r="O57" i="212"/>
  <c r="I57" i="212"/>
  <c r="J57" i="212"/>
  <c r="M57" i="212"/>
  <c r="M75" i="212"/>
  <c r="G75" i="212"/>
  <c r="K75" i="212"/>
  <c r="N75" i="212"/>
  <c r="K10" i="212"/>
  <c r="O32" i="212"/>
  <c r="I32" i="212"/>
  <c r="L32" i="212"/>
  <c r="M33" i="212"/>
  <c r="G33" i="212"/>
  <c r="L33" i="212"/>
  <c r="F44" i="212"/>
  <c r="F46" i="212" s="1"/>
  <c r="R44" i="212"/>
  <c r="M51" i="212"/>
  <c r="G51" i="212"/>
  <c r="N51" i="212"/>
  <c r="F51" i="212"/>
  <c r="J65" i="212"/>
  <c r="N65" i="212"/>
  <c r="G65" i="212"/>
  <c r="M65" i="212"/>
  <c r="M73" i="212"/>
  <c r="G73" i="212"/>
  <c r="N73" i="212"/>
  <c r="F73" i="212"/>
  <c r="H75" i="212"/>
  <c r="F81" i="212"/>
  <c r="L81" i="212" s="1"/>
  <c r="R81" i="212" s="1"/>
  <c r="L90" i="212"/>
  <c r="R90" i="212" s="1"/>
  <c r="M31" i="211"/>
  <c r="G31" i="211"/>
  <c r="P31" i="211"/>
  <c r="I31" i="211"/>
  <c r="O31" i="211"/>
  <c r="H31" i="211"/>
  <c r="N31" i="211"/>
  <c r="F31" i="211"/>
  <c r="M60" i="211"/>
  <c r="G60" i="211"/>
  <c r="O60" i="211"/>
  <c r="H60" i="211"/>
  <c r="N60" i="211"/>
  <c r="F60" i="211"/>
  <c r="K60" i="211"/>
  <c r="J60" i="211"/>
  <c r="I60" i="211"/>
  <c r="D107" i="211"/>
  <c r="D95" i="211" s="1"/>
  <c r="D101" i="211"/>
  <c r="D81" i="211"/>
  <c r="D76" i="211"/>
  <c r="D75" i="211"/>
  <c r="D74" i="211"/>
  <c r="D73" i="211"/>
  <c r="D68" i="211"/>
  <c r="D63" i="211"/>
  <c r="D61" i="211"/>
  <c r="D58" i="211"/>
  <c r="D55" i="211"/>
  <c r="D54" i="211"/>
  <c r="D53" i="211"/>
  <c r="D52" i="211"/>
  <c r="D51" i="211"/>
  <c r="D50" i="211"/>
  <c r="D103" i="211"/>
  <c r="D97" i="211"/>
  <c r="D100" i="211"/>
  <c r="D99" i="211"/>
  <c r="D89" i="211"/>
  <c r="D66" i="211"/>
  <c r="D57" i="211"/>
  <c r="D56" i="211"/>
  <c r="D34" i="211"/>
  <c r="D33" i="211"/>
  <c r="D32" i="211"/>
  <c r="D29" i="211"/>
  <c r="D105" i="211"/>
  <c r="D72" i="211"/>
  <c r="D67" i="211"/>
  <c r="D62" i="211"/>
  <c r="D45" i="211"/>
  <c r="D46" i="211" s="1"/>
  <c r="D27" i="211"/>
  <c r="D26" i="211"/>
  <c r="D13" i="211"/>
  <c r="D12" i="211"/>
  <c r="D104" i="211"/>
  <c r="D94" i="211" s="1"/>
  <c r="D9" i="211"/>
  <c r="D6" i="211"/>
  <c r="D3" i="211"/>
  <c r="D102" i="211"/>
  <c r="D65" i="211"/>
  <c r="D64" i="211"/>
  <c r="D47" i="211"/>
  <c r="D44" i="211"/>
  <c r="D28" i="211"/>
  <c r="D17" i="211"/>
  <c r="D15" i="211"/>
  <c r="H5" i="211"/>
  <c r="F7" i="211"/>
  <c r="J16" i="211"/>
  <c r="K31" i="211"/>
  <c r="P60" i="211"/>
  <c r="D91" i="211"/>
  <c r="D98" i="211"/>
  <c r="O30" i="211"/>
  <c r="I30" i="211"/>
  <c r="P30" i="211"/>
  <c r="H30" i="211"/>
  <c r="N30" i="211"/>
  <c r="G30" i="211"/>
  <c r="M30" i="211"/>
  <c r="F30" i="211"/>
  <c r="M5" i="211"/>
  <c r="G5" i="211"/>
  <c r="L5" i="211"/>
  <c r="F5" i="211"/>
  <c r="O5" i="211"/>
  <c r="P7" i="211"/>
  <c r="O7" i="211"/>
  <c r="I7" i="211"/>
  <c r="N7" i="211"/>
  <c r="H7" i="211"/>
  <c r="M7" i="211"/>
  <c r="F11" i="211"/>
  <c r="R11" i="211" s="1"/>
  <c r="F16" i="211"/>
  <c r="Q16" i="211" s="1"/>
  <c r="J30" i="211"/>
  <c r="J31" i="211"/>
  <c r="R43" i="211"/>
  <c r="O59" i="211"/>
  <c r="I59" i="211"/>
  <c r="N59" i="211"/>
  <c r="G59" i="211"/>
  <c r="M59" i="211"/>
  <c r="F59" i="211"/>
  <c r="P59" i="211"/>
  <c r="L59" i="211"/>
  <c r="K59" i="211"/>
  <c r="L60" i="211"/>
  <c r="Q90" i="211"/>
  <c r="L90" i="211" s="1"/>
  <c r="R90" i="211" s="1"/>
  <c r="D4" i="211"/>
  <c r="I5" i="211"/>
  <c r="G7" i="211"/>
  <c r="D14" i="211"/>
  <c r="K16" i="211"/>
  <c r="L30" i="211"/>
  <c r="L31" i="211"/>
  <c r="J59" i="211"/>
  <c r="D69" i="211"/>
  <c r="D106" i="211"/>
  <c r="J5" i="211"/>
  <c r="J7" i="211"/>
  <c r="D8" i="211"/>
  <c r="O16" i="211"/>
  <c r="I16" i="211"/>
  <c r="N16" i="211"/>
  <c r="H16" i="211"/>
  <c r="M16" i="211"/>
  <c r="G16" i="211"/>
  <c r="K5" i="211"/>
  <c r="K7" i="211"/>
  <c r="D10" i="211"/>
  <c r="P16" i="211"/>
  <c r="D88" i="211"/>
  <c r="O6" i="210"/>
  <c r="I6" i="210"/>
  <c r="P6" i="210"/>
  <c r="H6" i="210"/>
  <c r="N6" i="210"/>
  <c r="G6" i="210"/>
  <c r="M6" i="210"/>
  <c r="F6" i="210"/>
  <c r="J6" i="210"/>
  <c r="F15" i="210"/>
  <c r="L15" i="210" s="1"/>
  <c r="J27" i="210"/>
  <c r="P27" i="210"/>
  <c r="H27" i="210"/>
  <c r="I27" i="210"/>
  <c r="M27" i="210"/>
  <c r="K27" i="210"/>
  <c r="F27" i="210"/>
  <c r="N27" i="210"/>
  <c r="I43" i="210"/>
  <c r="I46" i="210" s="1"/>
  <c r="L6" i="210"/>
  <c r="M10" i="210"/>
  <c r="G10" i="210"/>
  <c r="J10" i="210"/>
  <c r="P10" i="210"/>
  <c r="I10" i="210"/>
  <c r="O10" i="210"/>
  <c r="H10" i="210"/>
  <c r="K10" i="210"/>
  <c r="M28" i="210"/>
  <c r="N76" i="210"/>
  <c r="H76" i="210"/>
  <c r="I76" i="210"/>
  <c r="K76" i="210"/>
  <c r="J76" i="210"/>
  <c r="L76" i="210"/>
  <c r="M76" i="210"/>
  <c r="F76" i="210"/>
  <c r="O76" i="210" s="1"/>
  <c r="G76" i="210"/>
  <c r="M7" i="210"/>
  <c r="G7" i="210"/>
  <c r="P7" i="210"/>
  <c r="I7" i="210"/>
  <c r="O7" i="210"/>
  <c r="H7" i="210"/>
  <c r="N7" i="210"/>
  <c r="F7" i="210"/>
  <c r="J7" i="210"/>
  <c r="O17" i="210"/>
  <c r="I17" i="210"/>
  <c r="P17" i="210"/>
  <c r="J17" i="210"/>
  <c r="H17" i="210"/>
  <c r="G17" i="210"/>
  <c r="N17" i="210"/>
  <c r="F17" i="210"/>
  <c r="K17" i="210"/>
  <c r="O28" i="210"/>
  <c r="I28" i="210"/>
  <c r="J28" i="210"/>
  <c r="K28" i="210"/>
  <c r="H28" i="210"/>
  <c r="G28" i="210"/>
  <c r="P28" i="210"/>
  <c r="F28" i="210"/>
  <c r="L28" i="210"/>
  <c r="K7" i="210"/>
  <c r="O9" i="210"/>
  <c r="I9" i="210"/>
  <c r="J9" i="210"/>
  <c r="P9" i="210"/>
  <c r="H9" i="210"/>
  <c r="N9" i="210"/>
  <c r="G9" i="210"/>
  <c r="K9" i="210"/>
  <c r="L10" i="210"/>
  <c r="M13" i="210"/>
  <c r="N13" i="210"/>
  <c r="H13" i="210"/>
  <c r="J13" i="210"/>
  <c r="I13" i="210"/>
  <c r="P13" i="210"/>
  <c r="G13" i="210"/>
  <c r="K13" i="210"/>
  <c r="L17" i="210"/>
  <c r="D50" i="210"/>
  <c r="D60" i="210"/>
  <c r="D61" i="210"/>
  <c r="M74" i="210"/>
  <c r="D104" i="210"/>
  <c r="D94" i="210" s="1"/>
  <c r="D98" i="210"/>
  <c r="D91" i="210"/>
  <c r="D88" i="210"/>
  <c r="D72" i="210"/>
  <c r="D69" i="210"/>
  <c r="D67" i="210"/>
  <c r="D66" i="210"/>
  <c r="D65" i="210"/>
  <c r="D64" i="210"/>
  <c r="D47" i="210"/>
  <c r="D34" i="210"/>
  <c r="D107" i="210"/>
  <c r="D95" i="210" s="1"/>
  <c r="D100" i="210"/>
  <c r="D59" i="210"/>
  <c r="D58" i="210"/>
  <c r="D57" i="210"/>
  <c r="D44" i="210"/>
  <c r="D33" i="210"/>
  <c r="D30" i="210"/>
  <c r="D103" i="210"/>
  <c r="D75" i="210"/>
  <c r="D53" i="210"/>
  <c r="D16" i="210"/>
  <c r="D14" i="210"/>
  <c r="D102" i="210"/>
  <c r="D93" i="210" s="1"/>
  <c r="D81" i="210"/>
  <c r="D101" i="210"/>
  <c r="D90" i="210"/>
  <c r="D105" i="210"/>
  <c r="D89" i="210"/>
  <c r="D73" i="210"/>
  <c r="D62" i="210"/>
  <c r="D51" i="210"/>
  <c r="D45" i="210"/>
  <c r="D32" i="210"/>
  <c r="D31" i="210"/>
  <c r="D11" i="210"/>
  <c r="D8" i="210"/>
  <c r="D5" i="210"/>
  <c r="D3" i="210"/>
  <c r="D4" i="210"/>
  <c r="D12" i="210"/>
  <c r="D54" i="210"/>
  <c r="D55" i="210"/>
  <c r="D56" i="210"/>
  <c r="F63" i="210"/>
  <c r="R63" i="210" s="1"/>
  <c r="D68" i="210"/>
  <c r="N74" i="210"/>
  <c r="H74" i="210"/>
  <c r="K74" i="210"/>
  <c r="I74" i="210"/>
  <c r="J74" i="210"/>
  <c r="D26" i="210"/>
  <c r="D29" i="210"/>
  <c r="D52" i="210"/>
  <c r="G74" i="210"/>
  <c r="L74" i="210"/>
  <c r="L10" i="209"/>
  <c r="F10" i="209"/>
  <c r="J10" i="209"/>
  <c r="P10" i="209"/>
  <c r="I10" i="209"/>
  <c r="O10" i="209"/>
  <c r="H10" i="209"/>
  <c r="K10" i="209"/>
  <c r="L15" i="209"/>
  <c r="R15" i="209"/>
  <c r="L88" i="209"/>
  <c r="R88" i="209" s="1"/>
  <c r="M13" i="209"/>
  <c r="G13" i="209"/>
  <c r="J13" i="209"/>
  <c r="P13" i="209"/>
  <c r="I13" i="209"/>
  <c r="N13" i="209"/>
  <c r="F13" i="209"/>
  <c r="O13" i="209"/>
  <c r="H13" i="209"/>
  <c r="K13" i="209"/>
  <c r="N9" i="209"/>
  <c r="H9" i="209"/>
  <c r="J9" i="209"/>
  <c r="P9" i="209"/>
  <c r="I9" i="209"/>
  <c r="O9" i="209"/>
  <c r="G9" i="209"/>
  <c r="K9" i="209"/>
  <c r="M10" i="209"/>
  <c r="L13" i="209"/>
  <c r="L7" i="209"/>
  <c r="F7" i="209"/>
  <c r="P7" i="209"/>
  <c r="I7" i="209"/>
  <c r="O7" i="209"/>
  <c r="H7" i="209"/>
  <c r="N7" i="209"/>
  <c r="G7" i="209"/>
  <c r="J7" i="209"/>
  <c r="N6" i="209"/>
  <c r="H6" i="209"/>
  <c r="P6" i="209"/>
  <c r="I6" i="209"/>
  <c r="O6" i="209"/>
  <c r="G6" i="209"/>
  <c r="M6" i="209"/>
  <c r="F6" i="209"/>
  <c r="Q6" i="209" s="1"/>
  <c r="J6" i="209"/>
  <c r="M7" i="209"/>
  <c r="F9" i="209"/>
  <c r="N10" i="209"/>
  <c r="P8" i="209"/>
  <c r="J8" i="209"/>
  <c r="I8" i="209"/>
  <c r="O8" i="209"/>
  <c r="H8" i="209"/>
  <c r="N8" i="209"/>
  <c r="G8" i="209"/>
  <c r="K8" i="209"/>
  <c r="L9" i="209"/>
  <c r="P5" i="209"/>
  <c r="J5" i="209"/>
  <c r="O5" i="209"/>
  <c r="H5" i="209"/>
  <c r="N5" i="209"/>
  <c r="G5" i="209"/>
  <c r="M5" i="209"/>
  <c r="F5" i="209"/>
  <c r="I5" i="209"/>
  <c r="L6" i="209"/>
  <c r="F8" i="209"/>
  <c r="M9" i="209"/>
  <c r="L46" i="209"/>
  <c r="R45" i="209"/>
  <c r="M55" i="209"/>
  <c r="G55" i="209"/>
  <c r="J55" i="209"/>
  <c r="P55" i="209"/>
  <c r="I55" i="209"/>
  <c r="O55" i="209"/>
  <c r="H55" i="209"/>
  <c r="K55" i="209"/>
  <c r="N55" i="209"/>
  <c r="F55" i="209"/>
  <c r="L55" i="209"/>
  <c r="I3" i="209"/>
  <c r="I4" i="209"/>
  <c r="I12" i="209"/>
  <c r="J17" i="209"/>
  <c r="F26" i="209"/>
  <c r="P26" i="209"/>
  <c r="H28" i="209"/>
  <c r="P28" i="209"/>
  <c r="F30" i="209"/>
  <c r="P30" i="209"/>
  <c r="F33" i="209"/>
  <c r="F44" i="209"/>
  <c r="F46" i="209" s="1"/>
  <c r="D48" i="209"/>
  <c r="N47" i="209"/>
  <c r="N48" i="209" s="1"/>
  <c r="F63" i="209"/>
  <c r="R63" i="209" s="1"/>
  <c r="J65" i="209"/>
  <c r="H65" i="209"/>
  <c r="N65" i="209"/>
  <c r="G65" i="209"/>
  <c r="M65" i="209"/>
  <c r="F65" i="209"/>
  <c r="I65" i="209"/>
  <c r="N3" i="209"/>
  <c r="H3" i="209"/>
  <c r="L3" i="209"/>
  <c r="L4" i="209"/>
  <c r="F4" i="209"/>
  <c r="M4" i="209"/>
  <c r="M12" i="209"/>
  <c r="G12" i="209"/>
  <c r="L12" i="209"/>
  <c r="N17" i="209"/>
  <c r="H17" i="209"/>
  <c r="O17" i="209"/>
  <c r="I17" i="209"/>
  <c r="M17" i="209"/>
  <c r="K26" i="209"/>
  <c r="N27" i="209"/>
  <c r="F27" i="209"/>
  <c r="O27" i="209"/>
  <c r="H27" i="209"/>
  <c r="K28" i="209"/>
  <c r="K30" i="209"/>
  <c r="L33" i="209"/>
  <c r="F68" i="209"/>
  <c r="R68" i="209" s="1"/>
  <c r="M74" i="209"/>
  <c r="G74" i="209"/>
  <c r="J74" i="209"/>
  <c r="I74" i="209"/>
  <c r="H74" i="209"/>
  <c r="K74" i="209"/>
  <c r="F3" i="209"/>
  <c r="M3" i="209"/>
  <c r="G4" i="209"/>
  <c r="N4" i="209"/>
  <c r="L74" i="209"/>
  <c r="N26" i="209"/>
  <c r="H26" i="209"/>
  <c r="O26" i="209"/>
  <c r="I26" i="209"/>
  <c r="M26" i="209"/>
  <c r="L28" i="209"/>
  <c r="F28" i="209"/>
  <c r="M28" i="209"/>
  <c r="G28" i="209"/>
  <c r="O28" i="209"/>
  <c r="N30" i="209"/>
  <c r="H30" i="209"/>
  <c r="O30" i="209"/>
  <c r="I30" i="209"/>
  <c r="M30" i="209"/>
  <c r="N33" i="209"/>
  <c r="H33" i="209"/>
  <c r="M33" i="209"/>
  <c r="G33" i="209"/>
  <c r="O33" i="209"/>
  <c r="I33" i="209"/>
  <c r="M52" i="209"/>
  <c r="G52" i="209"/>
  <c r="J52" i="209"/>
  <c r="I52" i="209"/>
  <c r="H52" i="209"/>
  <c r="K52" i="209"/>
  <c r="N74" i="209"/>
  <c r="F81" i="209"/>
  <c r="L81" i="209" s="1"/>
  <c r="D103" i="209"/>
  <c r="D97" i="209"/>
  <c r="D62" i="209"/>
  <c r="D59" i="209"/>
  <c r="D56" i="209"/>
  <c r="D14" i="209"/>
  <c r="D16" i="209"/>
  <c r="D29" i="209"/>
  <c r="G31" i="209"/>
  <c r="M31" i="209"/>
  <c r="D32" i="209"/>
  <c r="G34" i="209"/>
  <c r="M34" i="209"/>
  <c r="D43" i="209"/>
  <c r="F50" i="209"/>
  <c r="I51" i="209"/>
  <c r="F53" i="209"/>
  <c r="I54" i="209"/>
  <c r="D57" i="209"/>
  <c r="D58" i="209"/>
  <c r="F60" i="209"/>
  <c r="F61" i="209"/>
  <c r="G64" i="209"/>
  <c r="D66" i="209"/>
  <c r="R67" i="209"/>
  <c r="D72" i="209"/>
  <c r="I73" i="209"/>
  <c r="F75" i="209"/>
  <c r="I76" i="209"/>
  <c r="D87" i="209"/>
  <c r="D90" i="209"/>
  <c r="D98" i="209"/>
  <c r="D105" i="209"/>
  <c r="M51" i="209"/>
  <c r="G51" i="209"/>
  <c r="L51" i="209"/>
  <c r="M54" i="209"/>
  <c r="G54" i="209"/>
  <c r="L54" i="209"/>
  <c r="M73" i="209"/>
  <c r="M77" i="209" s="1"/>
  <c r="J73" i="242" s="1"/>
  <c r="G73" i="209"/>
  <c r="L73" i="209"/>
  <c r="L77" i="209" s="1"/>
  <c r="I73" i="242" s="1"/>
  <c r="M76" i="209"/>
  <c r="G76" i="209"/>
  <c r="L76" i="209"/>
  <c r="K31" i="209"/>
  <c r="K34" i="209"/>
  <c r="F51" i="209"/>
  <c r="N51" i="209"/>
  <c r="F54" i="209"/>
  <c r="N54" i="209"/>
  <c r="J64" i="209"/>
  <c r="L64" i="209"/>
  <c r="F69" i="209"/>
  <c r="L69" i="209" s="1"/>
  <c r="R69" i="209" s="1"/>
  <c r="F73" i="209"/>
  <c r="N73" i="209"/>
  <c r="F76" i="209"/>
  <c r="N76" i="209"/>
  <c r="L89" i="209"/>
  <c r="R89" i="209" s="1"/>
  <c r="F31" i="209"/>
  <c r="L31" i="209"/>
  <c r="R41" i="209"/>
  <c r="M50" i="209"/>
  <c r="G50" i="209"/>
  <c r="L50" i="209"/>
  <c r="H51" i="209"/>
  <c r="M53" i="209"/>
  <c r="G53" i="209"/>
  <c r="L53" i="209"/>
  <c r="H54" i="209"/>
  <c r="O60" i="209"/>
  <c r="I60" i="209"/>
  <c r="L60" i="209"/>
  <c r="M61" i="209"/>
  <c r="G61" i="209"/>
  <c r="L61" i="209"/>
  <c r="F64" i="209"/>
  <c r="M64" i="209"/>
  <c r="H73" i="209"/>
  <c r="M75" i="209"/>
  <c r="G75" i="209"/>
  <c r="L75" i="209"/>
  <c r="H76" i="209"/>
  <c r="D104" i="209"/>
  <c r="D94" i="209" s="1"/>
  <c r="O14" i="208"/>
  <c r="I14" i="208"/>
  <c r="N14" i="208"/>
  <c r="H14" i="208"/>
  <c r="M14" i="208"/>
  <c r="G14" i="208"/>
  <c r="L14" i="208"/>
  <c r="F14" i="208"/>
  <c r="P14" i="208"/>
  <c r="J14" i="208"/>
  <c r="K27" i="208"/>
  <c r="N27" i="208"/>
  <c r="F27" i="208"/>
  <c r="M27" i="208"/>
  <c r="J27" i="208"/>
  <c r="I27" i="208"/>
  <c r="H27" i="208"/>
  <c r="O27" i="208"/>
  <c r="J52" i="208"/>
  <c r="M52" i="208"/>
  <c r="G52" i="208"/>
  <c r="L52" i="208"/>
  <c r="F52" i="208"/>
  <c r="N52" i="208"/>
  <c r="K52" i="208"/>
  <c r="I52" i="208"/>
  <c r="H52" i="208"/>
  <c r="P27" i="208"/>
  <c r="P31" i="208"/>
  <c r="J31" i="208"/>
  <c r="L31" i="208"/>
  <c r="F31" i="208"/>
  <c r="K31" i="208"/>
  <c r="I31" i="208"/>
  <c r="H31" i="208"/>
  <c r="O31" i="208"/>
  <c r="G31" i="208"/>
  <c r="M31" i="208"/>
  <c r="D106" i="208"/>
  <c r="D100" i="208"/>
  <c r="D90" i="208"/>
  <c r="D103" i="208"/>
  <c r="D97" i="208"/>
  <c r="D62" i="208"/>
  <c r="D59" i="208"/>
  <c r="D56" i="208"/>
  <c r="D101" i="208"/>
  <c r="D60" i="208"/>
  <c r="D43" i="208"/>
  <c r="D104" i="208"/>
  <c r="D94" i="208" s="1"/>
  <c r="D88" i="208"/>
  <c r="D81" i="208"/>
  <c r="D57" i="208"/>
  <c r="D44" i="208"/>
  <c r="D107" i="208"/>
  <c r="D95" i="208" s="1"/>
  <c r="D55" i="208"/>
  <c r="D34" i="208"/>
  <c r="D16" i="208"/>
  <c r="D13" i="208"/>
  <c r="D12" i="208"/>
  <c r="D105" i="208"/>
  <c r="D89" i="208"/>
  <c r="D69" i="208"/>
  <c r="D64" i="208"/>
  <c r="D45" i="208"/>
  <c r="D32" i="208"/>
  <c r="D30" i="208"/>
  <c r="D26" i="208"/>
  <c r="D9" i="208"/>
  <c r="D6" i="208"/>
  <c r="D3" i="208"/>
  <c r="D102" i="208"/>
  <c r="D93" i="208" s="1"/>
  <c r="D68" i="208"/>
  <c r="D65" i="208"/>
  <c r="D47" i="208"/>
  <c r="D28" i="208"/>
  <c r="D17" i="208"/>
  <c r="D15" i="208"/>
  <c r="D99" i="208"/>
  <c r="D73" i="208"/>
  <c r="D67" i="208"/>
  <c r="D66" i="208"/>
  <c r="D63" i="208"/>
  <c r="D51" i="208"/>
  <c r="D50" i="208"/>
  <c r="D33" i="208"/>
  <c r="D11" i="208"/>
  <c r="D8" i="208"/>
  <c r="D5" i="208"/>
  <c r="D98" i="208"/>
  <c r="D76" i="208"/>
  <c r="D75" i="208"/>
  <c r="D72" i="208"/>
  <c r="D61" i="208"/>
  <c r="D58" i="208"/>
  <c r="D54" i="208"/>
  <c r="D53" i="208"/>
  <c r="D29" i="208"/>
  <c r="D10" i="208"/>
  <c r="D7" i="208"/>
  <c r="D4" i="208"/>
  <c r="D74" i="208"/>
  <c r="L10" i="207"/>
  <c r="F10" i="207"/>
  <c r="J10" i="207"/>
  <c r="P10" i="207"/>
  <c r="I10" i="207"/>
  <c r="O10" i="207"/>
  <c r="H10" i="207"/>
  <c r="K10" i="207"/>
  <c r="M13" i="207"/>
  <c r="G13" i="207"/>
  <c r="J13" i="207"/>
  <c r="P13" i="207"/>
  <c r="I13" i="207"/>
  <c r="N13" i="207"/>
  <c r="F13" i="207"/>
  <c r="O13" i="207"/>
  <c r="H13" i="207"/>
  <c r="K13" i="207"/>
  <c r="L88" i="207"/>
  <c r="R88" i="207" s="1"/>
  <c r="L7" i="207"/>
  <c r="F7" i="207"/>
  <c r="P7" i="207"/>
  <c r="I7" i="207"/>
  <c r="O7" i="207"/>
  <c r="H7" i="207"/>
  <c r="N7" i="207"/>
  <c r="G7" i="207"/>
  <c r="J7" i="207"/>
  <c r="N9" i="207"/>
  <c r="H9" i="207"/>
  <c r="J9" i="207"/>
  <c r="P9" i="207"/>
  <c r="I9" i="207"/>
  <c r="O9" i="207"/>
  <c r="G9" i="207"/>
  <c r="K9" i="207"/>
  <c r="M10" i="207"/>
  <c r="K7" i="207"/>
  <c r="N6" i="207"/>
  <c r="H6" i="207"/>
  <c r="P6" i="207"/>
  <c r="I6" i="207"/>
  <c r="O6" i="207"/>
  <c r="G6" i="207"/>
  <c r="M6" i="207"/>
  <c r="F6" i="207"/>
  <c r="J6" i="207"/>
  <c r="M7" i="207"/>
  <c r="F9" i="207"/>
  <c r="N10" i="207"/>
  <c r="P8" i="207"/>
  <c r="J8" i="207"/>
  <c r="I8" i="207"/>
  <c r="O8" i="207"/>
  <c r="H8" i="207"/>
  <c r="N8" i="207"/>
  <c r="G8" i="207"/>
  <c r="K8" i="207"/>
  <c r="L9" i="207"/>
  <c r="P5" i="207"/>
  <c r="J5" i="207"/>
  <c r="O5" i="207"/>
  <c r="H5" i="207"/>
  <c r="N5" i="207"/>
  <c r="G5" i="207"/>
  <c r="M5" i="207"/>
  <c r="Q5" i="207" s="1"/>
  <c r="F5" i="207"/>
  <c r="I5" i="207"/>
  <c r="F8" i="207"/>
  <c r="M9" i="207"/>
  <c r="L15" i="207"/>
  <c r="R15" i="207" s="1"/>
  <c r="L46" i="207"/>
  <c r="R45" i="207"/>
  <c r="M55" i="207"/>
  <c r="G55" i="207"/>
  <c r="J55" i="207"/>
  <c r="P55" i="207"/>
  <c r="I55" i="207"/>
  <c r="O55" i="207"/>
  <c r="H55" i="207"/>
  <c r="K55" i="207"/>
  <c r="N55" i="207"/>
  <c r="Q55" i="207" s="1"/>
  <c r="F55" i="207"/>
  <c r="L55" i="207"/>
  <c r="I3" i="207"/>
  <c r="I4" i="207"/>
  <c r="I12" i="207"/>
  <c r="J17" i="207"/>
  <c r="F26" i="207"/>
  <c r="P26" i="207"/>
  <c r="H28" i="207"/>
  <c r="P28" i="207"/>
  <c r="F30" i="207"/>
  <c r="P30" i="207"/>
  <c r="F33" i="207"/>
  <c r="F44" i="207"/>
  <c r="F46" i="207" s="1"/>
  <c r="D48" i="207"/>
  <c r="N47" i="207"/>
  <c r="N48" i="207" s="1"/>
  <c r="F63" i="207"/>
  <c r="R63" i="207" s="1"/>
  <c r="J65" i="207"/>
  <c r="H65" i="207"/>
  <c r="N65" i="207"/>
  <c r="G65" i="207"/>
  <c r="M65" i="207"/>
  <c r="F65" i="207"/>
  <c r="I65" i="207"/>
  <c r="N3" i="207"/>
  <c r="H3" i="207"/>
  <c r="L3" i="207"/>
  <c r="L4" i="207"/>
  <c r="F4" i="207"/>
  <c r="M4" i="207"/>
  <c r="M12" i="207"/>
  <c r="G12" i="207"/>
  <c r="L12" i="207"/>
  <c r="N17" i="207"/>
  <c r="H17" i="207"/>
  <c r="O17" i="207"/>
  <c r="I17" i="207"/>
  <c r="M17" i="207"/>
  <c r="K26" i="207"/>
  <c r="N27" i="207"/>
  <c r="F27" i="207"/>
  <c r="O27" i="207"/>
  <c r="H27" i="207"/>
  <c r="K28" i="207"/>
  <c r="K30" i="207"/>
  <c r="L33" i="207"/>
  <c r="K93" i="207"/>
  <c r="M74" i="207"/>
  <c r="G74" i="207"/>
  <c r="J74" i="207"/>
  <c r="I74" i="207"/>
  <c r="H74" i="207"/>
  <c r="K74" i="207"/>
  <c r="F3" i="207"/>
  <c r="M3" i="207"/>
  <c r="G4" i="207"/>
  <c r="N4" i="207"/>
  <c r="L74" i="207"/>
  <c r="R68" i="207"/>
  <c r="M93" i="207"/>
  <c r="G93" i="207"/>
  <c r="O93" i="207"/>
  <c r="H93" i="207"/>
  <c r="N93" i="207"/>
  <c r="F93" i="207"/>
  <c r="L93" i="207"/>
  <c r="P93" i="207"/>
  <c r="I93" i="207"/>
  <c r="N26" i="207"/>
  <c r="H26" i="207"/>
  <c r="O26" i="207"/>
  <c r="I26" i="207"/>
  <c r="M26" i="207"/>
  <c r="L28" i="207"/>
  <c r="F28" i="207"/>
  <c r="M28" i="207"/>
  <c r="G28" i="207"/>
  <c r="O28" i="207"/>
  <c r="N30" i="207"/>
  <c r="H30" i="207"/>
  <c r="O30" i="207"/>
  <c r="I30" i="207"/>
  <c r="M30" i="207"/>
  <c r="N33" i="207"/>
  <c r="H33" i="207"/>
  <c r="M33" i="207"/>
  <c r="G33" i="207"/>
  <c r="O33" i="207"/>
  <c r="I33" i="207"/>
  <c r="M52" i="207"/>
  <c r="G52" i="207"/>
  <c r="J52" i="207"/>
  <c r="I52" i="207"/>
  <c r="H52" i="207"/>
  <c r="O52" i="207" s="1"/>
  <c r="R52" i="207" s="1"/>
  <c r="K52" i="207"/>
  <c r="N74" i="207"/>
  <c r="F81" i="207"/>
  <c r="L81" i="207" s="1"/>
  <c r="D103" i="207"/>
  <c r="D97" i="207"/>
  <c r="D62" i="207"/>
  <c r="D59" i="207"/>
  <c r="D56" i="207"/>
  <c r="D14" i="207"/>
  <c r="D16" i="207"/>
  <c r="D29" i="207"/>
  <c r="G31" i="207"/>
  <c r="M31" i="207"/>
  <c r="D32" i="207"/>
  <c r="G34" i="207"/>
  <c r="M34" i="207"/>
  <c r="D43" i="207"/>
  <c r="F50" i="207"/>
  <c r="I51" i="207"/>
  <c r="F53" i="207"/>
  <c r="I54" i="207"/>
  <c r="D57" i="207"/>
  <c r="D58" i="207"/>
  <c r="F60" i="207"/>
  <c r="F61" i="207"/>
  <c r="G64" i="207"/>
  <c r="D66" i="207"/>
  <c r="R67" i="207"/>
  <c r="D72" i="207"/>
  <c r="I73" i="207"/>
  <c r="F75" i="207"/>
  <c r="I76" i="207"/>
  <c r="D90" i="207"/>
  <c r="D98" i="207"/>
  <c r="D105" i="207"/>
  <c r="M51" i="207"/>
  <c r="G51" i="207"/>
  <c r="L51" i="207"/>
  <c r="M54" i="207"/>
  <c r="G54" i="207"/>
  <c r="L54" i="207"/>
  <c r="M73" i="207"/>
  <c r="G73" i="207"/>
  <c r="L73" i="207"/>
  <c r="O73" i="207" s="1"/>
  <c r="M76" i="207"/>
  <c r="G76" i="207"/>
  <c r="L76" i="207"/>
  <c r="K31" i="207"/>
  <c r="Q31" i="207" s="1"/>
  <c r="K34" i="207"/>
  <c r="F51" i="207"/>
  <c r="N51" i="207"/>
  <c r="F54" i="207"/>
  <c r="N54" i="207"/>
  <c r="J64" i="207"/>
  <c r="L64" i="207"/>
  <c r="F69" i="207"/>
  <c r="L69" i="207" s="1"/>
  <c r="R69" i="207" s="1"/>
  <c r="F73" i="207"/>
  <c r="N73" i="207"/>
  <c r="F76" i="207"/>
  <c r="N76" i="207"/>
  <c r="L89" i="207"/>
  <c r="F31" i="207"/>
  <c r="L31" i="207"/>
  <c r="R41" i="207"/>
  <c r="M50" i="207"/>
  <c r="G50" i="207"/>
  <c r="L50" i="207"/>
  <c r="H51" i="207"/>
  <c r="M53" i="207"/>
  <c r="G53" i="207"/>
  <c r="L53" i="207"/>
  <c r="H54" i="207"/>
  <c r="O60" i="207"/>
  <c r="I60" i="207"/>
  <c r="L60" i="207"/>
  <c r="M61" i="207"/>
  <c r="G61" i="207"/>
  <c r="L61" i="207"/>
  <c r="F64" i="207"/>
  <c r="M64" i="207"/>
  <c r="H73" i="207"/>
  <c r="M75" i="207"/>
  <c r="G75" i="207"/>
  <c r="L75" i="207"/>
  <c r="H76" i="207"/>
  <c r="R89" i="207"/>
  <c r="D104" i="207"/>
  <c r="D94" i="207" s="1"/>
  <c r="I62" i="206"/>
  <c r="R62" i="206"/>
  <c r="N62" i="206"/>
  <c r="D102" i="206"/>
  <c r="D104" i="206"/>
  <c r="D94" i="206" s="1"/>
  <c r="D98" i="206"/>
  <c r="D91" i="206"/>
  <c r="D88" i="206"/>
  <c r="D72" i="206"/>
  <c r="D69" i="206"/>
  <c r="D67" i="206"/>
  <c r="D66" i="206"/>
  <c r="D65" i="206"/>
  <c r="D64" i="206"/>
  <c r="D47" i="206"/>
  <c r="D34" i="206"/>
  <c r="D103" i="206"/>
  <c r="D63" i="206"/>
  <c r="D45" i="206"/>
  <c r="D31" i="206"/>
  <c r="D28" i="206"/>
  <c r="D27" i="206"/>
  <c r="D99" i="206"/>
  <c r="D90" i="206"/>
  <c r="D68" i="206"/>
  <c r="D61" i="206"/>
  <c r="D56" i="206"/>
  <c r="D26" i="206"/>
  <c r="D17" i="206"/>
  <c r="D15" i="206"/>
  <c r="D107" i="206"/>
  <c r="D95" i="206" s="1"/>
  <c r="D97" i="206"/>
  <c r="D106" i="206"/>
  <c r="D89" i="206"/>
  <c r="D100" i="206"/>
  <c r="D74" i="206"/>
  <c r="D58" i="206"/>
  <c r="D52" i="206"/>
  <c r="D44" i="206"/>
  <c r="D9" i="206"/>
  <c r="D6" i="206"/>
  <c r="D3" i="206"/>
  <c r="D60" i="206"/>
  <c r="D51" i="206"/>
  <c r="D50" i="206"/>
  <c r="D76" i="206"/>
  <c r="D57" i="206"/>
  <c r="D54" i="206"/>
  <c r="D53" i="206"/>
  <c r="D75" i="206"/>
  <c r="D105" i="206"/>
  <c r="D73" i="206"/>
  <c r="D55" i="206"/>
  <c r="D30" i="206"/>
  <c r="D81" i="206"/>
  <c r="D59" i="206"/>
  <c r="D43" i="206"/>
  <c r="D32" i="206"/>
  <c r="D16" i="206"/>
  <c r="D14" i="206"/>
  <c r="D13" i="206"/>
  <c r="D11" i="206"/>
  <c r="D10" i="206"/>
  <c r="D5" i="206"/>
  <c r="F8" i="206"/>
  <c r="D12" i="206"/>
  <c r="D33" i="206"/>
  <c r="D7" i="206"/>
  <c r="L8" i="206"/>
  <c r="D29" i="206"/>
  <c r="D4" i="206"/>
  <c r="M8" i="206"/>
  <c r="G8" i="206"/>
  <c r="J8" i="206"/>
  <c r="P8" i="206"/>
  <c r="I8" i="206"/>
  <c r="O8" i="206"/>
  <c r="H8" i="206"/>
  <c r="K8" i="206"/>
  <c r="D101" i="206"/>
  <c r="K9" i="205"/>
  <c r="R11" i="205"/>
  <c r="M73" i="205"/>
  <c r="G73" i="205"/>
  <c r="H73" i="205"/>
  <c r="N73" i="205"/>
  <c r="F73" i="205"/>
  <c r="I73" i="205"/>
  <c r="K73" i="205"/>
  <c r="L73" i="205"/>
  <c r="P8" i="205"/>
  <c r="J8" i="205"/>
  <c r="O8" i="205"/>
  <c r="H8" i="205"/>
  <c r="N8" i="205"/>
  <c r="G8" i="205"/>
  <c r="M8" i="205"/>
  <c r="F8" i="205"/>
  <c r="N9" i="205"/>
  <c r="H9" i="205"/>
  <c r="P9" i="205"/>
  <c r="I9" i="205"/>
  <c r="O9" i="205"/>
  <c r="G9" i="205"/>
  <c r="M9" i="205"/>
  <c r="F9" i="205"/>
  <c r="L10" i="205"/>
  <c r="F10" i="205"/>
  <c r="P10" i="205"/>
  <c r="I10" i="205"/>
  <c r="O10" i="205"/>
  <c r="H10" i="205"/>
  <c r="N10" i="205"/>
  <c r="G10" i="205"/>
  <c r="F68" i="205"/>
  <c r="R68" i="205" s="1"/>
  <c r="I8" i="205"/>
  <c r="J9" i="205"/>
  <c r="J10" i="205"/>
  <c r="N26" i="205"/>
  <c r="H26" i="205"/>
  <c r="O26" i="205"/>
  <c r="I26" i="205"/>
  <c r="K26" i="205"/>
  <c r="J26" i="205"/>
  <c r="P26" i="205"/>
  <c r="F26" i="205"/>
  <c r="G26" i="205"/>
  <c r="M55" i="205"/>
  <c r="G55" i="205"/>
  <c r="J55" i="205"/>
  <c r="P55" i="205"/>
  <c r="I55" i="205"/>
  <c r="K55" i="205"/>
  <c r="N55" i="205"/>
  <c r="L55" i="205"/>
  <c r="F55" i="205"/>
  <c r="H55" i="205"/>
  <c r="R63" i="205"/>
  <c r="F89" i="205"/>
  <c r="L89" i="205" s="1"/>
  <c r="R89" i="205" s="1"/>
  <c r="K8" i="205"/>
  <c r="K10" i="205"/>
  <c r="L8" i="205"/>
  <c r="L9" i="205"/>
  <c r="M10" i="205"/>
  <c r="M13" i="205"/>
  <c r="G13" i="205"/>
  <c r="P13" i="205"/>
  <c r="I13" i="205"/>
  <c r="O13" i="205"/>
  <c r="H13" i="205"/>
  <c r="N13" i="205"/>
  <c r="F13" i="205"/>
  <c r="M26" i="205"/>
  <c r="J65" i="205"/>
  <c r="H65" i="205"/>
  <c r="N65" i="205"/>
  <c r="G65" i="205"/>
  <c r="I65" i="205"/>
  <c r="M65" i="205"/>
  <c r="L65" i="205"/>
  <c r="F65" i="205"/>
  <c r="K65" i="205"/>
  <c r="Q10" i="205"/>
  <c r="J13" i="205"/>
  <c r="N30" i="205"/>
  <c r="H30" i="205"/>
  <c r="M30" i="205"/>
  <c r="G30" i="205"/>
  <c r="O30" i="205"/>
  <c r="I30" i="205"/>
  <c r="M52" i="205"/>
  <c r="G52" i="205"/>
  <c r="J52" i="205"/>
  <c r="I52" i="205"/>
  <c r="K52" i="205"/>
  <c r="K3" i="205"/>
  <c r="P5" i="205"/>
  <c r="J5" i="205"/>
  <c r="L5" i="205"/>
  <c r="N6" i="205"/>
  <c r="H6" i="205"/>
  <c r="L6" i="205"/>
  <c r="L7" i="205"/>
  <c r="F7" i="205"/>
  <c r="M7" i="205"/>
  <c r="K17" i="205"/>
  <c r="F30" i="205"/>
  <c r="F33" i="205"/>
  <c r="F44" i="205"/>
  <c r="F46" i="205" s="1"/>
  <c r="R44" i="205"/>
  <c r="D48" i="205"/>
  <c r="N47" i="205"/>
  <c r="N48" i="205" s="1"/>
  <c r="F52" i="205"/>
  <c r="M54" i="205"/>
  <c r="G54" i="205"/>
  <c r="H54" i="205"/>
  <c r="N54" i="205"/>
  <c r="F54" i="205"/>
  <c r="I54" i="205"/>
  <c r="F69" i="205"/>
  <c r="F81" i="205"/>
  <c r="N33" i="205"/>
  <c r="H33" i="205"/>
  <c r="M33" i="205"/>
  <c r="G33" i="205"/>
  <c r="Q33" i="205" s="1"/>
  <c r="O33" i="205"/>
  <c r="I33" i="205"/>
  <c r="N3" i="205"/>
  <c r="H3" i="205"/>
  <c r="L3" i="205"/>
  <c r="L4" i="205"/>
  <c r="F4" i="205"/>
  <c r="M4" i="205"/>
  <c r="F5" i="205"/>
  <c r="M5" i="205"/>
  <c r="F6" i="205"/>
  <c r="M6" i="205"/>
  <c r="M12" i="205"/>
  <c r="G12" i="205"/>
  <c r="L12" i="205"/>
  <c r="J30" i="205"/>
  <c r="J33" i="205"/>
  <c r="M51" i="205"/>
  <c r="G51" i="205"/>
  <c r="H51" i="205"/>
  <c r="N51" i="205"/>
  <c r="F51" i="205"/>
  <c r="I51" i="205"/>
  <c r="H52" i="205"/>
  <c r="M74" i="205"/>
  <c r="G74" i="205"/>
  <c r="J74" i="205"/>
  <c r="I74" i="205"/>
  <c r="K74" i="205"/>
  <c r="N17" i="205"/>
  <c r="H17" i="205"/>
  <c r="O17" i="205"/>
  <c r="I17" i="205"/>
  <c r="M17" i="205"/>
  <c r="K30" i="205"/>
  <c r="K33" i="205"/>
  <c r="R45" i="205"/>
  <c r="K47" i="205"/>
  <c r="K48" i="205" s="1"/>
  <c r="J51" i="205"/>
  <c r="L52" i="205"/>
  <c r="K54" i="205"/>
  <c r="F74" i="205"/>
  <c r="M76" i="205"/>
  <c r="G76" i="205"/>
  <c r="H76" i="205"/>
  <c r="N76" i="205"/>
  <c r="F76" i="205"/>
  <c r="I76" i="205"/>
  <c r="D102" i="205"/>
  <c r="D93" i="205" s="1"/>
  <c r="D103" i="205"/>
  <c r="D97" i="205"/>
  <c r="D62" i="205"/>
  <c r="D59" i="205"/>
  <c r="D56" i="205"/>
  <c r="D14" i="205"/>
  <c r="D16" i="205"/>
  <c r="H27" i="205"/>
  <c r="O27" i="205"/>
  <c r="G28" i="205"/>
  <c r="M28" i="205"/>
  <c r="D29" i="205"/>
  <c r="G31" i="205"/>
  <c r="M31" i="205"/>
  <c r="D32" i="205"/>
  <c r="G34" i="205"/>
  <c r="M34" i="205"/>
  <c r="D43" i="205"/>
  <c r="F50" i="205"/>
  <c r="N50" i="205"/>
  <c r="F53" i="205"/>
  <c r="D57" i="205"/>
  <c r="D58" i="205"/>
  <c r="F60" i="205"/>
  <c r="F61" i="205"/>
  <c r="G64" i="205"/>
  <c r="D66" i="205"/>
  <c r="R67" i="205"/>
  <c r="D72" i="205"/>
  <c r="F75" i="205"/>
  <c r="D87" i="205"/>
  <c r="D90" i="205"/>
  <c r="D104" i="205"/>
  <c r="D94" i="205" s="1"/>
  <c r="M27" i="205"/>
  <c r="K28" i="205"/>
  <c r="K31" i="205"/>
  <c r="K34" i="205"/>
  <c r="J64" i="205"/>
  <c r="L64" i="205"/>
  <c r="F27" i="205"/>
  <c r="F28" i="205"/>
  <c r="L28" i="205"/>
  <c r="R41" i="205"/>
  <c r="M50" i="205"/>
  <c r="G50" i="205"/>
  <c r="L50" i="205"/>
  <c r="M53" i="205"/>
  <c r="G53" i="205"/>
  <c r="L53" i="205"/>
  <c r="O60" i="205"/>
  <c r="I60" i="205"/>
  <c r="L60" i="205"/>
  <c r="M61" i="205"/>
  <c r="G61" i="205"/>
  <c r="L61" i="205"/>
  <c r="F64" i="205"/>
  <c r="M64" i="205"/>
  <c r="M75" i="205"/>
  <c r="G75" i="205"/>
  <c r="L75" i="205"/>
  <c r="D5" i="204"/>
  <c r="D6" i="204"/>
  <c r="F69" i="204"/>
  <c r="L69" i="204" s="1"/>
  <c r="D103" i="204"/>
  <c r="D97" i="204"/>
  <c r="D62" i="204"/>
  <c r="D59" i="204"/>
  <c r="D56" i="204"/>
  <c r="D102" i="204"/>
  <c r="D67" i="204"/>
  <c r="D64" i="204"/>
  <c r="D34" i="204"/>
  <c r="D31" i="204"/>
  <c r="D28" i="204"/>
  <c r="D27" i="204"/>
  <c r="D101" i="204"/>
  <c r="D91" i="204"/>
  <c r="D89" i="204"/>
  <c r="D107" i="204"/>
  <c r="D95" i="204" s="1"/>
  <c r="D100" i="204"/>
  <c r="D104" i="204"/>
  <c r="D94" i="204" s="1"/>
  <c r="D88" i="204"/>
  <c r="D75" i="204"/>
  <c r="D61" i="204"/>
  <c r="D60" i="204"/>
  <c r="D53" i="204"/>
  <c r="D50" i="204"/>
  <c r="D45" i="204"/>
  <c r="D10" i="204"/>
  <c r="D7" i="204"/>
  <c r="D4" i="204"/>
  <c r="D72" i="204"/>
  <c r="D32" i="204"/>
  <c r="D30" i="204"/>
  <c r="D76" i="204"/>
  <c r="D55" i="204"/>
  <c r="D54" i="204"/>
  <c r="D47" i="204"/>
  <c r="D26" i="204"/>
  <c r="D106" i="204"/>
  <c r="D66" i="204"/>
  <c r="D65" i="204"/>
  <c r="D58" i="204"/>
  <c r="D44" i="204"/>
  <c r="D33" i="204"/>
  <c r="D17" i="204"/>
  <c r="D16" i="204"/>
  <c r="D12" i="204"/>
  <c r="D98" i="204"/>
  <c r="D68" i="204"/>
  <c r="D43" i="204"/>
  <c r="D15" i="204"/>
  <c r="D14" i="204"/>
  <c r="D11" i="204"/>
  <c r="D13" i="204"/>
  <c r="D29" i="204"/>
  <c r="D57" i="204"/>
  <c r="M51" i="204"/>
  <c r="G51" i="204"/>
  <c r="N51" i="204"/>
  <c r="F51" i="204"/>
  <c r="H51" i="204"/>
  <c r="K51" i="204"/>
  <c r="J51" i="204"/>
  <c r="I51" i="204"/>
  <c r="L51" i="204"/>
  <c r="M74" i="204"/>
  <c r="G74" i="204"/>
  <c r="I74" i="204"/>
  <c r="J74" i="204"/>
  <c r="K74" i="204"/>
  <c r="H74" i="204"/>
  <c r="F74" i="204"/>
  <c r="O74" i="204" s="1"/>
  <c r="L74" i="204"/>
  <c r="D52" i="204"/>
  <c r="D63" i="204"/>
  <c r="D99" i="204"/>
  <c r="D3" i="204"/>
  <c r="D8" i="204"/>
  <c r="D9" i="204"/>
  <c r="D73" i="204"/>
  <c r="D81" i="204"/>
  <c r="D90" i="204"/>
  <c r="D105" i="204"/>
  <c r="R41" i="204"/>
  <c r="D103" i="203"/>
  <c r="D97" i="203"/>
  <c r="D62" i="203"/>
  <c r="D59" i="203"/>
  <c r="D56" i="203"/>
  <c r="D106" i="203"/>
  <c r="D99" i="203"/>
  <c r="D81" i="203"/>
  <c r="D74" i="203"/>
  <c r="D68" i="203"/>
  <c r="D55" i="203"/>
  <c r="D52" i="203"/>
  <c r="D47" i="203"/>
  <c r="D105" i="203"/>
  <c r="D98" i="203"/>
  <c r="D90" i="203"/>
  <c r="D104" i="203"/>
  <c r="D94" i="203" s="1"/>
  <c r="D88" i="203"/>
  <c r="D107" i="203"/>
  <c r="D95" i="203" s="1"/>
  <c r="D100" i="203"/>
  <c r="D65" i="203"/>
  <c r="D63" i="203"/>
  <c r="D33" i="203"/>
  <c r="D30" i="203"/>
  <c r="D26" i="203"/>
  <c r="D17" i="203"/>
  <c r="D15" i="203"/>
  <c r="D73" i="203"/>
  <c r="D69" i="203"/>
  <c r="D60" i="203"/>
  <c r="D51" i="203"/>
  <c r="D50" i="203"/>
  <c r="D43" i="203"/>
  <c r="D28" i="203"/>
  <c r="D14" i="203"/>
  <c r="D13" i="203"/>
  <c r="D11" i="203"/>
  <c r="D10" i="203"/>
  <c r="D9" i="203"/>
  <c r="D72" i="203"/>
  <c r="D31" i="203"/>
  <c r="D29" i="203"/>
  <c r="D101" i="203"/>
  <c r="D89" i="203"/>
  <c r="D64" i="203"/>
  <c r="D57" i="203"/>
  <c r="D44" i="203"/>
  <c r="D8" i="203"/>
  <c r="D7" i="203"/>
  <c r="D6" i="203"/>
  <c r="D12" i="203"/>
  <c r="D34" i="203"/>
  <c r="D45" i="203"/>
  <c r="D61" i="203"/>
  <c r="D66" i="203"/>
  <c r="D3" i="203"/>
  <c r="D53" i="203"/>
  <c r="D76" i="203"/>
  <c r="D58" i="203"/>
  <c r="D67" i="203"/>
  <c r="D32" i="203"/>
  <c r="D16" i="203"/>
  <c r="D102" i="203"/>
  <c r="D93" i="203" s="1"/>
  <c r="D5" i="203"/>
  <c r="D54" i="203"/>
  <c r="D4" i="203"/>
  <c r="D27" i="203"/>
  <c r="D75" i="203"/>
  <c r="D91" i="203"/>
  <c r="R41" i="203"/>
  <c r="L4" i="202"/>
  <c r="F4" i="202"/>
  <c r="K3" i="202"/>
  <c r="K4" i="202"/>
  <c r="P5" i="202"/>
  <c r="J5" i="202"/>
  <c r="L5" i="202"/>
  <c r="N6" i="202"/>
  <c r="H6" i="202"/>
  <c r="L6" i="202"/>
  <c r="L7" i="202"/>
  <c r="F7" i="202"/>
  <c r="M7" i="202"/>
  <c r="F8" i="202"/>
  <c r="M8" i="202"/>
  <c r="F9" i="202"/>
  <c r="M9" i="202"/>
  <c r="G10" i="202"/>
  <c r="N10" i="202"/>
  <c r="K12" i="202"/>
  <c r="H13" i="202"/>
  <c r="P13" i="202"/>
  <c r="F17" i="202"/>
  <c r="P17" i="202"/>
  <c r="F26" i="202"/>
  <c r="P27" i="202"/>
  <c r="I27" i="202"/>
  <c r="H27" i="202"/>
  <c r="O27" i="202"/>
  <c r="F27" i="202"/>
  <c r="J27" i="202"/>
  <c r="N52" i="202"/>
  <c r="H52" i="202"/>
  <c r="J52" i="202"/>
  <c r="I52" i="202"/>
  <c r="G52" i="202"/>
  <c r="K52" i="202"/>
  <c r="R68" i="202"/>
  <c r="N3" i="202"/>
  <c r="H3" i="202"/>
  <c r="L3" i="202"/>
  <c r="M4" i="202"/>
  <c r="N58" i="202"/>
  <c r="H58" i="202"/>
  <c r="K58" i="202"/>
  <c r="I58" i="202"/>
  <c r="P58" i="202"/>
  <c r="G58" i="202"/>
  <c r="O58" i="202"/>
  <c r="F58" i="202"/>
  <c r="J58" i="202"/>
  <c r="M3" i="202"/>
  <c r="G4" i="202"/>
  <c r="F12" i="202"/>
  <c r="N12" i="202"/>
  <c r="G3" i="202"/>
  <c r="O3" i="202"/>
  <c r="H4" i="202"/>
  <c r="O4" i="202"/>
  <c r="I8" i="202"/>
  <c r="H12" i="202"/>
  <c r="R43" i="202"/>
  <c r="M58" i="202"/>
  <c r="F63" i="202"/>
  <c r="R63" i="202" s="1"/>
  <c r="N74" i="202"/>
  <c r="H74" i="202"/>
  <c r="J74" i="202"/>
  <c r="I74" i="202"/>
  <c r="G74" i="202"/>
  <c r="F74" i="202"/>
  <c r="K74" i="202"/>
  <c r="M12" i="202"/>
  <c r="G12" i="202"/>
  <c r="L12" i="202"/>
  <c r="F3" i="202"/>
  <c r="N4" i="202"/>
  <c r="N54" i="202"/>
  <c r="H54" i="202"/>
  <c r="G54" i="202"/>
  <c r="K54" i="202"/>
  <c r="O54" i="202" s="1"/>
  <c r="R54" i="202" s="1"/>
  <c r="J54" i="202"/>
  <c r="L54" i="202"/>
  <c r="L58" i="202"/>
  <c r="N76" i="202"/>
  <c r="H76" i="202"/>
  <c r="G76" i="202"/>
  <c r="K76" i="202"/>
  <c r="J76" i="202"/>
  <c r="I76" i="202"/>
  <c r="L76" i="202"/>
  <c r="F89" i="202"/>
  <c r="L89" i="202" s="1"/>
  <c r="I3" i="202"/>
  <c r="P3" i="202"/>
  <c r="I4" i="202"/>
  <c r="P4" i="202"/>
  <c r="I5" i="202"/>
  <c r="J6" i="202"/>
  <c r="K8" i="202"/>
  <c r="K9" i="202"/>
  <c r="I12" i="202"/>
  <c r="N28" i="202"/>
  <c r="H28" i="202"/>
  <c r="J28" i="202"/>
  <c r="P28" i="202"/>
  <c r="I28" i="202"/>
  <c r="K28" i="202"/>
  <c r="L29" i="202"/>
  <c r="F29" i="202"/>
  <c r="J29" i="202"/>
  <c r="P29" i="202"/>
  <c r="I29" i="202"/>
  <c r="Q29" i="202" s="1"/>
  <c r="K29" i="202"/>
  <c r="I43" i="202"/>
  <c r="I46" i="202" s="1"/>
  <c r="I54" i="202"/>
  <c r="L56" i="202"/>
  <c r="F56" i="202"/>
  <c r="J56" i="202"/>
  <c r="K56" i="202"/>
  <c r="I56" i="202"/>
  <c r="P56" i="202"/>
  <c r="H56" i="202"/>
  <c r="M56" i="202"/>
  <c r="L74" i="202"/>
  <c r="M76" i="202"/>
  <c r="J3" i="202"/>
  <c r="J4" i="202"/>
  <c r="P8" i="202"/>
  <c r="J8" i="202"/>
  <c r="L8" i="202"/>
  <c r="N9" i="202"/>
  <c r="H9" i="202"/>
  <c r="L9" i="202"/>
  <c r="L10" i="202"/>
  <c r="F10" i="202"/>
  <c r="M10" i="202"/>
  <c r="J12" i="202"/>
  <c r="L13" i="202"/>
  <c r="F13" i="202"/>
  <c r="M13" i="202"/>
  <c r="G13" i="202"/>
  <c r="O13" i="202"/>
  <c r="R15" i="202"/>
  <c r="N17" i="202"/>
  <c r="H17" i="202"/>
  <c r="O17" i="202"/>
  <c r="I17" i="202"/>
  <c r="M17" i="202"/>
  <c r="P26" i="202"/>
  <c r="N26" i="202"/>
  <c r="H26" i="202"/>
  <c r="M26" i="202"/>
  <c r="G26" i="202"/>
  <c r="O26" i="202"/>
  <c r="I26" i="202"/>
  <c r="F28" i="202"/>
  <c r="M54" i="202"/>
  <c r="G56" i="202"/>
  <c r="M74" i="202"/>
  <c r="D104" i="202"/>
  <c r="D94" i="202" s="1"/>
  <c r="D98" i="202"/>
  <c r="D91" i="202"/>
  <c r="D88" i="202"/>
  <c r="D72" i="202"/>
  <c r="D69" i="202"/>
  <c r="D67" i="202"/>
  <c r="D66" i="202"/>
  <c r="D65" i="202"/>
  <c r="D64" i="202"/>
  <c r="D47" i="202"/>
  <c r="D34" i="202"/>
  <c r="D106" i="202"/>
  <c r="D99" i="202"/>
  <c r="D75" i="202"/>
  <c r="D62" i="202"/>
  <c r="D61" i="202"/>
  <c r="D60" i="202"/>
  <c r="D53" i="202"/>
  <c r="D50" i="202"/>
  <c r="D14" i="202"/>
  <c r="D16" i="202"/>
  <c r="D30" i="202"/>
  <c r="D31" i="202"/>
  <c r="D32" i="202"/>
  <c r="F33" i="202"/>
  <c r="D45" i="202"/>
  <c r="D51" i="202"/>
  <c r="I55" i="202"/>
  <c r="G57" i="202"/>
  <c r="D59" i="202"/>
  <c r="D73" i="202"/>
  <c r="D103" i="202"/>
  <c r="N55" i="202"/>
  <c r="H55" i="202"/>
  <c r="J55" i="202"/>
  <c r="M55" i="202"/>
  <c r="F55" i="202"/>
  <c r="O55" i="202"/>
  <c r="P57" i="202"/>
  <c r="J57" i="202"/>
  <c r="K57" i="202"/>
  <c r="M57" i="202"/>
  <c r="P33" i="202"/>
  <c r="J33" i="202"/>
  <c r="L33" i="202"/>
  <c r="F44" i="202"/>
  <c r="F46" i="202" s="1"/>
  <c r="G55" i="202"/>
  <c r="P55" i="202"/>
  <c r="F57" i="202"/>
  <c r="N57" i="202"/>
  <c r="R81" i="202"/>
  <c r="Q90" i="202"/>
  <c r="L90" i="202" s="1"/>
  <c r="R90" i="202" s="1"/>
  <c r="D102" i="202"/>
  <c r="D93" i="202" s="1"/>
  <c r="D104" i="201"/>
  <c r="D94" i="201" s="1"/>
  <c r="D98" i="201"/>
  <c r="D91" i="201"/>
  <c r="D88" i="201"/>
  <c r="D72" i="201"/>
  <c r="D69" i="201"/>
  <c r="D67" i="201"/>
  <c r="D66" i="201"/>
  <c r="D65" i="201"/>
  <c r="D64" i="201"/>
  <c r="D47" i="201"/>
  <c r="D34" i="201"/>
  <c r="D107" i="201"/>
  <c r="D95" i="201" s="1"/>
  <c r="D100" i="201"/>
  <c r="D59" i="201"/>
  <c r="D58" i="201"/>
  <c r="D57" i="201"/>
  <c r="D44" i="201"/>
  <c r="D33" i="201"/>
  <c r="D30" i="201"/>
  <c r="D103" i="201"/>
  <c r="D75" i="201"/>
  <c r="D53" i="201"/>
  <c r="D16" i="201"/>
  <c r="D14" i="201"/>
  <c r="D102" i="201"/>
  <c r="D93" i="201" s="1"/>
  <c r="D81" i="201"/>
  <c r="D60" i="201"/>
  <c r="D101" i="201"/>
  <c r="D90" i="201"/>
  <c r="D105" i="201"/>
  <c r="D89" i="201"/>
  <c r="D73" i="201"/>
  <c r="D62" i="201"/>
  <c r="D51" i="201"/>
  <c r="D45" i="201"/>
  <c r="D32" i="201"/>
  <c r="D31" i="201"/>
  <c r="D11" i="201"/>
  <c r="D8" i="201"/>
  <c r="D5" i="201"/>
  <c r="D3" i="201"/>
  <c r="D4" i="201"/>
  <c r="F6" i="201"/>
  <c r="M6" i="201"/>
  <c r="F7" i="201"/>
  <c r="N7" i="201"/>
  <c r="G9" i="201"/>
  <c r="N9" i="201"/>
  <c r="H10" i="201"/>
  <c r="O10" i="201"/>
  <c r="D12" i="201"/>
  <c r="G13" i="201"/>
  <c r="P13" i="201"/>
  <c r="F15" i="201"/>
  <c r="L15" i="201" s="1"/>
  <c r="F17" i="201"/>
  <c r="N17" i="201"/>
  <c r="L26" i="201"/>
  <c r="F27" i="201"/>
  <c r="F28" i="201"/>
  <c r="P28" i="201"/>
  <c r="N29" i="201"/>
  <c r="I43" i="201"/>
  <c r="D54" i="201"/>
  <c r="D55" i="201"/>
  <c r="D56" i="201"/>
  <c r="D97" i="201"/>
  <c r="D92" i="201" s="1"/>
  <c r="H6" i="201"/>
  <c r="P6" i="201"/>
  <c r="I7" i="201"/>
  <c r="P7" i="201"/>
  <c r="H17" i="201"/>
  <c r="F26" i="201"/>
  <c r="N26" i="201"/>
  <c r="M27" i="201"/>
  <c r="H28" i="201"/>
  <c r="F29" i="201"/>
  <c r="P29" i="201"/>
  <c r="F52" i="201"/>
  <c r="L61" i="201"/>
  <c r="J6" i="201"/>
  <c r="J7" i="201"/>
  <c r="K9" i="201"/>
  <c r="K10" i="201"/>
  <c r="K17" i="201"/>
  <c r="G26" i="201"/>
  <c r="N27" i="201"/>
  <c r="L28" i="201"/>
  <c r="H29" i="201"/>
  <c r="N50" i="201"/>
  <c r="H50" i="201"/>
  <c r="M50" i="201"/>
  <c r="F50" i="201"/>
  <c r="G50" i="201"/>
  <c r="I50" i="201"/>
  <c r="F68" i="201"/>
  <c r="R68" i="201" s="1"/>
  <c r="O26" i="201"/>
  <c r="I26" i="201"/>
  <c r="P26" i="201"/>
  <c r="J26" i="201"/>
  <c r="M26" i="201"/>
  <c r="O29" i="201"/>
  <c r="N52" i="201"/>
  <c r="H52" i="201"/>
  <c r="K52" i="201"/>
  <c r="I52" i="201"/>
  <c r="J52" i="201"/>
  <c r="K6" i="201"/>
  <c r="K7" i="201"/>
  <c r="O9" i="201"/>
  <c r="I9" i="201"/>
  <c r="L9" i="201"/>
  <c r="M10" i="201"/>
  <c r="G10" i="201"/>
  <c r="L10" i="201"/>
  <c r="M13" i="201"/>
  <c r="N13" i="201"/>
  <c r="H13" i="201"/>
  <c r="L13" i="201"/>
  <c r="H26" i="201"/>
  <c r="R41" i="201"/>
  <c r="L52" i="201"/>
  <c r="N76" i="201"/>
  <c r="H76" i="201"/>
  <c r="I76" i="201"/>
  <c r="K76" i="201"/>
  <c r="J76" i="201"/>
  <c r="G76" i="201"/>
  <c r="L76" i="201"/>
  <c r="M29" i="201"/>
  <c r="G29" i="201"/>
  <c r="J29" i="201"/>
  <c r="K29" i="201"/>
  <c r="N61" i="201"/>
  <c r="H61" i="201"/>
  <c r="M61" i="201"/>
  <c r="F61" i="201"/>
  <c r="J61" i="201"/>
  <c r="I61" i="201"/>
  <c r="P61" i="201"/>
  <c r="G61" i="201"/>
  <c r="K61" i="201"/>
  <c r="O6" i="201"/>
  <c r="I6" i="201"/>
  <c r="L6" i="201"/>
  <c r="M7" i="201"/>
  <c r="G7" i="201"/>
  <c r="L7" i="201"/>
  <c r="O17" i="201"/>
  <c r="I17" i="201"/>
  <c r="P17" i="201"/>
  <c r="J17" i="201"/>
  <c r="M17" i="201"/>
  <c r="K26" i="201"/>
  <c r="J27" i="201"/>
  <c r="P27" i="201"/>
  <c r="H27" i="201"/>
  <c r="I27" i="201"/>
  <c r="O28" i="201"/>
  <c r="I28" i="201"/>
  <c r="J28" i="201"/>
  <c r="K28" i="201"/>
  <c r="N28" i="201"/>
  <c r="L29" i="201"/>
  <c r="M52" i="201"/>
  <c r="F63" i="201"/>
  <c r="R63" i="201" s="1"/>
  <c r="N74" i="201"/>
  <c r="H74" i="201"/>
  <c r="K74" i="201"/>
  <c r="I74" i="201"/>
  <c r="G74" i="201"/>
  <c r="F74" i="201"/>
  <c r="J74" i="201"/>
  <c r="P10" i="200"/>
  <c r="J10" i="200"/>
  <c r="O10" i="200"/>
  <c r="H10" i="200"/>
  <c r="N10" i="200"/>
  <c r="G10" i="200"/>
  <c r="M10" i="200"/>
  <c r="F10" i="200"/>
  <c r="I10" i="200"/>
  <c r="N27" i="200"/>
  <c r="F27" i="200"/>
  <c r="Q27" i="200" s="1"/>
  <c r="J27" i="200"/>
  <c r="K27" i="200"/>
  <c r="M27" i="200"/>
  <c r="I27" i="200"/>
  <c r="H27" i="200"/>
  <c r="O27" i="200"/>
  <c r="L17" i="200"/>
  <c r="F17" i="200"/>
  <c r="M17" i="200"/>
  <c r="G17" i="200"/>
  <c r="K17" i="200"/>
  <c r="J17" i="200"/>
  <c r="I17" i="200"/>
  <c r="N17" i="200"/>
  <c r="F15" i="200"/>
  <c r="L15" i="200" s="1"/>
  <c r="R15" i="200" s="1"/>
  <c r="L10" i="200"/>
  <c r="P27" i="200"/>
  <c r="K10" i="200"/>
  <c r="I62" i="200"/>
  <c r="N55" i="200"/>
  <c r="H55" i="200"/>
  <c r="O55" i="200"/>
  <c r="G55" i="200"/>
  <c r="J55" i="200"/>
  <c r="K55" i="200"/>
  <c r="I55" i="200"/>
  <c r="F55" i="200"/>
  <c r="L55" i="200"/>
  <c r="R11" i="200"/>
  <c r="F11" i="200"/>
  <c r="D26" i="200"/>
  <c r="D33" i="200"/>
  <c r="M74" i="200"/>
  <c r="D101" i="200"/>
  <c r="N75" i="200"/>
  <c r="H75" i="200"/>
  <c r="J75" i="200"/>
  <c r="G75" i="200"/>
  <c r="I75" i="200"/>
  <c r="D7" i="200"/>
  <c r="D8" i="200"/>
  <c r="D9" i="200"/>
  <c r="D14" i="200"/>
  <c r="D16" i="200"/>
  <c r="D44" i="200"/>
  <c r="R63" i="200"/>
  <c r="F75" i="200"/>
  <c r="N74" i="200"/>
  <c r="H74" i="200"/>
  <c r="G74" i="200"/>
  <c r="K74" i="200"/>
  <c r="L74" i="200"/>
  <c r="F81" i="200"/>
  <c r="L81" i="200" s="1"/>
  <c r="D102" i="200"/>
  <c r="D93" i="200" s="1"/>
  <c r="D89" i="200"/>
  <c r="D104" i="200"/>
  <c r="D94" i="200" s="1"/>
  <c r="D98" i="200"/>
  <c r="D91" i="200"/>
  <c r="D88" i="200"/>
  <c r="D72" i="200"/>
  <c r="D69" i="200"/>
  <c r="D67" i="200"/>
  <c r="D66" i="200"/>
  <c r="D65" i="200"/>
  <c r="D64" i="200"/>
  <c r="D47" i="200"/>
  <c r="D34" i="200"/>
  <c r="D103" i="200"/>
  <c r="D90" i="200"/>
  <c r="D76" i="200"/>
  <c r="D73" i="200"/>
  <c r="D54" i="200"/>
  <c r="D51" i="200"/>
  <c r="D43" i="200"/>
  <c r="D99" i="200"/>
  <c r="D59" i="200"/>
  <c r="D31" i="200"/>
  <c r="D30" i="200"/>
  <c r="D29" i="200"/>
  <c r="D107" i="200"/>
  <c r="D95" i="200" s="1"/>
  <c r="D97" i="200"/>
  <c r="D100" i="200"/>
  <c r="D68" i="200"/>
  <c r="D61" i="200"/>
  <c r="D56" i="200"/>
  <c r="D28" i="200"/>
  <c r="D13" i="200"/>
  <c r="D12" i="200"/>
  <c r="D4" i="200"/>
  <c r="D5" i="200"/>
  <c r="D6" i="200"/>
  <c r="D32" i="200"/>
  <c r="D52" i="200"/>
  <c r="D53" i="200"/>
  <c r="D57" i="200"/>
  <c r="D58" i="200"/>
  <c r="I74" i="200"/>
  <c r="K75" i="200"/>
  <c r="D3" i="200"/>
  <c r="D45" i="200"/>
  <c r="D50" i="200"/>
  <c r="D60" i="200"/>
  <c r="J74" i="200"/>
  <c r="L75" i="200"/>
  <c r="D102" i="199"/>
  <c r="D89" i="199"/>
  <c r="D44" i="199"/>
  <c r="D107" i="199"/>
  <c r="D95" i="199" s="1"/>
  <c r="D101" i="199"/>
  <c r="D81" i="199"/>
  <c r="D106" i="199"/>
  <c r="D100" i="199"/>
  <c r="D90" i="199"/>
  <c r="D105" i="199"/>
  <c r="D99" i="199"/>
  <c r="D45" i="199"/>
  <c r="D43" i="199"/>
  <c r="D104" i="199"/>
  <c r="D94" i="199" s="1"/>
  <c r="D98" i="199"/>
  <c r="D91" i="199"/>
  <c r="D88" i="199"/>
  <c r="D69" i="199"/>
  <c r="D47" i="199"/>
  <c r="D97" i="199"/>
  <c r="D103" i="199"/>
  <c r="H94" i="198"/>
  <c r="D7" i="198"/>
  <c r="D47" i="198"/>
  <c r="D56" i="198"/>
  <c r="D8" i="198"/>
  <c r="D63" i="198"/>
  <c r="D66" i="198"/>
  <c r="D106" i="198"/>
  <c r="D100" i="198"/>
  <c r="D90" i="198"/>
  <c r="D105" i="198"/>
  <c r="D98" i="198"/>
  <c r="D81" i="198"/>
  <c r="D103" i="198"/>
  <c r="D60" i="198"/>
  <c r="D59" i="198"/>
  <c r="D58" i="198"/>
  <c r="D10" i="198"/>
  <c r="D102" i="198"/>
  <c r="D91" i="198"/>
  <c r="D75" i="198"/>
  <c r="D67" i="198"/>
  <c r="D64" i="198"/>
  <c r="D62" i="198"/>
  <c r="D61" i="198"/>
  <c r="D53" i="198"/>
  <c r="D50" i="198"/>
  <c r="D43" i="198"/>
  <c r="D31" i="198"/>
  <c r="D28" i="198"/>
  <c r="D99" i="198"/>
  <c r="D74" i="198"/>
  <c r="D72" i="198"/>
  <c r="D55" i="198"/>
  <c r="D54" i="198"/>
  <c r="D44" i="198"/>
  <c r="D33" i="198"/>
  <c r="D15" i="198"/>
  <c r="D14" i="198"/>
  <c r="D11" i="198"/>
  <c r="D97" i="198"/>
  <c r="D69" i="198"/>
  <c r="D9" i="198"/>
  <c r="D6" i="198"/>
  <c r="D3" i="198"/>
  <c r="D89" i="198"/>
  <c r="D76" i="198"/>
  <c r="D65" i="198"/>
  <c r="D57" i="198"/>
  <c r="D52" i="198"/>
  <c r="D51" i="198"/>
  <c r="D29" i="198"/>
  <c r="D27" i="198"/>
  <c r="D26" i="198"/>
  <c r="D30" i="198"/>
  <c r="D34" i="198"/>
  <c r="R41" i="198"/>
  <c r="D101" i="198"/>
  <c r="D4" i="198"/>
  <c r="D13" i="198"/>
  <c r="D73" i="198"/>
  <c r="D107" i="198"/>
  <c r="D95" i="198" s="1"/>
  <c r="D32" i="198"/>
  <c r="D45" i="198"/>
  <c r="D5" i="198"/>
  <c r="D12" i="198"/>
  <c r="D16" i="198"/>
  <c r="D17" i="198"/>
  <c r="D68" i="198"/>
  <c r="D88" i="198"/>
  <c r="D104" i="197"/>
  <c r="D94" i="197" s="1"/>
  <c r="D98" i="197"/>
  <c r="D91" i="197"/>
  <c r="D88" i="197"/>
  <c r="D72" i="197"/>
  <c r="D47" i="197"/>
  <c r="D107" i="197"/>
  <c r="D95" i="197" s="1"/>
  <c r="D100" i="197"/>
  <c r="D44" i="197"/>
  <c r="D103" i="197"/>
  <c r="D75" i="197"/>
  <c r="D102" i="197"/>
  <c r="D93" i="197" s="1"/>
  <c r="D81" i="197"/>
  <c r="D101" i="197"/>
  <c r="D90" i="197"/>
  <c r="D105" i="197"/>
  <c r="D89" i="197"/>
  <c r="D73" i="197"/>
  <c r="D45" i="197"/>
  <c r="I43" i="197"/>
  <c r="F74" i="197"/>
  <c r="D97" i="197"/>
  <c r="M74" i="197"/>
  <c r="R41" i="197"/>
  <c r="N76" i="197"/>
  <c r="H76" i="197"/>
  <c r="I76" i="197"/>
  <c r="K76" i="197"/>
  <c r="L76" i="197"/>
  <c r="N74" i="197"/>
  <c r="H74" i="197"/>
  <c r="K74" i="197"/>
  <c r="I74" i="197"/>
  <c r="J74" i="197"/>
  <c r="P32" i="196"/>
  <c r="J32" i="196"/>
  <c r="O32" i="196"/>
  <c r="H32" i="196"/>
  <c r="I32" i="196"/>
  <c r="L32" i="196"/>
  <c r="K32" i="196"/>
  <c r="G32" i="196"/>
  <c r="M32" i="196"/>
  <c r="F32" i="196"/>
  <c r="N32" i="196"/>
  <c r="P4" i="196"/>
  <c r="J4" i="196"/>
  <c r="I4" i="196"/>
  <c r="O4" i="196"/>
  <c r="H4" i="196"/>
  <c r="N4" i="196"/>
  <c r="G4" i="196"/>
  <c r="K4" i="196"/>
  <c r="Q4" i="196" s="1"/>
  <c r="R4" i="196" s="1"/>
  <c r="F4" i="196"/>
  <c r="L17" i="196"/>
  <c r="F17" i="196"/>
  <c r="M17" i="196"/>
  <c r="G17" i="196"/>
  <c r="J17" i="196"/>
  <c r="I17" i="196"/>
  <c r="P17" i="196"/>
  <c r="H17" i="196"/>
  <c r="K17" i="196"/>
  <c r="L4" i="196"/>
  <c r="D6" i="196"/>
  <c r="N17" i="196"/>
  <c r="D3" i="196"/>
  <c r="M4" i="196"/>
  <c r="D15" i="196"/>
  <c r="O17" i="196"/>
  <c r="D104" i="196"/>
  <c r="D94" i="196" s="1"/>
  <c r="D98" i="196"/>
  <c r="D91" i="196"/>
  <c r="D88" i="196"/>
  <c r="D72" i="196"/>
  <c r="D69" i="196"/>
  <c r="D67" i="196"/>
  <c r="D66" i="196"/>
  <c r="D65" i="196"/>
  <c r="D64" i="196"/>
  <c r="D47" i="196"/>
  <c r="D34" i="196"/>
  <c r="D103" i="196"/>
  <c r="D76" i="196"/>
  <c r="D73" i="196"/>
  <c r="D54" i="196"/>
  <c r="D51" i="196"/>
  <c r="D43" i="196"/>
  <c r="D100" i="196"/>
  <c r="D90" i="196"/>
  <c r="D74" i="196"/>
  <c r="D63" i="196"/>
  <c r="D58" i="196"/>
  <c r="D52" i="196"/>
  <c r="D107" i="196"/>
  <c r="D95" i="196" s="1"/>
  <c r="D99" i="196"/>
  <c r="D106" i="196"/>
  <c r="D97" i="196"/>
  <c r="D89" i="196"/>
  <c r="D101" i="196"/>
  <c r="D60" i="196"/>
  <c r="D55" i="196"/>
  <c r="D50" i="196"/>
  <c r="D44" i="196"/>
  <c r="D27" i="196"/>
  <c r="D13" i="196"/>
  <c r="D12" i="196"/>
  <c r="D81" i="196"/>
  <c r="D57" i="196"/>
  <c r="D53" i="196"/>
  <c r="D11" i="196"/>
  <c r="D10" i="196"/>
  <c r="D29" i="196"/>
  <c r="D30" i="196"/>
  <c r="D16" i="196"/>
  <c r="D14" i="196"/>
  <c r="D62" i="196"/>
  <c r="D105" i="196"/>
  <c r="D75" i="196"/>
  <c r="D45" i="196"/>
  <c r="D33" i="196"/>
  <c r="D26" i="196"/>
  <c r="D102" i="196"/>
  <c r="D93" i="196" s="1"/>
  <c r="D61" i="196"/>
  <c r="D68" i="196"/>
  <c r="D56" i="196"/>
  <c r="D31" i="196"/>
  <c r="D9" i="196"/>
  <c r="D8" i="196"/>
  <c r="D7" i="196"/>
  <c r="D5" i="196"/>
  <c r="D28" i="196"/>
  <c r="D59" i="196"/>
  <c r="M10" i="195"/>
  <c r="G10" i="195"/>
  <c r="J10" i="195"/>
  <c r="P10" i="195"/>
  <c r="I10" i="195"/>
  <c r="O10" i="195"/>
  <c r="H10" i="195"/>
  <c r="K10" i="195"/>
  <c r="O17" i="195"/>
  <c r="I17" i="195"/>
  <c r="P17" i="195"/>
  <c r="J17" i="195"/>
  <c r="H17" i="195"/>
  <c r="G17" i="195"/>
  <c r="N17" i="195"/>
  <c r="F17" i="195"/>
  <c r="K17" i="195"/>
  <c r="N76" i="195"/>
  <c r="H76" i="195"/>
  <c r="I76" i="195"/>
  <c r="K76" i="195"/>
  <c r="L76" i="195"/>
  <c r="M76" i="195"/>
  <c r="J76" i="195"/>
  <c r="G76" i="195"/>
  <c r="F76" i="195"/>
  <c r="K7" i="195"/>
  <c r="M13" i="195"/>
  <c r="N13" i="195"/>
  <c r="H13" i="195"/>
  <c r="J13" i="195"/>
  <c r="I13" i="195"/>
  <c r="P13" i="195"/>
  <c r="G13" i="195"/>
  <c r="K13" i="195"/>
  <c r="L17" i="195"/>
  <c r="O6" i="195"/>
  <c r="I6" i="195"/>
  <c r="P6" i="195"/>
  <c r="H6" i="195"/>
  <c r="N6" i="195"/>
  <c r="G6" i="195"/>
  <c r="M6" i="195"/>
  <c r="F6" i="195"/>
  <c r="J6" i="195"/>
  <c r="L7" i="195"/>
  <c r="F9" i="195"/>
  <c r="F13" i="195"/>
  <c r="F15" i="195"/>
  <c r="M17" i="195"/>
  <c r="J27" i="195"/>
  <c r="P27" i="195"/>
  <c r="H27" i="195"/>
  <c r="I27" i="195"/>
  <c r="M27" i="195"/>
  <c r="K27" i="195"/>
  <c r="F27" i="195"/>
  <c r="N27" i="195"/>
  <c r="K6" i="195"/>
  <c r="L13" i="195"/>
  <c r="O27" i="195"/>
  <c r="M7" i="195"/>
  <c r="G7" i="195"/>
  <c r="P7" i="195"/>
  <c r="I7" i="195"/>
  <c r="O7" i="195"/>
  <c r="H7" i="195"/>
  <c r="N7" i="195"/>
  <c r="F7" i="195"/>
  <c r="J7" i="195"/>
  <c r="O9" i="195"/>
  <c r="I9" i="195"/>
  <c r="J9" i="195"/>
  <c r="P9" i="195"/>
  <c r="H9" i="195"/>
  <c r="N9" i="195"/>
  <c r="G9" i="195"/>
  <c r="K9" i="195"/>
  <c r="L6" i="195"/>
  <c r="M9" i="195"/>
  <c r="O13" i="195"/>
  <c r="N74" i="195"/>
  <c r="H74" i="195"/>
  <c r="K74" i="195"/>
  <c r="I74" i="195"/>
  <c r="J74" i="195"/>
  <c r="D50" i="195"/>
  <c r="D60" i="195"/>
  <c r="D61" i="195"/>
  <c r="M74" i="195"/>
  <c r="D104" i="195"/>
  <c r="D94" i="195" s="1"/>
  <c r="D98" i="195"/>
  <c r="D91" i="195"/>
  <c r="D88" i="195"/>
  <c r="D72" i="195"/>
  <c r="D69" i="195"/>
  <c r="D67" i="195"/>
  <c r="D66" i="195"/>
  <c r="D65" i="195"/>
  <c r="D64" i="195"/>
  <c r="D47" i="195"/>
  <c r="D34" i="195"/>
  <c r="D107" i="195"/>
  <c r="D95" i="195" s="1"/>
  <c r="D100" i="195"/>
  <c r="D59" i="195"/>
  <c r="D58" i="195"/>
  <c r="D57" i="195"/>
  <c r="D44" i="195"/>
  <c r="D33" i="195"/>
  <c r="D30" i="195"/>
  <c r="D103" i="195"/>
  <c r="D75" i="195"/>
  <c r="D53" i="195"/>
  <c r="D16" i="195"/>
  <c r="D14" i="195"/>
  <c r="D102" i="195"/>
  <c r="D93" i="195" s="1"/>
  <c r="D101" i="195"/>
  <c r="D90" i="195"/>
  <c r="D105" i="195"/>
  <c r="D89" i="195"/>
  <c r="D73" i="195"/>
  <c r="D62" i="195"/>
  <c r="D51" i="195"/>
  <c r="D45" i="195"/>
  <c r="D32" i="195"/>
  <c r="D11" i="195"/>
  <c r="D8" i="195"/>
  <c r="D5" i="195"/>
  <c r="D3" i="195"/>
  <c r="D4" i="195"/>
  <c r="D12" i="195"/>
  <c r="I43" i="195"/>
  <c r="I46" i="195" s="1"/>
  <c r="D54" i="195"/>
  <c r="D55" i="195"/>
  <c r="D56" i="195"/>
  <c r="F63" i="195"/>
  <c r="R63" i="195" s="1"/>
  <c r="D68" i="195"/>
  <c r="F74" i="195"/>
  <c r="F81" i="195"/>
  <c r="L81" i="195" s="1"/>
  <c r="R81" i="195" s="1"/>
  <c r="D26" i="195"/>
  <c r="D29" i="195"/>
  <c r="D52" i="195"/>
  <c r="G74" i="195"/>
  <c r="L74" i="195"/>
  <c r="D102" i="194"/>
  <c r="D89" i="194"/>
  <c r="D44" i="194"/>
  <c r="D107" i="194"/>
  <c r="D95" i="194" s="1"/>
  <c r="D101" i="194"/>
  <c r="D81" i="194"/>
  <c r="D106" i="194"/>
  <c r="D100" i="194"/>
  <c r="D90" i="194"/>
  <c r="D104" i="194"/>
  <c r="D94" i="194" s="1"/>
  <c r="D91" i="194"/>
  <c r="D88" i="194"/>
  <c r="D10" i="194"/>
  <c r="D7" i="194"/>
  <c r="D103" i="194"/>
  <c r="D4" i="194"/>
  <c r="D98" i="194"/>
  <c r="D15" i="194"/>
  <c r="D14" i="194"/>
  <c r="D11" i="194"/>
  <c r="D6" i="194"/>
  <c r="D3" i="194"/>
  <c r="D105" i="194"/>
  <c r="D97" i="194"/>
  <c r="D45" i="194"/>
  <c r="D5" i="194"/>
  <c r="D9" i="194"/>
  <c r="D13" i="194"/>
  <c r="D17" i="194"/>
  <c r="D8" i="194"/>
  <c r="D12" i="194"/>
  <c r="D16" i="194"/>
  <c r="D47" i="194"/>
  <c r="D72" i="194"/>
  <c r="D99" i="194"/>
  <c r="D43" i="194"/>
  <c r="R41" i="194"/>
  <c r="N17" i="193"/>
  <c r="H17" i="193"/>
  <c r="P17" i="193"/>
  <c r="I17" i="193"/>
  <c r="O17" i="193"/>
  <c r="G17" i="193"/>
  <c r="M17" i="193"/>
  <c r="F17" i="193"/>
  <c r="J17" i="193"/>
  <c r="K17" i="193"/>
  <c r="Q17" i="193" s="1"/>
  <c r="L17" i="193"/>
  <c r="D12" i="193"/>
  <c r="D16" i="193"/>
  <c r="M6" i="193"/>
  <c r="G6" i="193"/>
  <c r="J6" i="193"/>
  <c r="P6" i="193"/>
  <c r="I6" i="193"/>
  <c r="O6" i="193"/>
  <c r="H6" i="193"/>
  <c r="K6" i="193"/>
  <c r="M55" i="193"/>
  <c r="G55" i="193"/>
  <c r="P55" i="193"/>
  <c r="I55" i="193"/>
  <c r="J55" i="193"/>
  <c r="L55" i="193"/>
  <c r="K55" i="193"/>
  <c r="H55" i="193"/>
  <c r="N55" i="193"/>
  <c r="D48" i="193"/>
  <c r="N47" i="193"/>
  <c r="N48" i="193" s="1"/>
  <c r="K47" i="193"/>
  <c r="K48" i="193" s="1"/>
  <c r="F55" i="193"/>
  <c r="M74" i="193"/>
  <c r="G74" i="193"/>
  <c r="I74" i="193"/>
  <c r="N74" i="193"/>
  <c r="F74" i="193"/>
  <c r="J74" i="193"/>
  <c r="L74" i="193"/>
  <c r="H74" i="193"/>
  <c r="K74" i="193"/>
  <c r="D3" i="193"/>
  <c r="F6" i="193"/>
  <c r="D102" i="193"/>
  <c r="D89" i="193"/>
  <c r="D103" i="193"/>
  <c r="D97" i="193"/>
  <c r="D62" i="193"/>
  <c r="D59" i="193"/>
  <c r="D56" i="193"/>
  <c r="D101" i="193"/>
  <c r="D67" i="193"/>
  <c r="D64" i="193"/>
  <c r="D34" i="193"/>
  <c r="D31" i="193"/>
  <c r="D28" i="193"/>
  <c r="D27" i="193"/>
  <c r="D100" i="193"/>
  <c r="D107" i="193"/>
  <c r="D95" i="193" s="1"/>
  <c r="D99" i="193"/>
  <c r="D65" i="193"/>
  <c r="D104" i="193"/>
  <c r="D94" i="193" s="1"/>
  <c r="D90" i="193"/>
  <c r="D88" i="193"/>
  <c r="D75" i="193"/>
  <c r="D61" i="193"/>
  <c r="D60" i="193"/>
  <c r="D53" i="193"/>
  <c r="D50" i="193"/>
  <c r="D45" i="193"/>
  <c r="D10" i="193"/>
  <c r="D7" i="193"/>
  <c r="D4" i="193"/>
  <c r="D81" i="193"/>
  <c r="D76" i="193"/>
  <c r="D69" i="193"/>
  <c r="D52" i="193"/>
  <c r="D51" i="193"/>
  <c r="D15" i="193"/>
  <c r="D14" i="193"/>
  <c r="D11" i="193"/>
  <c r="D73" i="193"/>
  <c r="D68" i="193"/>
  <c r="D63" i="193"/>
  <c r="D57" i="193"/>
  <c r="D29" i="193"/>
  <c r="D106" i="193"/>
  <c r="D66" i="193"/>
  <c r="D43" i="193"/>
  <c r="D105" i="193"/>
  <c r="D72" i="193"/>
  <c r="D58" i="193"/>
  <c r="D44" i="193"/>
  <c r="D33" i="193"/>
  <c r="D13" i="193"/>
  <c r="D9" i="193"/>
  <c r="D8" i="193"/>
  <c r="D5" i="193"/>
  <c r="L6" i="193"/>
  <c r="D26" i="193"/>
  <c r="D30" i="193"/>
  <c r="D32" i="193"/>
  <c r="D54" i="193"/>
  <c r="D98" i="193"/>
  <c r="R41" i="193"/>
  <c r="N76" i="192"/>
  <c r="H76" i="192"/>
  <c r="I76" i="192"/>
  <c r="O76" i="192" s="1"/>
  <c r="K76" i="192"/>
  <c r="J76" i="192"/>
  <c r="G76" i="192"/>
  <c r="L76" i="192"/>
  <c r="F76" i="192"/>
  <c r="M76" i="192"/>
  <c r="N54" i="192"/>
  <c r="H54" i="192"/>
  <c r="I54" i="192"/>
  <c r="K54" i="192"/>
  <c r="J54" i="192"/>
  <c r="G54" i="192"/>
  <c r="L54" i="192"/>
  <c r="G6" i="192"/>
  <c r="H9" i="192"/>
  <c r="I10" i="192"/>
  <c r="I13" i="192"/>
  <c r="D26" i="192"/>
  <c r="D29" i="192"/>
  <c r="D52" i="192"/>
  <c r="D97" i="192"/>
  <c r="O9" i="192"/>
  <c r="I9" i="192"/>
  <c r="L9" i="192"/>
  <c r="M10" i="192"/>
  <c r="G10" i="192"/>
  <c r="L10" i="192"/>
  <c r="M13" i="192"/>
  <c r="N13" i="192"/>
  <c r="H13" i="192"/>
  <c r="L13" i="192"/>
  <c r="R41" i="192"/>
  <c r="F54" i="192"/>
  <c r="O61" i="192"/>
  <c r="N50" i="192"/>
  <c r="H50" i="192"/>
  <c r="M50" i="192"/>
  <c r="F50" i="192"/>
  <c r="G50" i="192"/>
  <c r="I50" i="192"/>
  <c r="L56" i="192"/>
  <c r="F56" i="192"/>
  <c r="K56" i="192"/>
  <c r="J56" i="192"/>
  <c r="I56" i="192"/>
  <c r="P56" i="192"/>
  <c r="H56" i="192"/>
  <c r="M56" i="192"/>
  <c r="O6" i="192"/>
  <c r="I6" i="192"/>
  <c r="L6" i="192"/>
  <c r="D7" i="192"/>
  <c r="F9" i="192"/>
  <c r="M9" i="192"/>
  <c r="F10" i="192"/>
  <c r="N10" i="192"/>
  <c r="F13" i="192"/>
  <c r="O13" i="192"/>
  <c r="D15" i="192"/>
  <c r="D17" i="192"/>
  <c r="D27" i="192"/>
  <c r="D28" i="192"/>
  <c r="D43" i="192"/>
  <c r="K50" i="192"/>
  <c r="M54" i="192"/>
  <c r="N56" i="192"/>
  <c r="N61" i="192"/>
  <c r="H61" i="192"/>
  <c r="M61" i="192"/>
  <c r="F61" i="192"/>
  <c r="J61" i="192"/>
  <c r="I61" i="192"/>
  <c r="P61" i="192"/>
  <c r="G61" i="192"/>
  <c r="K61" i="192"/>
  <c r="R68" i="192"/>
  <c r="D104" i="192"/>
  <c r="D94" i="192" s="1"/>
  <c r="D98" i="192"/>
  <c r="D91" i="192"/>
  <c r="D88" i="192"/>
  <c r="D72" i="192"/>
  <c r="D69" i="192"/>
  <c r="D67" i="192"/>
  <c r="D66" i="192"/>
  <c r="D65" i="192"/>
  <c r="D64" i="192"/>
  <c r="D47" i="192"/>
  <c r="D34" i="192"/>
  <c r="D107" i="192"/>
  <c r="D95" i="192" s="1"/>
  <c r="D100" i="192"/>
  <c r="D59" i="192"/>
  <c r="D58" i="192"/>
  <c r="D57" i="192"/>
  <c r="D44" i="192"/>
  <c r="D33" i="192"/>
  <c r="D30" i="192"/>
  <c r="D103" i="192"/>
  <c r="D75" i="192"/>
  <c r="D53" i="192"/>
  <c r="D16" i="192"/>
  <c r="D14" i="192"/>
  <c r="D102" i="192"/>
  <c r="D93" i="192" s="1"/>
  <c r="D81" i="192"/>
  <c r="D60" i="192"/>
  <c r="D101" i="192"/>
  <c r="D90" i="192"/>
  <c r="D55" i="192"/>
  <c r="D105" i="192"/>
  <c r="D89" i="192"/>
  <c r="D73" i="192"/>
  <c r="D62" i="192"/>
  <c r="D51" i="192"/>
  <c r="D45" i="192"/>
  <c r="D32" i="192"/>
  <c r="D31" i="192"/>
  <c r="D11" i="192"/>
  <c r="D8" i="192"/>
  <c r="D5" i="192"/>
  <c r="D3" i="192"/>
  <c r="D4" i="192"/>
  <c r="F6" i="192"/>
  <c r="M6" i="192"/>
  <c r="G9" i="192"/>
  <c r="N9" i="192"/>
  <c r="H10" i="192"/>
  <c r="O10" i="192"/>
  <c r="D12" i="192"/>
  <c r="G13" i="192"/>
  <c r="P13" i="192"/>
  <c r="L50" i="192"/>
  <c r="O56" i="192"/>
  <c r="D63" i="192"/>
  <c r="D74" i="192"/>
  <c r="F89" i="191"/>
  <c r="D103" i="191"/>
  <c r="D97" i="191"/>
  <c r="D105" i="191"/>
  <c r="D98" i="191"/>
  <c r="D90" i="191"/>
  <c r="D43" i="191"/>
  <c r="D104" i="191"/>
  <c r="D94" i="191" s="1"/>
  <c r="D102" i="191"/>
  <c r="D106" i="191"/>
  <c r="D99" i="191"/>
  <c r="D81" i="191"/>
  <c r="D47" i="191"/>
  <c r="D91" i="191"/>
  <c r="D88" i="191"/>
  <c r="D44" i="191"/>
  <c r="D100" i="191"/>
  <c r="D101" i="191"/>
  <c r="D45" i="191"/>
  <c r="D107" i="191"/>
  <c r="D95" i="191" s="1"/>
  <c r="R41" i="191"/>
  <c r="L45" i="190"/>
  <c r="L46" i="190" s="1"/>
  <c r="R45" i="190"/>
  <c r="R63" i="190"/>
  <c r="D81" i="190"/>
  <c r="D105" i="190"/>
  <c r="D102" i="190"/>
  <c r="D89" i="190"/>
  <c r="D104" i="190"/>
  <c r="D94" i="190" s="1"/>
  <c r="D98" i="190"/>
  <c r="D91" i="190"/>
  <c r="D88" i="190"/>
  <c r="D47" i="190"/>
  <c r="D103" i="190"/>
  <c r="D90" i="190"/>
  <c r="D44" i="190"/>
  <c r="D99" i="190"/>
  <c r="D107" i="190"/>
  <c r="D95" i="190" s="1"/>
  <c r="D97" i="190"/>
  <c r="D106" i="190"/>
  <c r="D100" i="190"/>
  <c r="D43" i="190"/>
  <c r="D103" i="189"/>
  <c r="D97" i="189"/>
  <c r="D62" i="189"/>
  <c r="D59" i="189"/>
  <c r="D56" i="189"/>
  <c r="D106" i="189"/>
  <c r="D93" i="189" s="1"/>
  <c r="D99" i="189"/>
  <c r="D81" i="189"/>
  <c r="D74" i="189"/>
  <c r="D68" i="189"/>
  <c r="D55" i="189"/>
  <c r="D52" i="189"/>
  <c r="D47" i="189"/>
  <c r="D105" i="189"/>
  <c r="D98" i="189"/>
  <c r="D90" i="189"/>
  <c r="D104" i="189"/>
  <c r="D94" i="189" s="1"/>
  <c r="D88" i="189"/>
  <c r="D107" i="189"/>
  <c r="D95" i="189" s="1"/>
  <c r="D100" i="189"/>
  <c r="D65" i="189"/>
  <c r="D63" i="189"/>
  <c r="D33" i="189"/>
  <c r="D30" i="189"/>
  <c r="D26" i="189"/>
  <c r="D17" i="189"/>
  <c r="D15" i="189"/>
  <c r="D3" i="189"/>
  <c r="D4" i="189"/>
  <c r="D5" i="189"/>
  <c r="F6" i="189"/>
  <c r="M6" i="189"/>
  <c r="F7" i="189"/>
  <c r="M7" i="189"/>
  <c r="G8" i="189"/>
  <c r="N8" i="189"/>
  <c r="G9" i="189"/>
  <c r="N9" i="189"/>
  <c r="G10" i="189"/>
  <c r="O10" i="189"/>
  <c r="D12" i="189"/>
  <c r="G13" i="189"/>
  <c r="N13" i="189"/>
  <c r="H14" i="189"/>
  <c r="O14" i="189"/>
  <c r="K16" i="189"/>
  <c r="D27" i="189"/>
  <c r="G28" i="189"/>
  <c r="D32" i="189"/>
  <c r="D34" i="189"/>
  <c r="R44" i="189"/>
  <c r="J50" i="189"/>
  <c r="H51" i="189"/>
  <c r="D53" i="189"/>
  <c r="D54" i="189"/>
  <c r="H57" i="189"/>
  <c r="P58" i="189"/>
  <c r="J60" i="189"/>
  <c r="D61" i="189"/>
  <c r="F64" i="189"/>
  <c r="H73" i="189"/>
  <c r="D75" i="189"/>
  <c r="D76" i="189"/>
  <c r="D89" i="189"/>
  <c r="D101" i="189"/>
  <c r="F16" i="189"/>
  <c r="N16" i="189"/>
  <c r="L29" i="189"/>
  <c r="F29" i="189"/>
  <c r="M29" i="189"/>
  <c r="G29" i="189"/>
  <c r="O29" i="189"/>
  <c r="N31" i="189"/>
  <c r="H31" i="189"/>
  <c r="O31" i="189"/>
  <c r="I31" i="189"/>
  <c r="M31" i="189"/>
  <c r="L45" i="189"/>
  <c r="L46" i="189" s="1"/>
  <c r="I58" i="189"/>
  <c r="H66" i="189"/>
  <c r="H67" i="189"/>
  <c r="R67" i="189" s="1"/>
  <c r="I6" i="189"/>
  <c r="J7" i="189"/>
  <c r="J8" i="189"/>
  <c r="K9" i="189"/>
  <c r="K10" i="189"/>
  <c r="K13" i="189"/>
  <c r="K14" i="189"/>
  <c r="H16" i="189"/>
  <c r="O16" i="189"/>
  <c r="H29" i="189"/>
  <c r="P29" i="189"/>
  <c r="F31" i="189"/>
  <c r="Q31" i="189" s="1"/>
  <c r="P31" i="189"/>
  <c r="R41" i="189"/>
  <c r="L57" i="189"/>
  <c r="L64" i="189"/>
  <c r="F72" i="189"/>
  <c r="R72" i="189"/>
  <c r="M58" i="189"/>
  <c r="G58" i="189"/>
  <c r="N58" i="189"/>
  <c r="F58" i="189"/>
  <c r="O58" i="189"/>
  <c r="H58" i="189"/>
  <c r="J66" i="189"/>
  <c r="M66" i="189"/>
  <c r="F66" i="189"/>
  <c r="N66" i="189"/>
  <c r="G66" i="189"/>
  <c r="P9" i="189"/>
  <c r="J9" i="189"/>
  <c r="L9" i="189"/>
  <c r="N10" i="189"/>
  <c r="H10" i="189"/>
  <c r="L10" i="189"/>
  <c r="O13" i="189"/>
  <c r="I13" i="189"/>
  <c r="L13" i="189"/>
  <c r="M14" i="189"/>
  <c r="G14" i="189"/>
  <c r="L14" i="189"/>
  <c r="I16" i="189"/>
  <c r="N28" i="189"/>
  <c r="H28" i="189"/>
  <c r="O28" i="189"/>
  <c r="I28" i="189"/>
  <c r="M28" i="189"/>
  <c r="I29" i="189"/>
  <c r="G31" i="189"/>
  <c r="I43" i="189"/>
  <c r="I46" i="189" s="1"/>
  <c r="D46" i="189"/>
  <c r="R43" i="189"/>
  <c r="M50" i="189"/>
  <c r="G50" i="189"/>
  <c r="H50" i="189"/>
  <c r="I50" i="189"/>
  <c r="M51" i="189"/>
  <c r="G51" i="189"/>
  <c r="J51" i="189"/>
  <c r="K51" i="189"/>
  <c r="K58" i="189"/>
  <c r="O60" i="189"/>
  <c r="I60" i="189"/>
  <c r="N60" i="189"/>
  <c r="G60" i="189"/>
  <c r="P60" i="189"/>
  <c r="H60" i="189"/>
  <c r="Q60" i="189" s="1"/>
  <c r="K66" i="189"/>
  <c r="M73" i="189"/>
  <c r="G73" i="189"/>
  <c r="J73" i="189"/>
  <c r="K73" i="189"/>
  <c r="M16" i="189"/>
  <c r="G16" i="189"/>
  <c r="L16" i="189"/>
  <c r="P6" i="189"/>
  <c r="J6" i="189"/>
  <c r="L6" i="189"/>
  <c r="N7" i="189"/>
  <c r="H7" i="189"/>
  <c r="L7" i="189"/>
  <c r="L8" i="189"/>
  <c r="F8" i="189"/>
  <c r="M8" i="189"/>
  <c r="F9" i="189"/>
  <c r="M9" i="189"/>
  <c r="F10" i="189"/>
  <c r="M10" i="189"/>
  <c r="R11" i="189"/>
  <c r="F13" i="189"/>
  <c r="M13" i="189"/>
  <c r="F14" i="189"/>
  <c r="N14" i="189"/>
  <c r="J16" i="189"/>
  <c r="F28" i="189"/>
  <c r="P28" i="189"/>
  <c r="J29" i="189"/>
  <c r="J31" i="189"/>
  <c r="O57" i="189"/>
  <c r="I57" i="189"/>
  <c r="M57" i="189"/>
  <c r="F57" i="189"/>
  <c r="N57" i="189"/>
  <c r="G57" i="189"/>
  <c r="L58" i="189"/>
  <c r="J64" i="189"/>
  <c r="H64" i="189"/>
  <c r="I64" i="189"/>
  <c r="N64" i="189"/>
  <c r="L66" i="189"/>
  <c r="M28" i="188"/>
  <c r="G28" i="188"/>
  <c r="J28" i="188"/>
  <c r="P28" i="188"/>
  <c r="I28" i="188"/>
  <c r="L28" i="188"/>
  <c r="K28" i="188"/>
  <c r="H28" i="188"/>
  <c r="F28" i="188"/>
  <c r="N28" i="188"/>
  <c r="M12" i="188"/>
  <c r="G12" i="188"/>
  <c r="L12" i="188"/>
  <c r="F12" i="188"/>
  <c r="K12" i="188"/>
  <c r="H12" i="188"/>
  <c r="J12" i="188"/>
  <c r="O12" i="188" s="1"/>
  <c r="I12" i="188"/>
  <c r="N12" i="188"/>
  <c r="O27" i="188"/>
  <c r="H27" i="188"/>
  <c r="I27" i="188"/>
  <c r="P27" i="188"/>
  <c r="F27" i="188"/>
  <c r="N27" i="188"/>
  <c r="J27" i="188"/>
  <c r="M27" i="188"/>
  <c r="K27" i="188"/>
  <c r="I43" i="188"/>
  <c r="I46" i="188" s="1"/>
  <c r="D8" i="188"/>
  <c r="D17" i="188"/>
  <c r="D31" i="188"/>
  <c r="D57" i="188"/>
  <c r="D104" i="188"/>
  <c r="D94" i="188" s="1"/>
  <c r="D13" i="188"/>
  <c r="D44" i="188"/>
  <c r="D60" i="188"/>
  <c r="F72" i="188"/>
  <c r="R72" i="188" s="1"/>
  <c r="D107" i="188"/>
  <c r="D95" i="188" s="1"/>
  <c r="D101" i="188"/>
  <c r="D81" i="188"/>
  <c r="D76" i="188"/>
  <c r="D75" i="188"/>
  <c r="D74" i="188"/>
  <c r="D73" i="188"/>
  <c r="D68" i="188"/>
  <c r="D63" i="188"/>
  <c r="D61" i="188"/>
  <c r="D58" i="188"/>
  <c r="D55" i="188"/>
  <c r="D54" i="188"/>
  <c r="D53" i="188"/>
  <c r="D52" i="188"/>
  <c r="D51" i="188"/>
  <c r="D50" i="188"/>
  <c r="D103" i="188"/>
  <c r="D97" i="188"/>
  <c r="D62" i="188"/>
  <c r="D59" i="188"/>
  <c r="D56" i="188"/>
  <c r="D99" i="188"/>
  <c r="D89" i="188"/>
  <c r="D67" i="188"/>
  <c r="D64" i="188"/>
  <c r="D32" i="188"/>
  <c r="D29" i="188"/>
  <c r="D16" i="188"/>
  <c r="D106" i="188"/>
  <c r="D88" i="188"/>
  <c r="D66" i="188"/>
  <c r="D47" i="188"/>
  <c r="D34" i="188"/>
  <c r="D33" i="188"/>
  <c r="D15" i="188"/>
  <c r="D14" i="188"/>
  <c r="D105" i="188"/>
  <c r="D90" i="188"/>
  <c r="D65" i="188"/>
  <c r="D45" i="188"/>
  <c r="D10" i="188"/>
  <c r="D7" i="188"/>
  <c r="D4" i="188"/>
  <c r="D5" i="188"/>
  <c r="D6" i="188"/>
  <c r="D9" i="188"/>
  <c r="D11" i="188"/>
  <c r="D30" i="188"/>
  <c r="D100" i="188"/>
  <c r="F69" i="188"/>
  <c r="L69" i="188" s="1"/>
  <c r="D3" i="188"/>
  <c r="D26" i="188"/>
  <c r="D102" i="188"/>
  <c r="D93" i="188" s="1"/>
  <c r="O13" i="187"/>
  <c r="I13" i="187"/>
  <c r="N13" i="187"/>
  <c r="H13" i="187"/>
  <c r="M13" i="187"/>
  <c r="G13" i="187"/>
  <c r="L13" i="187"/>
  <c r="F13" i="187"/>
  <c r="P13" i="187"/>
  <c r="J13" i="187"/>
  <c r="K13" i="187"/>
  <c r="L29" i="187"/>
  <c r="F29" i="187"/>
  <c r="P29" i="187"/>
  <c r="J29" i="187"/>
  <c r="M29" i="187"/>
  <c r="G29" i="187"/>
  <c r="N29" i="187"/>
  <c r="K29" i="187"/>
  <c r="I29" i="187"/>
  <c r="H29" i="187"/>
  <c r="O29" i="187"/>
  <c r="I12" i="187"/>
  <c r="N12" i="187"/>
  <c r="H12" i="187"/>
  <c r="M12" i="187"/>
  <c r="G12" i="187"/>
  <c r="L12" i="187"/>
  <c r="F12" i="187"/>
  <c r="O12" i="187" s="1"/>
  <c r="R12" i="187" s="1"/>
  <c r="J12" i="187"/>
  <c r="D3" i="187"/>
  <c r="I4" i="187"/>
  <c r="O4" i="187"/>
  <c r="G5" i="187"/>
  <c r="M5" i="187"/>
  <c r="D6" i="187"/>
  <c r="I7" i="187"/>
  <c r="O7" i="187"/>
  <c r="G8" i="187"/>
  <c r="M8" i="187"/>
  <c r="D9" i="187"/>
  <c r="I10" i="187"/>
  <c r="O10" i="187"/>
  <c r="R11" i="187"/>
  <c r="D27" i="187"/>
  <c r="D28" i="187"/>
  <c r="I32" i="187"/>
  <c r="D57" i="187"/>
  <c r="K7" i="187"/>
  <c r="P14" i="187"/>
  <c r="J14" i="187"/>
  <c r="M14" i="187"/>
  <c r="G14" i="187"/>
  <c r="N14" i="187"/>
  <c r="L16" i="187"/>
  <c r="F16" i="187"/>
  <c r="P16" i="187"/>
  <c r="J16" i="187"/>
  <c r="M16" i="187"/>
  <c r="G16" i="187"/>
  <c r="J52" i="187"/>
  <c r="N52" i="187"/>
  <c r="H52" i="187"/>
  <c r="K52" i="187"/>
  <c r="G52" i="187"/>
  <c r="L52" i="187"/>
  <c r="P55" i="187"/>
  <c r="J55" i="187"/>
  <c r="N55" i="187"/>
  <c r="H55" i="187"/>
  <c r="K55" i="187"/>
  <c r="G55" i="187"/>
  <c r="L55" i="187"/>
  <c r="J74" i="187"/>
  <c r="N74" i="187"/>
  <c r="H74" i="187"/>
  <c r="K74" i="187"/>
  <c r="G74" i="187"/>
  <c r="L74" i="187"/>
  <c r="K10" i="187"/>
  <c r="D106" i="187"/>
  <c r="D100" i="187"/>
  <c r="D90" i="187"/>
  <c r="D104" i="187"/>
  <c r="D94" i="187" s="1"/>
  <c r="D98" i="187"/>
  <c r="D91" i="187"/>
  <c r="D88" i="187"/>
  <c r="D72" i="187"/>
  <c r="D69" i="187"/>
  <c r="D67" i="187"/>
  <c r="D66" i="187"/>
  <c r="D65" i="187"/>
  <c r="D64" i="187"/>
  <c r="D47" i="187"/>
  <c r="D34" i="187"/>
  <c r="D102" i="187"/>
  <c r="D93" i="187" s="1"/>
  <c r="D76" i="187"/>
  <c r="D73" i="187"/>
  <c r="D58" i="187"/>
  <c r="D56" i="187"/>
  <c r="D54" i="187"/>
  <c r="D51" i="187"/>
  <c r="D44" i="187"/>
  <c r="D99" i="187"/>
  <c r="D89" i="187"/>
  <c r="D75" i="187"/>
  <c r="D63" i="187"/>
  <c r="D61" i="187"/>
  <c r="D59" i="187"/>
  <c r="D53" i="187"/>
  <c r="D50" i="187"/>
  <c r="D43" i="187"/>
  <c r="D103" i="187"/>
  <c r="D60" i="187"/>
  <c r="D33" i="187"/>
  <c r="D30" i="187"/>
  <c r="D26" i="187"/>
  <c r="D17" i="187"/>
  <c r="D15" i="187"/>
  <c r="F4" i="187"/>
  <c r="L4" i="187"/>
  <c r="J5" i="187"/>
  <c r="P5" i="187"/>
  <c r="F7" i="187"/>
  <c r="L7" i="187"/>
  <c r="J8" i="187"/>
  <c r="P8" i="187"/>
  <c r="F10" i="187"/>
  <c r="L10" i="187"/>
  <c r="F14" i="187"/>
  <c r="O14" i="187"/>
  <c r="H16" i="187"/>
  <c r="D31" i="187"/>
  <c r="F52" i="187"/>
  <c r="F55" i="187"/>
  <c r="Q55" i="187" s="1"/>
  <c r="F68" i="187"/>
  <c r="R68" i="187" s="1"/>
  <c r="F74" i="187"/>
  <c r="G4" i="187"/>
  <c r="M4" i="187"/>
  <c r="K5" i="187"/>
  <c r="G7" i="187"/>
  <c r="M7" i="187"/>
  <c r="K8" i="187"/>
  <c r="G10" i="187"/>
  <c r="M10" i="187"/>
  <c r="H14" i="187"/>
  <c r="I16" i="187"/>
  <c r="L32" i="187"/>
  <c r="F32" i="187"/>
  <c r="P32" i="187"/>
  <c r="J32" i="187"/>
  <c r="M32" i="187"/>
  <c r="G32" i="187"/>
  <c r="I52" i="187"/>
  <c r="I55" i="187"/>
  <c r="I74" i="187"/>
  <c r="F81" i="187"/>
  <c r="L81" i="187" s="1"/>
  <c r="D92" i="187"/>
  <c r="K4" i="187"/>
  <c r="H4" i="187"/>
  <c r="F5" i="187"/>
  <c r="L5" i="187"/>
  <c r="H7" i="187"/>
  <c r="F8" i="187"/>
  <c r="Q8" i="187" s="1"/>
  <c r="L8" i="187"/>
  <c r="H10" i="187"/>
  <c r="I14" i="187"/>
  <c r="K16" i="187"/>
  <c r="H32" i="187"/>
  <c r="R45" i="187"/>
  <c r="M52" i="187"/>
  <c r="M55" i="187"/>
  <c r="D62" i="187"/>
  <c r="M74" i="187"/>
  <c r="D101" i="187"/>
  <c r="O8" i="186"/>
  <c r="I8" i="186"/>
  <c r="M8" i="186"/>
  <c r="G8" i="186"/>
  <c r="P8" i="186"/>
  <c r="J8" i="186"/>
  <c r="H12" i="186"/>
  <c r="H13" i="186"/>
  <c r="N26" i="186"/>
  <c r="H26" i="186"/>
  <c r="L26" i="186"/>
  <c r="F26" i="186"/>
  <c r="O26" i="186"/>
  <c r="I26" i="186"/>
  <c r="O28" i="186"/>
  <c r="N33" i="186"/>
  <c r="H33" i="186"/>
  <c r="L33" i="186"/>
  <c r="F33" i="186"/>
  <c r="Q33" i="186" s="1"/>
  <c r="O33" i="186"/>
  <c r="I33" i="186"/>
  <c r="K47" i="186"/>
  <c r="K48" i="186" s="1"/>
  <c r="F47" i="186"/>
  <c r="F48" i="186" s="1"/>
  <c r="D48" i="186"/>
  <c r="N47" i="186"/>
  <c r="N48" i="186" s="1"/>
  <c r="L58" i="186"/>
  <c r="F58" i="186"/>
  <c r="P58" i="186"/>
  <c r="J58" i="186"/>
  <c r="O58" i="186"/>
  <c r="I58" i="186"/>
  <c r="M58" i="186"/>
  <c r="G58" i="186"/>
  <c r="H58" i="186"/>
  <c r="K58" i="186"/>
  <c r="N27" i="186"/>
  <c r="F27" i="186"/>
  <c r="K27" i="186"/>
  <c r="O27" i="186"/>
  <c r="H27" i="186"/>
  <c r="I27" i="186"/>
  <c r="H28" i="186"/>
  <c r="F15" i="186"/>
  <c r="L15" i="186" s="1"/>
  <c r="L34" i="186"/>
  <c r="P34" i="186"/>
  <c r="M34" i="186"/>
  <c r="F34" i="186"/>
  <c r="J34" i="186"/>
  <c r="N34" i="186"/>
  <c r="G34" i="186"/>
  <c r="O5" i="186"/>
  <c r="I5" i="186"/>
  <c r="M5" i="186"/>
  <c r="G5" i="186"/>
  <c r="P5" i="186"/>
  <c r="J5" i="186"/>
  <c r="J27" i="186"/>
  <c r="I28" i="186"/>
  <c r="N30" i="186"/>
  <c r="H30" i="186"/>
  <c r="L30" i="186"/>
  <c r="F30" i="186"/>
  <c r="O30" i="186"/>
  <c r="I30" i="186"/>
  <c r="I34" i="186"/>
  <c r="L51" i="186"/>
  <c r="F51" i="186"/>
  <c r="J51" i="186"/>
  <c r="I51" i="186"/>
  <c r="M51" i="186"/>
  <c r="G51" i="186"/>
  <c r="H51" i="186"/>
  <c r="K51" i="186"/>
  <c r="L54" i="186"/>
  <c r="F54" i="186"/>
  <c r="J54" i="186"/>
  <c r="I54" i="186"/>
  <c r="M54" i="186"/>
  <c r="G54" i="186"/>
  <c r="H54" i="186"/>
  <c r="K54" i="186"/>
  <c r="L73" i="186"/>
  <c r="F73" i="186"/>
  <c r="J73" i="186"/>
  <c r="I73" i="186"/>
  <c r="M73" i="186"/>
  <c r="G73" i="186"/>
  <c r="H73" i="186"/>
  <c r="K73" i="186"/>
  <c r="L76" i="186"/>
  <c r="F76" i="186"/>
  <c r="J76" i="186"/>
  <c r="I76" i="186"/>
  <c r="M76" i="186"/>
  <c r="G76" i="186"/>
  <c r="H76" i="186"/>
  <c r="K76" i="186"/>
  <c r="F5" i="186"/>
  <c r="L8" i="186"/>
  <c r="F11" i="186"/>
  <c r="R11" i="186" s="1"/>
  <c r="N17" i="186"/>
  <c r="H17" i="186"/>
  <c r="L17" i="186"/>
  <c r="F17" i="186"/>
  <c r="O17" i="186"/>
  <c r="I17" i="186"/>
  <c r="M26" i="186"/>
  <c r="M27" i="186"/>
  <c r="G30" i="186"/>
  <c r="L31" i="186"/>
  <c r="F31" i="186"/>
  <c r="P31" i="186"/>
  <c r="J31" i="186"/>
  <c r="M31" i="186"/>
  <c r="G31" i="186"/>
  <c r="M33" i="186"/>
  <c r="K34" i="186"/>
  <c r="N51" i="186"/>
  <c r="N54" i="186"/>
  <c r="I64" i="186"/>
  <c r="M64" i="186"/>
  <c r="G64" i="186"/>
  <c r="L64" i="186"/>
  <c r="F64" i="186"/>
  <c r="J64" i="186"/>
  <c r="K64" i="186"/>
  <c r="R67" i="186"/>
  <c r="H67" i="186"/>
  <c r="N73" i="186"/>
  <c r="N76" i="186"/>
  <c r="L28" i="186"/>
  <c r="F28" i="186"/>
  <c r="P28" i="186"/>
  <c r="J28" i="186"/>
  <c r="M28" i="186"/>
  <c r="G28" i="186"/>
  <c r="H5" i="186"/>
  <c r="L12" i="186"/>
  <c r="F12" i="186"/>
  <c r="O12" i="186" s="1"/>
  <c r="J12" i="186"/>
  <c r="M12" i="186"/>
  <c r="G12" i="186"/>
  <c r="L13" i="186"/>
  <c r="F13" i="186"/>
  <c r="P13" i="186"/>
  <c r="J13" i="186"/>
  <c r="M13" i="186"/>
  <c r="G13" i="186"/>
  <c r="P27" i="186"/>
  <c r="N28" i="186"/>
  <c r="O34" i="186"/>
  <c r="L52" i="186"/>
  <c r="F52" i="186"/>
  <c r="J52" i="186"/>
  <c r="I52" i="186"/>
  <c r="M52" i="186"/>
  <c r="G52" i="186"/>
  <c r="N52" i="186"/>
  <c r="H52" i="186"/>
  <c r="L55" i="186"/>
  <c r="F55" i="186"/>
  <c r="P55" i="186"/>
  <c r="J55" i="186"/>
  <c r="O55" i="186"/>
  <c r="I55" i="186"/>
  <c r="M55" i="186"/>
  <c r="G55" i="186"/>
  <c r="N55" i="186"/>
  <c r="H55" i="186"/>
  <c r="F68" i="186"/>
  <c r="R68" i="186"/>
  <c r="L74" i="186"/>
  <c r="F74" i="186"/>
  <c r="J74" i="186"/>
  <c r="I74" i="186"/>
  <c r="M74" i="186"/>
  <c r="G74" i="186"/>
  <c r="N74" i="186"/>
  <c r="H74" i="186"/>
  <c r="D102" i="186"/>
  <c r="D89" i="186"/>
  <c r="D44" i="186"/>
  <c r="D106" i="186"/>
  <c r="D100" i="186"/>
  <c r="D90" i="186"/>
  <c r="D105" i="186"/>
  <c r="D99" i="186"/>
  <c r="D60" i="186"/>
  <c r="D57" i="186"/>
  <c r="D45" i="186"/>
  <c r="D43" i="186"/>
  <c r="D103" i="186"/>
  <c r="D97" i="186"/>
  <c r="D62" i="186"/>
  <c r="D59" i="186"/>
  <c r="D56" i="186"/>
  <c r="D14" i="186"/>
  <c r="D16" i="186"/>
  <c r="D29" i="186"/>
  <c r="D32" i="186"/>
  <c r="D50" i="186"/>
  <c r="D53" i="186"/>
  <c r="D61" i="186"/>
  <c r="D63" i="186"/>
  <c r="D75" i="186"/>
  <c r="D88" i="186"/>
  <c r="D104" i="186"/>
  <c r="D94" i="186" s="1"/>
  <c r="D3" i="186"/>
  <c r="D6" i="186"/>
  <c r="D9" i="186"/>
  <c r="D66" i="186"/>
  <c r="D69" i="186"/>
  <c r="D72" i="186"/>
  <c r="D81" i="186"/>
  <c r="D4" i="186"/>
  <c r="D7" i="186"/>
  <c r="D10" i="186"/>
  <c r="D65" i="186"/>
  <c r="D101" i="186"/>
  <c r="I43" i="185"/>
  <c r="I46" i="185" s="1"/>
  <c r="K3" i="185"/>
  <c r="L6" i="185"/>
  <c r="N74" i="185"/>
  <c r="H74" i="185"/>
  <c r="K74" i="185"/>
  <c r="I74" i="185"/>
  <c r="J74" i="185"/>
  <c r="M74" i="185"/>
  <c r="F74" i="185"/>
  <c r="O74" i="185" s="1"/>
  <c r="L74" i="185"/>
  <c r="G74" i="185"/>
  <c r="D104" i="185"/>
  <c r="D94" i="185" s="1"/>
  <c r="D98" i="185"/>
  <c r="D91" i="185"/>
  <c r="D88" i="185"/>
  <c r="D72" i="185"/>
  <c r="D69" i="185"/>
  <c r="D67" i="185"/>
  <c r="D66" i="185"/>
  <c r="D65" i="185"/>
  <c r="D64" i="185"/>
  <c r="D47" i="185"/>
  <c r="D34" i="185"/>
  <c r="D107" i="185"/>
  <c r="D95" i="185" s="1"/>
  <c r="D100" i="185"/>
  <c r="D59" i="185"/>
  <c r="D58" i="185"/>
  <c r="D57" i="185"/>
  <c r="D44" i="185"/>
  <c r="D46" i="185" s="1"/>
  <c r="D33" i="185"/>
  <c r="D30" i="185"/>
  <c r="D103" i="185"/>
  <c r="D75" i="185"/>
  <c r="D53" i="185"/>
  <c r="D16" i="185"/>
  <c r="D14" i="185"/>
  <c r="D102" i="185"/>
  <c r="D81" i="185"/>
  <c r="D101" i="185"/>
  <c r="D90" i="185"/>
  <c r="D105" i="185"/>
  <c r="D89" i="185"/>
  <c r="D73" i="185"/>
  <c r="D62" i="185"/>
  <c r="D51" i="185"/>
  <c r="D45" i="185"/>
  <c r="D32" i="185"/>
  <c r="D31" i="185"/>
  <c r="D11" i="185"/>
  <c r="D8" i="185"/>
  <c r="D5" i="185"/>
  <c r="D61" i="185"/>
  <c r="D60" i="185"/>
  <c r="D50" i="185"/>
  <c r="D68" i="185"/>
  <c r="D55" i="185"/>
  <c r="D56" i="185"/>
  <c r="D52" i="185"/>
  <c r="D29" i="185"/>
  <c r="D26" i="185"/>
  <c r="D106" i="185"/>
  <c r="D54" i="185"/>
  <c r="D97" i="185"/>
  <c r="D76" i="185"/>
  <c r="D13" i="185"/>
  <c r="D10" i="185"/>
  <c r="D9" i="185"/>
  <c r="M6" i="185"/>
  <c r="D12" i="185"/>
  <c r="O3" i="185"/>
  <c r="I3" i="185"/>
  <c r="P3" i="185"/>
  <c r="H3" i="185"/>
  <c r="N3" i="185"/>
  <c r="G3" i="185"/>
  <c r="M3" i="185"/>
  <c r="F3" i="185"/>
  <c r="J3" i="185"/>
  <c r="O28" i="185"/>
  <c r="I28" i="185"/>
  <c r="J28" i="185"/>
  <c r="K28" i="185"/>
  <c r="L28" i="185"/>
  <c r="H28" i="185"/>
  <c r="G28" i="185"/>
  <c r="M28" i="185"/>
  <c r="F63" i="185"/>
  <c r="R63" i="185"/>
  <c r="D7" i="185"/>
  <c r="D17" i="185"/>
  <c r="N28" i="185"/>
  <c r="D4" i="185"/>
  <c r="P28" i="185"/>
  <c r="O6" i="185"/>
  <c r="I6" i="185"/>
  <c r="J6" i="185"/>
  <c r="P6" i="185"/>
  <c r="H6" i="185"/>
  <c r="N6" i="185"/>
  <c r="Q6" i="185" s="1"/>
  <c r="R6" i="185" s="1"/>
  <c r="G6" i="185"/>
  <c r="K6" i="185"/>
  <c r="L15" i="185"/>
  <c r="R15" i="185" s="1"/>
  <c r="J27" i="185"/>
  <c r="P27" i="185"/>
  <c r="H27" i="185"/>
  <c r="I27" i="185"/>
  <c r="N27" i="185"/>
  <c r="M27" i="185"/>
  <c r="K27" i="185"/>
  <c r="O27" i="185"/>
  <c r="R41" i="185"/>
  <c r="L30" i="184"/>
  <c r="F30" i="184"/>
  <c r="O30" i="184"/>
  <c r="I30" i="184"/>
  <c r="N30" i="184"/>
  <c r="K30" i="184"/>
  <c r="H30" i="184"/>
  <c r="P30" i="184"/>
  <c r="J30" i="184"/>
  <c r="M30" i="184"/>
  <c r="G30" i="184"/>
  <c r="J4" i="184"/>
  <c r="P4" i="184"/>
  <c r="J7" i="184"/>
  <c r="P7" i="184"/>
  <c r="J10" i="184"/>
  <c r="P10" i="184"/>
  <c r="D12" i="184"/>
  <c r="D13" i="184"/>
  <c r="D27" i="184"/>
  <c r="D28" i="184"/>
  <c r="D31" i="184"/>
  <c r="K4" i="184"/>
  <c r="G4" i="184"/>
  <c r="M4" i="184"/>
  <c r="D5" i="184"/>
  <c r="G7" i="184"/>
  <c r="M7" i="184"/>
  <c r="D8" i="184"/>
  <c r="G10" i="184"/>
  <c r="M10" i="184"/>
  <c r="D11" i="184"/>
  <c r="D62" i="184"/>
  <c r="D103" i="184"/>
  <c r="K7" i="184"/>
  <c r="K10" i="184"/>
  <c r="P56" i="184"/>
  <c r="J56" i="184"/>
  <c r="O56" i="184"/>
  <c r="I56" i="184"/>
  <c r="N56" i="184"/>
  <c r="H56" i="184"/>
  <c r="M56" i="184"/>
  <c r="G56" i="184"/>
  <c r="L56" i="184"/>
  <c r="F56" i="184"/>
  <c r="H4" i="184"/>
  <c r="N4" i="184"/>
  <c r="H7" i="184"/>
  <c r="N7" i="184"/>
  <c r="H10" i="184"/>
  <c r="N10" i="184"/>
  <c r="D15" i="184"/>
  <c r="D17" i="184"/>
  <c r="D26" i="184"/>
  <c r="D102" i="184"/>
  <c r="D89" i="184"/>
  <c r="D44" i="184"/>
  <c r="D107" i="184"/>
  <c r="D95" i="184" s="1"/>
  <c r="D101" i="184"/>
  <c r="D81" i="184"/>
  <c r="D76" i="184"/>
  <c r="D75" i="184"/>
  <c r="D74" i="184"/>
  <c r="D73" i="184"/>
  <c r="D68" i="184"/>
  <c r="D63" i="184"/>
  <c r="D61" i="184"/>
  <c r="D58" i="184"/>
  <c r="D55" i="184"/>
  <c r="D54" i="184"/>
  <c r="D53" i="184"/>
  <c r="D52" i="184"/>
  <c r="D51" i="184"/>
  <c r="D50" i="184"/>
  <c r="D106" i="184"/>
  <c r="D100" i="184"/>
  <c r="D90" i="184"/>
  <c r="D105" i="184"/>
  <c r="D99" i="184"/>
  <c r="D60" i="184"/>
  <c r="D57" i="184"/>
  <c r="D45" i="184"/>
  <c r="D43" i="184"/>
  <c r="D104" i="184"/>
  <c r="D94" i="184" s="1"/>
  <c r="D98" i="184"/>
  <c r="D91" i="184"/>
  <c r="D88" i="184"/>
  <c r="D72" i="184"/>
  <c r="D69" i="184"/>
  <c r="D67" i="184"/>
  <c r="D66" i="184"/>
  <c r="D65" i="184"/>
  <c r="D64" i="184"/>
  <c r="D47" i="184"/>
  <c r="D34" i="184"/>
  <c r="F4" i="184"/>
  <c r="L4" i="184"/>
  <c r="F7" i="184"/>
  <c r="L7" i="184"/>
  <c r="F10" i="184"/>
  <c r="L10" i="184"/>
  <c r="D14" i="184"/>
  <c r="D16" i="184"/>
  <c r="D29" i="184"/>
  <c r="D32" i="184"/>
  <c r="D33" i="184"/>
  <c r="K56" i="184"/>
  <c r="D59" i="184"/>
  <c r="D97" i="184"/>
  <c r="D3" i="184"/>
  <c r="I4" i="184"/>
  <c r="D6" i="184"/>
  <c r="I7" i="184"/>
  <c r="D9" i="184"/>
  <c r="I10" i="184"/>
  <c r="D5" i="183"/>
  <c r="D57" i="183"/>
  <c r="D102" i="183"/>
  <c r="D103" i="183"/>
  <c r="D97" i="183"/>
  <c r="D62" i="183"/>
  <c r="D59" i="183"/>
  <c r="D56" i="183"/>
  <c r="D101" i="183"/>
  <c r="D65" i="183"/>
  <c r="D63" i="183"/>
  <c r="D33" i="183"/>
  <c r="D30" i="183"/>
  <c r="D100" i="183"/>
  <c r="D107" i="183"/>
  <c r="D95" i="183" s="1"/>
  <c r="D104" i="183"/>
  <c r="D94" i="183" s="1"/>
  <c r="D91" i="183"/>
  <c r="D89" i="183"/>
  <c r="D76" i="183"/>
  <c r="D73" i="183"/>
  <c r="D69" i="183"/>
  <c r="D54" i="183"/>
  <c r="D51" i="183"/>
  <c r="D44" i="183"/>
  <c r="D9" i="183"/>
  <c r="D6" i="183"/>
  <c r="D3" i="183"/>
  <c r="D90" i="183"/>
  <c r="D72" i="183"/>
  <c r="D34" i="183"/>
  <c r="D32" i="183"/>
  <c r="D27" i="183"/>
  <c r="D12" i="183"/>
  <c r="D55" i="183"/>
  <c r="D43" i="183"/>
  <c r="D8" i="183"/>
  <c r="D7" i="183"/>
  <c r="D106" i="183"/>
  <c r="D67" i="183"/>
  <c r="D66" i="183"/>
  <c r="D58" i="183"/>
  <c r="D28" i="183"/>
  <c r="D15" i="183"/>
  <c r="D14" i="183"/>
  <c r="D13" i="183"/>
  <c r="D11" i="183"/>
  <c r="D10" i="183"/>
  <c r="D98" i="183"/>
  <c r="D88" i="183"/>
  <c r="D81" i="183"/>
  <c r="D68" i="183"/>
  <c r="D60" i="183"/>
  <c r="D50" i="183"/>
  <c r="D26" i="183"/>
  <c r="D17" i="183"/>
  <c r="D16" i="183"/>
  <c r="D52" i="183"/>
  <c r="D75" i="183"/>
  <c r="D64" i="183"/>
  <c r="D4" i="183"/>
  <c r="D29" i="183"/>
  <c r="D31" i="183"/>
  <c r="D47" i="183"/>
  <c r="D53" i="183"/>
  <c r="D45" i="183"/>
  <c r="D99" i="183"/>
  <c r="D61" i="183"/>
  <c r="D74" i="183"/>
  <c r="D105" i="183"/>
  <c r="R41" i="183"/>
  <c r="D6" i="182"/>
  <c r="D7" i="182"/>
  <c r="D8" i="182"/>
  <c r="D64" i="182"/>
  <c r="D89" i="182"/>
  <c r="D103" i="182"/>
  <c r="D97" i="182"/>
  <c r="D62" i="182"/>
  <c r="D59" i="182"/>
  <c r="D56" i="182"/>
  <c r="D106" i="182"/>
  <c r="D99" i="182"/>
  <c r="D81" i="182"/>
  <c r="D74" i="182"/>
  <c r="D68" i="182"/>
  <c r="D55" i="182"/>
  <c r="D52" i="182"/>
  <c r="D47" i="182"/>
  <c r="D105" i="182"/>
  <c r="D98" i="182"/>
  <c r="D90" i="182"/>
  <c r="D72" i="182"/>
  <c r="D66" i="182"/>
  <c r="D58" i="182"/>
  <c r="D57" i="182"/>
  <c r="D43" i="182"/>
  <c r="D32" i="182"/>
  <c r="D29" i="182"/>
  <c r="D104" i="182"/>
  <c r="D94" i="182" s="1"/>
  <c r="D88" i="182"/>
  <c r="D75" i="182"/>
  <c r="D61" i="182"/>
  <c r="D60" i="182"/>
  <c r="D53" i="182"/>
  <c r="D50" i="182"/>
  <c r="D45" i="182"/>
  <c r="D107" i="182"/>
  <c r="D95" i="182" s="1"/>
  <c r="D100" i="182"/>
  <c r="D65" i="182"/>
  <c r="D63" i="182"/>
  <c r="D33" i="182"/>
  <c r="D30" i="182"/>
  <c r="D26" i="182"/>
  <c r="D17" i="182"/>
  <c r="D15" i="182"/>
  <c r="D4" i="182"/>
  <c r="D16" i="182"/>
  <c r="D31" i="182"/>
  <c r="D44" i="182"/>
  <c r="D91" i="182"/>
  <c r="D54" i="182"/>
  <c r="D76" i="182"/>
  <c r="D3" i="182"/>
  <c r="D34" i="182"/>
  <c r="D102" i="182"/>
  <c r="D93" i="182" s="1"/>
  <c r="D67" i="182"/>
  <c r="D5" i="182"/>
  <c r="D12" i="182"/>
  <c r="D27" i="182"/>
  <c r="D9" i="182"/>
  <c r="D10" i="182"/>
  <c r="D11" i="182"/>
  <c r="D13" i="182"/>
  <c r="D14" i="182"/>
  <c r="D28" i="182"/>
  <c r="D51" i="182"/>
  <c r="D69" i="182"/>
  <c r="D73" i="182"/>
  <c r="R41" i="182"/>
  <c r="D103" i="181"/>
  <c r="D97" i="181"/>
  <c r="D62" i="181"/>
  <c r="D59" i="181"/>
  <c r="D56" i="181"/>
  <c r="D105" i="181"/>
  <c r="D98" i="181"/>
  <c r="D90" i="181"/>
  <c r="D72" i="181"/>
  <c r="D66" i="181"/>
  <c r="D58" i="181"/>
  <c r="D57" i="181"/>
  <c r="D43" i="181"/>
  <c r="D32" i="181"/>
  <c r="D29" i="181"/>
  <c r="D104" i="181"/>
  <c r="D94" i="181" s="1"/>
  <c r="D88" i="181"/>
  <c r="D75" i="181"/>
  <c r="D61" i="181"/>
  <c r="D60" i="181"/>
  <c r="D53" i="181"/>
  <c r="D50" i="181"/>
  <c r="D45" i="181"/>
  <c r="D99" i="181"/>
  <c r="D91" i="181"/>
  <c r="D67" i="181"/>
  <c r="D33" i="181"/>
  <c r="D31" i="181"/>
  <c r="D26" i="181"/>
  <c r="D17" i="181"/>
  <c r="D15" i="181"/>
  <c r="D106" i="181"/>
  <c r="D93" i="181" s="1"/>
  <c r="D65" i="181"/>
  <c r="D64" i="181"/>
  <c r="D34" i="181"/>
  <c r="D101" i="181"/>
  <c r="D89" i="181"/>
  <c r="D81" i="181"/>
  <c r="D63" i="181"/>
  <c r="D30" i="181"/>
  <c r="D28" i="181"/>
  <c r="D27" i="181"/>
  <c r="H3" i="181"/>
  <c r="N3" i="181"/>
  <c r="F4" i="181"/>
  <c r="Q4" i="181" s="1"/>
  <c r="R4" i="181" s="1"/>
  <c r="L4" i="181"/>
  <c r="J5" i="181"/>
  <c r="P5" i="181"/>
  <c r="H6" i="181"/>
  <c r="N6" i="181"/>
  <c r="F7" i="181"/>
  <c r="G8" i="181"/>
  <c r="G9" i="181"/>
  <c r="G10" i="181"/>
  <c r="D12" i="181"/>
  <c r="G13" i="181"/>
  <c r="H14" i="181"/>
  <c r="K16" i="181"/>
  <c r="D52" i="181"/>
  <c r="D74" i="181"/>
  <c r="D100" i="181"/>
  <c r="K5" i="181"/>
  <c r="M54" i="181"/>
  <c r="G54" i="181"/>
  <c r="I54" i="181"/>
  <c r="H54" i="181"/>
  <c r="F54" i="181"/>
  <c r="N54" i="181"/>
  <c r="K54" i="181"/>
  <c r="F5" i="181"/>
  <c r="L5" i="181"/>
  <c r="F16" i="181"/>
  <c r="N16" i="181"/>
  <c r="F68" i="181"/>
  <c r="R68" i="181" s="1"/>
  <c r="J76" i="181"/>
  <c r="K6" i="181"/>
  <c r="H16" i="181"/>
  <c r="D48" i="181"/>
  <c r="F47" i="181"/>
  <c r="F48" i="181" s="1"/>
  <c r="N47" i="181"/>
  <c r="N48" i="181" s="1"/>
  <c r="M51" i="181"/>
  <c r="G51" i="181"/>
  <c r="I51" i="181"/>
  <c r="H51" i="181"/>
  <c r="K51" i="181"/>
  <c r="F51" i="181"/>
  <c r="N51" i="181"/>
  <c r="L54" i="181"/>
  <c r="F69" i="181"/>
  <c r="L69" i="181" s="1"/>
  <c r="R69" i="181" s="1"/>
  <c r="M73" i="181"/>
  <c r="G73" i="181"/>
  <c r="I73" i="181"/>
  <c r="H73" i="181"/>
  <c r="K73" i="181"/>
  <c r="F73" i="181"/>
  <c r="N73" i="181"/>
  <c r="M16" i="181"/>
  <c r="G16" i="181"/>
  <c r="L16" i="181"/>
  <c r="M76" i="181"/>
  <c r="G76" i="181"/>
  <c r="I76" i="181"/>
  <c r="H76" i="181"/>
  <c r="F76" i="181"/>
  <c r="N76" i="181"/>
  <c r="K76" i="181"/>
  <c r="J54" i="181"/>
  <c r="K3" i="181"/>
  <c r="G5" i="181"/>
  <c r="M5" i="181"/>
  <c r="F3" i="181"/>
  <c r="L3" i="181"/>
  <c r="H5" i="181"/>
  <c r="N5" i="181"/>
  <c r="F6" i="181"/>
  <c r="L6" i="181"/>
  <c r="P9" i="181"/>
  <c r="J9" i="181"/>
  <c r="L9" i="181"/>
  <c r="N10" i="181"/>
  <c r="H10" i="181"/>
  <c r="L10" i="181"/>
  <c r="O13" i="181"/>
  <c r="I13" i="181"/>
  <c r="L13" i="181"/>
  <c r="M14" i="181"/>
  <c r="G14" i="181"/>
  <c r="L14" i="181"/>
  <c r="I16" i="181"/>
  <c r="P16" i="181"/>
  <c r="K47" i="181"/>
  <c r="K48" i="181" s="1"/>
  <c r="J51" i="181"/>
  <c r="M55" i="181"/>
  <c r="G55" i="181"/>
  <c r="K55" i="181"/>
  <c r="J55" i="181"/>
  <c r="P55" i="181"/>
  <c r="F55" i="181"/>
  <c r="N55" i="181"/>
  <c r="I55" i="181"/>
  <c r="J73" i="181"/>
  <c r="G3" i="181"/>
  <c r="K4" i="181"/>
  <c r="I5" i="181"/>
  <c r="G6" i="181"/>
  <c r="N7" i="181"/>
  <c r="H7" i="181"/>
  <c r="L7" i="181"/>
  <c r="L8" i="181"/>
  <c r="F8" i="181"/>
  <c r="M8" i="181"/>
  <c r="F9" i="181"/>
  <c r="M9" i="181"/>
  <c r="F10" i="181"/>
  <c r="M10" i="181"/>
  <c r="R11" i="181"/>
  <c r="F13" i="181"/>
  <c r="M13" i="181"/>
  <c r="F14" i="181"/>
  <c r="N14" i="181"/>
  <c r="J16" i="181"/>
  <c r="Q16" i="181" s="1"/>
  <c r="F44" i="181"/>
  <c r="F46" i="181" s="1"/>
  <c r="L51" i="181"/>
  <c r="H55" i="181"/>
  <c r="L73" i="181"/>
  <c r="R41" i="181"/>
  <c r="L16" i="180"/>
  <c r="F16" i="180"/>
  <c r="O16" i="180"/>
  <c r="I16" i="180"/>
  <c r="K16" i="180"/>
  <c r="J16" i="180"/>
  <c r="P16" i="180"/>
  <c r="G16" i="180"/>
  <c r="H16" i="180"/>
  <c r="Q16" i="180" s="1"/>
  <c r="M16" i="180"/>
  <c r="O6" i="180"/>
  <c r="I6" i="180"/>
  <c r="L6" i="180"/>
  <c r="F6" i="180"/>
  <c r="K6" i="180"/>
  <c r="G6" i="180"/>
  <c r="J6" i="180"/>
  <c r="H6" i="180"/>
  <c r="M6" i="180"/>
  <c r="P6" i="180"/>
  <c r="N6" i="180"/>
  <c r="L32" i="180"/>
  <c r="F32" i="180"/>
  <c r="Q32" i="180" s="1"/>
  <c r="O32" i="180"/>
  <c r="I32" i="180"/>
  <c r="K32" i="180"/>
  <c r="J32" i="180"/>
  <c r="P32" i="180"/>
  <c r="G32" i="180"/>
  <c r="H32" i="180"/>
  <c r="M32" i="180"/>
  <c r="L14" i="180"/>
  <c r="F14" i="180"/>
  <c r="O14" i="180"/>
  <c r="I14" i="180"/>
  <c r="K14" i="180"/>
  <c r="J14" i="180"/>
  <c r="P14" i="180"/>
  <c r="G14" i="180"/>
  <c r="H14" i="180"/>
  <c r="M14" i="180"/>
  <c r="N16" i="180"/>
  <c r="N14" i="180"/>
  <c r="D4" i="180"/>
  <c r="G9" i="180"/>
  <c r="P9" i="180"/>
  <c r="K10" i="180"/>
  <c r="D26" i="180"/>
  <c r="D30" i="180"/>
  <c r="D47" i="180"/>
  <c r="D3" i="180"/>
  <c r="K9" i="180"/>
  <c r="F10" i="180"/>
  <c r="D29" i="180"/>
  <c r="D45" i="180"/>
  <c r="D57" i="180"/>
  <c r="M10" i="180"/>
  <c r="G10" i="180"/>
  <c r="P10" i="180"/>
  <c r="J10" i="180"/>
  <c r="N10" i="180"/>
  <c r="D102" i="180"/>
  <c r="D89" i="180"/>
  <c r="D44" i="180"/>
  <c r="D107" i="180"/>
  <c r="D95" i="180" s="1"/>
  <c r="D101" i="180"/>
  <c r="D81" i="180"/>
  <c r="D76" i="180"/>
  <c r="D75" i="180"/>
  <c r="D74" i="180"/>
  <c r="D73" i="180"/>
  <c r="D68" i="180"/>
  <c r="D63" i="180"/>
  <c r="D61" i="180"/>
  <c r="D58" i="180"/>
  <c r="D55" i="180"/>
  <c r="D54" i="180"/>
  <c r="D53" i="180"/>
  <c r="D52" i="180"/>
  <c r="D51" i="180"/>
  <c r="D50" i="180"/>
  <c r="D106" i="180"/>
  <c r="D100" i="180"/>
  <c r="D90" i="180"/>
  <c r="D103" i="180"/>
  <c r="D97" i="180"/>
  <c r="D92" i="180" s="1"/>
  <c r="D62" i="180"/>
  <c r="D59" i="180"/>
  <c r="D56" i="180"/>
  <c r="D11" i="180"/>
  <c r="D8" i="180"/>
  <c r="D5" i="180"/>
  <c r="D72" i="180"/>
  <c r="D69" i="180"/>
  <c r="D66" i="180"/>
  <c r="D104" i="180"/>
  <c r="D94" i="180" s="1"/>
  <c r="D88" i="180"/>
  <c r="D67" i="180"/>
  <c r="D64" i="180"/>
  <c r="D34" i="180"/>
  <c r="D31" i="180"/>
  <c r="D28" i="180"/>
  <c r="D27" i="180"/>
  <c r="D13" i="180"/>
  <c r="D12" i="180"/>
  <c r="D7" i="180"/>
  <c r="H10" i="180"/>
  <c r="D15" i="180"/>
  <c r="D17" i="180"/>
  <c r="D33" i="180"/>
  <c r="D60" i="180"/>
  <c r="D91" i="180"/>
  <c r="D46" i="180"/>
  <c r="I43" i="180"/>
  <c r="I46" i="180" s="1"/>
  <c r="O9" i="180"/>
  <c r="I9" i="180"/>
  <c r="L9" i="180"/>
  <c r="F9" i="180"/>
  <c r="N9" i="180"/>
  <c r="I10" i="180"/>
  <c r="I65" i="180"/>
  <c r="N65" i="180"/>
  <c r="H65" i="180"/>
  <c r="M65" i="180"/>
  <c r="G65" i="180"/>
  <c r="J65" i="180"/>
  <c r="K65" i="180"/>
  <c r="O61" i="179"/>
  <c r="I61" i="179"/>
  <c r="M61" i="179"/>
  <c r="G61" i="179"/>
  <c r="K61" i="179"/>
  <c r="J61" i="179"/>
  <c r="H61" i="179"/>
  <c r="L61" i="179"/>
  <c r="F61" i="179"/>
  <c r="P61" i="179"/>
  <c r="N61" i="179"/>
  <c r="J4" i="179"/>
  <c r="P4" i="179"/>
  <c r="J7" i="179"/>
  <c r="P7" i="179"/>
  <c r="J10" i="179"/>
  <c r="D27" i="179"/>
  <c r="D28" i="179"/>
  <c r="D34" i="179"/>
  <c r="D53" i="179"/>
  <c r="K7" i="179"/>
  <c r="F68" i="179"/>
  <c r="R68" i="179"/>
  <c r="F81" i="179"/>
  <c r="L81" i="179" s="1"/>
  <c r="D102" i="179"/>
  <c r="D89" i="179"/>
  <c r="D105" i="179"/>
  <c r="D99" i="179"/>
  <c r="D60" i="179"/>
  <c r="D57" i="179"/>
  <c r="D45" i="179"/>
  <c r="D43" i="179"/>
  <c r="D103" i="179"/>
  <c r="D97" i="179"/>
  <c r="D62" i="179"/>
  <c r="D59" i="179"/>
  <c r="D56" i="179"/>
  <c r="D107" i="179"/>
  <c r="D95" i="179" s="1"/>
  <c r="D65" i="179"/>
  <c r="D55" i="179"/>
  <c r="D52" i="179"/>
  <c r="D106" i="179"/>
  <c r="D44" i="179"/>
  <c r="D32" i="179"/>
  <c r="D29" i="179"/>
  <c r="D16" i="179"/>
  <c r="D14" i="179"/>
  <c r="D104" i="179"/>
  <c r="D94" i="179" s="1"/>
  <c r="D91" i="179"/>
  <c r="D88" i="179"/>
  <c r="D69" i="179"/>
  <c r="D64" i="179"/>
  <c r="D58" i="179"/>
  <c r="D54" i="179"/>
  <c r="D51" i="179"/>
  <c r="D98" i="179"/>
  <c r="D72" i="179"/>
  <c r="D67" i="179"/>
  <c r="D66" i="179"/>
  <c r="D33" i="179"/>
  <c r="D30" i="179"/>
  <c r="D26" i="179"/>
  <c r="D17" i="179"/>
  <c r="F4" i="179"/>
  <c r="L4" i="179"/>
  <c r="F7" i="179"/>
  <c r="L7" i="179"/>
  <c r="F10" i="179"/>
  <c r="M10" i="179"/>
  <c r="F11" i="179"/>
  <c r="R11" i="179" s="1"/>
  <c r="D13" i="179"/>
  <c r="D100" i="179"/>
  <c r="K4" i="179"/>
  <c r="G4" i="179"/>
  <c r="M4" i="179"/>
  <c r="D5" i="179"/>
  <c r="G7" i="179"/>
  <c r="M7" i="179"/>
  <c r="D8" i="179"/>
  <c r="G10" i="179"/>
  <c r="D31" i="179"/>
  <c r="D75" i="179"/>
  <c r="D101" i="179"/>
  <c r="L10" i="179"/>
  <c r="K10" i="179"/>
  <c r="L74" i="179"/>
  <c r="F74" i="179"/>
  <c r="I74" i="179"/>
  <c r="M74" i="179"/>
  <c r="G74" i="179"/>
  <c r="K74" i="179"/>
  <c r="J74" i="179"/>
  <c r="H74" i="179"/>
  <c r="N74" i="179"/>
  <c r="H4" i="179"/>
  <c r="N4" i="179"/>
  <c r="H7" i="179"/>
  <c r="N7" i="179"/>
  <c r="H10" i="179"/>
  <c r="O10" i="179"/>
  <c r="D12" i="179"/>
  <c r="D15" i="179"/>
  <c r="R41" i="179"/>
  <c r="D47" i="179"/>
  <c r="D50" i="179"/>
  <c r="D63" i="179"/>
  <c r="D90" i="179"/>
  <c r="D3" i="179"/>
  <c r="I4" i="179"/>
  <c r="D6" i="179"/>
  <c r="I7" i="179"/>
  <c r="D9" i="179"/>
  <c r="I10" i="179"/>
  <c r="P10" i="179"/>
  <c r="D73" i="179"/>
  <c r="D76" i="179"/>
  <c r="R41" i="178"/>
  <c r="R67" i="178"/>
  <c r="F88" i="178"/>
  <c r="L88" i="178" s="1"/>
  <c r="O94" i="178"/>
  <c r="D102" i="178"/>
  <c r="D89" i="178"/>
  <c r="D107" i="178"/>
  <c r="D95" i="178" s="1"/>
  <c r="D101" i="178"/>
  <c r="D81" i="178"/>
  <c r="D106" i="178"/>
  <c r="D100" i="178"/>
  <c r="D90" i="178"/>
  <c r="D105" i="178"/>
  <c r="D99" i="178"/>
  <c r="D103" i="178"/>
  <c r="D97" i="178"/>
  <c r="D47" i="178"/>
  <c r="D91" i="178"/>
  <c r="H94" i="178"/>
  <c r="P5" i="177"/>
  <c r="J5" i="177"/>
  <c r="O5" i="177"/>
  <c r="I5" i="177"/>
  <c r="K5" i="177"/>
  <c r="F5" i="177"/>
  <c r="H5" i="177"/>
  <c r="N5" i="177"/>
  <c r="G5" i="177"/>
  <c r="L5" i="177"/>
  <c r="M5" i="177"/>
  <c r="N3" i="177"/>
  <c r="H3" i="177"/>
  <c r="M3" i="177"/>
  <c r="G3" i="177"/>
  <c r="K3" i="177"/>
  <c r="F3" i="177"/>
  <c r="J3" i="177"/>
  <c r="P3" i="177"/>
  <c r="I3" i="177"/>
  <c r="L3" i="177"/>
  <c r="O3" i="177"/>
  <c r="P59" i="177"/>
  <c r="J59" i="177"/>
  <c r="O59" i="177"/>
  <c r="I59" i="177"/>
  <c r="M59" i="177"/>
  <c r="G59" i="177"/>
  <c r="L59" i="177"/>
  <c r="F59" i="177"/>
  <c r="H59" i="177"/>
  <c r="M13" i="177"/>
  <c r="G13" i="177"/>
  <c r="L13" i="177"/>
  <c r="F13" i="177"/>
  <c r="O13" i="177"/>
  <c r="N33" i="177"/>
  <c r="H33" i="177"/>
  <c r="J33" i="177"/>
  <c r="P33" i="177"/>
  <c r="I33" i="177"/>
  <c r="O33" i="177"/>
  <c r="K59" i="177"/>
  <c r="D102" i="177"/>
  <c r="D89" i="177"/>
  <c r="D44" i="177"/>
  <c r="D107" i="177"/>
  <c r="D95" i="177" s="1"/>
  <c r="D101" i="177"/>
  <c r="D81" i="177"/>
  <c r="D76" i="177"/>
  <c r="D75" i="177"/>
  <c r="D74" i="177"/>
  <c r="D73" i="177"/>
  <c r="D68" i="177"/>
  <c r="D63" i="177"/>
  <c r="D61" i="177"/>
  <c r="D58" i="177"/>
  <c r="D105" i="177"/>
  <c r="D99" i="177"/>
  <c r="D60" i="177"/>
  <c r="D57" i="177"/>
  <c r="D45" i="177"/>
  <c r="D43" i="177"/>
  <c r="D104" i="177"/>
  <c r="D94" i="177" s="1"/>
  <c r="D98" i="177"/>
  <c r="D91" i="177"/>
  <c r="D88" i="177"/>
  <c r="D72" i="177"/>
  <c r="D69" i="177"/>
  <c r="D67" i="177"/>
  <c r="D66" i="177"/>
  <c r="D65" i="177"/>
  <c r="D64" i="177"/>
  <c r="D47" i="177"/>
  <c r="D97" i="177"/>
  <c r="D55" i="177"/>
  <c r="D54" i="177"/>
  <c r="D53" i="177"/>
  <c r="D52" i="177"/>
  <c r="D51" i="177"/>
  <c r="D50" i="177"/>
  <c r="D32" i="177"/>
  <c r="D29" i="177"/>
  <c r="D16" i="177"/>
  <c r="D14" i="177"/>
  <c r="D90" i="177"/>
  <c r="D56" i="177"/>
  <c r="D10" i="177"/>
  <c r="D7" i="177"/>
  <c r="D4" i="177"/>
  <c r="D103" i="177"/>
  <c r="F6" i="177"/>
  <c r="P6" i="177"/>
  <c r="F8" i="177"/>
  <c r="N8" i="177"/>
  <c r="D12" i="177"/>
  <c r="K13" i="177"/>
  <c r="K17" i="177"/>
  <c r="G26" i="177"/>
  <c r="M27" i="177"/>
  <c r="I28" i="177"/>
  <c r="G30" i="177"/>
  <c r="K31" i="177"/>
  <c r="L33" i="177"/>
  <c r="D9" i="177"/>
  <c r="D11" i="177"/>
  <c r="H13" i="177"/>
  <c r="Q13" i="177" s="1"/>
  <c r="P13" i="177"/>
  <c r="F17" i="177"/>
  <c r="P17" i="177"/>
  <c r="I27" i="177"/>
  <c r="H31" i="177"/>
  <c r="P31" i="177"/>
  <c r="F33" i="177"/>
  <c r="D34" i="177"/>
  <c r="N59" i="177"/>
  <c r="D106" i="177"/>
  <c r="M17" i="177"/>
  <c r="I62" i="177"/>
  <c r="I13" i="177"/>
  <c r="L15" i="177"/>
  <c r="R15" i="177" s="1"/>
  <c r="G17" i="177"/>
  <c r="O26" i="177"/>
  <c r="I26" i="177"/>
  <c r="N26" i="177"/>
  <c r="H26" i="177"/>
  <c r="M26" i="177"/>
  <c r="M28" i="177"/>
  <c r="G28" i="177"/>
  <c r="L28" i="177"/>
  <c r="F28" i="177"/>
  <c r="O28" i="177"/>
  <c r="O30" i="177"/>
  <c r="I30" i="177"/>
  <c r="N30" i="177"/>
  <c r="H30" i="177"/>
  <c r="M30" i="177"/>
  <c r="I31" i="177"/>
  <c r="G33" i="177"/>
  <c r="O17" i="177"/>
  <c r="I17" i="177"/>
  <c r="N17" i="177"/>
  <c r="H17" i="177"/>
  <c r="O27" i="177"/>
  <c r="H27" i="177"/>
  <c r="N27" i="177"/>
  <c r="F27" i="177"/>
  <c r="M31" i="177"/>
  <c r="G31" i="177"/>
  <c r="L31" i="177"/>
  <c r="F31" i="177"/>
  <c r="O31" i="177"/>
  <c r="N6" i="177"/>
  <c r="H6" i="177"/>
  <c r="M6" i="177"/>
  <c r="G6" i="177"/>
  <c r="O6" i="177"/>
  <c r="P8" i="177"/>
  <c r="J8" i="177"/>
  <c r="O8" i="177"/>
  <c r="I8" i="177"/>
  <c r="M8" i="177"/>
  <c r="J13" i="177"/>
  <c r="J17" i="177"/>
  <c r="F26" i="177"/>
  <c r="P26" i="177"/>
  <c r="K27" i="177"/>
  <c r="H28" i="177"/>
  <c r="P28" i="177"/>
  <c r="F30" i="177"/>
  <c r="P30" i="177"/>
  <c r="J31" i="177"/>
  <c r="K33" i="177"/>
  <c r="F81" i="176"/>
  <c r="L81" i="176" s="1"/>
  <c r="R81" i="176" s="1"/>
  <c r="R63" i="176"/>
  <c r="D47" i="176"/>
  <c r="D107" i="176"/>
  <c r="D95" i="176" s="1"/>
  <c r="D102" i="176"/>
  <c r="D89" i="176"/>
  <c r="D44" i="176"/>
  <c r="D106" i="176"/>
  <c r="D105" i="176"/>
  <c r="D99" i="176"/>
  <c r="D45" i="176"/>
  <c r="D43" i="176"/>
  <c r="D103" i="176"/>
  <c r="D97" i="176"/>
  <c r="D100" i="176"/>
  <c r="D90" i="176"/>
  <c r="D98" i="176"/>
  <c r="D104" i="176"/>
  <c r="D94" i="176" s="1"/>
  <c r="D91" i="176"/>
  <c r="D88" i="176"/>
  <c r="L16" i="175"/>
  <c r="F16" i="175"/>
  <c r="O16" i="175"/>
  <c r="I16" i="175"/>
  <c r="K16" i="175"/>
  <c r="J16" i="175"/>
  <c r="H16" i="175"/>
  <c r="P16" i="175"/>
  <c r="G16" i="175"/>
  <c r="M16" i="175"/>
  <c r="O4" i="175"/>
  <c r="I4" i="175"/>
  <c r="N4" i="175"/>
  <c r="H4" i="175"/>
  <c r="M4" i="175"/>
  <c r="G4" i="175"/>
  <c r="L4" i="175"/>
  <c r="F4" i="175"/>
  <c r="P4" i="175"/>
  <c r="J4" i="175"/>
  <c r="N16" i="175"/>
  <c r="K4" i="175"/>
  <c r="O7" i="175"/>
  <c r="I7" i="175"/>
  <c r="N7" i="175"/>
  <c r="H7" i="175"/>
  <c r="M7" i="175"/>
  <c r="G7" i="175"/>
  <c r="L7" i="175"/>
  <c r="F7" i="175"/>
  <c r="P7" i="175"/>
  <c r="J7" i="175"/>
  <c r="O10" i="175"/>
  <c r="I10" i="175"/>
  <c r="N10" i="175"/>
  <c r="H10" i="175"/>
  <c r="M10" i="175"/>
  <c r="G10" i="175"/>
  <c r="L10" i="175"/>
  <c r="F10" i="175"/>
  <c r="P10" i="175"/>
  <c r="J10" i="175"/>
  <c r="I54" i="175"/>
  <c r="M54" i="175"/>
  <c r="G54" i="175"/>
  <c r="F54" i="175"/>
  <c r="L54" i="175"/>
  <c r="H54" i="175"/>
  <c r="N54" i="175"/>
  <c r="K54" i="175"/>
  <c r="J54" i="175"/>
  <c r="K10" i="175"/>
  <c r="L14" i="175"/>
  <c r="F14" i="175"/>
  <c r="O14" i="175"/>
  <c r="I14" i="175"/>
  <c r="K14" i="175"/>
  <c r="J14" i="175"/>
  <c r="H14" i="175"/>
  <c r="P14" i="175"/>
  <c r="G14" i="175"/>
  <c r="M14" i="175"/>
  <c r="Q14" i="175" s="1"/>
  <c r="I51" i="175"/>
  <c r="M51" i="175"/>
  <c r="G51" i="175"/>
  <c r="F51" i="175"/>
  <c r="L51" i="175"/>
  <c r="H51" i="175"/>
  <c r="N51" i="175"/>
  <c r="K51" i="175"/>
  <c r="J51" i="175"/>
  <c r="D12" i="175"/>
  <c r="D13" i="175"/>
  <c r="D26" i="175"/>
  <c r="D30" i="175"/>
  <c r="D33" i="175"/>
  <c r="D66" i="175"/>
  <c r="D69" i="175"/>
  <c r="D72" i="175"/>
  <c r="O58" i="175"/>
  <c r="I58" i="175"/>
  <c r="M58" i="175"/>
  <c r="G58" i="175"/>
  <c r="P58" i="175"/>
  <c r="F58" i="175"/>
  <c r="L58" i="175"/>
  <c r="H58" i="175"/>
  <c r="D105" i="175"/>
  <c r="D99" i="175"/>
  <c r="D60" i="175"/>
  <c r="D57" i="175"/>
  <c r="D45" i="175"/>
  <c r="D43" i="175"/>
  <c r="D103" i="175"/>
  <c r="D97" i="175"/>
  <c r="D62" i="175"/>
  <c r="D59" i="175"/>
  <c r="D56" i="175"/>
  <c r="D102" i="175"/>
  <c r="D93" i="175" s="1"/>
  <c r="D90" i="175"/>
  <c r="D44" i="175"/>
  <c r="D100" i="175"/>
  <c r="D89" i="175"/>
  <c r="D104" i="175"/>
  <c r="D94" i="175" s="1"/>
  <c r="D88" i="175"/>
  <c r="D81" i="175"/>
  <c r="D74" i="175"/>
  <c r="D68" i="175"/>
  <c r="D65" i="175"/>
  <c r="D55" i="175"/>
  <c r="D52" i="175"/>
  <c r="D34" i="175"/>
  <c r="D31" i="175"/>
  <c r="D28" i="175"/>
  <c r="D27" i="175"/>
  <c r="J58" i="175"/>
  <c r="J76" i="175"/>
  <c r="I73" i="175"/>
  <c r="M73" i="175"/>
  <c r="G73" i="175"/>
  <c r="F73" i="175"/>
  <c r="L73" i="175"/>
  <c r="H73" i="175"/>
  <c r="D5" i="175"/>
  <c r="D8" i="175"/>
  <c r="D11" i="175"/>
  <c r="D29" i="175"/>
  <c r="D50" i="175"/>
  <c r="D53" i="175"/>
  <c r="K58" i="175"/>
  <c r="D61" i="175"/>
  <c r="D63" i="175"/>
  <c r="K73" i="175"/>
  <c r="D75" i="175"/>
  <c r="K76" i="175"/>
  <c r="D15" i="175"/>
  <c r="D17" i="175"/>
  <c r="N58" i="175"/>
  <c r="D64" i="175"/>
  <c r="D67" i="175"/>
  <c r="N73" i="175"/>
  <c r="D91" i="175"/>
  <c r="D98" i="175"/>
  <c r="I76" i="175"/>
  <c r="M76" i="175"/>
  <c r="G76" i="175"/>
  <c r="F76" i="175"/>
  <c r="O76" i="175" s="1"/>
  <c r="R76" i="175" s="1"/>
  <c r="L76" i="175"/>
  <c r="H76" i="175"/>
  <c r="D3" i="175"/>
  <c r="D6" i="175"/>
  <c r="D9" i="175"/>
  <c r="D32" i="175"/>
  <c r="D47" i="175"/>
  <c r="D101" i="175"/>
  <c r="F15" i="174"/>
  <c r="L15" i="174" s="1"/>
  <c r="R15" i="174" s="1"/>
  <c r="O7" i="174"/>
  <c r="I7" i="174"/>
  <c r="J7" i="174"/>
  <c r="N7" i="174"/>
  <c r="F7" i="174"/>
  <c r="L7" i="174"/>
  <c r="K7" i="174"/>
  <c r="P7" i="174"/>
  <c r="G7" i="174"/>
  <c r="D102" i="174"/>
  <c r="D103" i="174"/>
  <c r="D97" i="174"/>
  <c r="D62" i="174"/>
  <c r="D59" i="174"/>
  <c r="D56" i="174"/>
  <c r="D101" i="174"/>
  <c r="D65" i="174"/>
  <c r="D63" i="174"/>
  <c r="D33" i="174"/>
  <c r="D30" i="174"/>
  <c r="D104" i="174"/>
  <c r="D94" i="174" s="1"/>
  <c r="D91" i="174"/>
  <c r="D89" i="174"/>
  <c r="D76" i="174"/>
  <c r="D73" i="174"/>
  <c r="D69" i="174"/>
  <c r="D54" i="174"/>
  <c r="D51" i="174"/>
  <c r="D44" i="174"/>
  <c r="D9" i="174"/>
  <c r="D6" i="174"/>
  <c r="D3" i="174"/>
  <c r="D100" i="174"/>
  <c r="D75" i="174"/>
  <c r="D74" i="174"/>
  <c r="D61" i="174"/>
  <c r="D53" i="174"/>
  <c r="D52" i="174"/>
  <c r="D47" i="174"/>
  <c r="D107" i="174"/>
  <c r="D95" i="174" s="1"/>
  <c r="D90" i="174"/>
  <c r="D72" i="174"/>
  <c r="D34" i="174"/>
  <c r="D32" i="174"/>
  <c r="D99" i="174"/>
  <c r="D55" i="174"/>
  <c r="D43" i="174"/>
  <c r="D31" i="174"/>
  <c r="D29" i="174"/>
  <c r="D13" i="174"/>
  <c r="D4" i="174"/>
  <c r="D88" i="174"/>
  <c r="D68" i="174"/>
  <c r="D66" i="174"/>
  <c r="D57" i="174"/>
  <c r="D28" i="174"/>
  <c r="D14" i="174"/>
  <c r="D12" i="174"/>
  <c r="D10" i="174"/>
  <c r="D5" i="174"/>
  <c r="D106" i="174"/>
  <c r="D45" i="174"/>
  <c r="D81" i="174"/>
  <c r="D67" i="174"/>
  <c r="D58" i="174"/>
  <c r="D17" i="174"/>
  <c r="D8" i="174"/>
  <c r="D64" i="174"/>
  <c r="D27" i="174"/>
  <c r="D105" i="174"/>
  <c r="D60" i="174"/>
  <c r="D50" i="174"/>
  <c r="M7" i="174"/>
  <c r="D26" i="174"/>
  <c r="N16" i="174"/>
  <c r="H16" i="174"/>
  <c r="O16" i="174"/>
  <c r="G16" i="174"/>
  <c r="P16" i="174"/>
  <c r="F16" i="174"/>
  <c r="Q16" i="174" s="1"/>
  <c r="L16" i="174"/>
  <c r="K16" i="174"/>
  <c r="I16" i="174"/>
  <c r="H7" i="174"/>
  <c r="D11" i="174"/>
  <c r="J16" i="174"/>
  <c r="D98" i="174"/>
  <c r="F15" i="173"/>
  <c r="L15" i="173" s="1"/>
  <c r="L45" i="173"/>
  <c r="L46" i="173" s="1"/>
  <c r="L33" i="173"/>
  <c r="M17" i="173"/>
  <c r="G17" i="173"/>
  <c r="N17" i="173"/>
  <c r="H17" i="173"/>
  <c r="O17" i="173"/>
  <c r="Q17" i="173" s="1"/>
  <c r="O33" i="173"/>
  <c r="D102" i="173"/>
  <c r="D89" i="173"/>
  <c r="D44" i="173"/>
  <c r="D107" i="173"/>
  <c r="D95" i="173" s="1"/>
  <c r="D101" i="173"/>
  <c r="D81" i="173"/>
  <c r="D76" i="173"/>
  <c r="D75" i="173"/>
  <c r="D74" i="173"/>
  <c r="D73" i="173"/>
  <c r="D68" i="173"/>
  <c r="D63" i="173"/>
  <c r="D61" i="173"/>
  <c r="D106" i="173"/>
  <c r="D100" i="173"/>
  <c r="D90" i="173"/>
  <c r="D103" i="173"/>
  <c r="D97" i="173"/>
  <c r="D62" i="173"/>
  <c r="D59" i="173"/>
  <c r="D56" i="173"/>
  <c r="D99" i="173"/>
  <c r="D53" i="173"/>
  <c r="D50" i="173"/>
  <c r="D34" i="173"/>
  <c r="D31" i="173"/>
  <c r="D28" i="173"/>
  <c r="D27" i="173"/>
  <c r="D13" i="173"/>
  <c r="D12" i="173"/>
  <c r="D104" i="173"/>
  <c r="D94" i="173" s="1"/>
  <c r="D88" i="173"/>
  <c r="D67" i="173"/>
  <c r="D64" i="173"/>
  <c r="D43" i="173"/>
  <c r="D10" i="173"/>
  <c r="D7" i="173"/>
  <c r="D4" i="173"/>
  <c r="D5" i="173"/>
  <c r="D6" i="173"/>
  <c r="D9" i="173"/>
  <c r="D11" i="173"/>
  <c r="F17" i="173"/>
  <c r="P17" i="173"/>
  <c r="F33" i="173"/>
  <c r="D54" i="173"/>
  <c r="D55" i="173"/>
  <c r="D57" i="173"/>
  <c r="D58" i="173"/>
  <c r="D60" i="173"/>
  <c r="F66" i="173"/>
  <c r="D91" i="173"/>
  <c r="D98" i="173"/>
  <c r="M33" i="173"/>
  <c r="G33" i="173"/>
  <c r="N33" i="173"/>
  <c r="H33" i="173"/>
  <c r="D3" i="173"/>
  <c r="D14" i="173"/>
  <c r="D16" i="173"/>
  <c r="I17" i="173"/>
  <c r="D26" i="173"/>
  <c r="D30" i="173"/>
  <c r="D32" i="173"/>
  <c r="I33" i="173"/>
  <c r="D72" i="173"/>
  <c r="D105" i="173"/>
  <c r="D8" i="173"/>
  <c r="J17" i="173"/>
  <c r="J33" i="173"/>
  <c r="D47" i="173"/>
  <c r="D51" i="173"/>
  <c r="D52" i="173"/>
  <c r="I66" i="173"/>
  <c r="N66" i="173"/>
  <c r="H66" i="173"/>
  <c r="M66" i="173"/>
  <c r="G66" i="173"/>
  <c r="J66" i="173"/>
  <c r="L66" i="173"/>
  <c r="K17" i="173"/>
  <c r="D29" i="173"/>
  <c r="K33" i="173"/>
  <c r="D65" i="173"/>
  <c r="D69" i="173"/>
  <c r="R41" i="173"/>
  <c r="O3" i="172"/>
  <c r="I3" i="172"/>
  <c r="N3" i="172"/>
  <c r="H3" i="172"/>
  <c r="M3" i="172"/>
  <c r="G3" i="172"/>
  <c r="L3" i="172"/>
  <c r="F3" i="172"/>
  <c r="P3" i="172"/>
  <c r="J3" i="172"/>
  <c r="K3" i="172"/>
  <c r="O6" i="172"/>
  <c r="I6" i="172"/>
  <c r="N6" i="172"/>
  <c r="H6" i="172"/>
  <c r="M6" i="172"/>
  <c r="G6" i="172"/>
  <c r="L6" i="172"/>
  <c r="F6" i="172"/>
  <c r="P6" i="172"/>
  <c r="J6" i="172"/>
  <c r="K6" i="172"/>
  <c r="O9" i="172"/>
  <c r="I9" i="172"/>
  <c r="N9" i="172"/>
  <c r="H9" i="172"/>
  <c r="M9" i="172"/>
  <c r="G9" i="172"/>
  <c r="L9" i="172"/>
  <c r="F9" i="172"/>
  <c r="Q9" i="172" s="1"/>
  <c r="P9" i="172"/>
  <c r="J9" i="172"/>
  <c r="I75" i="172"/>
  <c r="M75" i="172"/>
  <c r="G75" i="172"/>
  <c r="J75" i="172"/>
  <c r="F75" i="172"/>
  <c r="K75" i="172"/>
  <c r="L75" i="172"/>
  <c r="H75" i="172"/>
  <c r="N75" i="172"/>
  <c r="I12" i="172"/>
  <c r="I13" i="172"/>
  <c r="D27" i="172"/>
  <c r="D31" i="172"/>
  <c r="D66" i="172"/>
  <c r="D69" i="172"/>
  <c r="D72" i="172"/>
  <c r="D106" i="172"/>
  <c r="O58" i="172"/>
  <c r="I58" i="172"/>
  <c r="M58" i="172"/>
  <c r="G58" i="172"/>
  <c r="P58" i="172"/>
  <c r="F58" i="172"/>
  <c r="L58" i="172"/>
  <c r="H58" i="172"/>
  <c r="K13" i="172"/>
  <c r="O28" i="172"/>
  <c r="I28" i="172"/>
  <c r="L28" i="172"/>
  <c r="F28" i="172"/>
  <c r="N28" i="172"/>
  <c r="J51" i="172"/>
  <c r="J58" i="172"/>
  <c r="J73" i="172"/>
  <c r="I54" i="172"/>
  <c r="M54" i="172"/>
  <c r="G54" i="172"/>
  <c r="F54" i="172"/>
  <c r="L54" i="172"/>
  <c r="H54" i="172"/>
  <c r="I76" i="172"/>
  <c r="M76" i="172"/>
  <c r="G76" i="172"/>
  <c r="F76" i="172"/>
  <c r="L76" i="172"/>
  <c r="H76" i="172"/>
  <c r="D4" i="172"/>
  <c r="D7" i="172"/>
  <c r="D10" i="172"/>
  <c r="F12" i="172"/>
  <c r="L12" i="172"/>
  <c r="F13" i="172"/>
  <c r="L13" i="172"/>
  <c r="D14" i="172"/>
  <c r="G28" i="172"/>
  <c r="P28" i="172"/>
  <c r="D32" i="172"/>
  <c r="D50" i="172"/>
  <c r="K51" i="172"/>
  <c r="D53" i="172"/>
  <c r="K54" i="172"/>
  <c r="K58" i="172"/>
  <c r="D61" i="172"/>
  <c r="D63" i="172"/>
  <c r="K73" i="172"/>
  <c r="K76" i="172"/>
  <c r="D105" i="172"/>
  <c r="D99" i="172"/>
  <c r="D60" i="172"/>
  <c r="D57" i="172"/>
  <c r="D45" i="172"/>
  <c r="D43" i="172"/>
  <c r="D103" i="172"/>
  <c r="D97" i="172"/>
  <c r="D62" i="172"/>
  <c r="D59" i="172"/>
  <c r="D56" i="172"/>
  <c r="D102" i="172"/>
  <c r="D90" i="172"/>
  <c r="D44" i="172"/>
  <c r="D100" i="172"/>
  <c r="D89" i="172"/>
  <c r="D33" i="172"/>
  <c r="D30" i="172"/>
  <c r="D26" i="172"/>
  <c r="D17" i="172"/>
  <c r="D15" i="172"/>
  <c r="D104" i="172"/>
  <c r="D94" i="172" s="1"/>
  <c r="D88" i="172"/>
  <c r="D81" i="172"/>
  <c r="D74" i="172"/>
  <c r="D68" i="172"/>
  <c r="D65" i="172"/>
  <c r="D55" i="172"/>
  <c r="D52" i="172"/>
  <c r="G12" i="172"/>
  <c r="M12" i="172"/>
  <c r="G13" i="172"/>
  <c r="M13" i="172"/>
  <c r="D16" i="172"/>
  <c r="H28" i="172"/>
  <c r="D34" i="172"/>
  <c r="N54" i="172"/>
  <c r="N58" i="172"/>
  <c r="D64" i="172"/>
  <c r="D67" i="172"/>
  <c r="N76" i="172"/>
  <c r="D91" i="172"/>
  <c r="D98" i="172"/>
  <c r="I51" i="172"/>
  <c r="M51" i="172"/>
  <c r="G51" i="172"/>
  <c r="F51" i="172"/>
  <c r="L51" i="172"/>
  <c r="H51" i="172"/>
  <c r="I73" i="172"/>
  <c r="M73" i="172"/>
  <c r="G73" i="172"/>
  <c r="F73" i="172"/>
  <c r="L73" i="172"/>
  <c r="H73" i="172"/>
  <c r="K12" i="172"/>
  <c r="D5" i="172"/>
  <c r="D8" i="172"/>
  <c r="D11" i="172"/>
  <c r="H12" i="172"/>
  <c r="H13" i="172"/>
  <c r="N13" i="172"/>
  <c r="J28" i="172"/>
  <c r="D29" i="172"/>
  <c r="D47" i="172"/>
  <c r="D101" i="172"/>
  <c r="L64" i="171"/>
  <c r="F64" i="171"/>
  <c r="J64" i="171"/>
  <c r="H64" i="171"/>
  <c r="M64" i="171"/>
  <c r="N64" i="171"/>
  <c r="G64" i="171"/>
  <c r="K64" i="171"/>
  <c r="I64" i="171"/>
  <c r="L17" i="171"/>
  <c r="F17" i="171"/>
  <c r="O17" i="171"/>
  <c r="I17" i="171"/>
  <c r="K17" i="171"/>
  <c r="J17" i="171"/>
  <c r="H17" i="171"/>
  <c r="M17" i="171"/>
  <c r="L26" i="171"/>
  <c r="F26" i="171"/>
  <c r="O26" i="171"/>
  <c r="I26" i="171"/>
  <c r="J26" i="171"/>
  <c r="H26" i="171"/>
  <c r="P26" i="171"/>
  <c r="G26" i="171"/>
  <c r="K26" i="171"/>
  <c r="P28" i="171"/>
  <c r="J28" i="171"/>
  <c r="M28" i="171"/>
  <c r="G28" i="171"/>
  <c r="K28" i="171"/>
  <c r="I28" i="171"/>
  <c r="H28" i="171"/>
  <c r="L28" i="171"/>
  <c r="N7" i="171"/>
  <c r="H7" i="171"/>
  <c r="M7" i="171"/>
  <c r="G7" i="171"/>
  <c r="L7" i="171"/>
  <c r="F7" i="171"/>
  <c r="O7" i="171"/>
  <c r="I7" i="171"/>
  <c r="G17" i="171"/>
  <c r="M26" i="171"/>
  <c r="F28" i="171"/>
  <c r="L30" i="171"/>
  <c r="F30" i="171"/>
  <c r="O30" i="171"/>
  <c r="I30" i="171"/>
  <c r="J30" i="171"/>
  <c r="H30" i="171"/>
  <c r="P30" i="171"/>
  <c r="G30" i="171"/>
  <c r="K30" i="171"/>
  <c r="N4" i="171"/>
  <c r="H4" i="171"/>
  <c r="M4" i="171"/>
  <c r="G4" i="171"/>
  <c r="L4" i="171"/>
  <c r="F4" i="171"/>
  <c r="O4" i="171"/>
  <c r="I4" i="171"/>
  <c r="F15" i="171"/>
  <c r="L15" i="171" s="1"/>
  <c r="N17" i="171"/>
  <c r="N26" i="171"/>
  <c r="N28" i="171"/>
  <c r="M30" i="171"/>
  <c r="P17" i="171"/>
  <c r="O28" i="171"/>
  <c r="K4" i="171"/>
  <c r="F11" i="171"/>
  <c r="R11" i="171" s="1"/>
  <c r="D3" i="171"/>
  <c r="G5" i="171"/>
  <c r="M5" i="171"/>
  <c r="D6" i="171"/>
  <c r="G10" i="171"/>
  <c r="P10" i="171"/>
  <c r="H12" i="171"/>
  <c r="D13" i="171"/>
  <c r="F27" i="171"/>
  <c r="F31" i="171"/>
  <c r="O31" i="171"/>
  <c r="D33" i="171"/>
  <c r="D50" i="171"/>
  <c r="F51" i="171"/>
  <c r="J61" i="171"/>
  <c r="D63" i="171"/>
  <c r="D66" i="171"/>
  <c r="R67" i="171"/>
  <c r="D91" i="171"/>
  <c r="D102" i="171"/>
  <c r="D93" i="171" s="1"/>
  <c r="D89" i="171"/>
  <c r="D107" i="171"/>
  <c r="D95" i="171" s="1"/>
  <c r="D101" i="171"/>
  <c r="D81" i="171"/>
  <c r="D76" i="171"/>
  <c r="D75" i="171"/>
  <c r="D74" i="171"/>
  <c r="D73" i="171"/>
  <c r="D105" i="171"/>
  <c r="D99" i="171"/>
  <c r="D60" i="171"/>
  <c r="D57" i="171"/>
  <c r="D45" i="171"/>
  <c r="D43" i="171"/>
  <c r="D103" i="171"/>
  <c r="D97" i="171"/>
  <c r="D62" i="171"/>
  <c r="D59" i="171"/>
  <c r="D56" i="171"/>
  <c r="D90" i="171"/>
  <c r="D72" i="171"/>
  <c r="D68" i="171"/>
  <c r="D65" i="171"/>
  <c r="D55" i="171"/>
  <c r="D52" i="171"/>
  <c r="D9" i="171"/>
  <c r="D104" i="171"/>
  <c r="D94" i="171" s="1"/>
  <c r="D88" i="171"/>
  <c r="D32" i="171"/>
  <c r="D29" i="171"/>
  <c r="D16" i="171"/>
  <c r="D14" i="171"/>
  <c r="J5" i="171"/>
  <c r="P5" i="171"/>
  <c r="D8" i="171"/>
  <c r="K10" i="171"/>
  <c r="M27" i="171"/>
  <c r="K31" i="171"/>
  <c r="D34" i="171"/>
  <c r="R41" i="171"/>
  <c r="D54" i="171"/>
  <c r="D58" i="171"/>
  <c r="F69" i="171"/>
  <c r="L69" i="171"/>
  <c r="K5" i="171"/>
  <c r="J12" i="171"/>
  <c r="M12" i="171"/>
  <c r="G12" i="171"/>
  <c r="N12" i="171"/>
  <c r="I53" i="171"/>
  <c r="M53" i="171"/>
  <c r="G53" i="171"/>
  <c r="K53" i="171"/>
  <c r="F53" i="171"/>
  <c r="O61" i="171"/>
  <c r="I61" i="171"/>
  <c r="M61" i="171"/>
  <c r="G61" i="171"/>
  <c r="K61" i="171"/>
  <c r="P61" i="171"/>
  <c r="F61" i="171"/>
  <c r="O10" i="171"/>
  <c r="I10" i="171"/>
  <c r="L10" i="171"/>
  <c r="F10" i="171"/>
  <c r="N10" i="171"/>
  <c r="F12" i="171"/>
  <c r="K27" i="171"/>
  <c r="O27" i="171"/>
  <c r="H27" i="171"/>
  <c r="P27" i="171"/>
  <c r="P31" i="171"/>
  <c r="J31" i="171"/>
  <c r="M31" i="171"/>
  <c r="G31" i="171"/>
  <c r="N31" i="171"/>
  <c r="F44" i="171"/>
  <c r="F46" i="171" s="1"/>
  <c r="F47" i="171"/>
  <c r="D48" i="171"/>
  <c r="K47" i="171"/>
  <c r="K48" i="171" s="1"/>
  <c r="I51" i="171"/>
  <c r="M51" i="171"/>
  <c r="G51" i="171"/>
  <c r="H51" i="171"/>
  <c r="L51" i="171"/>
  <c r="H53" i="171"/>
  <c r="H61" i="171"/>
  <c r="O57" i="170"/>
  <c r="I57" i="170"/>
  <c r="K57" i="170"/>
  <c r="H57" i="170"/>
  <c r="P57" i="170"/>
  <c r="G57" i="170"/>
  <c r="N57" i="170"/>
  <c r="F57" i="170"/>
  <c r="J57" i="170"/>
  <c r="M57" i="170"/>
  <c r="L57" i="170"/>
  <c r="O6" i="170"/>
  <c r="I6" i="170"/>
  <c r="N6" i="170"/>
  <c r="H6" i="170"/>
  <c r="L6" i="170"/>
  <c r="G6" i="170"/>
  <c r="K6" i="170"/>
  <c r="J6" i="170"/>
  <c r="F6" i="170"/>
  <c r="J66" i="170"/>
  <c r="K66" i="170"/>
  <c r="L66" i="170"/>
  <c r="I66" i="170"/>
  <c r="H66" i="170"/>
  <c r="G66" i="170"/>
  <c r="N66" i="170"/>
  <c r="M66" i="170"/>
  <c r="P5" i="170"/>
  <c r="J5" i="170"/>
  <c r="K5" i="170"/>
  <c r="N5" i="170"/>
  <c r="G5" i="170"/>
  <c r="I5" i="170"/>
  <c r="O5" i="170"/>
  <c r="H5" i="170"/>
  <c r="M6" i="170"/>
  <c r="D48" i="170"/>
  <c r="N47" i="170"/>
  <c r="N48" i="170" s="1"/>
  <c r="K47" i="170"/>
  <c r="K48" i="170" s="1"/>
  <c r="M52" i="170"/>
  <c r="G52" i="170"/>
  <c r="J52" i="170"/>
  <c r="L52" i="170"/>
  <c r="K52" i="170"/>
  <c r="I52" i="170"/>
  <c r="H52" i="170"/>
  <c r="N52" i="170"/>
  <c r="F66" i="170"/>
  <c r="L4" i="170"/>
  <c r="F4" i="170"/>
  <c r="J4" i="170"/>
  <c r="P4" i="170"/>
  <c r="I4" i="170"/>
  <c r="O4" i="170"/>
  <c r="H4" i="170"/>
  <c r="P6" i="170"/>
  <c r="N3" i="170"/>
  <c r="H3" i="170"/>
  <c r="J3" i="170"/>
  <c r="P3" i="170"/>
  <c r="I3" i="170"/>
  <c r="O3" i="170"/>
  <c r="G3" i="170"/>
  <c r="F3" i="170"/>
  <c r="G4" i="170"/>
  <c r="L5" i="170"/>
  <c r="F89" i="170"/>
  <c r="L89" i="170" s="1"/>
  <c r="R89" i="170"/>
  <c r="D93" i="170"/>
  <c r="M10" i="170"/>
  <c r="G10" i="170"/>
  <c r="L10" i="170"/>
  <c r="F10" i="170"/>
  <c r="O10" i="170"/>
  <c r="N12" i="170"/>
  <c r="H12" i="170"/>
  <c r="M12" i="170"/>
  <c r="G12" i="170"/>
  <c r="N27" i="170"/>
  <c r="J27" i="170"/>
  <c r="I27" i="170"/>
  <c r="P27" i="170"/>
  <c r="H27" i="170"/>
  <c r="G28" i="170"/>
  <c r="M55" i="170"/>
  <c r="G55" i="170"/>
  <c r="J55" i="170"/>
  <c r="K55" i="170"/>
  <c r="I55" i="170"/>
  <c r="P55" i="170"/>
  <c r="H55" i="170"/>
  <c r="R72" i="170"/>
  <c r="M74" i="170"/>
  <c r="G74" i="170"/>
  <c r="J74" i="170"/>
  <c r="L74" i="170"/>
  <c r="K74" i="170"/>
  <c r="I74" i="170"/>
  <c r="M7" i="170"/>
  <c r="G7" i="170"/>
  <c r="L7" i="170"/>
  <c r="F7" i="170"/>
  <c r="O7" i="170"/>
  <c r="I43" i="170"/>
  <c r="I46" i="170" s="1"/>
  <c r="J64" i="170"/>
  <c r="M64" i="170"/>
  <c r="F64" i="170"/>
  <c r="I64" i="170"/>
  <c r="H64" i="170"/>
  <c r="G64" i="170"/>
  <c r="L28" i="170"/>
  <c r="F28" i="170"/>
  <c r="K28" i="170"/>
  <c r="J28" i="170"/>
  <c r="P28" i="170"/>
  <c r="I28" i="170"/>
  <c r="R63" i="170"/>
  <c r="L69" i="170"/>
  <c r="R69" i="170"/>
  <c r="H7" i="170"/>
  <c r="P7" i="170"/>
  <c r="O9" i="170"/>
  <c r="I9" i="170"/>
  <c r="N9" i="170"/>
  <c r="H9" i="170"/>
  <c r="M9" i="170"/>
  <c r="N13" i="170"/>
  <c r="H13" i="170"/>
  <c r="M13" i="170"/>
  <c r="G13" i="170"/>
  <c r="O13" i="170"/>
  <c r="P17" i="170"/>
  <c r="J17" i="170"/>
  <c r="O17" i="170"/>
  <c r="I17" i="170"/>
  <c r="M17" i="170"/>
  <c r="M28" i="170"/>
  <c r="M58" i="170"/>
  <c r="G58" i="170"/>
  <c r="K58" i="170"/>
  <c r="L58" i="170"/>
  <c r="J58" i="170"/>
  <c r="I58" i="170"/>
  <c r="K64" i="170"/>
  <c r="D103" i="170"/>
  <c r="D97" i="170"/>
  <c r="D62" i="170"/>
  <c r="D59" i="170"/>
  <c r="D56" i="170"/>
  <c r="D104" i="170"/>
  <c r="D94" i="170" s="1"/>
  <c r="D88" i="170"/>
  <c r="D75" i="170"/>
  <c r="D61" i="170"/>
  <c r="D60" i="170"/>
  <c r="D53" i="170"/>
  <c r="D50" i="170"/>
  <c r="D45" i="170"/>
  <c r="D46" i="170" s="1"/>
  <c r="J8" i="170"/>
  <c r="P8" i="170"/>
  <c r="D14" i="170"/>
  <c r="D16" i="170"/>
  <c r="I26" i="170"/>
  <c r="O26" i="170"/>
  <c r="I29" i="170"/>
  <c r="J30" i="170"/>
  <c r="J31" i="170"/>
  <c r="K32" i="170"/>
  <c r="K33" i="170"/>
  <c r="D67" i="170"/>
  <c r="D81" i="170"/>
  <c r="D90" i="170"/>
  <c r="D100" i="170"/>
  <c r="K8" i="170"/>
  <c r="P32" i="170"/>
  <c r="J32" i="170"/>
  <c r="L32" i="170"/>
  <c r="N33" i="170"/>
  <c r="H33" i="170"/>
  <c r="L33" i="170"/>
  <c r="P34" i="170"/>
  <c r="L34" i="170"/>
  <c r="F34" i="170"/>
  <c r="M34" i="170"/>
  <c r="M51" i="170"/>
  <c r="G51" i="170"/>
  <c r="H51" i="170"/>
  <c r="N51" i="170"/>
  <c r="J65" i="170"/>
  <c r="H65" i="170"/>
  <c r="M65" i="170"/>
  <c r="M73" i="170"/>
  <c r="G73" i="170"/>
  <c r="H73" i="170"/>
  <c r="N73" i="170"/>
  <c r="K26" i="170"/>
  <c r="P29" i="170"/>
  <c r="J29" i="170"/>
  <c r="L29" i="170"/>
  <c r="N30" i="170"/>
  <c r="H30" i="170"/>
  <c r="L30" i="170"/>
  <c r="L31" i="170"/>
  <c r="F31" i="170"/>
  <c r="M31" i="170"/>
  <c r="F32" i="170"/>
  <c r="M32" i="170"/>
  <c r="F33" i="170"/>
  <c r="M33" i="170"/>
  <c r="G34" i="170"/>
  <c r="N34" i="170"/>
  <c r="F51" i="170"/>
  <c r="M54" i="170"/>
  <c r="G54" i="170"/>
  <c r="H54" i="170"/>
  <c r="N54" i="170"/>
  <c r="F65" i="170"/>
  <c r="N65" i="170"/>
  <c r="R68" i="170"/>
  <c r="F73" i="170"/>
  <c r="M76" i="170"/>
  <c r="G76" i="170"/>
  <c r="H76" i="170"/>
  <c r="N76" i="170"/>
  <c r="R41" i="170"/>
  <c r="N4" i="169"/>
  <c r="H4" i="169"/>
  <c r="J4" i="169"/>
  <c r="P4" i="169"/>
  <c r="I4" i="169"/>
  <c r="M4" i="169"/>
  <c r="O4" i="169"/>
  <c r="G4" i="169"/>
  <c r="K4" i="169"/>
  <c r="F4" i="169"/>
  <c r="L4" i="169"/>
  <c r="D103" i="169"/>
  <c r="D97" i="169"/>
  <c r="D62" i="169"/>
  <c r="D59" i="169"/>
  <c r="D56" i="169"/>
  <c r="D106" i="169"/>
  <c r="D99" i="169"/>
  <c r="D81" i="169"/>
  <c r="D74" i="169"/>
  <c r="D68" i="169"/>
  <c r="D55" i="169"/>
  <c r="D52" i="169"/>
  <c r="D47" i="169"/>
  <c r="D105" i="169"/>
  <c r="D98" i="169"/>
  <c r="D90" i="169"/>
  <c r="D72" i="169"/>
  <c r="D66" i="169"/>
  <c r="D58" i="169"/>
  <c r="D57" i="169"/>
  <c r="D43" i="169"/>
  <c r="D32" i="169"/>
  <c r="D29" i="169"/>
  <c r="D104" i="169"/>
  <c r="D94" i="169" s="1"/>
  <c r="D88" i="169"/>
  <c r="D75" i="169"/>
  <c r="D61" i="169"/>
  <c r="D60" i="169"/>
  <c r="D53" i="169"/>
  <c r="D50" i="169"/>
  <c r="D45" i="169"/>
  <c r="D107" i="169"/>
  <c r="D95" i="169" s="1"/>
  <c r="D100" i="169"/>
  <c r="D65" i="169"/>
  <c r="D63" i="169"/>
  <c r="D33" i="169"/>
  <c r="D30" i="169"/>
  <c r="D26" i="169"/>
  <c r="D17" i="169"/>
  <c r="D15" i="169"/>
  <c r="D73" i="169"/>
  <c r="D69" i="169"/>
  <c r="D51" i="169"/>
  <c r="D28" i="169"/>
  <c r="D14" i="169"/>
  <c r="D13" i="169"/>
  <c r="D11" i="169"/>
  <c r="D10" i="169"/>
  <c r="D9" i="169"/>
  <c r="D16" i="169"/>
  <c r="D102" i="169"/>
  <c r="D93" i="169" s="1"/>
  <c r="D67" i="169"/>
  <c r="D76" i="169"/>
  <c r="D54" i="169"/>
  <c r="D31" i="169"/>
  <c r="D91" i="169"/>
  <c r="D101" i="169"/>
  <c r="D89" i="169"/>
  <c r="D64" i="169"/>
  <c r="D8" i="169"/>
  <c r="D7" i="169"/>
  <c r="D6" i="169"/>
  <c r="D44" i="169"/>
  <c r="D5" i="169"/>
  <c r="D12" i="169"/>
  <c r="D27" i="169"/>
  <c r="D3" i="169"/>
  <c r="D34" i="169"/>
  <c r="R41" i="169"/>
  <c r="N7" i="168"/>
  <c r="H7" i="168"/>
  <c r="L7" i="168"/>
  <c r="F7" i="168"/>
  <c r="O7" i="168"/>
  <c r="H5" i="168"/>
  <c r="G7" i="168"/>
  <c r="P7" i="168"/>
  <c r="N16" i="168"/>
  <c r="H16" i="168"/>
  <c r="J16" i="168"/>
  <c r="O16" i="168"/>
  <c r="G16" i="168"/>
  <c r="K16" i="168"/>
  <c r="M57" i="168"/>
  <c r="G57" i="168"/>
  <c r="P57" i="168"/>
  <c r="J57" i="168"/>
  <c r="Q57" i="168" s="1"/>
  <c r="O57" i="168"/>
  <c r="F57" i="168"/>
  <c r="K57" i="168"/>
  <c r="L57" i="168"/>
  <c r="I57" i="168"/>
  <c r="H57" i="168"/>
  <c r="N57" i="168"/>
  <c r="P3" i="168"/>
  <c r="J3" i="168"/>
  <c r="N3" i="168"/>
  <c r="H3" i="168"/>
  <c r="M3" i="168"/>
  <c r="I4" i="168"/>
  <c r="M5" i="168"/>
  <c r="G6" i="168"/>
  <c r="K7" i="168"/>
  <c r="G8" i="168"/>
  <c r="O8" i="168"/>
  <c r="I12" i="168"/>
  <c r="M12" i="168"/>
  <c r="G12" i="168"/>
  <c r="J12" i="168"/>
  <c r="O13" i="168"/>
  <c r="I13" i="168"/>
  <c r="M13" i="168"/>
  <c r="G13" i="168"/>
  <c r="P13" i="168"/>
  <c r="J13" i="168"/>
  <c r="L16" i="168"/>
  <c r="M17" i="168"/>
  <c r="K27" i="168"/>
  <c r="O27" i="168"/>
  <c r="H27" i="168"/>
  <c r="M27" i="168"/>
  <c r="J27" i="168"/>
  <c r="I27" i="168"/>
  <c r="N27" i="168"/>
  <c r="N53" i="168"/>
  <c r="H53" i="168"/>
  <c r="G53" i="168"/>
  <c r="K53" i="168"/>
  <c r="L53" i="168"/>
  <c r="J53" i="168"/>
  <c r="I53" i="168"/>
  <c r="M53" i="168"/>
  <c r="N4" i="168"/>
  <c r="H4" i="168"/>
  <c r="L4" i="168"/>
  <c r="F4" i="168"/>
  <c r="O4" i="168"/>
  <c r="P6" i="168"/>
  <c r="J6" i="168"/>
  <c r="N6" i="168"/>
  <c r="H6" i="168"/>
  <c r="M6" i="168"/>
  <c r="I7" i="168"/>
  <c r="N10" i="168"/>
  <c r="H10" i="168"/>
  <c r="L10" i="168"/>
  <c r="F10" i="168"/>
  <c r="Q10" i="168" s="1"/>
  <c r="O10" i="168"/>
  <c r="I10" i="168"/>
  <c r="F16" i="168"/>
  <c r="P31" i="168"/>
  <c r="J31" i="168"/>
  <c r="M31" i="168"/>
  <c r="G31" i="168"/>
  <c r="K31" i="168"/>
  <c r="I31" i="168"/>
  <c r="H31" i="168"/>
  <c r="L31" i="168"/>
  <c r="R41" i="168"/>
  <c r="L5" i="168"/>
  <c r="F5" i="168"/>
  <c r="P5" i="168"/>
  <c r="J5" i="168"/>
  <c r="N5" i="168"/>
  <c r="O56" i="168"/>
  <c r="I56" i="168"/>
  <c r="L56" i="168"/>
  <c r="F56" i="168"/>
  <c r="K56" i="168"/>
  <c r="P56" i="168"/>
  <c r="G56" i="168"/>
  <c r="M56" i="168"/>
  <c r="J56" i="168"/>
  <c r="H56" i="168"/>
  <c r="Q56" i="168" s="1"/>
  <c r="N56" i="168"/>
  <c r="G5" i="168"/>
  <c r="O5" i="168"/>
  <c r="F15" i="168"/>
  <c r="L15" i="168" s="1"/>
  <c r="R15" i="168" s="1"/>
  <c r="L17" i="168"/>
  <c r="F17" i="168"/>
  <c r="J17" i="168"/>
  <c r="Q17" i="168" s="1"/>
  <c r="O17" i="168"/>
  <c r="H17" i="168"/>
  <c r="K17" i="168"/>
  <c r="K54" i="168"/>
  <c r="N54" i="168"/>
  <c r="H54" i="168"/>
  <c r="J54" i="168"/>
  <c r="F54" i="168"/>
  <c r="L54" i="168"/>
  <c r="I54" i="168"/>
  <c r="G54" i="168"/>
  <c r="M54" i="168"/>
  <c r="K5" i="168"/>
  <c r="J7" i="168"/>
  <c r="L8" i="168"/>
  <c r="F8" i="168"/>
  <c r="P8" i="168"/>
  <c r="J8" i="168"/>
  <c r="N8" i="168"/>
  <c r="F11" i="168"/>
  <c r="R11" i="168" s="1"/>
  <c r="I16" i="168"/>
  <c r="I17" i="168"/>
  <c r="L33" i="168"/>
  <c r="F33" i="168"/>
  <c r="O33" i="168"/>
  <c r="I33" i="168"/>
  <c r="J33" i="168"/>
  <c r="H33" i="168"/>
  <c r="P33" i="168"/>
  <c r="G33" i="168"/>
  <c r="K33" i="168"/>
  <c r="K9" i="168"/>
  <c r="R45" i="168"/>
  <c r="F50" i="168"/>
  <c r="N51" i="168"/>
  <c r="H51" i="168"/>
  <c r="J51" i="168"/>
  <c r="M51" i="168"/>
  <c r="F51" i="168"/>
  <c r="D107" i="168"/>
  <c r="D95" i="168" s="1"/>
  <c r="D101" i="168"/>
  <c r="D81" i="168"/>
  <c r="D76" i="168"/>
  <c r="D75" i="168"/>
  <c r="D74" i="168"/>
  <c r="D73" i="168"/>
  <c r="D68" i="168"/>
  <c r="D63" i="168"/>
  <c r="D61" i="168"/>
  <c r="D58" i="168"/>
  <c r="D55" i="168"/>
  <c r="D104" i="168"/>
  <c r="D94" i="168" s="1"/>
  <c r="D98" i="168"/>
  <c r="D91" i="168"/>
  <c r="D88" i="168"/>
  <c r="D72" i="168"/>
  <c r="D69" i="168"/>
  <c r="D67" i="168"/>
  <c r="D66" i="168"/>
  <c r="D65" i="168"/>
  <c r="D64" i="168"/>
  <c r="D47" i="168"/>
  <c r="D34" i="168"/>
  <c r="D103" i="168"/>
  <c r="D97" i="168"/>
  <c r="D105" i="168"/>
  <c r="D89" i="168"/>
  <c r="D59" i="168"/>
  <c r="D52" i="168"/>
  <c r="D99" i="168"/>
  <c r="D90" i="168"/>
  <c r="D60" i="168"/>
  <c r="D32" i="168"/>
  <c r="D29" i="168"/>
  <c r="H9" i="168"/>
  <c r="N9" i="168"/>
  <c r="D14" i="168"/>
  <c r="D28" i="168"/>
  <c r="D43" i="168"/>
  <c r="L50" i="168"/>
  <c r="K51" i="168"/>
  <c r="D62" i="168"/>
  <c r="L26" i="168"/>
  <c r="F26" i="168"/>
  <c r="O26" i="168"/>
  <c r="I26" i="168"/>
  <c r="N26" i="168"/>
  <c r="L30" i="168"/>
  <c r="F30" i="168"/>
  <c r="O30" i="168"/>
  <c r="I30" i="168"/>
  <c r="N30" i="168"/>
  <c r="L51" i="168"/>
  <c r="J9" i="168"/>
  <c r="F44" i="168"/>
  <c r="F46" i="168" s="1"/>
  <c r="N50" i="168"/>
  <c r="H50" i="168"/>
  <c r="G50" i="168"/>
  <c r="K50" i="168"/>
  <c r="D93" i="168"/>
  <c r="K5" i="167"/>
  <c r="K6" i="167"/>
  <c r="P8" i="167"/>
  <c r="J8" i="167"/>
  <c r="L8" i="167"/>
  <c r="N9" i="167"/>
  <c r="H9" i="167"/>
  <c r="L9" i="167"/>
  <c r="L10" i="167"/>
  <c r="F10" i="167"/>
  <c r="M10" i="167"/>
  <c r="N28" i="167"/>
  <c r="H28" i="167"/>
  <c r="J28" i="167"/>
  <c r="P28" i="167"/>
  <c r="I28" i="167"/>
  <c r="K28" i="167"/>
  <c r="L29" i="167"/>
  <c r="F29" i="167"/>
  <c r="J29" i="167"/>
  <c r="P29" i="167"/>
  <c r="I29" i="167"/>
  <c r="K29" i="167"/>
  <c r="O56" i="167"/>
  <c r="N58" i="167"/>
  <c r="H58" i="167"/>
  <c r="K58" i="167"/>
  <c r="I58" i="167"/>
  <c r="P58" i="167"/>
  <c r="G58" i="167"/>
  <c r="O58" i="167"/>
  <c r="F58" i="167"/>
  <c r="J58" i="167"/>
  <c r="L89" i="167"/>
  <c r="R89" i="167" s="1"/>
  <c r="P5" i="167"/>
  <c r="J5" i="167"/>
  <c r="L5" i="167"/>
  <c r="N6" i="167"/>
  <c r="H6" i="167"/>
  <c r="L6" i="167"/>
  <c r="L7" i="167"/>
  <c r="F7" i="167"/>
  <c r="M7" i="167"/>
  <c r="P26" i="167"/>
  <c r="N26" i="167"/>
  <c r="H26" i="167"/>
  <c r="M26" i="167"/>
  <c r="G26" i="167"/>
  <c r="O26" i="167"/>
  <c r="I26" i="167"/>
  <c r="N76" i="167"/>
  <c r="H76" i="167"/>
  <c r="G76" i="167"/>
  <c r="K76" i="167"/>
  <c r="J76" i="167"/>
  <c r="I76" i="167"/>
  <c r="L76" i="167"/>
  <c r="N3" i="167"/>
  <c r="H3" i="167"/>
  <c r="L3" i="167"/>
  <c r="L4" i="167"/>
  <c r="F4" i="167"/>
  <c r="M4" i="167"/>
  <c r="F5" i="167"/>
  <c r="M5" i="167"/>
  <c r="F6" i="167"/>
  <c r="M6" i="167"/>
  <c r="G7" i="167"/>
  <c r="N7" i="167"/>
  <c r="G8" i="167"/>
  <c r="N8" i="167"/>
  <c r="G9" i="167"/>
  <c r="O9" i="167"/>
  <c r="H10" i="167"/>
  <c r="O10" i="167"/>
  <c r="L12" i="167"/>
  <c r="M12" i="167"/>
  <c r="G12" i="167"/>
  <c r="N12" i="167"/>
  <c r="F15" i="167"/>
  <c r="L15" i="167" s="1"/>
  <c r="R15" i="167" s="1"/>
  <c r="F26" i="167"/>
  <c r="P27" i="167"/>
  <c r="I27" i="167"/>
  <c r="H27" i="167"/>
  <c r="O27" i="167"/>
  <c r="F27" i="167"/>
  <c r="J27" i="167"/>
  <c r="G28" i="167"/>
  <c r="H29" i="167"/>
  <c r="I43" i="167"/>
  <c r="I46" i="167" s="1"/>
  <c r="N54" i="167"/>
  <c r="H54" i="167"/>
  <c r="G54" i="167"/>
  <c r="K54" i="167"/>
  <c r="J54" i="167"/>
  <c r="I54" i="167"/>
  <c r="L54" i="167"/>
  <c r="M58" i="167"/>
  <c r="R63" i="167"/>
  <c r="F63" i="167"/>
  <c r="N74" i="167"/>
  <c r="H74" i="167"/>
  <c r="J74" i="167"/>
  <c r="I74" i="167"/>
  <c r="G74" i="167"/>
  <c r="F74" i="167"/>
  <c r="K74" i="167"/>
  <c r="F76" i="167"/>
  <c r="G5" i="167"/>
  <c r="G6" i="167"/>
  <c r="H7" i="167"/>
  <c r="O7" i="167"/>
  <c r="J26" i="167"/>
  <c r="N52" i="167"/>
  <c r="H52" i="167"/>
  <c r="J52" i="167"/>
  <c r="I52" i="167"/>
  <c r="G52" i="167"/>
  <c r="O52" i="167" s="1"/>
  <c r="F52" i="167"/>
  <c r="K52" i="167"/>
  <c r="H5" i="167"/>
  <c r="O5" i="167"/>
  <c r="I6" i="167"/>
  <c r="P6" i="167"/>
  <c r="I7" i="167"/>
  <c r="P7" i="167"/>
  <c r="I8" i="167"/>
  <c r="J9" i="167"/>
  <c r="J10" i="167"/>
  <c r="Q10" i="167"/>
  <c r="N17" i="167"/>
  <c r="H17" i="167"/>
  <c r="M17" i="167"/>
  <c r="G17" i="167"/>
  <c r="O17" i="167"/>
  <c r="I17" i="167"/>
  <c r="K26" i="167"/>
  <c r="M28" i="167"/>
  <c r="N29" i="167"/>
  <c r="L52" i="167"/>
  <c r="N5" i="167"/>
  <c r="O6" i="167"/>
  <c r="L56" i="167"/>
  <c r="F56" i="167"/>
  <c r="J56" i="167"/>
  <c r="K56" i="167"/>
  <c r="I56" i="167"/>
  <c r="P56" i="167"/>
  <c r="H56" i="167"/>
  <c r="M56" i="167"/>
  <c r="M76" i="167"/>
  <c r="I3" i="167"/>
  <c r="P3" i="167"/>
  <c r="I4" i="167"/>
  <c r="P4" i="167"/>
  <c r="I5" i="167"/>
  <c r="J6" i="167"/>
  <c r="J7" i="167"/>
  <c r="K8" i="167"/>
  <c r="K9" i="167"/>
  <c r="K10" i="167"/>
  <c r="I12" i="167"/>
  <c r="F17" i="167"/>
  <c r="L26" i="167"/>
  <c r="N27" i="167"/>
  <c r="O28" i="167"/>
  <c r="O29" i="167"/>
  <c r="M52" i="167"/>
  <c r="N56" i="167"/>
  <c r="R68" i="167"/>
  <c r="D104" i="167"/>
  <c r="D94" i="167" s="1"/>
  <c r="D98" i="167"/>
  <c r="D91" i="167"/>
  <c r="D88" i="167"/>
  <c r="D72" i="167"/>
  <c r="D69" i="167"/>
  <c r="D67" i="167"/>
  <c r="D66" i="167"/>
  <c r="D65" i="167"/>
  <c r="D64" i="167"/>
  <c r="D47" i="167"/>
  <c r="D34" i="167"/>
  <c r="D106" i="167"/>
  <c r="D93" i="167" s="1"/>
  <c r="D99" i="167"/>
  <c r="D75" i="167"/>
  <c r="D62" i="167"/>
  <c r="D61" i="167"/>
  <c r="D60" i="167"/>
  <c r="D53" i="167"/>
  <c r="D50" i="167"/>
  <c r="G13" i="167"/>
  <c r="M13" i="167"/>
  <c r="D14" i="167"/>
  <c r="D16" i="167"/>
  <c r="D30" i="167"/>
  <c r="D31" i="167"/>
  <c r="D32" i="167"/>
  <c r="F33" i="167"/>
  <c r="M33" i="167"/>
  <c r="D45" i="167"/>
  <c r="D51" i="167"/>
  <c r="I55" i="167"/>
  <c r="G57" i="167"/>
  <c r="D59" i="167"/>
  <c r="D73" i="167"/>
  <c r="D103" i="167"/>
  <c r="N55" i="167"/>
  <c r="H55" i="167"/>
  <c r="J55" i="167"/>
  <c r="M55" i="167"/>
  <c r="K13" i="167"/>
  <c r="Q13" i="167"/>
  <c r="K33" i="167"/>
  <c r="R44" i="167"/>
  <c r="F55" i="167"/>
  <c r="O55" i="167"/>
  <c r="P57" i="167"/>
  <c r="J57" i="167"/>
  <c r="K57" i="167"/>
  <c r="M57" i="167"/>
  <c r="F13" i="167"/>
  <c r="L13" i="167"/>
  <c r="P33" i="167"/>
  <c r="J33" i="167"/>
  <c r="L33" i="167"/>
  <c r="F44" i="167"/>
  <c r="F46" i="167" s="1"/>
  <c r="G55" i="167"/>
  <c r="P55" i="167"/>
  <c r="F57" i="167"/>
  <c r="N57" i="167"/>
  <c r="R81" i="167"/>
  <c r="Q90" i="167"/>
  <c r="L90" i="167" s="1"/>
  <c r="R90" i="167" s="1"/>
  <c r="N73" i="166"/>
  <c r="H73" i="166"/>
  <c r="I73" i="166"/>
  <c r="K73" i="166"/>
  <c r="M73" i="166"/>
  <c r="L73" i="166"/>
  <c r="J73" i="166"/>
  <c r="F73" i="166"/>
  <c r="G73" i="166"/>
  <c r="O8" i="166"/>
  <c r="I8" i="166"/>
  <c r="N8" i="166"/>
  <c r="H8" i="166"/>
  <c r="L8" i="166"/>
  <c r="J8" i="166"/>
  <c r="G8" i="166"/>
  <c r="K8" i="166"/>
  <c r="P8" i="166"/>
  <c r="F8" i="166"/>
  <c r="L7" i="166"/>
  <c r="D16" i="166"/>
  <c r="D17" i="166"/>
  <c r="D26" i="166"/>
  <c r="D27" i="166"/>
  <c r="F32" i="166"/>
  <c r="D43" i="166"/>
  <c r="D101" i="166"/>
  <c r="N52" i="166"/>
  <c r="H52" i="166"/>
  <c r="K52" i="166"/>
  <c r="G52" i="166"/>
  <c r="J52" i="166"/>
  <c r="I52" i="166"/>
  <c r="F52" i="166"/>
  <c r="N75" i="166"/>
  <c r="H75" i="166"/>
  <c r="M75" i="166"/>
  <c r="F75" i="166"/>
  <c r="L75" i="166"/>
  <c r="J75" i="166"/>
  <c r="I75" i="166"/>
  <c r="G75" i="166"/>
  <c r="N51" i="166"/>
  <c r="H51" i="166"/>
  <c r="I51" i="166"/>
  <c r="K51" i="166"/>
  <c r="L51" i="166"/>
  <c r="J51" i="166"/>
  <c r="G51" i="166"/>
  <c r="M52" i="166"/>
  <c r="N74" i="166"/>
  <c r="H74" i="166"/>
  <c r="K74" i="166"/>
  <c r="G74" i="166"/>
  <c r="L74" i="166"/>
  <c r="J74" i="166"/>
  <c r="I74" i="166"/>
  <c r="D3" i="166"/>
  <c r="G7" i="166"/>
  <c r="D9" i="166"/>
  <c r="D11" i="166"/>
  <c r="D29" i="166"/>
  <c r="M51" i="166"/>
  <c r="D61" i="166"/>
  <c r="M74" i="166"/>
  <c r="M32" i="166"/>
  <c r="G32" i="166"/>
  <c r="J32" i="166"/>
  <c r="K32" i="166"/>
  <c r="I32" i="166"/>
  <c r="P32" i="166"/>
  <c r="H32" i="166"/>
  <c r="K7" i="166"/>
  <c r="P7" i="166"/>
  <c r="J7" i="166"/>
  <c r="M7" i="166"/>
  <c r="L32" i="166"/>
  <c r="L56" i="166"/>
  <c r="F56" i="166"/>
  <c r="K56" i="166"/>
  <c r="I56" i="166"/>
  <c r="M56" i="166"/>
  <c r="J56" i="166"/>
  <c r="H56" i="166"/>
  <c r="Q90" i="166"/>
  <c r="L90" i="166"/>
  <c r="R90" i="166" s="1"/>
  <c r="D104" i="166"/>
  <c r="D94" i="166" s="1"/>
  <c r="D98" i="166"/>
  <c r="D91" i="166"/>
  <c r="D88" i="166"/>
  <c r="D72" i="166"/>
  <c r="D69" i="166"/>
  <c r="D67" i="166"/>
  <c r="D66" i="166"/>
  <c r="D65" i="166"/>
  <c r="D64" i="166"/>
  <c r="D47" i="166"/>
  <c r="D34" i="166"/>
  <c r="D107" i="166"/>
  <c r="D95" i="166" s="1"/>
  <c r="D100" i="166"/>
  <c r="D59" i="166"/>
  <c r="D58" i="166"/>
  <c r="D57" i="166"/>
  <c r="D44" i="166"/>
  <c r="D33" i="166"/>
  <c r="D30" i="166"/>
  <c r="D102" i="166"/>
  <c r="D81" i="166"/>
  <c r="D60" i="166"/>
  <c r="D50" i="166"/>
  <c r="D99" i="166"/>
  <c r="D55" i="166"/>
  <c r="D45" i="166"/>
  <c r="D10" i="166"/>
  <c r="D97" i="166"/>
  <c r="D89" i="166"/>
  <c r="D68" i="166"/>
  <c r="D63" i="166"/>
  <c r="D54" i="166"/>
  <c r="D28" i="166"/>
  <c r="D15" i="166"/>
  <c r="D14" i="166"/>
  <c r="D13" i="166"/>
  <c r="D12" i="166"/>
  <c r="D106" i="166"/>
  <c r="D76" i="166"/>
  <c r="D53" i="166"/>
  <c r="D31" i="166"/>
  <c r="D4" i="166"/>
  <c r="D5" i="166"/>
  <c r="D6" i="166"/>
  <c r="F7" i="166"/>
  <c r="N7" i="166"/>
  <c r="N32" i="166"/>
  <c r="F51" i="166"/>
  <c r="G56" i="166"/>
  <c r="D62" i="166"/>
  <c r="F74" i="166"/>
  <c r="D105" i="166"/>
  <c r="H7" i="166"/>
  <c r="O56" i="166"/>
  <c r="N50" i="165"/>
  <c r="H50" i="165"/>
  <c r="M50" i="165"/>
  <c r="F50" i="165"/>
  <c r="G50" i="165"/>
  <c r="I50" i="165"/>
  <c r="L50" i="165"/>
  <c r="J50" i="165"/>
  <c r="K50" i="165"/>
  <c r="I43" i="165"/>
  <c r="I46" i="165" s="1"/>
  <c r="N61" i="165"/>
  <c r="H61" i="165"/>
  <c r="M61" i="165"/>
  <c r="F61" i="165"/>
  <c r="J61" i="165"/>
  <c r="I61" i="165"/>
  <c r="P61" i="165"/>
  <c r="G61" i="165"/>
  <c r="K61" i="165"/>
  <c r="Q61" i="165" s="1"/>
  <c r="L61" i="165"/>
  <c r="O61" i="165"/>
  <c r="J9" i="165"/>
  <c r="J10" i="165"/>
  <c r="J13" i="165"/>
  <c r="F26" i="165"/>
  <c r="N26" i="165"/>
  <c r="F29" i="165"/>
  <c r="P29" i="165"/>
  <c r="D97" i="165"/>
  <c r="O9" i="165"/>
  <c r="I9" i="165"/>
  <c r="L9" i="165"/>
  <c r="D6" i="165"/>
  <c r="D7" i="165"/>
  <c r="F9" i="165"/>
  <c r="M9" i="165"/>
  <c r="F10" i="165"/>
  <c r="N10" i="165"/>
  <c r="F13" i="165"/>
  <c r="D15" i="165"/>
  <c r="D17" i="165"/>
  <c r="K26" i="165"/>
  <c r="D27" i="165"/>
  <c r="D28" i="165"/>
  <c r="L29" i="165"/>
  <c r="F54" i="165"/>
  <c r="G56" i="165"/>
  <c r="M13" i="165"/>
  <c r="N13" i="165"/>
  <c r="H13" i="165"/>
  <c r="L13" i="165"/>
  <c r="R68" i="165"/>
  <c r="D104" i="165"/>
  <c r="D94" i="165" s="1"/>
  <c r="D98" i="165"/>
  <c r="D91" i="165"/>
  <c r="D88" i="165"/>
  <c r="D72" i="165"/>
  <c r="D69" i="165"/>
  <c r="D67" i="165"/>
  <c r="D66" i="165"/>
  <c r="D65" i="165"/>
  <c r="D64" i="165"/>
  <c r="D47" i="165"/>
  <c r="D34" i="165"/>
  <c r="D107" i="165"/>
  <c r="D95" i="165" s="1"/>
  <c r="D100" i="165"/>
  <c r="D59" i="165"/>
  <c r="D58" i="165"/>
  <c r="D57" i="165"/>
  <c r="D44" i="165"/>
  <c r="D33" i="165"/>
  <c r="D30" i="165"/>
  <c r="D103" i="165"/>
  <c r="D75" i="165"/>
  <c r="D53" i="165"/>
  <c r="D16" i="165"/>
  <c r="D14" i="165"/>
  <c r="D102" i="165"/>
  <c r="D93" i="165" s="1"/>
  <c r="D81" i="165"/>
  <c r="D60" i="165"/>
  <c r="D101" i="165"/>
  <c r="D90" i="165"/>
  <c r="D55" i="165"/>
  <c r="D105" i="165"/>
  <c r="D89" i="165"/>
  <c r="D73" i="165"/>
  <c r="D62" i="165"/>
  <c r="D51" i="165"/>
  <c r="D45" i="165"/>
  <c r="D32" i="165"/>
  <c r="D31" i="165"/>
  <c r="D11" i="165"/>
  <c r="D8" i="165"/>
  <c r="D5" i="165"/>
  <c r="D3" i="165"/>
  <c r="D4" i="165"/>
  <c r="G9" i="165"/>
  <c r="N9" i="165"/>
  <c r="H10" i="165"/>
  <c r="D12" i="165"/>
  <c r="G13" i="165"/>
  <c r="P13" i="165"/>
  <c r="D76" i="165"/>
  <c r="M10" i="165"/>
  <c r="G10" i="165"/>
  <c r="L10" i="165"/>
  <c r="N54" i="165"/>
  <c r="H54" i="165"/>
  <c r="I54" i="165"/>
  <c r="K54" i="165"/>
  <c r="J54" i="165"/>
  <c r="G54" i="165"/>
  <c r="L54" i="165"/>
  <c r="L56" i="165"/>
  <c r="F56" i="165"/>
  <c r="K56" i="165"/>
  <c r="J56" i="165"/>
  <c r="I56" i="165"/>
  <c r="P56" i="165"/>
  <c r="H56" i="165"/>
  <c r="M56" i="165"/>
  <c r="H9" i="165"/>
  <c r="P9" i="165"/>
  <c r="I10" i="165"/>
  <c r="P10" i="165"/>
  <c r="I13" i="165"/>
  <c r="O26" i="165"/>
  <c r="I26" i="165"/>
  <c r="P26" i="165"/>
  <c r="J26" i="165"/>
  <c r="M26" i="165"/>
  <c r="M29" i="165"/>
  <c r="G29" i="165"/>
  <c r="J29" i="165"/>
  <c r="K29" i="165"/>
  <c r="O29" i="165"/>
  <c r="D52" i="165"/>
  <c r="O56" i="165"/>
  <c r="D63" i="165"/>
  <c r="D74" i="165"/>
  <c r="L4" i="164"/>
  <c r="F4" i="164"/>
  <c r="P4" i="164"/>
  <c r="J4" i="164"/>
  <c r="O4" i="164"/>
  <c r="I4" i="164"/>
  <c r="P5" i="164"/>
  <c r="J5" i="164"/>
  <c r="N5" i="164"/>
  <c r="H5" i="164"/>
  <c r="M5" i="164"/>
  <c r="G5" i="164"/>
  <c r="N13" i="164"/>
  <c r="H13" i="164"/>
  <c r="O13" i="164"/>
  <c r="G13" i="164"/>
  <c r="K13" i="164"/>
  <c r="J13" i="164"/>
  <c r="I13" i="164"/>
  <c r="P13" i="164"/>
  <c r="F13" i="164"/>
  <c r="F11" i="164"/>
  <c r="R11" i="164" s="1"/>
  <c r="I62" i="164"/>
  <c r="N62" i="164" s="1"/>
  <c r="R62" i="164" s="1"/>
  <c r="K4" i="164"/>
  <c r="M13" i="164"/>
  <c r="R44" i="164"/>
  <c r="F44" i="164"/>
  <c r="F46" i="164" s="1"/>
  <c r="N74" i="164"/>
  <c r="H74" i="164"/>
  <c r="I74" i="164"/>
  <c r="L74" i="164"/>
  <c r="G74" i="164"/>
  <c r="M74" i="164"/>
  <c r="K74" i="164"/>
  <c r="F74" i="164"/>
  <c r="J74" i="164"/>
  <c r="H4" i="164"/>
  <c r="F5" i="164"/>
  <c r="L13" i="164"/>
  <c r="I5" i="164"/>
  <c r="M4" i="164"/>
  <c r="K5" i="164"/>
  <c r="N75" i="164"/>
  <c r="H75" i="164"/>
  <c r="K75" i="164"/>
  <c r="I75" i="164"/>
  <c r="F75" i="164"/>
  <c r="M75" i="164"/>
  <c r="L75" i="164"/>
  <c r="G75" i="164"/>
  <c r="J75" i="164"/>
  <c r="F81" i="164"/>
  <c r="N4" i="164"/>
  <c r="L5" i="164"/>
  <c r="D3" i="164"/>
  <c r="D6" i="164"/>
  <c r="D8" i="164"/>
  <c r="D9" i="164"/>
  <c r="J12" i="164"/>
  <c r="D15" i="164"/>
  <c r="L28" i="164"/>
  <c r="M50" i="164"/>
  <c r="M52" i="164"/>
  <c r="D106" i="164"/>
  <c r="L59" i="164"/>
  <c r="F59" i="164"/>
  <c r="J59" i="164"/>
  <c r="O59" i="164"/>
  <c r="G59" i="164"/>
  <c r="H59" i="164"/>
  <c r="N73" i="164"/>
  <c r="H73" i="164"/>
  <c r="M73" i="164"/>
  <c r="F73" i="164"/>
  <c r="G73" i="164"/>
  <c r="J73" i="164"/>
  <c r="D27" i="164"/>
  <c r="N28" i="164"/>
  <c r="D33" i="164"/>
  <c r="D45" i="164"/>
  <c r="D55" i="164"/>
  <c r="K59" i="164"/>
  <c r="K73" i="164"/>
  <c r="N12" i="164"/>
  <c r="L12" i="164"/>
  <c r="F12" i="164"/>
  <c r="M12" i="164"/>
  <c r="N50" i="164"/>
  <c r="H50" i="164"/>
  <c r="K50" i="164"/>
  <c r="J50" i="164"/>
  <c r="I50" i="164"/>
  <c r="N52" i="164"/>
  <c r="H52" i="164"/>
  <c r="I52" i="164"/>
  <c r="L52" i="164"/>
  <c r="F52" i="164"/>
  <c r="M59" i="164"/>
  <c r="L73" i="164"/>
  <c r="M28" i="164"/>
  <c r="G28" i="164"/>
  <c r="K28" i="164"/>
  <c r="I28" i="164"/>
  <c r="D102" i="164"/>
  <c r="D104" i="164"/>
  <c r="D94" i="164" s="1"/>
  <c r="D98" i="164"/>
  <c r="D91" i="164"/>
  <c r="D88" i="164"/>
  <c r="D72" i="164"/>
  <c r="D69" i="164"/>
  <c r="D67" i="164"/>
  <c r="D66" i="164"/>
  <c r="D65" i="164"/>
  <c r="D64" i="164"/>
  <c r="D47" i="164"/>
  <c r="D34" i="164"/>
  <c r="D101" i="164"/>
  <c r="D90" i="164"/>
  <c r="D32" i="164"/>
  <c r="D29" i="164"/>
  <c r="D107" i="164"/>
  <c r="D95" i="164" s="1"/>
  <c r="D99" i="164"/>
  <c r="D103" i="164"/>
  <c r="D89" i="164"/>
  <c r="D76" i="164"/>
  <c r="D68" i="164"/>
  <c r="D61" i="164"/>
  <c r="D56" i="164"/>
  <c r="D54" i="164"/>
  <c r="D31" i="164"/>
  <c r="D30" i="164"/>
  <c r="D60" i="164"/>
  <c r="D57" i="164"/>
  <c r="D53" i="164"/>
  <c r="D43" i="164"/>
  <c r="D17" i="164"/>
  <c r="D10" i="164"/>
  <c r="D7" i="164"/>
  <c r="G12" i="164"/>
  <c r="O12" i="164"/>
  <c r="D14" i="164"/>
  <c r="D16" i="164"/>
  <c r="D26" i="164"/>
  <c r="F28" i="164"/>
  <c r="P28" i="164"/>
  <c r="Q28" i="164" s="1"/>
  <c r="F50" i="164"/>
  <c r="D51" i="164"/>
  <c r="G52" i="164"/>
  <c r="O52" i="164" s="1"/>
  <c r="R52" i="164" s="1"/>
  <c r="D58" i="164"/>
  <c r="N59" i="164"/>
  <c r="F63" i="164"/>
  <c r="R63" i="164" s="1"/>
  <c r="D97" i="164"/>
  <c r="R67" i="163"/>
  <c r="H67" i="163"/>
  <c r="R41" i="163"/>
  <c r="D53" i="163"/>
  <c r="D7" i="163"/>
  <c r="D10" i="163"/>
  <c r="D14" i="163"/>
  <c r="D52" i="163"/>
  <c r="D75" i="163"/>
  <c r="D48" i="163"/>
  <c r="F47" i="163"/>
  <c r="F48" i="163" s="1"/>
  <c r="K47" i="163"/>
  <c r="K48" i="163" s="1"/>
  <c r="D13" i="163"/>
  <c r="D58" i="163"/>
  <c r="D102" i="163"/>
  <c r="D103" i="163"/>
  <c r="D97" i="163"/>
  <c r="D62" i="163"/>
  <c r="D59" i="163"/>
  <c r="D56" i="163"/>
  <c r="D101" i="163"/>
  <c r="D65" i="163"/>
  <c r="D63" i="163"/>
  <c r="D33" i="163"/>
  <c r="D30" i="163"/>
  <c r="D107" i="163"/>
  <c r="D95" i="163" s="1"/>
  <c r="D104" i="163"/>
  <c r="D94" i="163" s="1"/>
  <c r="D91" i="163"/>
  <c r="D89" i="163"/>
  <c r="D76" i="163"/>
  <c r="D73" i="163"/>
  <c r="D69" i="163"/>
  <c r="D54" i="163"/>
  <c r="D51" i="163"/>
  <c r="D44" i="163"/>
  <c r="D9" i="163"/>
  <c r="D6" i="163"/>
  <c r="D3" i="163"/>
  <c r="D98" i="163"/>
  <c r="D88" i="163"/>
  <c r="D81" i="163"/>
  <c r="D68" i="163"/>
  <c r="D60" i="163"/>
  <c r="D50" i="163"/>
  <c r="D26" i="163"/>
  <c r="D17" i="163"/>
  <c r="D16" i="163"/>
  <c r="D90" i="163"/>
  <c r="D72" i="163"/>
  <c r="D34" i="163"/>
  <c r="D32" i="163"/>
  <c r="D27" i="163"/>
  <c r="D12" i="163"/>
  <c r="D5" i="163"/>
  <c r="D4" i="163"/>
  <c r="D106" i="163"/>
  <c r="D55" i="163"/>
  <c r="D43" i="163"/>
  <c r="D8" i="163"/>
  <c r="D99" i="163"/>
  <c r="D64" i="163"/>
  <c r="D57" i="163"/>
  <c r="D45" i="163"/>
  <c r="D31" i="163"/>
  <c r="D29" i="163"/>
  <c r="D11" i="163"/>
  <c r="D15" i="163"/>
  <c r="D61" i="163"/>
  <c r="D74" i="163"/>
  <c r="D100" i="163"/>
  <c r="J66" i="163"/>
  <c r="N66" i="163"/>
  <c r="G66" i="163"/>
  <c r="H66" i="163"/>
  <c r="K66" i="163"/>
  <c r="I66" i="163"/>
  <c r="F66" i="163"/>
  <c r="O66" i="163" s="1"/>
  <c r="L66" i="163"/>
  <c r="D28" i="163"/>
  <c r="D105" i="163"/>
  <c r="J27" i="162"/>
  <c r="K27" i="162"/>
  <c r="M27" i="162"/>
  <c r="N27" i="162"/>
  <c r="I27" i="162"/>
  <c r="H27" i="162"/>
  <c r="F27" i="162"/>
  <c r="O27" i="162"/>
  <c r="F81" i="162"/>
  <c r="L81" i="162" s="1"/>
  <c r="L6" i="162"/>
  <c r="M13" i="162"/>
  <c r="G13" i="162"/>
  <c r="N13" i="162"/>
  <c r="H13" i="162"/>
  <c r="K13" i="162"/>
  <c r="J13" i="162"/>
  <c r="P13" i="162"/>
  <c r="F13" i="162"/>
  <c r="L13" i="162"/>
  <c r="L45" i="162"/>
  <c r="L46" i="162" s="1"/>
  <c r="R45" i="162"/>
  <c r="I13" i="162"/>
  <c r="O6" i="162"/>
  <c r="I6" i="162"/>
  <c r="J6" i="162"/>
  <c r="P6" i="162"/>
  <c r="H6" i="162"/>
  <c r="M6" i="162"/>
  <c r="Q6" i="162" s="1"/>
  <c r="R6" i="162" s="1"/>
  <c r="F6" i="162"/>
  <c r="K6" i="162"/>
  <c r="G6" i="162"/>
  <c r="L7" i="162"/>
  <c r="M7" i="162"/>
  <c r="G7" i="162"/>
  <c r="J7" i="162"/>
  <c r="I7" i="162"/>
  <c r="O7" i="162"/>
  <c r="F7" i="162"/>
  <c r="K7" i="162"/>
  <c r="O13" i="162"/>
  <c r="D10" i="162"/>
  <c r="D44" i="162"/>
  <c r="M50" i="162"/>
  <c r="D52" i="162"/>
  <c r="D57" i="162"/>
  <c r="M61" i="162"/>
  <c r="D68" i="162"/>
  <c r="N56" i="162"/>
  <c r="H56" i="162"/>
  <c r="L56" i="162"/>
  <c r="F56" i="162"/>
  <c r="P56" i="162"/>
  <c r="G56" i="162"/>
  <c r="K56" i="162"/>
  <c r="M56" i="162"/>
  <c r="J75" i="162"/>
  <c r="N75" i="162"/>
  <c r="H75" i="162"/>
  <c r="I75" i="162"/>
  <c r="F75" i="162"/>
  <c r="G75" i="162"/>
  <c r="D106" i="162"/>
  <c r="D100" i="162"/>
  <c r="D90" i="162"/>
  <c r="D104" i="162"/>
  <c r="D94" i="162" s="1"/>
  <c r="D98" i="162"/>
  <c r="D91" i="162"/>
  <c r="D88" i="162"/>
  <c r="D72" i="162"/>
  <c r="D69" i="162"/>
  <c r="D67" i="162"/>
  <c r="D66" i="162"/>
  <c r="D65" i="162"/>
  <c r="D64" i="162"/>
  <c r="D47" i="162"/>
  <c r="D103" i="162"/>
  <c r="D60" i="162"/>
  <c r="D34" i="162"/>
  <c r="D33" i="162"/>
  <c r="D30" i="162"/>
  <c r="D26" i="162"/>
  <c r="D17" i="162"/>
  <c r="D15" i="162"/>
  <c r="D99" i="162"/>
  <c r="D76" i="162"/>
  <c r="D58" i="162"/>
  <c r="D55" i="162"/>
  <c r="D54" i="162"/>
  <c r="D29" i="162"/>
  <c r="D28" i="162"/>
  <c r="D14" i="162"/>
  <c r="D97" i="162"/>
  <c r="D107" i="162"/>
  <c r="D95" i="162" s="1"/>
  <c r="D101" i="162"/>
  <c r="D89" i="162"/>
  <c r="D62" i="162"/>
  <c r="D11" i="162"/>
  <c r="D8" i="162"/>
  <c r="D5" i="162"/>
  <c r="D3" i="162"/>
  <c r="D4" i="162"/>
  <c r="D9" i="162"/>
  <c r="D16" i="162"/>
  <c r="D31" i="162"/>
  <c r="D51" i="162"/>
  <c r="I56" i="162"/>
  <c r="D74" i="162"/>
  <c r="K75" i="162"/>
  <c r="D102" i="162"/>
  <c r="D93" i="162" s="1"/>
  <c r="R41" i="162"/>
  <c r="P61" i="162"/>
  <c r="J61" i="162"/>
  <c r="N61" i="162"/>
  <c r="H61" i="162"/>
  <c r="I61" i="162"/>
  <c r="F61" i="162"/>
  <c r="G61" i="162"/>
  <c r="L75" i="162"/>
  <c r="D32" i="162"/>
  <c r="D43" i="162"/>
  <c r="O56" i="162"/>
  <c r="D59" i="162"/>
  <c r="K61" i="162"/>
  <c r="F63" i="162"/>
  <c r="R63" i="162" s="1"/>
  <c r="D73" i="162"/>
  <c r="M75" i="162"/>
  <c r="J50" i="162"/>
  <c r="N50" i="162"/>
  <c r="H50" i="162"/>
  <c r="I50" i="162"/>
  <c r="K50" i="162"/>
  <c r="L50" i="162"/>
  <c r="J56" i="162"/>
  <c r="Q56" i="162" s="1"/>
  <c r="D12" i="162"/>
  <c r="G50" i="162"/>
  <c r="D53" i="162"/>
  <c r="L61" i="162"/>
  <c r="D102" i="161"/>
  <c r="D89" i="161"/>
  <c r="D44" i="161"/>
  <c r="D107" i="161"/>
  <c r="D95" i="161" s="1"/>
  <c r="D101" i="161"/>
  <c r="D106" i="161"/>
  <c r="D100" i="161"/>
  <c r="D90" i="161"/>
  <c r="D105" i="161"/>
  <c r="D99" i="161"/>
  <c r="D45" i="161"/>
  <c r="D43" i="161"/>
  <c r="D104" i="161"/>
  <c r="D94" i="161" s="1"/>
  <c r="D98" i="161"/>
  <c r="D91" i="161"/>
  <c r="D88" i="161"/>
  <c r="D47" i="161"/>
  <c r="D97" i="161"/>
  <c r="R56" i="161"/>
  <c r="D103" i="161"/>
  <c r="P60" i="160"/>
  <c r="J60" i="160"/>
  <c r="N60" i="160"/>
  <c r="G60" i="160"/>
  <c r="I60" i="160"/>
  <c r="K60" i="160"/>
  <c r="M60" i="160"/>
  <c r="L60" i="160"/>
  <c r="F60" i="160"/>
  <c r="H60" i="160"/>
  <c r="O60" i="160"/>
  <c r="L16" i="160"/>
  <c r="F16" i="160"/>
  <c r="M16" i="160"/>
  <c r="G16" i="160"/>
  <c r="K16" i="160"/>
  <c r="J16" i="160"/>
  <c r="I16" i="160"/>
  <c r="N16" i="160"/>
  <c r="P31" i="160"/>
  <c r="J31" i="160"/>
  <c r="N31" i="160"/>
  <c r="G31" i="160"/>
  <c r="O31" i="160"/>
  <c r="H31" i="160"/>
  <c r="L31" i="160"/>
  <c r="K31" i="160"/>
  <c r="I31" i="160"/>
  <c r="F31" i="160"/>
  <c r="Q31" i="160" s="1"/>
  <c r="M31" i="160"/>
  <c r="N50" i="160"/>
  <c r="H50" i="160"/>
  <c r="G50" i="160"/>
  <c r="J50" i="160"/>
  <c r="K50" i="160"/>
  <c r="M50" i="160"/>
  <c r="L50" i="160"/>
  <c r="I50" i="160"/>
  <c r="F50" i="160"/>
  <c r="N75" i="160"/>
  <c r="H75" i="160"/>
  <c r="G75" i="160"/>
  <c r="I75" i="160"/>
  <c r="J75" i="160"/>
  <c r="F75" i="160"/>
  <c r="M75" i="160"/>
  <c r="K75" i="160"/>
  <c r="P28" i="160"/>
  <c r="J28" i="160"/>
  <c r="M28" i="160"/>
  <c r="F28" i="160"/>
  <c r="N28" i="160"/>
  <c r="G28" i="160"/>
  <c r="K28" i="160"/>
  <c r="I28" i="160"/>
  <c r="H28" i="160"/>
  <c r="L28" i="160"/>
  <c r="N51" i="160"/>
  <c r="H51" i="160"/>
  <c r="J51" i="160"/>
  <c r="F51" i="160"/>
  <c r="G51" i="160"/>
  <c r="M51" i="160"/>
  <c r="L51" i="160"/>
  <c r="I51" i="160"/>
  <c r="K51" i="160"/>
  <c r="L14" i="160"/>
  <c r="F14" i="160"/>
  <c r="M14" i="160"/>
  <c r="G14" i="160"/>
  <c r="K14" i="160"/>
  <c r="J14" i="160"/>
  <c r="I14" i="160"/>
  <c r="N14" i="160"/>
  <c r="L75" i="160"/>
  <c r="D30" i="160"/>
  <c r="D53" i="160"/>
  <c r="D57" i="160"/>
  <c r="D58" i="160"/>
  <c r="D9" i="160"/>
  <c r="D10" i="160"/>
  <c r="D11" i="160"/>
  <c r="D13" i="160"/>
  <c r="D32" i="160"/>
  <c r="D44" i="160"/>
  <c r="D62" i="160"/>
  <c r="D105" i="160"/>
  <c r="D6" i="160"/>
  <c r="D7" i="160"/>
  <c r="D8" i="160"/>
  <c r="D29" i="160"/>
  <c r="D45" i="160"/>
  <c r="D102" i="160"/>
  <c r="D104" i="160"/>
  <c r="D94" i="160" s="1"/>
  <c r="D98" i="160"/>
  <c r="D91" i="160"/>
  <c r="D88" i="160"/>
  <c r="D72" i="160"/>
  <c r="D69" i="160"/>
  <c r="D67" i="160"/>
  <c r="D66" i="160"/>
  <c r="D65" i="160"/>
  <c r="D64" i="160"/>
  <c r="D47" i="160"/>
  <c r="D34" i="160"/>
  <c r="D103" i="160"/>
  <c r="D89" i="160"/>
  <c r="D81" i="160"/>
  <c r="D74" i="160"/>
  <c r="D68" i="160"/>
  <c r="D56" i="160"/>
  <c r="D55" i="160"/>
  <c r="D52" i="160"/>
  <c r="D99" i="160"/>
  <c r="D76" i="160"/>
  <c r="D59" i="160"/>
  <c r="D54" i="160"/>
  <c r="D43" i="160"/>
  <c r="D107" i="160"/>
  <c r="D95" i="160" s="1"/>
  <c r="D97" i="160"/>
  <c r="D106" i="160"/>
  <c r="D100" i="160"/>
  <c r="D90" i="160"/>
  <c r="D63" i="160"/>
  <c r="D61" i="160"/>
  <c r="D27" i="160"/>
  <c r="D26" i="160"/>
  <c r="D17" i="160"/>
  <c r="D15" i="160"/>
  <c r="D3" i="160"/>
  <c r="D4" i="160"/>
  <c r="D5" i="160"/>
  <c r="D12" i="160"/>
  <c r="D33" i="160"/>
  <c r="D73" i="160"/>
  <c r="L9" i="159"/>
  <c r="F9" i="159"/>
  <c r="P9" i="159"/>
  <c r="I9" i="159"/>
  <c r="O9" i="159"/>
  <c r="H9" i="159"/>
  <c r="N9" i="159"/>
  <c r="G9" i="159"/>
  <c r="J9" i="159"/>
  <c r="K9" i="159"/>
  <c r="N53" i="159"/>
  <c r="H53" i="159"/>
  <c r="J53" i="159"/>
  <c r="K53" i="159"/>
  <c r="L53" i="159"/>
  <c r="M53" i="159"/>
  <c r="I53" i="159"/>
  <c r="G53" i="159"/>
  <c r="N30" i="159"/>
  <c r="H30" i="159"/>
  <c r="O30" i="159"/>
  <c r="G30" i="159"/>
  <c r="P30" i="159"/>
  <c r="I30" i="159"/>
  <c r="M30" i="159"/>
  <c r="L30" i="159"/>
  <c r="K30" i="159"/>
  <c r="N8" i="159"/>
  <c r="H8" i="159"/>
  <c r="P8" i="159"/>
  <c r="I8" i="159"/>
  <c r="O8" i="159"/>
  <c r="G8" i="159"/>
  <c r="M8" i="159"/>
  <c r="F8" i="159"/>
  <c r="Q8" i="159" s="1"/>
  <c r="J8" i="159"/>
  <c r="M9" i="159"/>
  <c r="F11" i="159"/>
  <c r="R11" i="159" s="1"/>
  <c r="J30" i="159"/>
  <c r="F53" i="159"/>
  <c r="L56" i="159"/>
  <c r="F56" i="159"/>
  <c r="O56" i="159"/>
  <c r="H56" i="159"/>
  <c r="P56" i="159"/>
  <c r="G56" i="159"/>
  <c r="I56" i="159"/>
  <c r="M56" i="159"/>
  <c r="K56" i="159"/>
  <c r="J56" i="159"/>
  <c r="N56" i="159"/>
  <c r="P10" i="159"/>
  <c r="J10" i="159"/>
  <c r="I10" i="159"/>
  <c r="O10" i="159"/>
  <c r="H10" i="159"/>
  <c r="N10" i="159"/>
  <c r="G10" i="159"/>
  <c r="K10" i="159"/>
  <c r="P57" i="159"/>
  <c r="J57" i="159"/>
  <c r="O57" i="159"/>
  <c r="H57" i="159"/>
  <c r="K57" i="159"/>
  <c r="L57" i="159"/>
  <c r="M57" i="159"/>
  <c r="I57" i="159"/>
  <c r="G57" i="159"/>
  <c r="F57" i="159"/>
  <c r="N57" i="159"/>
  <c r="P7" i="159"/>
  <c r="J7" i="159"/>
  <c r="O7" i="159"/>
  <c r="H7" i="159"/>
  <c r="N7" i="159"/>
  <c r="G7" i="159"/>
  <c r="M7" i="159"/>
  <c r="F7" i="159"/>
  <c r="I7" i="159"/>
  <c r="F10" i="159"/>
  <c r="L31" i="159"/>
  <c r="F31" i="159"/>
  <c r="O31" i="159"/>
  <c r="H31" i="159"/>
  <c r="P31" i="159"/>
  <c r="I31" i="159"/>
  <c r="K31" i="159"/>
  <c r="J31" i="159"/>
  <c r="G31" i="159"/>
  <c r="M31" i="159"/>
  <c r="D14" i="159"/>
  <c r="D16" i="159"/>
  <c r="D104" i="159"/>
  <c r="D94" i="159" s="1"/>
  <c r="D98" i="159"/>
  <c r="D91" i="159"/>
  <c r="D88" i="159"/>
  <c r="D72" i="159"/>
  <c r="D69" i="159"/>
  <c r="D67" i="159"/>
  <c r="D66" i="159"/>
  <c r="D65" i="159"/>
  <c r="D64" i="159"/>
  <c r="D47" i="159"/>
  <c r="D34" i="159"/>
  <c r="D103" i="159"/>
  <c r="D76" i="159"/>
  <c r="D73" i="159"/>
  <c r="D54" i="159"/>
  <c r="D51" i="159"/>
  <c r="D43" i="159"/>
  <c r="D100" i="159"/>
  <c r="D90" i="159"/>
  <c r="D74" i="159"/>
  <c r="D63" i="159"/>
  <c r="D58" i="159"/>
  <c r="D52" i="159"/>
  <c r="D107" i="159"/>
  <c r="D95" i="159" s="1"/>
  <c r="D99" i="159"/>
  <c r="D106" i="159"/>
  <c r="D93" i="159" s="1"/>
  <c r="D97" i="159"/>
  <c r="D89" i="159"/>
  <c r="D101" i="159"/>
  <c r="D60" i="159"/>
  <c r="D55" i="159"/>
  <c r="D50" i="159"/>
  <c r="D44" i="159"/>
  <c r="D27" i="159"/>
  <c r="D13" i="159"/>
  <c r="D12" i="159"/>
  <c r="D4" i="159"/>
  <c r="D5" i="159"/>
  <c r="D6" i="159"/>
  <c r="D28" i="159"/>
  <c r="D32" i="159"/>
  <c r="D59" i="159"/>
  <c r="D81" i="159"/>
  <c r="D105" i="159"/>
  <c r="F68" i="159"/>
  <c r="R68" i="159" s="1"/>
  <c r="D3" i="159"/>
  <c r="D15" i="159"/>
  <c r="D17" i="159"/>
  <c r="D29" i="159"/>
  <c r="D61" i="159"/>
  <c r="D62" i="159"/>
  <c r="D26" i="159"/>
  <c r="D33" i="159"/>
  <c r="D45" i="159"/>
  <c r="D75" i="159"/>
  <c r="R15" i="158"/>
  <c r="D104" i="158"/>
  <c r="D94" i="158" s="1"/>
  <c r="D98" i="158"/>
  <c r="D91" i="158"/>
  <c r="D88" i="158"/>
  <c r="D47" i="158"/>
  <c r="D107" i="158"/>
  <c r="D95" i="158" s="1"/>
  <c r="D100" i="158"/>
  <c r="D44" i="158"/>
  <c r="D103" i="158"/>
  <c r="D105" i="158"/>
  <c r="D89" i="158"/>
  <c r="D45" i="158"/>
  <c r="D106" i="158"/>
  <c r="D90" i="158"/>
  <c r="D102" i="158"/>
  <c r="D93" i="158" s="1"/>
  <c r="D101" i="158"/>
  <c r="D97" i="158"/>
  <c r="R43" i="158"/>
  <c r="I43" i="158"/>
  <c r="I46" i="158" s="1"/>
  <c r="D81" i="158"/>
  <c r="R41" i="158"/>
  <c r="M29" i="157"/>
  <c r="G29" i="157"/>
  <c r="J29" i="157"/>
  <c r="K29" i="157"/>
  <c r="L29" i="157"/>
  <c r="I29" i="157"/>
  <c r="H29" i="157"/>
  <c r="N29" i="157"/>
  <c r="F29" i="157"/>
  <c r="O26" i="157"/>
  <c r="I26" i="157"/>
  <c r="P26" i="157"/>
  <c r="J26" i="157"/>
  <c r="K26" i="157"/>
  <c r="H26" i="157"/>
  <c r="G26" i="157"/>
  <c r="L26" i="157"/>
  <c r="O29" i="157"/>
  <c r="F26" i="157"/>
  <c r="P29" i="157"/>
  <c r="N52" i="157"/>
  <c r="H52" i="157"/>
  <c r="K52" i="157"/>
  <c r="I52" i="157"/>
  <c r="J52" i="157"/>
  <c r="M52" i="157"/>
  <c r="L52" i="157"/>
  <c r="G52" i="157"/>
  <c r="M7" i="157"/>
  <c r="G7" i="157"/>
  <c r="L7" i="157"/>
  <c r="D104" i="157"/>
  <c r="D94" i="157" s="1"/>
  <c r="D98" i="157"/>
  <c r="D91" i="157"/>
  <c r="D88" i="157"/>
  <c r="D72" i="157"/>
  <c r="D69" i="157"/>
  <c r="D67" i="157"/>
  <c r="D66" i="157"/>
  <c r="D65" i="157"/>
  <c r="D64" i="157"/>
  <c r="D47" i="157"/>
  <c r="D34" i="157"/>
  <c r="D107" i="157"/>
  <c r="D95" i="157" s="1"/>
  <c r="D100" i="157"/>
  <c r="D59" i="157"/>
  <c r="D58" i="157"/>
  <c r="D57" i="157"/>
  <c r="D44" i="157"/>
  <c r="D33" i="157"/>
  <c r="D30" i="157"/>
  <c r="D103" i="157"/>
  <c r="D75" i="157"/>
  <c r="D53" i="157"/>
  <c r="D16" i="157"/>
  <c r="D14" i="157"/>
  <c r="D102" i="157"/>
  <c r="D93" i="157" s="1"/>
  <c r="D81" i="157"/>
  <c r="D101" i="157"/>
  <c r="D90" i="157"/>
  <c r="D105" i="157"/>
  <c r="D89" i="157"/>
  <c r="D73" i="157"/>
  <c r="D62" i="157"/>
  <c r="D51" i="157"/>
  <c r="D45" i="157"/>
  <c r="D32" i="157"/>
  <c r="D31" i="157"/>
  <c r="D11" i="157"/>
  <c r="D8" i="157"/>
  <c r="D5" i="157"/>
  <c r="D3" i="157"/>
  <c r="D4" i="157"/>
  <c r="F6" i="157"/>
  <c r="M6" i="157"/>
  <c r="F7" i="157"/>
  <c r="N7" i="157"/>
  <c r="G9" i="157"/>
  <c r="H10" i="157"/>
  <c r="D12" i="157"/>
  <c r="G13" i="157"/>
  <c r="F17" i="157"/>
  <c r="N17" i="157"/>
  <c r="F27" i="157"/>
  <c r="F28" i="157"/>
  <c r="P28" i="157"/>
  <c r="I43" i="157"/>
  <c r="D54" i="157"/>
  <c r="D55" i="157"/>
  <c r="D56" i="157"/>
  <c r="D68" i="157"/>
  <c r="F74" i="157"/>
  <c r="G76" i="157"/>
  <c r="D97" i="157"/>
  <c r="J6" i="157"/>
  <c r="J7" i="157"/>
  <c r="K17" i="157"/>
  <c r="N27" i="157"/>
  <c r="L28" i="157"/>
  <c r="N50" i="157"/>
  <c r="H50" i="157"/>
  <c r="M50" i="157"/>
  <c r="F50" i="157"/>
  <c r="G50" i="157"/>
  <c r="I50" i="157"/>
  <c r="P60" i="157"/>
  <c r="J60" i="157"/>
  <c r="M60" i="157"/>
  <c r="F60" i="157"/>
  <c r="O60" i="157"/>
  <c r="G60" i="157"/>
  <c r="H60" i="157"/>
  <c r="N61" i="157"/>
  <c r="H61" i="157"/>
  <c r="M61" i="157"/>
  <c r="F61" i="157"/>
  <c r="Q61" i="157" s="1"/>
  <c r="J61" i="157"/>
  <c r="K61" i="157"/>
  <c r="M74" i="157"/>
  <c r="K6" i="157"/>
  <c r="Q6" i="157" s="1"/>
  <c r="K7" i="157"/>
  <c r="O9" i="157"/>
  <c r="I9" i="157"/>
  <c r="L9" i="157"/>
  <c r="M10" i="157"/>
  <c r="G10" i="157"/>
  <c r="L10" i="157"/>
  <c r="M13" i="157"/>
  <c r="N13" i="157"/>
  <c r="H13" i="157"/>
  <c r="L13" i="157"/>
  <c r="R41" i="157"/>
  <c r="J50" i="157"/>
  <c r="I60" i="157"/>
  <c r="G61" i="157"/>
  <c r="N76" i="157"/>
  <c r="H76" i="157"/>
  <c r="I76" i="157"/>
  <c r="K76" i="157"/>
  <c r="L76" i="157"/>
  <c r="O6" i="157"/>
  <c r="I6" i="157"/>
  <c r="L6" i="157"/>
  <c r="O17" i="157"/>
  <c r="I17" i="157"/>
  <c r="P17" i="157"/>
  <c r="J17" i="157"/>
  <c r="M17" i="157"/>
  <c r="J27" i="157"/>
  <c r="P27" i="157"/>
  <c r="H27" i="157"/>
  <c r="I27" i="157"/>
  <c r="O28" i="157"/>
  <c r="I28" i="157"/>
  <c r="J28" i="157"/>
  <c r="K28" i="157"/>
  <c r="N28" i="157"/>
  <c r="K50" i="157"/>
  <c r="K60" i="157"/>
  <c r="N74" i="157"/>
  <c r="H74" i="157"/>
  <c r="K74" i="157"/>
  <c r="I74" i="157"/>
  <c r="J74" i="157"/>
  <c r="F44" i="156"/>
  <c r="F46" i="156" s="1"/>
  <c r="D102" i="156"/>
  <c r="D104" i="156"/>
  <c r="D94" i="156" s="1"/>
  <c r="D98" i="156"/>
  <c r="D91" i="156"/>
  <c r="D88" i="156"/>
  <c r="D47" i="156"/>
  <c r="D103" i="156"/>
  <c r="D89" i="156"/>
  <c r="D81" i="156"/>
  <c r="D99" i="156"/>
  <c r="D107" i="156"/>
  <c r="D95" i="156" s="1"/>
  <c r="D97" i="156"/>
  <c r="D106" i="156"/>
  <c r="D100" i="156"/>
  <c r="D43" i="156"/>
  <c r="D90" i="156"/>
  <c r="L45" i="156"/>
  <c r="L46" i="156" s="1"/>
  <c r="R45" i="156"/>
  <c r="R41" i="156"/>
  <c r="K3" i="155"/>
  <c r="J6" i="155"/>
  <c r="F9" i="155"/>
  <c r="P14" i="155"/>
  <c r="J14" i="155"/>
  <c r="O14" i="155"/>
  <c r="I14" i="155"/>
  <c r="L14" i="155"/>
  <c r="K14" i="155"/>
  <c r="G14" i="155"/>
  <c r="H14" i="155"/>
  <c r="M16" i="155"/>
  <c r="P56" i="155"/>
  <c r="J56" i="155"/>
  <c r="L56" i="155"/>
  <c r="F56" i="155"/>
  <c r="K56" i="155"/>
  <c r="I56" i="155"/>
  <c r="O56" i="155"/>
  <c r="H56" i="155"/>
  <c r="N56" i="155"/>
  <c r="M56" i="155"/>
  <c r="L3" i="155"/>
  <c r="K6" i="155"/>
  <c r="J9" i="155"/>
  <c r="F14" i="155"/>
  <c r="L75" i="155"/>
  <c r="F75" i="155"/>
  <c r="N75" i="155"/>
  <c r="H75" i="155"/>
  <c r="M75" i="155"/>
  <c r="K75" i="155"/>
  <c r="J75" i="155"/>
  <c r="I75" i="155"/>
  <c r="G75" i="155"/>
  <c r="O75" i="155" s="1"/>
  <c r="K9" i="155"/>
  <c r="M14" i="155"/>
  <c r="N26" i="155"/>
  <c r="H26" i="155"/>
  <c r="M26" i="155"/>
  <c r="G26" i="155"/>
  <c r="L26" i="155"/>
  <c r="K26" i="155"/>
  <c r="I26" i="155"/>
  <c r="J26" i="155"/>
  <c r="Q90" i="155"/>
  <c r="L90" i="155"/>
  <c r="R90" i="155" s="1"/>
  <c r="O3" i="155"/>
  <c r="I3" i="155"/>
  <c r="N3" i="155"/>
  <c r="H3" i="155"/>
  <c r="M3" i="155"/>
  <c r="G3" i="155"/>
  <c r="L13" i="155"/>
  <c r="F13" i="155"/>
  <c r="J13" i="155"/>
  <c r="P13" i="155"/>
  <c r="I13" i="155"/>
  <c r="N13" i="155"/>
  <c r="G13" i="155"/>
  <c r="O13" i="155"/>
  <c r="H13" i="155"/>
  <c r="N30" i="155"/>
  <c r="H30" i="155"/>
  <c r="M30" i="155"/>
  <c r="G30" i="155"/>
  <c r="L30" i="155"/>
  <c r="K30" i="155"/>
  <c r="I30" i="155"/>
  <c r="J30" i="155"/>
  <c r="P32" i="155"/>
  <c r="J32" i="155"/>
  <c r="O32" i="155"/>
  <c r="I32" i="155"/>
  <c r="L32" i="155"/>
  <c r="G32" i="155"/>
  <c r="K32" i="155"/>
  <c r="H32" i="155"/>
  <c r="L54" i="155"/>
  <c r="F54" i="155"/>
  <c r="N54" i="155"/>
  <c r="H54" i="155"/>
  <c r="J54" i="155"/>
  <c r="I54" i="155"/>
  <c r="M54" i="155"/>
  <c r="G54" i="155"/>
  <c r="K54" i="155"/>
  <c r="N60" i="155"/>
  <c r="H60" i="155"/>
  <c r="P60" i="155"/>
  <c r="J60" i="155"/>
  <c r="I60" i="155"/>
  <c r="G60" i="155"/>
  <c r="M60" i="155"/>
  <c r="L60" i="155"/>
  <c r="F60" i="155"/>
  <c r="K60" i="155"/>
  <c r="L76" i="155"/>
  <c r="F76" i="155"/>
  <c r="N76" i="155"/>
  <c r="H76" i="155"/>
  <c r="J76" i="155"/>
  <c r="I76" i="155"/>
  <c r="M76" i="155"/>
  <c r="G76" i="155"/>
  <c r="K76" i="155"/>
  <c r="F3" i="155"/>
  <c r="O6" i="155"/>
  <c r="I6" i="155"/>
  <c r="N6" i="155"/>
  <c r="H6" i="155"/>
  <c r="M6" i="155"/>
  <c r="G6" i="155"/>
  <c r="K13" i="155"/>
  <c r="P16" i="155"/>
  <c r="J16" i="155"/>
  <c r="O16" i="155"/>
  <c r="I16" i="155"/>
  <c r="L16" i="155"/>
  <c r="K16" i="155"/>
  <c r="G16" i="155"/>
  <c r="H16" i="155"/>
  <c r="F30" i="155"/>
  <c r="F32" i="155"/>
  <c r="Q32" i="155" s="1"/>
  <c r="O60" i="155"/>
  <c r="J3" i="155"/>
  <c r="O9" i="155"/>
  <c r="I9" i="155"/>
  <c r="N9" i="155"/>
  <c r="H9" i="155"/>
  <c r="M9" i="155"/>
  <c r="G9" i="155"/>
  <c r="L9" i="155"/>
  <c r="M13" i="155"/>
  <c r="O30" i="155"/>
  <c r="M32" i="155"/>
  <c r="L58" i="155"/>
  <c r="F58" i="155"/>
  <c r="N58" i="155"/>
  <c r="H58" i="155"/>
  <c r="J58" i="155"/>
  <c r="I58" i="155"/>
  <c r="O58" i="155"/>
  <c r="G58" i="155"/>
  <c r="M58" i="155"/>
  <c r="K58" i="155"/>
  <c r="L61" i="155"/>
  <c r="F61" i="155"/>
  <c r="N61" i="155"/>
  <c r="H61" i="155"/>
  <c r="M61" i="155"/>
  <c r="K61" i="155"/>
  <c r="O61" i="155"/>
  <c r="G61" i="155"/>
  <c r="J61" i="155"/>
  <c r="I61" i="155"/>
  <c r="L53" i="155"/>
  <c r="F53" i="155"/>
  <c r="N53" i="155"/>
  <c r="H53" i="155"/>
  <c r="M53" i="155"/>
  <c r="K53" i="155"/>
  <c r="G53" i="155"/>
  <c r="J53" i="155"/>
  <c r="I53" i="155"/>
  <c r="G56" i="155"/>
  <c r="I62" i="155"/>
  <c r="N62" i="155" s="1"/>
  <c r="R62" i="155" s="1"/>
  <c r="K4" i="155"/>
  <c r="I5" i="155"/>
  <c r="O5" i="155"/>
  <c r="K7" i="155"/>
  <c r="I8" i="155"/>
  <c r="O8" i="155"/>
  <c r="K10" i="155"/>
  <c r="F12" i="155"/>
  <c r="M12" i="155"/>
  <c r="F29" i="155"/>
  <c r="N29" i="155"/>
  <c r="L50" i="155"/>
  <c r="F50" i="155"/>
  <c r="N50" i="155"/>
  <c r="H50" i="155"/>
  <c r="M50" i="155"/>
  <c r="K50" i="155"/>
  <c r="L51" i="155"/>
  <c r="F51" i="155"/>
  <c r="N51" i="155"/>
  <c r="H51" i="155"/>
  <c r="J51" i="155"/>
  <c r="I51" i="155"/>
  <c r="L73" i="155"/>
  <c r="F73" i="155"/>
  <c r="N73" i="155"/>
  <c r="H73" i="155"/>
  <c r="J73" i="155"/>
  <c r="I73" i="155"/>
  <c r="K12" i="155"/>
  <c r="D102" i="155"/>
  <c r="D93" i="155" s="1"/>
  <c r="D89" i="155"/>
  <c r="D44" i="155"/>
  <c r="D104" i="155"/>
  <c r="D94" i="155" s="1"/>
  <c r="D98" i="155"/>
  <c r="D91" i="155"/>
  <c r="D88" i="155"/>
  <c r="D72" i="155"/>
  <c r="D69" i="155"/>
  <c r="D67" i="155"/>
  <c r="D66" i="155"/>
  <c r="D65" i="155"/>
  <c r="D64" i="155"/>
  <c r="D47" i="155"/>
  <c r="D34" i="155"/>
  <c r="D100" i="155"/>
  <c r="D59" i="155"/>
  <c r="D107" i="155"/>
  <c r="D95" i="155" s="1"/>
  <c r="D99" i="155"/>
  <c r="D81" i="155"/>
  <c r="D74" i="155"/>
  <c r="D68" i="155"/>
  <c r="D57" i="155"/>
  <c r="D55" i="155"/>
  <c r="D52" i="155"/>
  <c r="D43" i="155"/>
  <c r="D31" i="155"/>
  <c r="D28" i="155"/>
  <c r="D27" i="155"/>
  <c r="F4" i="155"/>
  <c r="L4" i="155"/>
  <c r="J5" i="155"/>
  <c r="P5" i="155"/>
  <c r="F7" i="155"/>
  <c r="L7" i="155"/>
  <c r="J8" i="155"/>
  <c r="P8" i="155"/>
  <c r="F10" i="155"/>
  <c r="L10" i="155"/>
  <c r="G12" i="155"/>
  <c r="N12" i="155"/>
  <c r="D15" i="155"/>
  <c r="D17" i="155"/>
  <c r="G29" i="155"/>
  <c r="D33" i="155"/>
  <c r="L45" i="155"/>
  <c r="L46" i="155" s="1"/>
  <c r="G50" i="155"/>
  <c r="G51" i="155"/>
  <c r="R63" i="155"/>
  <c r="G73" i="155"/>
  <c r="D101" i="155"/>
  <c r="P29" i="155"/>
  <c r="J29" i="155"/>
  <c r="O29" i="155"/>
  <c r="I29" i="155"/>
  <c r="M29" i="155"/>
  <c r="K5" i="155"/>
  <c r="K8" i="155"/>
  <c r="H12" i="155"/>
  <c r="H29" i="155"/>
  <c r="L60" i="154"/>
  <c r="F60" i="154"/>
  <c r="O60" i="154"/>
  <c r="I60" i="154"/>
  <c r="P60" i="154"/>
  <c r="G60" i="154"/>
  <c r="H60" i="154"/>
  <c r="N60" i="154"/>
  <c r="M60" i="154"/>
  <c r="K60" i="154"/>
  <c r="J60" i="154"/>
  <c r="P33" i="154"/>
  <c r="M17" i="154"/>
  <c r="G17" i="154"/>
  <c r="N17" i="154"/>
  <c r="H17" i="154"/>
  <c r="K17" i="154"/>
  <c r="J17" i="154"/>
  <c r="I17" i="154"/>
  <c r="L17" i="154"/>
  <c r="F15" i="154"/>
  <c r="L15" i="154" s="1"/>
  <c r="F33" i="154"/>
  <c r="I43" i="154"/>
  <c r="I46" i="154" s="1"/>
  <c r="R43" i="154"/>
  <c r="M33" i="154"/>
  <c r="G33" i="154"/>
  <c r="N33" i="154"/>
  <c r="H33" i="154"/>
  <c r="K33" i="154"/>
  <c r="J33" i="154"/>
  <c r="I33" i="154"/>
  <c r="L33" i="154"/>
  <c r="J73" i="154"/>
  <c r="M73" i="154"/>
  <c r="G73" i="154"/>
  <c r="H73" i="154"/>
  <c r="I73" i="154"/>
  <c r="D3" i="154"/>
  <c r="D12" i="154"/>
  <c r="R41" i="154"/>
  <c r="N50" i="154"/>
  <c r="N51" i="154"/>
  <c r="D53" i="154"/>
  <c r="D54" i="154"/>
  <c r="D58" i="154"/>
  <c r="D61" i="154"/>
  <c r="N66" i="154"/>
  <c r="D72" i="154"/>
  <c r="N73" i="154"/>
  <c r="D75" i="154"/>
  <c r="D76" i="154"/>
  <c r="D11" i="154"/>
  <c r="D14" i="154"/>
  <c r="D16" i="154"/>
  <c r="D26" i="154"/>
  <c r="D30" i="154"/>
  <c r="D32" i="154"/>
  <c r="D45" i="154"/>
  <c r="D47" i="154"/>
  <c r="F50" i="154"/>
  <c r="F63" i="154"/>
  <c r="R63" i="154" s="1"/>
  <c r="F66" i="154"/>
  <c r="F73" i="154"/>
  <c r="D101" i="154"/>
  <c r="J51" i="154"/>
  <c r="M51" i="154"/>
  <c r="G51" i="154"/>
  <c r="H51" i="154"/>
  <c r="I51" i="154"/>
  <c r="R67" i="154"/>
  <c r="D8" i="154"/>
  <c r="D9" i="154"/>
  <c r="D13" i="154"/>
  <c r="K51" i="154"/>
  <c r="D64" i="154"/>
  <c r="D69" i="154"/>
  <c r="K73" i="154"/>
  <c r="D89" i="154"/>
  <c r="J50" i="154"/>
  <c r="M50" i="154"/>
  <c r="G50" i="154"/>
  <c r="K50" i="154"/>
  <c r="L50" i="154"/>
  <c r="M66" i="154"/>
  <c r="G66" i="154"/>
  <c r="J66" i="154"/>
  <c r="K66" i="154"/>
  <c r="L66" i="154"/>
  <c r="D106" i="154"/>
  <c r="D100" i="154"/>
  <c r="D90" i="154"/>
  <c r="D103" i="154"/>
  <c r="D97" i="154"/>
  <c r="D62" i="154"/>
  <c r="D59" i="154"/>
  <c r="D56" i="154"/>
  <c r="D102" i="154"/>
  <c r="D93" i="154" s="1"/>
  <c r="D74" i="154"/>
  <c r="D68" i="154"/>
  <c r="D65" i="154"/>
  <c r="D55" i="154"/>
  <c r="D52" i="154"/>
  <c r="D34" i="154"/>
  <c r="D31" i="154"/>
  <c r="D28" i="154"/>
  <c r="D27" i="154"/>
  <c r="D104" i="154"/>
  <c r="D94" i="154" s="1"/>
  <c r="D88" i="154"/>
  <c r="D81" i="154"/>
  <c r="D57" i="154"/>
  <c r="D44" i="154"/>
  <c r="D46" i="154" s="1"/>
  <c r="D10" i="154"/>
  <c r="D7" i="154"/>
  <c r="D4" i="154"/>
  <c r="D5" i="154"/>
  <c r="D6" i="154"/>
  <c r="D29" i="154"/>
  <c r="I50" i="154"/>
  <c r="L51" i="154"/>
  <c r="I66" i="154"/>
  <c r="L73" i="154"/>
  <c r="D107" i="154"/>
  <c r="D95" i="154" s="1"/>
  <c r="R11" i="153"/>
  <c r="D102" i="153"/>
  <c r="D93" i="153" s="1"/>
  <c r="D89" i="153"/>
  <c r="D44" i="153"/>
  <c r="D107" i="153"/>
  <c r="D95" i="153" s="1"/>
  <c r="D101" i="153"/>
  <c r="D81" i="153"/>
  <c r="D103" i="153"/>
  <c r="D97" i="153"/>
  <c r="D105" i="153"/>
  <c r="D47" i="153"/>
  <c r="D104" i="153"/>
  <c r="D94" i="153" s="1"/>
  <c r="D91" i="153"/>
  <c r="D88" i="153"/>
  <c r="D98" i="153"/>
  <c r="D99" i="153"/>
  <c r="L45" i="153"/>
  <c r="L46" i="153" s="1"/>
  <c r="Q90" i="153"/>
  <c r="L90" i="153" s="1"/>
  <c r="R90" i="153" s="1"/>
  <c r="D46" i="153"/>
  <c r="R43" i="153"/>
  <c r="R67" i="153"/>
  <c r="R72" i="153"/>
  <c r="D102" i="152"/>
  <c r="D89" i="152"/>
  <c r="D104" i="152"/>
  <c r="D94" i="152" s="1"/>
  <c r="D98" i="152"/>
  <c r="D91" i="152"/>
  <c r="D88" i="152"/>
  <c r="D47" i="152"/>
  <c r="D103" i="152"/>
  <c r="D90" i="152"/>
  <c r="D44" i="152"/>
  <c r="D99" i="152"/>
  <c r="D43" i="152"/>
  <c r="D107" i="152"/>
  <c r="D95" i="152" s="1"/>
  <c r="D97" i="152"/>
  <c r="D106" i="152"/>
  <c r="D100" i="152"/>
  <c r="D105" i="152"/>
  <c r="D81" i="152"/>
  <c r="D101" i="152"/>
  <c r="D45" i="152"/>
  <c r="R15" i="151"/>
  <c r="F89" i="151"/>
  <c r="L89" i="151" s="1"/>
  <c r="R89" i="151" s="1"/>
  <c r="R41" i="151"/>
  <c r="R63" i="151"/>
  <c r="R69" i="151"/>
  <c r="D103" i="151"/>
  <c r="D97" i="151"/>
  <c r="D106" i="151"/>
  <c r="D99" i="151"/>
  <c r="D81" i="151"/>
  <c r="D47" i="151"/>
  <c r="D105" i="151"/>
  <c r="D98" i="151"/>
  <c r="D90" i="151"/>
  <c r="D43" i="151"/>
  <c r="D104" i="151"/>
  <c r="D94" i="151" s="1"/>
  <c r="D88" i="151"/>
  <c r="D45" i="151"/>
  <c r="D102" i="151"/>
  <c r="D44" i="151"/>
  <c r="K26" i="150"/>
  <c r="P26" i="150"/>
  <c r="I26" i="150"/>
  <c r="J26" i="150"/>
  <c r="L26" i="150"/>
  <c r="O26" i="150"/>
  <c r="H26" i="150"/>
  <c r="F26" i="150"/>
  <c r="G26" i="150"/>
  <c r="M26" i="150"/>
  <c r="M7" i="150"/>
  <c r="G7" i="150"/>
  <c r="J7" i="150"/>
  <c r="N7" i="150"/>
  <c r="P7" i="150"/>
  <c r="I7" i="150"/>
  <c r="O7" i="150"/>
  <c r="H7" i="150"/>
  <c r="K7" i="150"/>
  <c r="Q7" i="150"/>
  <c r="F7" i="150"/>
  <c r="N26" i="150"/>
  <c r="O6" i="150"/>
  <c r="I6" i="150"/>
  <c r="P6" i="150"/>
  <c r="H6" i="150"/>
  <c r="F6" i="150"/>
  <c r="N6" i="150"/>
  <c r="G6" i="150"/>
  <c r="M6" i="150"/>
  <c r="K6" i="150"/>
  <c r="Q6" i="150"/>
  <c r="J6" i="150"/>
  <c r="N73" i="150"/>
  <c r="H73" i="150"/>
  <c r="I73" i="150"/>
  <c r="F73" i="150"/>
  <c r="G73" i="150"/>
  <c r="M73" i="150"/>
  <c r="L73" i="150"/>
  <c r="K73" i="150"/>
  <c r="J73" i="150"/>
  <c r="D102" i="150"/>
  <c r="D104" i="150"/>
  <c r="D94" i="150" s="1"/>
  <c r="D98" i="150"/>
  <c r="D91" i="150"/>
  <c r="D88" i="150"/>
  <c r="D72" i="150"/>
  <c r="D69" i="150"/>
  <c r="D67" i="150"/>
  <c r="D66" i="150"/>
  <c r="D65" i="150"/>
  <c r="D64" i="150"/>
  <c r="D47" i="150"/>
  <c r="D34" i="150"/>
  <c r="D103" i="150"/>
  <c r="D59" i="150"/>
  <c r="D58" i="150"/>
  <c r="D57" i="150"/>
  <c r="D44" i="150"/>
  <c r="D33" i="150"/>
  <c r="D30" i="150"/>
  <c r="D99" i="150"/>
  <c r="D76" i="150"/>
  <c r="D68" i="150"/>
  <c r="D56" i="150"/>
  <c r="D54" i="150"/>
  <c r="D29" i="150"/>
  <c r="D28" i="150"/>
  <c r="D16" i="150"/>
  <c r="D14" i="150"/>
  <c r="D100" i="150"/>
  <c r="D74" i="150"/>
  <c r="D63" i="150"/>
  <c r="D61" i="150"/>
  <c r="D52" i="150"/>
  <c r="D43" i="150"/>
  <c r="D11" i="150"/>
  <c r="D8" i="150"/>
  <c r="D5" i="150"/>
  <c r="D4" i="150"/>
  <c r="D45" i="150"/>
  <c r="D53" i="150"/>
  <c r="D106" i="150"/>
  <c r="D9" i="150"/>
  <c r="D10" i="150"/>
  <c r="D32" i="150"/>
  <c r="D55" i="150"/>
  <c r="D75" i="150"/>
  <c r="D90" i="150"/>
  <c r="D101" i="150"/>
  <c r="D12" i="150"/>
  <c r="D27" i="150"/>
  <c r="D50" i="150"/>
  <c r="D51" i="150"/>
  <c r="D60" i="150"/>
  <c r="D81" i="150"/>
  <c r="D107" i="150"/>
  <c r="D95" i="150" s="1"/>
  <c r="D31" i="150"/>
  <c r="D3" i="150"/>
  <c r="D13" i="150"/>
  <c r="D15" i="150"/>
  <c r="D17" i="150"/>
  <c r="D62" i="150"/>
  <c r="D89" i="150"/>
  <c r="D97" i="150"/>
  <c r="M76" i="149"/>
  <c r="G76" i="149"/>
  <c r="J76" i="149"/>
  <c r="K76" i="149"/>
  <c r="L76" i="149"/>
  <c r="I76" i="149"/>
  <c r="N76" i="149"/>
  <c r="M16" i="149"/>
  <c r="G16" i="149"/>
  <c r="P16" i="149"/>
  <c r="I16" i="149"/>
  <c r="O16" i="149"/>
  <c r="H16" i="149"/>
  <c r="J16" i="149"/>
  <c r="K31" i="149"/>
  <c r="F76" i="149"/>
  <c r="G12" i="149"/>
  <c r="F16" i="149"/>
  <c r="L31" i="149"/>
  <c r="F34" i="149"/>
  <c r="D103" i="149"/>
  <c r="D97" i="149"/>
  <c r="D62" i="149"/>
  <c r="D59" i="149"/>
  <c r="D56" i="149"/>
  <c r="D106" i="149"/>
  <c r="D99" i="149"/>
  <c r="D81" i="149"/>
  <c r="D74" i="149"/>
  <c r="D68" i="149"/>
  <c r="D55" i="149"/>
  <c r="D52" i="149"/>
  <c r="D47" i="149"/>
  <c r="D105" i="149"/>
  <c r="D98" i="149"/>
  <c r="D90" i="149"/>
  <c r="D107" i="149"/>
  <c r="D95" i="149" s="1"/>
  <c r="D100" i="149"/>
  <c r="D65" i="149"/>
  <c r="D63" i="149"/>
  <c r="D33" i="149"/>
  <c r="D30" i="149"/>
  <c r="D26" i="149"/>
  <c r="D17" i="149"/>
  <c r="D15" i="149"/>
  <c r="D104" i="149"/>
  <c r="D94" i="149" s="1"/>
  <c r="D88" i="149"/>
  <c r="D73" i="149"/>
  <c r="D69" i="149"/>
  <c r="D60" i="149"/>
  <c r="D51" i="149"/>
  <c r="D50" i="149"/>
  <c r="D43" i="149"/>
  <c r="D28" i="149"/>
  <c r="D14" i="149"/>
  <c r="D13" i="149"/>
  <c r="D11" i="149"/>
  <c r="D10" i="149"/>
  <c r="D9" i="149"/>
  <c r="D102" i="149"/>
  <c r="D93" i="149" s="1"/>
  <c r="D72" i="149"/>
  <c r="D89" i="149"/>
  <c r="D64" i="149"/>
  <c r="D57" i="149"/>
  <c r="D44" i="149"/>
  <c r="D8" i="149"/>
  <c r="D7" i="149"/>
  <c r="D6" i="149"/>
  <c r="M12" i="149"/>
  <c r="L16" i="149"/>
  <c r="D27" i="149"/>
  <c r="D32" i="149"/>
  <c r="M34" i="149"/>
  <c r="D45" i="149"/>
  <c r="D58" i="149"/>
  <c r="D66" i="149"/>
  <c r="D3" i="149"/>
  <c r="D4" i="149"/>
  <c r="D5" i="149"/>
  <c r="N12" i="149"/>
  <c r="N16" i="149"/>
  <c r="M54" i="149"/>
  <c r="G54" i="149"/>
  <c r="J54" i="149"/>
  <c r="K54" i="149"/>
  <c r="L54" i="149"/>
  <c r="I54" i="149"/>
  <c r="N54" i="149"/>
  <c r="K16" i="149"/>
  <c r="D29" i="149"/>
  <c r="D53" i="149"/>
  <c r="D61" i="149"/>
  <c r="D75" i="149"/>
  <c r="I12" i="149"/>
  <c r="J12" i="149"/>
  <c r="H12" i="149"/>
  <c r="K12" i="149"/>
  <c r="N31" i="149"/>
  <c r="H31" i="149"/>
  <c r="O31" i="149"/>
  <c r="I31" i="149"/>
  <c r="G31" i="149"/>
  <c r="P31" i="149"/>
  <c r="F31" i="149"/>
  <c r="J31" i="149"/>
  <c r="F12" i="149"/>
  <c r="P34" i="149"/>
  <c r="N34" i="149"/>
  <c r="H34" i="149"/>
  <c r="O34" i="149"/>
  <c r="I34" i="149"/>
  <c r="K34" i="149"/>
  <c r="J34" i="149"/>
  <c r="L34" i="149"/>
  <c r="F54" i="149"/>
  <c r="H54" i="149"/>
  <c r="H67" i="149"/>
  <c r="R67" i="149" s="1"/>
  <c r="H76" i="149"/>
  <c r="O76" i="149" s="1"/>
  <c r="R41" i="149"/>
  <c r="N9" i="148"/>
  <c r="H9" i="148"/>
  <c r="O9" i="148"/>
  <c r="G9" i="148"/>
  <c r="M9" i="148"/>
  <c r="F9" i="148"/>
  <c r="P9" i="148"/>
  <c r="L9" i="148"/>
  <c r="K9" i="148"/>
  <c r="P4" i="148"/>
  <c r="J4" i="148"/>
  <c r="O4" i="148"/>
  <c r="I4" i="148"/>
  <c r="K4" i="148"/>
  <c r="H4" i="148"/>
  <c r="G4" i="148"/>
  <c r="I9" i="148"/>
  <c r="F11" i="148"/>
  <c r="O26" i="148"/>
  <c r="I26" i="148"/>
  <c r="M26" i="148"/>
  <c r="F26" i="148"/>
  <c r="K26" i="148"/>
  <c r="J26" i="148"/>
  <c r="N26" i="148"/>
  <c r="L26" i="148"/>
  <c r="H26" i="148"/>
  <c r="N33" i="148"/>
  <c r="H33" i="148"/>
  <c r="K33" i="148"/>
  <c r="J33" i="148"/>
  <c r="P33" i="148"/>
  <c r="G33" i="148"/>
  <c r="O33" i="148"/>
  <c r="F33" i="148"/>
  <c r="M33" i="148"/>
  <c r="F4" i="148"/>
  <c r="J9" i="148"/>
  <c r="G26" i="148"/>
  <c r="I33" i="148"/>
  <c r="J64" i="148"/>
  <c r="H64" i="148"/>
  <c r="M64" i="148"/>
  <c r="F64" i="148"/>
  <c r="L64" i="148"/>
  <c r="G64" i="148"/>
  <c r="N64" i="148"/>
  <c r="K64" i="148"/>
  <c r="L4" i="148"/>
  <c r="L15" i="148"/>
  <c r="P26" i="148"/>
  <c r="L33" i="148"/>
  <c r="I64" i="148"/>
  <c r="L10" i="148"/>
  <c r="F10" i="148"/>
  <c r="J10" i="148"/>
  <c r="O10" i="148"/>
  <c r="H10" i="148"/>
  <c r="N10" i="148"/>
  <c r="G10" i="148"/>
  <c r="P10" i="148"/>
  <c r="M10" i="148"/>
  <c r="K10" i="148"/>
  <c r="N27" i="148"/>
  <c r="P27" i="148"/>
  <c r="H27" i="148"/>
  <c r="F27" i="148"/>
  <c r="M27" i="148"/>
  <c r="K27" i="148"/>
  <c r="O27" i="148"/>
  <c r="J27" i="148"/>
  <c r="M54" i="148"/>
  <c r="G54" i="148"/>
  <c r="H54" i="148"/>
  <c r="K54" i="148"/>
  <c r="F54" i="148"/>
  <c r="N54" i="148"/>
  <c r="L54" i="148"/>
  <c r="J54" i="148"/>
  <c r="N4" i="148"/>
  <c r="I10" i="148"/>
  <c r="I27" i="148"/>
  <c r="I54" i="148"/>
  <c r="I43" i="148"/>
  <c r="I46" i="148" s="1"/>
  <c r="M51" i="148"/>
  <c r="G51" i="148"/>
  <c r="H51" i="148"/>
  <c r="L51" i="148"/>
  <c r="K51" i="148"/>
  <c r="I51" i="148"/>
  <c r="O51" i="148" s="1"/>
  <c r="F51" i="148"/>
  <c r="D8" i="148"/>
  <c r="J51" i="148"/>
  <c r="P29" i="148"/>
  <c r="J29" i="148"/>
  <c r="I29" i="148"/>
  <c r="N29" i="148"/>
  <c r="F29" i="148"/>
  <c r="L29" i="148"/>
  <c r="K29" i="148"/>
  <c r="N51" i="148"/>
  <c r="F89" i="148"/>
  <c r="L89" i="148" s="1"/>
  <c r="D103" i="148"/>
  <c r="D97" i="148"/>
  <c r="D59" i="148"/>
  <c r="D56" i="148"/>
  <c r="D106" i="148"/>
  <c r="D99" i="148"/>
  <c r="D81" i="148"/>
  <c r="D74" i="148"/>
  <c r="D68" i="148"/>
  <c r="D104" i="148"/>
  <c r="D94" i="148" s="1"/>
  <c r="D88" i="148"/>
  <c r="D75" i="148"/>
  <c r="D61" i="148"/>
  <c r="D60" i="148"/>
  <c r="D45" i="148"/>
  <c r="D102" i="148"/>
  <c r="D101" i="148"/>
  <c r="D91" i="148"/>
  <c r="D63" i="148"/>
  <c r="D14" i="148"/>
  <c r="D100" i="148"/>
  <c r="D69" i="148"/>
  <c r="D58" i="148"/>
  <c r="D34" i="148"/>
  <c r="D67" i="148"/>
  <c r="D66" i="148"/>
  <c r="D57" i="148"/>
  <c r="D47" i="148"/>
  <c r="D32" i="148"/>
  <c r="D17" i="148"/>
  <c r="D12" i="148"/>
  <c r="D90" i="148"/>
  <c r="D72" i="148"/>
  <c r="D52" i="148"/>
  <c r="D44" i="148"/>
  <c r="D30" i="148"/>
  <c r="D6" i="148"/>
  <c r="D3" i="148"/>
  <c r="D5" i="148"/>
  <c r="D7" i="148"/>
  <c r="G29" i="148"/>
  <c r="R41" i="148"/>
  <c r="L10" i="147"/>
  <c r="F10" i="147"/>
  <c r="J10" i="147"/>
  <c r="N10" i="147"/>
  <c r="P10" i="147"/>
  <c r="I10" i="147"/>
  <c r="O10" i="147"/>
  <c r="H10" i="147"/>
  <c r="K10" i="147"/>
  <c r="G10" i="147"/>
  <c r="L15" i="147"/>
  <c r="R15" i="147" s="1"/>
  <c r="M10" i="147"/>
  <c r="M13" i="147"/>
  <c r="G13" i="147"/>
  <c r="J13" i="147"/>
  <c r="N13" i="147"/>
  <c r="P13" i="147"/>
  <c r="I13" i="147"/>
  <c r="O13" i="147"/>
  <c r="H13" i="147"/>
  <c r="K13" i="147"/>
  <c r="F13" i="147"/>
  <c r="N26" i="147"/>
  <c r="H26" i="147"/>
  <c r="O26" i="147"/>
  <c r="I26" i="147"/>
  <c r="K26" i="147"/>
  <c r="F26" i="147"/>
  <c r="J26" i="147"/>
  <c r="G26" i="147"/>
  <c r="L26" i="147"/>
  <c r="P26" i="147"/>
  <c r="F63" i="147"/>
  <c r="R63" i="147" s="1"/>
  <c r="P8" i="147"/>
  <c r="J8" i="147"/>
  <c r="O8" i="147"/>
  <c r="H8" i="147"/>
  <c r="F8" i="147"/>
  <c r="N8" i="147"/>
  <c r="G8" i="147"/>
  <c r="K8" i="147"/>
  <c r="I8" i="147"/>
  <c r="M8" i="147"/>
  <c r="L28" i="147"/>
  <c r="F28" i="147"/>
  <c r="M28" i="147"/>
  <c r="G28" i="147"/>
  <c r="J28" i="147"/>
  <c r="P28" i="147"/>
  <c r="I28" i="147"/>
  <c r="N28" i="147"/>
  <c r="K28" i="147"/>
  <c r="H28" i="147"/>
  <c r="L8" i="147"/>
  <c r="O28" i="147"/>
  <c r="N9" i="147"/>
  <c r="H9" i="147"/>
  <c r="F9" i="147"/>
  <c r="P9" i="147"/>
  <c r="I9" i="147"/>
  <c r="O9" i="147"/>
  <c r="G9" i="147"/>
  <c r="K9" i="147"/>
  <c r="J9" i="147"/>
  <c r="M9" i="147"/>
  <c r="L9" i="147"/>
  <c r="N30" i="147"/>
  <c r="H30" i="147"/>
  <c r="O30" i="147"/>
  <c r="I30" i="147"/>
  <c r="J30" i="147"/>
  <c r="F30" i="147"/>
  <c r="G30" i="147"/>
  <c r="L30" i="147"/>
  <c r="K30" i="147"/>
  <c r="P30" i="147"/>
  <c r="L7" i="147"/>
  <c r="F7" i="147"/>
  <c r="O55" i="147"/>
  <c r="J65" i="147"/>
  <c r="H65" i="147"/>
  <c r="N65" i="147"/>
  <c r="G65" i="147"/>
  <c r="I65" i="147"/>
  <c r="G3" i="147"/>
  <c r="O3" i="147"/>
  <c r="O4" i="147"/>
  <c r="H5" i="147"/>
  <c r="I6" i="147"/>
  <c r="P6" i="147"/>
  <c r="P7" i="147"/>
  <c r="N27" i="147"/>
  <c r="F27" i="147"/>
  <c r="O27" i="147"/>
  <c r="H27" i="147"/>
  <c r="N33" i="147"/>
  <c r="H33" i="147"/>
  <c r="O33" i="147"/>
  <c r="I33" i="147"/>
  <c r="D48" i="147"/>
  <c r="M51" i="147"/>
  <c r="G51" i="147"/>
  <c r="H51" i="147"/>
  <c r="I51" i="147"/>
  <c r="M52" i="147"/>
  <c r="G52" i="147"/>
  <c r="J52" i="147"/>
  <c r="K52" i="147"/>
  <c r="K54" i="147"/>
  <c r="I55" i="147"/>
  <c r="L65" i="147"/>
  <c r="I3" i="147"/>
  <c r="I4" i="147"/>
  <c r="I5" i="147"/>
  <c r="J6" i="147"/>
  <c r="J7" i="147"/>
  <c r="I12" i="147"/>
  <c r="H17" i="147"/>
  <c r="I27" i="147"/>
  <c r="H31" i="147"/>
  <c r="F33" i="147"/>
  <c r="P33" i="147"/>
  <c r="F47" i="147"/>
  <c r="F48" i="147" s="1"/>
  <c r="F51" i="147"/>
  <c r="F52" i="147"/>
  <c r="L54" i="147"/>
  <c r="L55" i="147"/>
  <c r="M65" i="147"/>
  <c r="L81" i="147"/>
  <c r="R81" i="147" s="1"/>
  <c r="N3" i="147"/>
  <c r="H3" i="147"/>
  <c r="L3" i="147"/>
  <c r="L4" i="147"/>
  <c r="F4" i="147"/>
  <c r="M4" i="147"/>
  <c r="F5" i="147"/>
  <c r="F6" i="147"/>
  <c r="M6" i="147"/>
  <c r="G7" i="147"/>
  <c r="N7" i="147"/>
  <c r="M12" i="147"/>
  <c r="G12" i="147"/>
  <c r="L12" i="147"/>
  <c r="O17" i="147"/>
  <c r="I17" i="147"/>
  <c r="L17" i="147"/>
  <c r="P34" i="147"/>
  <c r="L34" i="147"/>
  <c r="F34" i="147"/>
  <c r="M34" i="147"/>
  <c r="G34" i="147"/>
  <c r="O34" i="147"/>
  <c r="L51" i="147"/>
  <c r="F54" i="147"/>
  <c r="F55" i="147"/>
  <c r="F65" i="147"/>
  <c r="P5" i="147"/>
  <c r="J5" i="147"/>
  <c r="L5" i="147"/>
  <c r="M55" i="147"/>
  <c r="G55" i="147"/>
  <c r="J55" i="147"/>
  <c r="K55" i="147"/>
  <c r="F3" i="147"/>
  <c r="M3" i="147"/>
  <c r="G4" i="147"/>
  <c r="N4" i="147"/>
  <c r="G5" i="147"/>
  <c r="N5" i="147"/>
  <c r="G6" i="147"/>
  <c r="H7" i="147"/>
  <c r="O7" i="147"/>
  <c r="F12" i="147"/>
  <c r="N12" i="147"/>
  <c r="F17" i="147"/>
  <c r="M17" i="147"/>
  <c r="H34" i="147"/>
  <c r="H55" i="147"/>
  <c r="K65" i="147"/>
  <c r="L69" i="147"/>
  <c r="F69" i="147"/>
  <c r="M74" i="147"/>
  <c r="G74" i="147"/>
  <c r="J74" i="147"/>
  <c r="I74" i="147"/>
  <c r="H74" i="147"/>
  <c r="K74" i="147"/>
  <c r="N6" i="147"/>
  <c r="H6" i="147"/>
  <c r="L6" i="147"/>
  <c r="M7" i="147"/>
  <c r="M54" i="147"/>
  <c r="G54" i="147"/>
  <c r="H54" i="147"/>
  <c r="I54" i="147"/>
  <c r="R68" i="147"/>
  <c r="H4" i="147"/>
  <c r="O5" i="147"/>
  <c r="I7" i="147"/>
  <c r="H12" i="147"/>
  <c r="G17" i="147"/>
  <c r="N17" i="147"/>
  <c r="L31" i="147"/>
  <c r="F31" i="147"/>
  <c r="M31" i="147"/>
  <c r="G31" i="147"/>
  <c r="O31" i="147"/>
  <c r="M33" i="147"/>
  <c r="I34" i="147"/>
  <c r="R44" i="147"/>
  <c r="F74" i="147"/>
  <c r="D102" i="147"/>
  <c r="D93" i="147" s="1"/>
  <c r="D103" i="147"/>
  <c r="D97" i="147"/>
  <c r="D62" i="147"/>
  <c r="D59" i="147"/>
  <c r="D56" i="147"/>
  <c r="D14" i="147"/>
  <c r="D16" i="147"/>
  <c r="D29" i="147"/>
  <c r="D32" i="147"/>
  <c r="D43" i="147"/>
  <c r="F50" i="147"/>
  <c r="F53" i="147"/>
  <c r="D57" i="147"/>
  <c r="D58" i="147"/>
  <c r="F60" i="147"/>
  <c r="F61" i="147"/>
  <c r="G64" i="147"/>
  <c r="D66" i="147"/>
  <c r="R67" i="147"/>
  <c r="D72" i="147"/>
  <c r="I73" i="147"/>
  <c r="F75" i="147"/>
  <c r="I76" i="147"/>
  <c r="D90" i="147"/>
  <c r="D104" i="147"/>
  <c r="D94" i="147" s="1"/>
  <c r="M73" i="147"/>
  <c r="G73" i="147"/>
  <c r="L73" i="147"/>
  <c r="M76" i="147"/>
  <c r="G76" i="147"/>
  <c r="L76" i="147"/>
  <c r="J64" i="147"/>
  <c r="L64" i="147"/>
  <c r="F73" i="147"/>
  <c r="N73" i="147"/>
  <c r="F76" i="147"/>
  <c r="N76" i="147"/>
  <c r="L89" i="147"/>
  <c r="R89" i="147" s="1"/>
  <c r="R41" i="147"/>
  <c r="M50" i="147"/>
  <c r="G50" i="147"/>
  <c r="L50" i="147"/>
  <c r="M53" i="147"/>
  <c r="G53" i="147"/>
  <c r="L53" i="147"/>
  <c r="O60" i="147"/>
  <c r="I60" i="147"/>
  <c r="L60" i="147"/>
  <c r="M61" i="147"/>
  <c r="G61" i="147"/>
  <c r="L61" i="147"/>
  <c r="F64" i="147"/>
  <c r="M64" i="147"/>
  <c r="H73" i="147"/>
  <c r="M75" i="147"/>
  <c r="G75" i="147"/>
  <c r="L75" i="147"/>
  <c r="H76" i="147"/>
  <c r="D88" i="147"/>
  <c r="D101" i="147"/>
  <c r="Q90" i="146"/>
  <c r="L90" i="146" s="1"/>
  <c r="R90" i="146" s="1"/>
  <c r="D104" i="146"/>
  <c r="D94" i="146" s="1"/>
  <c r="D98" i="146"/>
  <c r="D91" i="146"/>
  <c r="D88" i="146"/>
  <c r="D47" i="146"/>
  <c r="D107" i="146"/>
  <c r="D95" i="146" s="1"/>
  <c r="D100" i="146"/>
  <c r="D44" i="146"/>
  <c r="D103" i="146"/>
  <c r="D102" i="146"/>
  <c r="D93" i="146" s="1"/>
  <c r="D101" i="146"/>
  <c r="D105" i="146"/>
  <c r="D89" i="146"/>
  <c r="D45" i="146"/>
  <c r="D97" i="146"/>
  <c r="R41" i="146"/>
  <c r="D43" i="146"/>
  <c r="D81" i="146"/>
  <c r="R11" i="145"/>
  <c r="L45" i="145"/>
  <c r="L46" i="145" s="1"/>
  <c r="R45" i="145"/>
  <c r="D102" i="145"/>
  <c r="D104" i="145"/>
  <c r="D94" i="145" s="1"/>
  <c r="D98" i="145"/>
  <c r="D91" i="145"/>
  <c r="D88" i="145"/>
  <c r="D47" i="145"/>
  <c r="D103" i="145"/>
  <c r="D89" i="145"/>
  <c r="D99" i="145"/>
  <c r="D107" i="145"/>
  <c r="D95" i="145" s="1"/>
  <c r="D97" i="145"/>
  <c r="D106" i="145"/>
  <c r="D100" i="145"/>
  <c r="D43" i="145"/>
  <c r="R63" i="145"/>
  <c r="D90" i="145"/>
  <c r="D44" i="145"/>
  <c r="D105" i="145"/>
  <c r="R41" i="145"/>
  <c r="N61" i="144"/>
  <c r="H61" i="144"/>
  <c r="M61" i="144"/>
  <c r="F61" i="144"/>
  <c r="J61" i="144"/>
  <c r="I61" i="144"/>
  <c r="P61" i="144"/>
  <c r="G61" i="144"/>
  <c r="K61" i="144"/>
  <c r="O61" i="144"/>
  <c r="L61" i="144"/>
  <c r="M12" i="144"/>
  <c r="N12" i="144"/>
  <c r="H12" i="144"/>
  <c r="G12" i="144"/>
  <c r="N6" i="144"/>
  <c r="O7" i="144"/>
  <c r="M13" i="144"/>
  <c r="N13" i="144"/>
  <c r="H13" i="144"/>
  <c r="G13" i="144"/>
  <c r="O13" i="144"/>
  <c r="O17" i="144"/>
  <c r="P17" i="144"/>
  <c r="J17" i="144"/>
  <c r="I17" i="144"/>
  <c r="M17" i="144"/>
  <c r="J27" i="144"/>
  <c r="I27" i="144"/>
  <c r="P27" i="144"/>
  <c r="H27" i="144"/>
  <c r="O28" i="144"/>
  <c r="I28" i="144"/>
  <c r="J28" i="144"/>
  <c r="K28" i="144"/>
  <c r="N28" i="144"/>
  <c r="M54" i="144"/>
  <c r="N56" i="144"/>
  <c r="D76" i="144"/>
  <c r="H6" i="144"/>
  <c r="P6" i="144"/>
  <c r="I7" i="144"/>
  <c r="P7" i="144"/>
  <c r="D9" i="144"/>
  <c r="J12" i="144"/>
  <c r="F13" i="144"/>
  <c r="P13" i="144"/>
  <c r="F15" i="144"/>
  <c r="F17" i="144"/>
  <c r="N17" i="144"/>
  <c r="F27" i="144"/>
  <c r="F28" i="144"/>
  <c r="P28" i="144"/>
  <c r="D63" i="144"/>
  <c r="D74" i="144"/>
  <c r="J6" i="144"/>
  <c r="J7" i="144"/>
  <c r="K12" i="144"/>
  <c r="I13" i="144"/>
  <c r="G17" i="144"/>
  <c r="D26" i="144"/>
  <c r="K27" i="144"/>
  <c r="G28" i="144"/>
  <c r="D29" i="144"/>
  <c r="M7" i="144"/>
  <c r="G7" i="144"/>
  <c r="L7" i="144"/>
  <c r="I43" i="144"/>
  <c r="I46" i="144" s="1"/>
  <c r="L56" i="144"/>
  <c r="F56" i="144"/>
  <c r="K56" i="144"/>
  <c r="I56" i="144"/>
  <c r="P56" i="144"/>
  <c r="H56" i="144"/>
  <c r="M56" i="144"/>
  <c r="J56" i="144"/>
  <c r="D104" i="144"/>
  <c r="D94" i="144" s="1"/>
  <c r="D98" i="144"/>
  <c r="D91" i="144"/>
  <c r="D88" i="144"/>
  <c r="D72" i="144"/>
  <c r="D69" i="144"/>
  <c r="D67" i="144"/>
  <c r="D66" i="144"/>
  <c r="D65" i="144"/>
  <c r="D64" i="144"/>
  <c r="D47" i="144"/>
  <c r="D34" i="144"/>
  <c r="D107" i="144"/>
  <c r="D95" i="144" s="1"/>
  <c r="D100" i="144"/>
  <c r="D59" i="144"/>
  <c r="D58" i="144"/>
  <c r="D57" i="144"/>
  <c r="D44" i="144"/>
  <c r="D33" i="144"/>
  <c r="D30" i="144"/>
  <c r="D103" i="144"/>
  <c r="D16" i="144"/>
  <c r="D102" i="144"/>
  <c r="D93" i="144" s="1"/>
  <c r="D81" i="144"/>
  <c r="D60" i="144"/>
  <c r="D50" i="144"/>
  <c r="D101" i="144"/>
  <c r="D90" i="144"/>
  <c r="D55" i="144"/>
  <c r="D105" i="144"/>
  <c r="D89" i="144"/>
  <c r="D73" i="144"/>
  <c r="D62" i="144"/>
  <c r="D51" i="144"/>
  <c r="D45" i="144"/>
  <c r="D32" i="144"/>
  <c r="D31" i="144"/>
  <c r="D11" i="144"/>
  <c r="D8" i="144"/>
  <c r="D5" i="144"/>
  <c r="D75" i="144"/>
  <c r="D53" i="144"/>
  <c r="D14" i="144"/>
  <c r="D3" i="144"/>
  <c r="D4" i="144"/>
  <c r="F6" i="144"/>
  <c r="F7" i="144"/>
  <c r="N7" i="144"/>
  <c r="D10" i="144"/>
  <c r="F12" i="144"/>
  <c r="L13" i="144"/>
  <c r="L17" i="144"/>
  <c r="O27" i="144"/>
  <c r="M28" i="144"/>
  <c r="D52" i="144"/>
  <c r="G56" i="144"/>
  <c r="F68" i="144"/>
  <c r="R68" i="144" s="1"/>
  <c r="O6" i="144"/>
  <c r="I6" i="144"/>
  <c r="L6" i="144"/>
  <c r="G6" i="144"/>
  <c r="H7" i="144"/>
  <c r="I12" i="144"/>
  <c r="N54" i="144"/>
  <c r="H54" i="144"/>
  <c r="I54" i="144"/>
  <c r="J54" i="144"/>
  <c r="G54" i="144"/>
  <c r="O54" i="144" s="1"/>
  <c r="L54" i="144"/>
  <c r="K54" i="144"/>
  <c r="N7" i="143"/>
  <c r="H7" i="143"/>
  <c r="J7" i="143"/>
  <c r="P7" i="143"/>
  <c r="G7" i="143"/>
  <c r="I7" i="143"/>
  <c r="O7" i="143"/>
  <c r="F10" i="143"/>
  <c r="F13" i="143"/>
  <c r="P9" i="143"/>
  <c r="J9" i="143"/>
  <c r="K9" i="143"/>
  <c r="H9" i="143"/>
  <c r="I9" i="143"/>
  <c r="O9" i="143"/>
  <c r="P6" i="143"/>
  <c r="J6" i="143"/>
  <c r="I6" i="143"/>
  <c r="O6" i="143"/>
  <c r="H6" i="143"/>
  <c r="G6" i="143"/>
  <c r="N6" i="143"/>
  <c r="D104" i="143"/>
  <c r="D94" i="143" s="1"/>
  <c r="D98" i="143"/>
  <c r="D91" i="143"/>
  <c r="D88" i="143"/>
  <c r="D72" i="143"/>
  <c r="D69" i="143"/>
  <c r="D67" i="143"/>
  <c r="D66" i="143"/>
  <c r="D65" i="143"/>
  <c r="D64" i="143"/>
  <c r="D47" i="143"/>
  <c r="D34" i="143"/>
  <c r="D106" i="143"/>
  <c r="D99" i="143"/>
  <c r="D75" i="143"/>
  <c r="D62" i="143"/>
  <c r="D61" i="143"/>
  <c r="D60" i="143"/>
  <c r="D53" i="143"/>
  <c r="D50" i="143"/>
  <c r="D103" i="143"/>
  <c r="D97" i="143"/>
  <c r="D89" i="143"/>
  <c r="D76" i="143"/>
  <c r="D68" i="143"/>
  <c r="D56" i="143"/>
  <c r="D54" i="143"/>
  <c r="D29" i="143"/>
  <c r="D28" i="143"/>
  <c r="D26" i="143"/>
  <c r="D17" i="143"/>
  <c r="D15" i="143"/>
  <c r="D107" i="143"/>
  <c r="D95" i="143" s="1"/>
  <c r="D73" i="143"/>
  <c r="D59" i="143"/>
  <c r="D51" i="143"/>
  <c r="D45" i="143"/>
  <c r="D32" i="143"/>
  <c r="D31" i="143"/>
  <c r="D30" i="143"/>
  <c r="D105" i="143"/>
  <c r="D81" i="143"/>
  <c r="D16" i="143"/>
  <c r="D14" i="143"/>
  <c r="D102" i="143"/>
  <c r="D90" i="143"/>
  <c r="D55" i="143"/>
  <c r="D44" i="143"/>
  <c r="D58" i="143"/>
  <c r="D57" i="143"/>
  <c r="D52" i="143"/>
  <c r="D33" i="143"/>
  <c r="D101" i="143"/>
  <c r="D63" i="143"/>
  <c r="D3" i="143"/>
  <c r="D4" i="143"/>
  <c r="D5" i="143"/>
  <c r="F6" i="143"/>
  <c r="F7" i="143"/>
  <c r="G9" i="143"/>
  <c r="D12" i="143"/>
  <c r="D74" i="143"/>
  <c r="D100" i="143"/>
  <c r="N10" i="143"/>
  <c r="H10" i="143"/>
  <c r="K10" i="143"/>
  <c r="J10" i="143"/>
  <c r="I10" i="143"/>
  <c r="P10" i="143"/>
  <c r="O13" i="143"/>
  <c r="I13" i="143"/>
  <c r="N13" i="143"/>
  <c r="K13" i="143"/>
  <c r="H13" i="143"/>
  <c r="J13" i="143"/>
  <c r="L8" i="143"/>
  <c r="F8" i="143"/>
  <c r="Q8" i="143" s="1"/>
  <c r="J8" i="143"/>
  <c r="P8" i="143"/>
  <c r="I8" i="143"/>
  <c r="H8" i="143"/>
  <c r="O8" i="143"/>
  <c r="F9" i="143"/>
  <c r="R11" i="143"/>
  <c r="D43" i="143"/>
  <c r="K6" i="143"/>
  <c r="K7" i="143"/>
  <c r="K8" i="143"/>
  <c r="L9" i="143"/>
  <c r="L10" i="143"/>
  <c r="L13" i="143"/>
  <c r="L6" i="143"/>
  <c r="L7" i="143"/>
  <c r="M8" i="143"/>
  <c r="M9" i="143"/>
  <c r="M10" i="143"/>
  <c r="M13" i="143"/>
  <c r="D27" i="143"/>
  <c r="R41" i="143"/>
  <c r="L26" i="142"/>
  <c r="F26" i="142"/>
  <c r="N26" i="142"/>
  <c r="G26" i="142"/>
  <c r="P26" i="142"/>
  <c r="I26" i="142"/>
  <c r="O26" i="142"/>
  <c r="M26" i="142"/>
  <c r="J26" i="142"/>
  <c r="H26" i="142"/>
  <c r="K26" i="142"/>
  <c r="D103" i="142"/>
  <c r="D97" i="142"/>
  <c r="D62" i="142"/>
  <c r="D59" i="142"/>
  <c r="D56" i="142"/>
  <c r="D105" i="142"/>
  <c r="D98" i="142"/>
  <c r="D90" i="142"/>
  <c r="D72" i="142"/>
  <c r="D66" i="142"/>
  <c r="D58" i="142"/>
  <c r="D57" i="142"/>
  <c r="D43" i="142"/>
  <c r="D32" i="142"/>
  <c r="D29" i="142"/>
  <c r="D107" i="142"/>
  <c r="D95" i="142" s="1"/>
  <c r="D99" i="142"/>
  <c r="D69" i="142"/>
  <c r="D55" i="142"/>
  <c r="D47" i="142"/>
  <c r="D45" i="142"/>
  <c r="D31" i="142"/>
  <c r="D30" i="142"/>
  <c r="D106" i="142"/>
  <c r="D91" i="142"/>
  <c r="D64" i="142"/>
  <c r="D9" i="142"/>
  <c r="D100" i="142"/>
  <c r="D89" i="142"/>
  <c r="D74" i="142"/>
  <c r="D51" i="142"/>
  <c r="D44" i="142"/>
  <c r="D28" i="142"/>
  <c r="D15" i="142"/>
  <c r="D14" i="142"/>
  <c r="D10" i="142"/>
  <c r="D7" i="142"/>
  <c r="D4" i="142"/>
  <c r="D81" i="142"/>
  <c r="D73" i="142"/>
  <c r="D65" i="142"/>
  <c r="D61" i="142"/>
  <c r="D50" i="142"/>
  <c r="D88" i="142"/>
  <c r="D60" i="142"/>
  <c r="D34" i="142"/>
  <c r="D101" i="142"/>
  <c r="D75" i="142"/>
  <c r="D52" i="142"/>
  <c r="D33" i="142"/>
  <c r="D12" i="142"/>
  <c r="D8" i="142"/>
  <c r="D104" i="142"/>
  <c r="D94" i="142" s="1"/>
  <c r="D76" i="142"/>
  <c r="D53" i="142"/>
  <c r="D11" i="142"/>
  <c r="D102" i="142"/>
  <c r="D93" i="142" s="1"/>
  <c r="D54" i="142"/>
  <c r="D68" i="142"/>
  <c r="D63" i="142"/>
  <c r="D17" i="142"/>
  <c r="D67" i="142"/>
  <c r="D27" i="142"/>
  <c r="D16" i="142"/>
  <c r="D3" i="142"/>
  <c r="D5" i="142"/>
  <c r="D13" i="142"/>
  <c r="D13" i="239" s="1"/>
  <c r="M6" i="142"/>
  <c r="G6" i="142"/>
  <c r="K6" i="142"/>
  <c r="J6" i="142"/>
  <c r="P6" i="142"/>
  <c r="I6" i="142"/>
  <c r="O6" i="142"/>
  <c r="H6" i="142"/>
  <c r="N6" i="142"/>
  <c r="F6" i="142"/>
  <c r="L6" i="142"/>
  <c r="I73" i="140"/>
  <c r="K73" i="140"/>
  <c r="H73" i="140"/>
  <c r="M73" i="140"/>
  <c r="J73" i="140"/>
  <c r="G73" i="140"/>
  <c r="N73" i="140"/>
  <c r="L73" i="140"/>
  <c r="F73" i="140"/>
  <c r="O73" i="140" s="1"/>
  <c r="P5" i="140"/>
  <c r="J5" i="140"/>
  <c r="O5" i="140"/>
  <c r="I5" i="140"/>
  <c r="L5" i="140"/>
  <c r="K5" i="140"/>
  <c r="N5" i="140"/>
  <c r="H5" i="140"/>
  <c r="G5" i="140"/>
  <c r="F5" i="140"/>
  <c r="M5" i="140"/>
  <c r="I50" i="140"/>
  <c r="H50" i="140"/>
  <c r="M50" i="140"/>
  <c r="F50" i="140"/>
  <c r="N50" i="140"/>
  <c r="K50" i="140"/>
  <c r="J50" i="140"/>
  <c r="L50" i="140"/>
  <c r="G50" i="140"/>
  <c r="F69" i="140"/>
  <c r="L69" i="140" s="1"/>
  <c r="R69" i="140" s="1"/>
  <c r="F89" i="140"/>
  <c r="L89" i="140" s="1"/>
  <c r="H94" i="140"/>
  <c r="O94" i="140" s="1"/>
  <c r="R94" i="140" s="1"/>
  <c r="L4" i="140"/>
  <c r="F4" i="140"/>
  <c r="M12" i="140"/>
  <c r="G12" i="140"/>
  <c r="L12" i="140"/>
  <c r="F12" i="140"/>
  <c r="I52" i="140"/>
  <c r="M52" i="140"/>
  <c r="F52" i="140"/>
  <c r="K52" i="140"/>
  <c r="L52" i="140"/>
  <c r="H52" i="140"/>
  <c r="G52" i="140"/>
  <c r="I62" i="140"/>
  <c r="N62" i="140" s="1"/>
  <c r="F3" i="140"/>
  <c r="M3" i="140"/>
  <c r="G4" i="140"/>
  <c r="N4" i="140"/>
  <c r="K6" i="140"/>
  <c r="H12" i="140"/>
  <c r="J52" i="140"/>
  <c r="G3" i="140"/>
  <c r="H4" i="140"/>
  <c r="O4" i="140"/>
  <c r="N9" i="140"/>
  <c r="H9" i="140"/>
  <c r="M9" i="140"/>
  <c r="G9" i="140"/>
  <c r="O9" i="140"/>
  <c r="I12" i="140"/>
  <c r="M13" i="140"/>
  <c r="G13" i="140"/>
  <c r="L13" i="140"/>
  <c r="F13" i="140"/>
  <c r="O13" i="140"/>
  <c r="R15" i="140"/>
  <c r="I51" i="140"/>
  <c r="K51" i="140"/>
  <c r="H51" i="140"/>
  <c r="M51" i="140"/>
  <c r="J51" i="140"/>
  <c r="G51" i="140"/>
  <c r="N52" i="140"/>
  <c r="H67" i="140"/>
  <c r="R67" i="140"/>
  <c r="N3" i="140"/>
  <c r="H3" i="140"/>
  <c r="L3" i="140"/>
  <c r="M4" i="140"/>
  <c r="I3" i="140"/>
  <c r="P3" i="140"/>
  <c r="I4" i="140"/>
  <c r="P4" i="140"/>
  <c r="N6" i="140"/>
  <c r="H6" i="140"/>
  <c r="M6" i="140"/>
  <c r="G6" i="140"/>
  <c r="O6" i="140"/>
  <c r="J12" i="140"/>
  <c r="I74" i="140"/>
  <c r="M74" i="140"/>
  <c r="F74" i="140"/>
  <c r="O74" i="140" s="1"/>
  <c r="K74" i="140"/>
  <c r="L74" i="140"/>
  <c r="H74" i="140"/>
  <c r="G74" i="140"/>
  <c r="J3" i="140"/>
  <c r="J4" i="140"/>
  <c r="F6" i="140"/>
  <c r="P6" i="140"/>
  <c r="P8" i="140"/>
  <c r="J8" i="140"/>
  <c r="O8" i="140"/>
  <c r="I8" i="140"/>
  <c r="M8" i="140"/>
  <c r="K12" i="140"/>
  <c r="O31" i="140"/>
  <c r="I31" i="140"/>
  <c r="M31" i="140"/>
  <c r="G31" i="140"/>
  <c r="L31" i="140"/>
  <c r="J31" i="140"/>
  <c r="H31" i="140"/>
  <c r="L51" i="140"/>
  <c r="J74" i="140"/>
  <c r="K7" i="140"/>
  <c r="K10" i="140"/>
  <c r="H17" i="140"/>
  <c r="N17" i="140"/>
  <c r="O28" i="140"/>
  <c r="I28" i="140"/>
  <c r="M28" i="140"/>
  <c r="G28" i="140"/>
  <c r="N28" i="140"/>
  <c r="I53" i="140"/>
  <c r="H53" i="140"/>
  <c r="M53" i="140"/>
  <c r="F53" i="140"/>
  <c r="I54" i="140"/>
  <c r="K54" i="140"/>
  <c r="H54" i="140"/>
  <c r="N54" i="140"/>
  <c r="O61" i="140"/>
  <c r="I61" i="140"/>
  <c r="P61" i="140"/>
  <c r="H61" i="140"/>
  <c r="M61" i="140"/>
  <c r="F61" i="140"/>
  <c r="L64" i="140"/>
  <c r="F64" i="140"/>
  <c r="I64" i="140"/>
  <c r="N64" i="140"/>
  <c r="G64" i="140"/>
  <c r="L65" i="140"/>
  <c r="F65" i="140"/>
  <c r="K65" i="140"/>
  <c r="I65" i="140"/>
  <c r="I75" i="140"/>
  <c r="H75" i="140"/>
  <c r="M75" i="140"/>
  <c r="F75" i="140"/>
  <c r="I76" i="140"/>
  <c r="K76" i="140"/>
  <c r="H76" i="140"/>
  <c r="N76" i="140"/>
  <c r="D102" i="140"/>
  <c r="D93" i="140" s="1"/>
  <c r="D105" i="140"/>
  <c r="D99" i="140"/>
  <c r="D60" i="140"/>
  <c r="D57" i="140"/>
  <c r="D45" i="140"/>
  <c r="D43" i="140"/>
  <c r="D101" i="140"/>
  <c r="D63" i="140"/>
  <c r="D34" i="140"/>
  <c r="D33" i="140"/>
  <c r="D30" i="140"/>
  <c r="D107" i="140"/>
  <c r="D95" i="140" s="1"/>
  <c r="D98" i="140"/>
  <c r="D90" i="140"/>
  <c r="D88" i="140"/>
  <c r="D59" i="140"/>
  <c r="D58" i="140"/>
  <c r="D47" i="140"/>
  <c r="D32" i="140"/>
  <c r="D29" i="140"/>
  <c r="F7" i="140"/>
  <c r="L7" i="140"/>
  <c r="F10" i="140"/>
  <c r="L10" i="140"/>
  <c r="D14" i="140"/>
  <c r="D16" i="140"/>
  <c r="I17" i="140"/>
  <c r="O17" i="140"/>
  <c r="J26" i="140"/>
  <c r="F28" i="140"/>
  <c r="P28" i="140"/>
  <c r="D44" i="140"/>
  <c r="G53" i="140"/>
  <c r="F54" i="140"/>
  <c r="O54" i="140" s="1"/>
  <c r="D55" i="140"/>
  <c r="G61" i="140"/>
  <c r="H64" i="140"/>
  <c r="G65" i="140"/>
  <c r="O65" i="140" s="1"/>
  <c r="D66" i="140"/>
  <c r="G75" i="140"/>
  <c r="F76" i="140"/>
  <c r="O76" i="140" s="1"/>
  <c r="R76" i="140" s="1"/>
  <c r="D91" i="140"/>
  <c r="D100" i="140"/>
  <c r="K17" i="140"/>
  <c r="O26" i="140"/>
  <c r="I26" i="140"/>
  <c r="L26" i="140"/>
  <c r="O27" i="140"/>
  <c r="H27" i="140"/>
  <c r="N27" i="140"/>
  <c r="J28" i="140"/>
  <c r="K53" i="140"/>
  <c r="J54" i="140"/>
  <c r="M56" i="140"/>
  <c r="G56" i="140"/>
  <c r="N56" i="140"/>
  <c r="F56" i="140"/>
  <c r="K56" i="140"/>
  <c r="P56" i="140"/>
  <c r="K61" i="140"/>
  <c r="K64" i="140"/>
  <c r="J65" i="140"/>
  <c r="F72" i="140"/>
  <c r="K75" i="140"/>
  <c r="J76" i="140"/>
  <c r="R11" i="139"/>
  <c r="R15" i="139"/>
  <c r="F81" i="139"/>
  <c r="D102" i="139"/>
  <c r="D93" i="139" s="1"/>
  <c r="D104" i="139"/>
  <c r="D94" i="139" s="1"/>
  <c r="D98" i="139"/>
  <c r="D91" i="139"/>
  <c r="D88" i="139"/>
  <c r="D47" i="139"/>
  <c r="D103" i="139"/>
  <c r="D45" i="139"/>
  <c r="D100" i="139"/>
  <c r="D90" i="139"/>
  <c r="D99" i="139"/>
  <c r="D43" i="139"/>
  <c r="L81" i="139"/>
  <c r="D89" i="139"/>
  <c r="D105" i="139"/>
  <c r="R44" i="139"/>
  <c r="I46" i="141"/>
  <c r="R43" i="141"/>
  <c r="L3" i="141"/>
  <c r="M12" i="141"/>
  <c r="L16" i="141"/>
  <c r="F89" i="141"/>
  <c r="N26" i="141"/>
  <c r="H26" i="141"/>
  <c r="O27" i="141"/>
  <c r="O33" i="141"/>
  <c r="I51" i="141"/>
  <c r="O58" i="141"/>
  <c r="J66" i="141"/>
  <c r="K66" i="141"/>
  <c r="I66" i="141"/>
  <c r="I73" i="141"/>
  <c r="G17" i="141"/>
  <c r="O17" i="141"/>
  <c r="F26" i="141"/>
  <c r="P33" i="141"/>
  <c r="D48" i="141"/>
  <c r="N47" i="141"/>
  <c r="I12" i="141"/>
  <c r="I27" i="141"/>
  <c r="I32" i="141"/>
  <c r="P32" i="141"/>
  <c r="J32" i="141"/>
  <c r="O32" i="141"/>
  <c r="M32" i="141"/>
  <c r="I33" i="141"/>
  <c r="F47" i="141"/>
  <c r="F55" i="141"/>
  <c r="H58" i="141"/>
  <c r="G66" i="141"/>
  <c r="K73" i="141"/>
  <c r="K74" i="141"/>
  <c r="J3" i="141"/>
  <c r="O8" i="141"/>
  <c r="I8" i="141"/>
  <c r="L8" i="141"/>
  <c r="M9" i="141"/>
  <c r="G9" i="141"/>
  <c r="L9" i="141"/>
  <c r="F11" i="141"/>
  <c r="J12" i="141"/>
  <c r="L13" i="141"/>
  <c r="F13" i="141"/>
  <c r="M13" i="141"/>
  <c r="F14" i="141"/>
  <c r="M14" i="141"/>
  <c r="F15" i="141"/>
  <c r="I16" i="141"/>
  <c r="J17" i="141"/>
  <c r="P26" i="141"/>
  <c r="J27" i="141"/>
  <c r="O29" i="141"/>
  <c r="P29" i="141"/>
  <c r="J29" i="141"/>
  <c r="L29" i="141"/>
  <c r="F30" i="141"/>
  <c r="F32" i="141"/>
  <c r="N32" i="141"/>
  <c r="J33" i="141"/>
  <c r="K47" i="141"/>
  <c r="L51" i="141"/>
  <c r="L52" i="141"/>
  <c r="J54" i="141"/>
  <c r="H55" i="141"/>
  <c r="I58" i="141"/>
  <c r="K65" i="141"/>
  <c r="F72" i="141"/>
  <c r="L73" i="141"/>
  <c r="L74" i="141"/>
  <c r="J76" i="141"/>
  <c r="D102" i="141"/>
  <c r="D103" i="141"/>
  <c r="D97" i="141"/>
  <c r="D62" i="141"/>
  <c r="D59" i="141"/>
  <c r="D56" i="141"/>
  <c r="D101" i="141"/>
  <c r="D67" i="141"/>
  <c r="D31" i="141"/>
  <c r="D104" i="141"/>
  <c r="D88" i="141"/>
  <c r="D75" i="141"/>
  <c r="D61" i="141"/>
  <c r="D60" i="141"/>
  <c r="D53" i="141"/>
  <c r="D50" i="141"/>
  <c r="D45" i="141"/>
  <c r="D10" i="141"/>
  <c r="D7" i="141"/>
  <c r="D4" i="141"/>
  <c r="D64" i="141"/>
  <c r="D34" i="141"/>
  <c r="K3" i="141"/>
  <c r="D5" i="141"/>
  <c r="D6" i="141"/>
  <c r="F8" i="141"/>
  <c r="M8" i="141"/>
  <c r="F9" i="141"/>
  <c r="N9" i="141"/>
  <c r="G13" i="141"/>
  <c r="N13" i="141"/>
  <c r="G14" i="141"/>
  <c r="N14" i="141"/>
  <c r="K16" i="141"/>
  <c r="K17" i="141"/>
  <c r="J26" i="141"/>
  <c r="K27" i="141"/>
  <c r="D28" i="141"/>
  <c r="F29" i="141"/>
  <c r="M29" i="141"/>
  <c r="I30" i="141"/>
  <c r="G32" i="141"/>
  <c r="N52" i="141"/>
  <c r="D57" i="141"/>
  <c r="L58" i="141"/>
  <c r="D63" i="141"/>
  <c r="L66" i="141"/>
  <c r="F68" i="141"/>
  <c r="N74" i="141"/>
  <c r="D107" i="141"/>
  <c r="L12" i="141"/>
  <c r="F12" i="141"/>
  <c r="M51" i="141"/>
  <c r="G51" i="141"/>
  <c r="H51" i="141"/>
  <c r="N51" i="141"/>
  <c r="F51" i="141"/>
  <c r="F69" i="141"/>
  <c r="F3" i="141"/>
  <c r="N12" i="141"/>
  <c r="F16" i="141"/>
  <c r="M33" i="141"/>
  <c r="N33" i="141"/>
  <c r="H33" i="141"/>
  <c r="G33" i="141"/>
  <c r="F52" i="141"/>
  <c r="J65" i="141"/>
  <c r="H65" i="141"/>
  <c r="N65" i="141"/>
  <c r="G65" i="141"/>
  <c r="F74" i="141"/>
  <c r="N16" i="141"/>
  <c r="H27" i="141"/>
  <c r="J51" i="141"/>
  <c r="H52" i="141"/>
  <c r="M54" i="141"/>
  <c r="G54" i="141"/>
  <c r="H54" i="141"/>
  <c r="N54" i="141"/>
  <c r="F54" i="141"/>
  <c r="M55" i="141"/>
  <c r="G55" i="141"/>
  <c r="P55" i="141"/>
  <c r="J55" i="141"/>
  <c r="I55" i="141"/>
  <c r="O55" i="141"/>
  <c r="F58" i="141"/>
  <c r="F65" i="141"/>
  <c r="F66" i="141"/>
  <c r="M76" i="141"/>
  <c r="G76" i="141"/>
  <c r="H76" i="141"/>
  <c r="N76" i="141"/>
  <c r="F76" i="141"/>
  <c r="O76" i="141" s="1"/>
  <c r="N17" i="141"/>
  <c r="H17" i="141"/>
  <c r="M73" i="141"/>
  <c r="G73" i="141"/>
  <c r="F73" i="141"/>
  <c r="H73" i="141"/>
  <c r="N73" i="141"/>
  <c r="N3" i="141"/>
  <c r="G12" i="141"/>
  <c r="F17" i="141"/>
  <c r="L26" i="141"/>
  <c r="F44" i="141"/>
  <c r="R44" i="141" s="1"/>
  <c r="F81" i="141"/>
  <c r="H3" i="141"/>
  <c r="G16" i="141"/>
  <c r="F33" i="141"/>
  <c r="I17" i="141"/>
  <c r="P17" i="141"/>
  <c r="G26" i="141"/>
  <c r="Q90" i="141"/>
  <c r="M3" i="141"/>
  <c r="G3" i="141"/>
  <c r="P16" i="141"/>
  <c r="J16" i="141"/>
  <c r="L17" i="141"/>
  <c r="M52" i="141"/>
  <c r="G52" i="141"/>
  <c r="I52" i="141"/>
  <c r="J52" i="141"/>
  <c r="M74" i="141"/>
  <c r="G74" i="141"/>
  <c r="J74" i="141"/>
  <c r="I74" i="141"/>
  <c r="M16" i="141"/>
  <c r="N27" i="141"/>
  <c r="F27" i="141"/>
  <c r="M58" i="141"/>
  <c r="G58" i="141"/>
  <c r="K58" i="141"/>
  <c r="J58" i="141"/>
  <c r="N66" i="141"/>
  <c r="O3" i="141"/>
  <c r="H12" i="141"/>
  <c r="M26" i="141"/>
  <c r="P3" i="141"/>
  <c r="P14" i="141"/>
  <c r="J14" i="141"/>
  <c r="O16" i="141"/>
  <c r="O26" i="141"/>
  <c r="N30" i="141"/>
  <c r="H30" i="141"/>
  <c r="M30" i="141"/>
  <c r="G30" i="141"/>
  <c r="K51" i="141"/>
  <c r="I54" i="141"/>
  <c r="I65" i="141"/>
  <c r="I76" i="141"/>
  <c r="I26" i="141"/>
  <c r="P30" i="141"/>
  <c r="H66" i="141"/>
  <c r="R41" i="141"/>
  <c r="O27" i="138"/>
  <c r="H27" i="138"/>
  <c r="N27" i="138"/>
  <c r="F27" i="138"/>
  <c r="P27" i="138"/>
  <c r="I27" i="138"/>
  <c r="M27" i="138"/>
  <c r="K27" i="138"/>
  <c r="J27" i="138"/>
  <c r="L13" i="138"/>
  <c r="F13" i="138"/>
  <c r="N13" i="138"/>
  <c r="H13" i="138"/>
  <c r="K13" i="138"/>
  <c r="P13" i="138"/>
  <c r="J13" i="138"/>
  <c r="I13" i="138"/>
  <c r="G13" i="138"/>
  <c r="M13" i="138"/>
  <c r="D102" i="138"/>
  <c r="D89" i="138"/>
  <c r="D44" i="138"/>
  <c r="D44" i="239" s="1"/>
  <c r="D107" i="138"/>
  <c r="D95" i="138" s="1"/>
  <c r="D101" i="138"/>
  <c r="D81" i="138"/>
  <c r="D81" i="239" s="1"/>
  <c r="D76" i="138"/>
  <c r="D76" i="239" s="1"/>
  <c r="D75" i="138"/>
  <c r="D74" i="138"/>
  <c r="D74" i="239" s="1"/>
  <c r="D73" i="138"/>
  <c r="D68" i="138"/>
  <c r="D68" i="239" s="1"/>
  <c r="D63" i="138"/>
  <c r="D61" i="138"/>
  <c r="D58" i="138"/>
  <c r="D58" i="239" s="1"/>
  <c r="D55" i="138"/>
  <c r="D54" i="138"/>
  <c r="D54" i="239" s="1"/>
  <c r="D53" i="138"/>
  <c r="D52" i="138"/>
  <c r="D51" i="138"/>
  <c r="D50" i="138"/>
  <c r="D106" i="138"/>
  <c r="D106" i="239" s="1"/>
  <c r="D100" i="138"/>
  <c r="D90" i="138"/>
  <c r="D105" i="138"/>
  <c r="D99" i="138"/>
  <c r="D103" i="138"/>
  <c r="D97" i="138"/>
  <c r="D62" i="138"/>
  <c r="D59" i="138"/>
  <c r="D56" i="138"/>
  <c r="D91" i="138"/>
  <c r="D91" i="239" s="1"/>
  <c r="D72" i="138"/>
  <c r="D69" i="138"/>
  <c r="D69" i="239" s="1"/>
  <c r="D66" i="138"/>
  <c r="D43" i="138"/>
  <c r="D43" i="239" s="1"/>
  <c r="D32" i="138"/>
  <c r="D29" i="138"/>
  <c r="D29" i="239" s="1"/>
  <c r="D16" i="138"/>
  <c r="D60" i="138"/>
  <c r="D47" i="138"/>
  <c r="D10" i="138"/>
  <c r="D7" i="138"/>
  <c r="D4" i="138"/>
  <c r="D104" i="138"/>
  <c r="D94" i="138" s="1"/>
  <c r="D11" i="138"/>
  <c r="D8" i="138"/>
  <c r="D8" i="239" s="1"/>
  <c r="D5" i="138"/>
  <c r="D30" i="138"/>
  <c r="D3" i="138"/>
  <c r="D3" i="239" s="1"/>
  <c r="D64" i="138"/>
  <c r="D67" i="138"/>
  <c r="D28" i="138"/>
  <c r="D65" i="138"/>
  <c r="D65" i="239" s="1"/>
  <c r="D6" i="138"/>
  <c r="D14" i="138"/>
  <c r="D14" i="239" s="1"/>
  <c r="D31" i="138"/>
  <c r="D34" i="138"/>
  <c r="D45" i="138"/>
  <c r="D88" i="138"/>
  <c r="D9" i="138"/>
  <c r="D9" i="239" s="1"/>
  <c r="D17" i="138"/>
  <c r="D12" i="138"/>
  <c r="D12" i="239" s="1"/>
  <c r="D15" i="138"/>
  <c r="D15" i="239" s="1"/>
  <c r="D26" i="138"/>
  <c r="D26" i="239" s="1"/>
  <c r="D33" i="138"/>
  <c r="D57" i="138"/>
  <c r="D98" i="138"/>
  <c r="D98" i="239" s="1"/>
  <c r="R41" i="138"/>
  <c r="R41" i="239" l="1"/>
  <c r="Q27" i="138"/>
  <c r="O51" i="141"/>
  <c r="D6" i="239"/>
  <c r="D64" i="239"/>
  <c r="D46" i="141"/>
  <c r="D45" i="239"/>
  <c r="D61" i="239"/>
  <c r="D31" i="239"/>
  <c r="D59" i="239"/>
  <c r="D93" i="141"/>
  <c r="D102" i="239"/>
  <c r="K48" i="141"/>
  <c r="R11" i="141"/>
  <c r="R65" i="140"/>
  <c r="O12" i="140"/>
  <c r="R89" i="140"/>
  <c r="Q9" i="143"/>
  <c r="Q10" i="143"/>
  <c r="Q6" i="144"/>
  <c r="D46" i="144"/>
  <c r="D92" i="144"/>
  <c r="Q56" i="144"/>
  <c r="R27" i="145"/>
  <c r="R9" i="145"/>
  <c r="R69" i="147"/>
  <c r="Q8" i="147"/>
  <c r="R43" i="148"/>
  <c r="R12" i="149"/>
  <c r="O12" i="149"/>
  <c r="P38" i="151"/>
  <c r="Q9" i="165"/>
  <c r="Q7" i="167"/>
  <c r="O54" i="168"/>
  <c r="D57" i="239"/>
  <c r="D5" i="239"/>
  <c r="D4" i="239"/>
  <c r="D50" i="239"/>
  <c r="D75" i="239"/>
  <c r="D67" i="239"/>
  <c r="D62" i="239"/>
  <c r="R68" i="141"/>
  <c r="F48" i="141"/>
  <c r="O53" i="140"/>
  <c r="O52" i="140"/>
  <c r="R54" i="144"/>
  <c r="O12" i="144"/>
  <c r="R56" i="144"/>
  <c r="Q7" i="144"/>
  <c r="R61" i="145"/>
  <c r="R57" i="145"/>
  <c r="Q28" i="147"/>
  <c r="Q10" i="148"/>
  <c r="O64" i="148"/>
  <c r="R76" i="149"/>
  <c r="R13" i="151"/>
  <c r="G38" i="151"/>
  <c r="R10" i="153"/>
  <c r="R45" i="155"/>
  <c r="Q8" i="155"/>
  <c r="Q16" i="155"/>
  <c r="R16" i="155" s="1"/>
  <c r="Q6" i="155"/>
  <c r="Q7" i="157"/>
  <c r="Q7" i="159"/>
  <c r="R56" i="159"/>
  <c r="Q56" i="159"/>
  <c r="R10" i="161"/>
  <c r="O74" i="164"/>
  <c r="Q5" i="164"/>
  <c r="Q56" i="165"/>
  <c r="D46" i="165"/>
  <c r="O52" i="166"/>
  <c r="Q8" i="166"/>
  <c r="Q6" i="167"/>
  <c r="R10" i="167"/>
  <c r="Q5" i="167"/>
  <c r="O12" i="167"/>
  <c r="Q58" i="167"/>
  <c r="O50" i="168"/>
  <c r="O51" i="168"/>
  <c r="Q5" i="168"/>
  <c r="Q16" i="168"/>
  <c r="Q3" i="168"/>
  <c r="R55" i="207"/>
  <c r="L90" i="141"/>
  <c r="O12" i="141"/>
  <c r="D7" i="239"/>
  <c r="D53" i="239"/>
  <c r="D88" i="239"/>
  <c r="D101" i="239"/>
  <c r="D97" i="239"/>
  <c r="R47" i="141"/>
  <c r="R17" i="139"/>
  <c r="D92" i="139"/>
  <c r="Q6" i="142"/>
  <c r="R8" i="143"/>
  <c r="M77" i="147"/>
  <c r="J11" i="242" s="1"/>
  <c r="Q30" i="147"/>
  <c r="R51" i="148"/>
  <c r="O54" i="148"/>
  <c r="Q26" i="148"/>
  <c r="Q9" i="148"/>
  <c r="D92" i="151"/>
  <c r="D92" i="155"/>
  <c r="Q7" i="155"/>
  <c r="Q30" i="155"/>
  <c r="O54" i="155"/>
  <c r="R32" i="155"/>
  <c r="Q26" i="155"/>
  <c r="Q14" i="155"/>
  <c r="R14" i="155" s="1"/>
  <c r="Q28" i="157"/>
  <c r="R28" i="157" s="1"/>
  <c r="R6" i="157"/>
  <c r="D46" i="157"/>
  <c r="Q29" i="157"/>
  <c r="R54" i="158"/>
  <c r="Q57" i="159"/>
  <c r="Q14" i="160"/>
  <c r="O50" i="160"/>
  <c r="D92" i="162"/>
  <c r="Q27" i="162"/>
  <c r="R61" i="165"/>
  <c r="O51" i="166"/>
  <c r="D92" i="167"/>
  <c r="Q17" i="167"/>
  <c r="R17" i="167" s="1"/>
  <c r="O76" i="167"/>
  <c r="R76" i="167" s="1"/>
  <c r="Q28" i="167"/>
  <c r="R28" i="167" s="1"/>
  <c r="R58" i="167"/>
  <c r="R17" i="168"/>
  <c r="O12" i="172"/>
  <c r="O66" i="173"/>
  <c r="Q58" i="141"/>
  <c r="Q26" i="141"/>
  <c r="F46" i="141"/>
  <c r="O54" i="141"/>
  <c r="D95" i="141"/>
  <c r="D95" i="239" s="1"/>
  <c r="D107" i="239"/>
  <c r="D63" i="239"/>
  <c r="D28" i="239"/>
  <c r="D34" i="239"/>
  <c r="D10" i="239"/>
  <c r="D60" i="239"/>
  <c r="D94" i="141"/>
  <c r="D94" i="239" s="1"/>
  <c r="D104" i="239"/>
  <c r="D56" i="239"/>
  <c r="D103" i="239"/>
  <c r="N48" i="141"/>
  <c r="L89" i="141"/>
  <c r="R62" i="140"/>
  <c r="R6" i="142"/>
  <c r="Q6" i="143"/>
  <c r="R28" i="144"/>
  <c r="Q13" i="144"/>
  <c r="Q28" i="144"/>
  <c r="R12" i="144"/>
  <c r="Q61" i="144"/>
  <c r="R61" i="144" s="1"/>
  <c r="R61" i="146"/>
  <c r="R28" i="147"/>
  <c r="Q4" i="148"/>
  <c r="R6" i="150"/>
  <c r="R7" i="150"/>
  <c r="R17" i="151"/>
  <c r="O51" i="154"/>
  <c r="Q33" i="154"/>
  <c r="Q13" i="155"/>
  <c r="R13" i="155" s="1"/>
  <c r="O76" i="155"/>
  <c r="R76" i="155" s="1"/>
  <c r="Q56" i="155"/>
  <c r="R14" i="156"/>
  <c r="R33" i="156"/>
  <c r="O52" i="157"/>
  <c r="R74" i="158"/>
  <c r="R27" i="158"/>
  <c r="D92" i="159"/>
  <c r="Q10" i="159"/>
  <c r="O53" i="159"/>
  <c r="Q30" i="159"/>
  <c r="R30" i="159" s="1"/>
  <c r="Q9" i="159"/>
  <c r="D93" i="160"/>
  <c r="O51" i="160"/>
  <c r="R51" i="160" s="1"/>
  <c r="Q28" i="160"/>
  <c r="R28" i="160" s="1"/>
  <c r="Q60" i="160"/>
  <c r="Q13" i="162"/>
  <c r="Q13" i="164"/>
  <c r="R13" i="164" s="1"/>
  <c r="Q32" i="166"/>
  <c r="O74" i="166"/>
  <c r="R74" i="166" s="1"/>
  <c r="O75" i="166"/>
  <c r="R75" i="166" s="1"/>
  <c r="R32" i="166"/>
  <c r="O73" i="166"/>
  <c r="R13" i="167"/>
  <c r="Q56" i="167"/>
  <c r="Q8" i="167"/>
  <c r="Q27" i="167"/>
  <c r="R5" i="168"/>
  <c r="Q17" i="171"/>
  <c r="O54" i="172"/>
  <c r="Q27" i="168"/>
  <c r="O12" i="168"/>
  <c r="R12" i="168" s="1"/>
  <c r="Q4" i="169"/>
  <c r="Q61" i="171"/>
  <c r="O73" i="172"/>
  <c r="R73" i="172" s="1"/>
  <c r="D93" i="172"/>
  <c r="Q28" i="172"/>
  <c r="D92" i="174"/>
  <c r="O73" i="175"/>
  <c r="R73" i="175" s="1"/>
  <c r="Q10" i="175"/>
  <c r="Q5" i="177"/>
  <c r="D92" i="178"/>
  <c r="Q10" i="179"/>
  <c r="Q4" i="179"/>
  <c r="R4" i="179" s="1"/>
  <c r="Q61" i="179"/>
  <c r="R43" i="180"/>
  <c r="Q5" i="181"/>
  <c r="Q27" i="185"/>
  <c r="Q13" i="186"/>
  <c r="Q28" i="186"/>
  <c r="O64" i="186"/>
  <c r="O73" i="186"/>
  <c r="Q14" i="187"/>
  <c r="R14" i="187" s="1"/>
  <c r="R12" i="188"/>
  <c r="R60" i="189"/>
  <c r="O66" i="189"/>
  <c r="R66" i="189" s="1"/>
  <c r="D93" i="190"/>
  <c r="J77" i="190"/>
  <c r="G54" i="242" s="1"/>
  <c r="R76" i="192"/>
  <c r="R47" i="193"/>
  <c r="Q7" i="195"/>
  <c r="R7" i="195" s="1"/>
  <c r="Q10" i="195"/>
  <c r="R10" i="195" s="1"/>
  <c r="Q32" i="196"/>
  <c r="Q10" i="200"/>
  <c r="O74" i="202"/>
  <c r="O51" i="204"/>
  <c r="L81" i="205"/>
  <c r="R81" i="205" s="1"/>
  <c r="Q9" i="205"/>
  <c r="Q8" i="205"/>
  <c r="R73" i="207"/>
  <c r="R5" i="207"/>
  <c r="Q7" i="207"/>
  <c r="Q27" i="208"/>
  <c r="O74" i="209"/>
  <c r="Q55" i="209"/>
  <c r="Q9" i="209"/>
  <c r="Q7" i="209"/>
  <c r="Q7" i="210"/>
  <c r="R43" i="210"/>
  <c r="Q31" i="211"/>
  <c r="R31" i="211" s="1"/>
  <c r="D92" i="212"/>
  <c r="R43" i="212"/>
  <c r="R17" i="212"/>
  <c r="O66" i="212"/>
  <c r="Q17" i="212"/>
  <c r="G77" i="213"/>
  <c r="D77" i="242" s="1"/>
  <c r="O74" i="213"/>
  <c r="Q30" i="213"/>
  <c r="D92" i="214"/>
  <c r="Q8" i="214"/>
  <c r="Q29" i="214"/>
  <c r="Q17" i="214"/>
  <c r="N62" i="214"/>
  <c r="R62" i="214" s="1"/>
  <c r="O74" i="214"/>
  <c r="Q31" i="214"/>
  <c r="O51" i="215"/>
  <c r="R55" i="215"/>
  <c r="R30" i="215"/>
  <c r="Q26" i="215"/>
  <c r="O66" i="216"/>
  <c r="R66" i="216" s="1"/>
  <c r="Q16" i="217"/>
  <c r="O51" i="218"/>
  <c r="O75" i="218"/>
  <c r="Q17" i="219"/>
  <c r="Q6" i="220"/>
  <c r="R6" i="220" s="1"/>
  <c r="R5" i="220"/>
  <c r="Q10" i="221"/>
  <c r="R45" i="223"/>
  <c r="O74" i="224"/>
  <c r="Q6" i="224"/>
  <c r="Q4" i="224"/>
  <c r="Q27" i="224"/>
  <c r="R27" i="224" s="1"/>
  <c r="R51" i="226"/>
  <c r="Q28" i="226"/>
  <c r="Q9" i="227"/>
  <c r="D93" i="228"/>
  <c r="Q33" i="229"/>
  <c r="Q17" i="229"/>
  <c r="R17" i="229" s="1"/>
  <c r="O53" i="232"/>
  <c r="Q10" i="232"/>
  <c r="O51" i="233"/>
  <c r="Q4" i="233"/>
  <c r="R4" i="233" s="1"/>
  <c r="Q5" i="233"/>
  <c r="D92" i="234"/>
  <c r="D93" i="234"/>
  <c r="D46" i="235"/>
  <c r="R47" i="236"/>
  <c r="G64" i="236"/>
  <c r="J64" i="236"/>
  <c r="R45" i="236"/>
  <c r="O58" i="238"/>
  <c r="M58" i="238"/>
  <c r="N14" i="238"/>
  <c r="I61" i="238"/>
  <c r="R44" i="238"/>
  <c r="G32" i="238"/>
  <c r="L14" i="238"/>
  <c r="Q60" i="238"/>
  <c r="I32" i="238"/>
  <c r="I43" i="238"/>
  <c r="I46" i="238" s="1"/>
  <c r="H76" i="238"/>
  <c r="O76" i="238" s="1"/>
  <c r="R76" i="238" s="1"/>
  <c r="N76" i="238"/>
  <c r="L76" i="238"/>
  <c r="I76" i="238"/>
  <c r="M7" i="238"/>
  <c r="K7" i="238"/>
  <c r="J7" i="238"/>
  <c r="P7" i="238"/>
  <c r="I7" i="238"/>
  <c r="O7" i="238"/>
  <c r="G7" i="238"/>
  <c r="K28" i="232"/>
  <c r="R28" i="232" s="1"/>
  <c r="L28" i="232"/>
  <c r="K64" i="238"/>
  <c r="L64" i="238"/>
  <c r="M64" i="238"/>
  <c r="L16" i="238"/>
  <c r="N16" i="238"/>
  <c r="M26" i="236"/>
  <c r="N26" i="236"/>
  <c r="M13" i="232"/>
  <c r="I13" i="232"/>
  <c r="P17" i="230"/>
  <c r="J17" i="230"/>
  <c r="K17" i="230"/>
  <c r="L50" i="227"/>
  <c r="N50" i="227"/>
  <c r="N10" i="225"/>
  <c r="K10" i="225"/>
  <c r="Q10" i="225" s="1"/>
  <c r="R10" i="225" s="1"/>
  <c r="I60" i="221"/>
  <c r="O60" i="221"/>
  <c r="K60" i="221"/>
  <c r="N27" i="221"/>
  <c r="P27" i="221"/>
  <c r="J27" i="221"/>
  <c r="I27" i="221"/>
  <c r="I9" i="238"/>
  <c r="H9" i="238"/>
  <c r="O9" i="238"/>
  <c r="K28" i="236"/>
  <c r="H28" i="236"/>
  <c r="L28" i="236"/>
  <c r="Q28" i="236" s="1"/>
  <c r="R28" i="236" s="1"/>
  <c r="K55" i="233"/>
  <c r="I55" i="233"/>
  <c r="O7" i="233"/>
  <c r="H7" i="233"/>
  <c r="N7" i="233"/>
  <c r="G7" i="233"/>
  <c r="M7" i="233"/>
  <c r="I7" i="233"/>
  <c r="L32" i="232"/>
  <c r="K32" i="232"/>
  <c r="J32" i="232"/>
  <c r="L66" i="223"/>
  <c r="K66" i="223"/>
  <c r="P7" i="223"/>
  <c r="G7" i="223"/>
  <c r="O7" i="223"/>
  <c r="K7" i="223"/>
  <c r="I7" i="223"/>
  <c r="L13" i="215"/>
  <c r="F13" i="215"/>
  <c r="K13" i="215"/>
  <c r="I13" i="215"/>
  <c r="H13" i="215"/>
  <c r="O13" i="215"/>
  <c r="M5" i="215"/>
  <c r="F5" i="215"/>
  <c r="K5" i="215"/>
  <c r="H5" i="215"/>
  <c r="G5" i="215"/>
  <c r="O5" i="215"/>
  <c r="N5" i="215"/>
  <c r="N50" i="216"/>
  <c r="L50" i="216"/>
  <c r="K50" i="216"/>
  <c r="H13" i="216"/>
  <c r="P13" i="216"/>
  <c r="J13" i="216"/>
  <c r="O8" i="216"/>
  <c r="K8" i="216"/>
  <c r="P8" i="216"/>
  <c r="I8" i="216"/>
  <c r="H8" i="216"/>
  <c r="N27" i="213"/>
  <c r="K27" i="213"/>
  <c r="J27" i="213"/>
  <c r="I27" i="213"/>
  <c r="P27" i="213"/>
  <c r="N10" i="213"/>
  <c r="O10" i="213"/>
  <c r="H10" i="213"/>
  <c r="K10" i="213"/>
  <c r="P10" i="213"/>
  <c r="J10" i="213"/>
  <c r="I10" i="213"/>
  <c r="J51" i="213"/>
  <c r="K51" i="213"/>
  <c r="J73" i="213"/>
  <c r="K73" i="213"/>
  <c r="J93" i="213"/>
  <c r="K93" i="213"/>
  <c r="P13" i="213"/>
  <c r="J13" i="213"/>
  <c r="O13" i="213"/>
  <c r="I13" i="213"/>
  <c r="K13" i="213"/>
  <c r="H13" i="213"/>
  <c r="N13" i="213"/>
  <c r="F13" i="213"/>
  <c r="K5" i="202"/>
  <c r="M5" i="202"/>
  <c r="H5" i="202"/>
  <c r="O5" i="202"/>
  <c r="G5" i="202"/>
  <c r="N5" i="202"/>
  <c r="F5" i="202"/>
  <c r="R45" i="215"/>
  <c r="M26" i="214"/>
  <c r="L26" i="214"/>
  <c r="K26" i="214"/>
  <c r="G26" i="214"/>
  <c r="Q26" i="214" s="1"/>
  <c r="R26" i="214" s="1"/>
  <c r="K5" i="214"/>
  <c r="L5" i="214"/>
  <c r="F51" i="214"/>
  <c r="J51" i="214"/>
  <c r="G51" i="214"/>
  <c r="N8" i="214"/>
  <c r="L8" i="214"/>
  <c r="J10" i="212"/>
  <c r="P10" i="212"/>
  <c r="H10" i="212"/>
  <c r="N10" i="212"/>
  <c r="M10" i="212"/>
  <c r="G10" i="212"/>
  <c r="F58" i="212"/>
  <c r="O58" i="212"/>
  <c r="N58" i="212"/>
  <c r="I73" i="212"/>
  <c r="L73" i="212"/>
  <c r="K73" i="212"/>
  <c r="J73" i="212"/>
  <c r="L57" i="212"/>
  <c r="K57" i="212"/>
  <c r="G57" i="212"/>
  <c r="F57" i="212"/>
  <c r="N57" i="212"/>
  <c r="P57" i="212"/>
  <c r="L17" i="201"/>
  <c r="G17" i="201"/>
  <c r="P5" i="211"/>
  <c r="N5" i="211"/>
  <c r="N64" i="209"/>
  <c r="H64" i="209"/>
  <c r="I64" i="209"/>
  <c r="K64" i="209"/>
  <c r="P34" i="209"/>
  <c r="L34" i="209"/>
  <c r="F34" i="209"/>
  <c r="O34" i="209"/>
  <c r="H34" i="209"/>
  <c r="N34" i="209"/>
  <c r="J34" i="209"/>
  <c r="I34" i="209"/>
  <c r="L5" i="209"/>
  <c r="K5" i="209"/>
  <c r="Q5" i="209" s="1"/>
  <c r="J54" i="207"/>
  <c r="K54" i="207"/>
  <c r="P33" i="207"/>
  <c r="J33" i="207"/>
  <c r="K33" i="207"/>
  <c r="N28" i="207"/>
  <c r="J28" i="207"/>
  <c r="I28" i="207"/>
  <c r="N53" i="205"/>
  <c r="H53" i="205"/>
  <c r="I53" i="205"/>
  <c r="K53" i="205"/>
  <c r="J53" i="205"/>
  <c r="F15" i="205"/>
  <c r="L15" i="205"/>
  <c r="I10" i="201"/>
  <c r="F10" i="201"/>
  <c r="P10" i="201"/>
  <c r="N10" i="201"/>
  <c r="J10" i="201"/>
  <c r="N51" i="189"/>
  <c r="F51" i="189"/>
  <c r="I51" i="189"/>
  <c r="L51" i="189"/>
  <c r="I10" i="189"/>
  <c r="P10" i="189"/>
  <c r="J10" i="189"/>
  <c r="N16" i="187"/>
  <c r="Q16" i="187" s="1"/>
  <c r="O16" i="187"/>
  <c r="J17" i="186"/>
  <c r="P17" i="186"/>
  <c r="M17" i="186"/>
  <c r="G17" i="186"/>
  <c r="K17" i="186"/>
  <c r="J53" i="171"/>
  <c r="N53" i="171"/>
  <c r="L53" i="171"/>
  <c r="L12" i="171"/>
  <c r="K12" i="171"/>
  <c r="I12" i="171"/>
  <c r="M26" i="168"/>
  <c r="K26" i="168"/>
  <c r="P26" i="168"/>
  <c r="J26" i="168"/>
  <c r="H26" i="168"/>
  <c r="G26" i="168"/>
  <c r="L6" i="168"/>
  <c r="F6" i="168"/>
  <c r="O6" i="168"/>
  <c r="K6" i="168"/>
  <c r="I6" i="168"/>
  <c r="I59" i="164"/>
  <c r="P59" i="164"/>
  <c r="L8" i="209"/>
  <c r="M8" i="209"/>
  <c r="N50" i="209"/>
  <c r="K50" i="209"/>
  <c r="J50" i="209"/>
  <c r="I50" i="209"/>
  <c r="H50" i="209"/>
  <c r="M60" i="205"/>
  <c r="J60" i="205"/>
  <c r="H60" i="205"/>
  <c r="P60" i="205"/>
  <c r="G60" i="205"/>
  <c r="N60" i="205"/>
  <c r="K60" i="205"/>
  <c r="K13" i="205"/>
  <c r="L13" i="205"/>
  <c r="J3" i="205"/>
  <c r="O3" i="205"/>
  <c r="F3" i="205"/>
  <c r="M3" i="205"/>
  <c r="I3" i="205"/>
  <c r="P3" i="205"/>
  <c r="G3" i="205"/>
  <c r="L17" i="205"/>
  <c r="P17" i="205"/>
  <c r="J17" i="205"/>
  <c r="G17" i="205"/>
  <c r="F17" i="205"/>
  <c r="N61" i="205"/>
  <c r="K61" i="205"/>
  <c r="P61" i="205"/>
  <c r="H61" i="205"/>
  <c r="O61" i="205"/>
  <c r="J61" i="205"/>
  <c r="I61" i="205"/>
  <c r="O27" i="201"/>
  <c r="R27" i="201" s="1"/>
  <c r="K27" i="201"/>
  <c r="Q27" i="201" s="1"/>
  <c r="O32" i="187"/>
  <c r="N32" i="187"/>
  <c r="K32" i="187"/>
  <c r="N4" i="187"/>
  <c r="P4" i="187"/>
  <c r="J4" i="187"/>
  <c r="Q4" i="187" s="1"/>
  <c r="F65" i="180"/>
  <c r="L65" i="180"/>
  <c r="N74" i="170"/>
  <c r="H74" i="170"/>
  <c r="F74" i="170"/>
  <c r="N64" i="147"/>
  <c r="K64" i="147"/>
  <c r="H64" i="147"/>
  <c r="I64" i="147"/>
  <c r="M27" i="147"/>
  <c r="P27" i="147"/>
  <c r="K27" i="147"/>
  <c r="J27" i="147"/>
  <c r="Q27" i="147" s="1"/>
  <c r="L30" i="177"/>
  <c r="K30" i="177"/>
  <c r="J30" i="177"/>
  <c r="K38" i="151"/>
  <c r="M29" i="148"/>
  <c r="H29" i="148"/>
  <c r="Q29" i="148" s="1"/>
  <c r="O29" i="148"/>
  <c r="M5" i="147"/>
  <c r="K5" i="147"/>
  <c r="Q5" i="147" s="1"/>
  <c r="K8" i="140"/>
  <c r="L8" i="140"/>
  <c r="G8" i="140"/>
  <c r="N8" i="140"/>
  <c r="F8" i="140"/>
  <c r="H8" i="140"/>
  <c r="D89" i="239"/>
  <c r="J73" i="141"/>
  <c r="O73" i="141" s="1"/>
  <c r="D73" i="239"/>
  <c r="P3" i="147"/>
  <c r="K3" i="147"/>
  <c r="J3" i="147"/>
  <c r="P17" i="147"/>
  <c r="K17" i="147"/>
  <c r="J17" i="147"/>
  <c r="N52" i="147"/>
  <c r="I52" i="147"/>
  <c r="H52" i="147"/>
  <c r="O52" i="147" s="1"/>
  <c r="L52" i="147"/>
  <c r="K76" i="147"/>
  <c r="J76" i="147"/>
  <c r="N8" i="181"/>
  <c r="O8" i="181"/>
  <c r="H8" i="181"/>
  <c r="Q8" i="181" s="1"/>
  <c r="K8" i="181"/>
  <c r="P8" i="181"/>
  <c r="J8" i="181"/>
  <c r="I8" i="181"/>
  <c r="N28" i="177"/>
  <c r="J28" i="177"/>
  <c r="K28" i="177"/>
  <c r="Q28" i="177" s="1"/>
  <c r="L73" i="170"/>
  <c r="K73" i="170"/>
  <c r="J73" i="170"/>
  <c r="I73" i="170"/>
  <c r="O13" i="165"/>
  <c r="K13" i="165"/>
  <c r="O27" i="157"/>
  <c r="M27" i="157"/>
  <c r="K27" i="157"/>
  <c r="M26" i="157"/>
  <c r="N26" i="157"/>
  <c r="N53" i="147"/>
  <c r="J53" i="147"/>
  <c r="I53" i="147"/>
  <c r="H53" i="147"/>
  <c r="K53" i="147"/>
  <c r="H17" i="144"/>
  <c r="Q17" i="144" s="1"/>
  <c r="K17" i="144"/>
  <c r="D99" i="239"/>
  <c r="D32" i="239"/>
  <c r="H32" i="141"/>
  <c r="L32" i="141"/>
  <c r="K32" i="141"/>
  <c r="D51" i="239"/>
  <c r="D90" i="239"/>
  <c r="J34" i="147"/>
  <c r="Q34" i="147" s="1"/>
  <c r="N34" i="147"/>
  <c r="K34" i="147"/>
  <c r="H32" i="170"/>
  <c r="O32" i="170"/>
  <c r="G32" i="170"/>
  <c r="N32" i="170"/>
  <c r="I32" i="170"/>
  <c r="K27" i="170"/>
  <c r="F27" i="170"/>
  <c r="O27" i="170"/>
  <c r="M27" i="170"/>
  <c r="M3" i="170"/>
  <c r="L3" i="170"/>
  <c r="K3" i="170"/>
  <c r="O8" i="170"/>
  <c r="I8" i="170"/>
  <c r="N8" i="170"/>
  <c r="H8" i="170"/>
  <c r="L8" i="170"/>
  <c r="G8" i="170"/>
  <c r="F8" i="170"/>
  <c r="M8" i="170"/>
  <c r="F44" i="170"/>
  <c r="F46" i="170" s="1"/>
  <c r="O51" i="175"/>
  <c r="R34" i="176"/>
  <c r="R8" i="176"/>
  <c r="R5" i="177"/>
  <c r="O54" i="186"/>
  <c r="Q34" i="186"/>
  <c r="O74" i="193"/>
  <c r="Q13" i="195"/>
  <c r="Q17" i="195"/>
  <c r="R17" i="195" s="1"/>
  <c r="R6" i="197"/>
  <c r="R16" i="199"/>
  <c r="R55" i="200"/>
  <c r="O52" i="201"/>
  <c r="D46" i="201"/>
  <c r="Q55" i="202"/>
  <c r="R74" i="202"/>
  <c r="Q4" i="202"/>
  <c r="R4" i="202" s="1"/>
  <c r="O51" i="209"/>
  <c r="Q8" i="209"/>
  <c r="Q7" i="211"/>
  <c r="H77" i="213"/>
  <c r="E77" i="242" s="1"/>
  <c r="Q5" i="214"/>
  <c r="O75" i="214"/>
  <c r="R75" i="214" s="1"/>
  <c r="O73" i="215"/>
  <c r="Q5" i="215"/>
  <c r="Q8" i="216"/>
  <c r="R10" i="221"/>
  <c r="Q8" i="221"/>
  <c r="O73" i="223"/>
  <c r="Q55" i="224"/>
  <c r="R55" i="224" s="1"/>
  <c r="Q7" i="224"/>
  <c r="Q14" i="225"/>
  <c r="Q57" i="226"/>
  <c r="R57" i="226" s="1"/>
  <c r="R28" i="226"/>
  <c r="R33" i="229"/>
  <c r="R59" i="229"/>
  <c r="Q16" i="229"/>
  <c r="O74" i="232"/>
  <c r="O52" i="232"/>
  <c r="R74" i="233"/>
  <c r="Q7" i="234"/>
  <c r="Q16" i="238"/>
  <c r="J75" i="238"/>
  <c r="N75" i="238"/>
  <c r="L75" i="238"/>
  <c r="K75" i="238"/>
  <c r="P14" i="236"/>
  <c r="J14" i="236"/>
  <c r="I14" i="236"/>
  <c r="L29" i="235"/>
  <c r="Q29" i="235" s="1"/>
  <c r="R29" i="235" s="1"/>
  <c r="M29" i="235"/>
  <c r="M3" i="233"/>
  <c r="P3" i="233"/>
  <c r="O3" i="233"/>
  <c r="J3" i="233"/>
  <c r="I3" i="233"/>
  <c r="O8" i="232"/>
  <c r="P8" i="232"/>
  <c r="K8" i="232"/>
  <c r="J8" i="232"/>
  <c r="I8" i="232"/>
  <c r="L57" i="226"/>
  <c r="P57" i="226"/>
  <c r="J61" i="238"/>
  <c r="K61" i="238"/>
  <c r="N61" i="238"/>
  <c r="L61" i="238"/>
  <c r="I14" i="238"/>
  <c r="P14" i="238"/>
  <c r="J14" i="238"/>
  <c r="M57" i="235"/>
  <c r="N57" i="235"/>
  <c r="L66" i="232"/>
  <c r="O66" i="232" s="1"/>
  <c r="R66" i="232" s="1"/>
  <c r="M66" i="232"/>
  <c r="N7" i="232"/>
  <c r="H7" i="232"/>
  <c r="P7" i="232"/>
  <c r="K7" i="232"/>
  <c r="J7" i="232"/>
  <c r="M60" i="225"/>
  <c r="Q60" i="225" s="1"/>
  <c r="R60" i="225" s="1"/>
  <c r="P60" i="225"/>
  <c r="M17" i="215"/>
  <c r="P17" i="215"/>
  <c r="H17" i="215"/>
  <c r="G17" i="215"/>
  <c r="L73" i="238"/>
  <c r="N73" i="238"/>
  <c r="K53" i="236"/>
  <c r="O53" i="236" s="1"/>
  <c r="R53" i="236" s="1"/>
  <c r="N53" i="236"/>
  <c r="L53" i="236"/>
  <c r="I14" i="223"/>
  <c r="P14" i="223"/>
  <c r="J14" i="223"/>
  <c r="F57" i="215"/>
  <c r="N57" i="215"/>
  <c r="L57" i="215"/>
  <c r="Q57" i="215" s="1"/>
  <c r="I57" i="215"/>
  <c r="I12" i="215"/>
  <c r="L12" i="215"/>
  <c r="K12" i="215"/>
  <c r="N4" i="218"/>
  <c r="G4" i="218"/>
  <c r="Q4" i="218" s="1"/>
  <c r="P4" i="218"/>
  <c r="M4" i="218"/>
  <c r="J4" i="218"/>
  <c r="J10" i="216"/>
  <c r="I10" i="216"/>
  <c r="P10" i="216"/>
  <c r="I14" i="216"/>
  <c r="J14" i="216"/>
  <c r="P14" i="216"/>
  <c r="N73" i="216"/>
  <c r="I73" i="216"/>
  <c r="R73" i="216" s="1"/>
  <c r="L73" i="216"/>
  <c r="L28" i="216"/>
  <c r="K28" i="216"/>
  <c r="J28" i="216"/>
  <c r="L64" i="216"/>
  <c r="M64" i="216"/>
  <c r="K64" i="216"/>
  <c r="G64" i="216"/>
  <c r="O64" i="216" s="1"/>
  <c r="J55" i="214"/>
  <c r="I55" i="214"/>
  <c r="L55" i="214"/>
  <c r="Q55" i="214" s="1"/>
  <c r="M55" i="214"/>
  <c r="N53" i="213"/>
  <c r="H53" i="213"/>
  <c r="K53" i="213"/>
  <c r="J53" i="213"/>
  <c r="I53" i="213"/>
  <c r="J76" i="213"/>
  <c r="O76" i="213" s="1"/>
  <c r="R76" i="213" s="1"/>
  <c r="K76" i="213"/>
  <c r="P34" i="213"/>
  <c r="J34" i="213"/>
  <c r="O34" i="213"/>
  <c r="I34" i="213"/>
  <c r="F34" i="213"/>
  <c r="N34" i="213"/>
  <c r="H34" i="213"/>
  <c r="L34" i="213"/>
  <c r="F88" i="213"/>
  <c r="L88" i="213" s="1"/>
  <c r="N56" i="202"/>
  <c r="Q56" i="202" s="1"/>
  <c r="R56" i="202" s="1"/>
  <c r="O56" i="202"/>
  <c r="K10" i="202"/>
  <c r="O10" i="202"/>
  <c r="H10" i="202"/>
  <c r="Q10" i="202" s="1"/>
  <c r="P10" i="202"/>
  <c r="J10" i="202"/>
  <c r="I10" i="202"/>
  <c r="I14" i="214"/>
  <c r="Q14" i="214" s="1"/>
  <c r="R14" i="214" s="1"/>
  <c r="O14" i="214"/>
  <c r="M7" i="214"/>
  <c r="G7" i="214"/>
  <c r="Q7" i="214" s="1"/>
  <c r="P7" i="214"/>
  <c r="J7" i="214"/>
  <c r="O7" i="214"/>
  <c r="N7" i="214"/>
  <c r="I7" i="214"/>
  <c r="H7" i="214"/>
  <c r="K76" i="214"/>
  <c r="F76" i="214"/>
  <c r="M76" i="214"/>
  <c r="L76" i="214"/>
  <c r="P10" i="214"/>
  <c r="J10" i="214"/>
  <c r="O10" i="214"/>
  <c r="I10" i="214"/>
  <c r="N10" i="214"/>
  <c r="M10" i="214"/>
  <c r="H10" i="214"/>
  <c r="G10" i="214"/>
  <c r="M4" i="212"/>
  <c r="J4" i="212"/>
  <c r="H4" i="212"/>
  <c r="N13" i="212"/>
  <c r="K13" i="212"/>
  <c r="O13" i="212"/>
  <c r="I13" i="212"/>
  <c r="H13" i="212"/>
  <c r="I53" i="212"/>
  <c r="H53" i="212"/>
  <c r="F53" i="212"/>
  <c r="O53" i="212" s="1"/>
  <c r="L53" i="212"/>
  <c r="J53" i="212"/>
  <c r="I75" i="212"/>
  <c r="F75" i="212"/>
  <c r="O75" i="212" s="1"/>
  <c r="R75" i="212" s="1"/>
  <c r="L75" i="212"/>
  <c r="J75" i="212"/>
  <c r="F10" i="210"/>
  <c r="Q10" i="210" s="1"/>
  <c r="N10" i="210"/>
  <c r="O7" i="201"/>
  <c r="H7" i="201"/>
  <c r="J31" i="209"/>
  <c r="P31" i="209"/>
  <c r="H31" i="209"/>
  <c r="R31" i="209" s="1"/>
  <c r="O31" i="209"/>
  <c r="N31" i="209"/>
  <c r="I31" i="209"/>
  <c r="P4" i="209"/>
  <c r="K4" i="209"/>
  <c r="H4" i="209"/>
  <c r="O4" i="209"/>
  <c r="J4" i="209"/>
  <c r="P4" i="207"/>
  <c r="O4" i="207"/>
  <c r="K4" i="207"/>
  <c r="J4" i="207"/>
  <c r="H4" i="207"/>
  <c r="K12" i="207"/>
  <c r="F12" i="207"/>
  <c r="N12" i="207"/>
  <c r="J12" i="207"/>
  <c r="H12" i="207"/>
  <c r="P34" i="207"/>
  <c r="J34" i="207"/>
  <c r="I34" i="207"/>
  <c r="O34" i="207"/>
  <c r="H34" i="207"/>
  <c r="N34" i="207"/>
  <c r="F34" i="207"/>
  <c r="L34" i="207"/>
  <c r="N61" i="207"/>
  <c r="K61" i="207"/>
  <c r="P61" i="207"/>
  <c r="H61" i="207"/>
  <c r="O61" i="207"/>
  <c r="J61" i="207"/>
  <c r="I61" i="207"/>
  <c r="K76" i="207"/>
  <c r="J76" i="207"/>
  <c r="L51" i="205"/>
  <c r="K51" i="205"/>
  <c r="R27" i="197"/>
  <c r="P9" i="192"/>
  <c r="J9" i="192"/>
  <c r="K9" i="192"/>
  <c r="N50" i="189"/>
  <c r="F50" i="189"/>
  <c r="L50" i="189"/>
  <c r="K50" i="189"/>
  <c r="H9" i="189"/>
  <c r="O9" i="189"/>
  <c r="I9" i="189"/>
  <c r="M10" i="171"/>
  <c r="J10" i="171"/>
  <c r="H10" i="171"/>
  <c r="N33" i="167"/>
  <c r="I33" i="167"/>
  <c r="H33" i="167"/>
  <c r="G33" i="167"/>
  <c r="O33" i="167"/>
  <c r="P10" i="155"/>
  <c r="J10" i="155"/>
  <c r="I10" i="155"/>
  <c r="O10" i="155"/>
  <c r="H10" i="155"/>
  <c r="N10" i="155"/>
  <c r="G10" i="155"/>
  <c r="Q10" i="155" s="1"/>
  <c r="R10" i="155" s="1"/>
  <c r="M10" i="155"/>
  <c r="G13" i="143"/>
  <c r="P13" i="143"/>
  <c r="K65" i="209"/>
  <c r="L65" i="209"/>
  <c r="K47" i="209"/>
  <c r="K48" i="209" s="1"/>
  <c r="F47" i="209"/>
  <c r="F48" i="209" s="1"/>
  <c r="K12" i="209"/>
  <c r="J12" i="209"/>
  <c r="H12" i="209"/>
  <c r="F12" i="209"/>
  <c r="N12" i="209"/>
  <c r="F52" i="209"/>
  <c r="N52" i="209"/>
  <c r="L52" i="209"/>
  <c r="P4" i="205"/>
  <c r="J4" i="205"/>
  <c r="I4" i="205"/>
  <c r="O4" i="205"/>
  <c r="H4" i="205"/>
  <c r="N4" i="205"/>
  <c r="G4" i="205"/>
  <c r="Q4" i="205" s="1"/>
  <c r="K4" i="205"/>
  <c r="N28" i="205"/>
  <c r="I28" i="205"/>
  <c r="P28" i="205"/>
  <c r="H28" i="205"/>
  <c r="O28" i="205"/>
  <c r="J28" i="205"/>
  <c r="N6" i="201"/>
  <c r="G6" i="201"/>
  <c r="R6" i="201" s="1"/>
  <c r="F9" i="210"/>
  <c r="M9" i="210"/>
  <c r="L9" i="210"/>
  <c r="M9" i="201"/>
  <c r="H9" i="201"/>
  <c r="F9" i="201"/>
  <c r="P9" i="201"/>
  <c r="J9" i="201"/>
  <c r="M76" i="201"/>
  <c r="F76" i="201"/>
  <c r="O14" i="181"/>
  <c r="J14" i="181"/>
  <c r="I14" i="181"/>
  <c r="P14" i="181"/>
  <c r="K14" i="181"/>
  <c r="K6" i="177"/>
  <c r="L6" i="177"/>
  <c r="J6" i="177"/>
  <c r="I6" i="177"/>
  <c r="N50" i="147"/>
  <c r="H50" i="147"/>
  <c r="K50" i="147"/>
  <c r="I50" i="147"/>
  <c r="J50" i="147"/>
  <c r="M9" i="180"/>
  <c r="J9" i="180"/>
  <c r="H9" i="180"/>
  <c r="L26" i="177"/>
  <c r="K26" i="177"/>
  <c r="J26" i="177"/>
  <c r="K34" i="170"/>
  <c r="I34" i="170"/>
  <c r="H34" i="170"/>
  <c r="J34" i="170"/>
  <c r="O34" i="170"/>
  <c r="N56" i="166"/>
  <c r="Q56" i="166" s="1"/>
  <c r="P56" i="166"/>
  <c r="H7" i="162"/>
  <c r="Q7" i="162" s="1"/>
  <c r="P7" i="162"/>
  <c r="N7" i="162"/>
  <c r="O16" i="160"/>
  <c r="H16" i="160"/>
  <c r="P16" i="160"/>
  <c r="N75" i="147"/>
  <c r="H75" i="147"/>
  <c r="H77" i="147" s="1"/>
  <c r="E11" i="242" s="1"/>
  <c r="I75" i="147"/>
  <c r="I77" i="147" s="1"/>
  <c r="F11" i="242" s="1"/>
  <c r="J75" i="147"/>
  <c r="K75" i="147"/>
  <c r="J64" i="140"/>
  <c r="M64" i="140"/>
  <c r="K27" i="140"/>
  <c r="I27" i="140"/>
  <c r="P27" i="140"/>
  <c r="J27" i="140"/>
  <c r="M27" i="140"/>
  <c r="F27" i="140"/>
  <c r="O10" i="140"/>
  <c r="I10" i="140"/>
  <c r="M10" i="140"/>
  <c r="P10" i="140"/>
  <c r="H10" i="140"/>
  <c r="J10" i="140"/>
  <c r="N10" i="140"/>
  <c r="G10" i="140"/>
  <c r="D66" i="239"/>
  <c r="M66" i="141"/>
  <c r="M17" i="141"/>
  <c r="D17" i="239"/>
  <c r="D11" i="239"/>
  <c r="L74" i="147"/>
  <c r="O74" i="147" s="1"/>
  <c r="R74" i="147" s="1"/>
  <c r="N74" i="147"/>
  <c r="N77" i="147" s="1"/>
  <c r="K11" i="242" s="1"/>
  <c r="O6" i="147"/>
  <c r="K6" i="147"/>
  <c r="P31" i="147"/>
  <c r="N31" i="147"/>
  <c r="K31" i="147"/>
  <c r="J31" i="147"/>
  <c r="I31" i="147"/>
  <c r="P55" i="147"/>
  <c r="N55" i="147"/>
  <c r="Q55" i="147" s="1"/>
  <c r="O10" i="181"/>
  <c r="I10" i="181"/>
  <c r="P10" i="181"/>
  <c r="K10" i="181"/>
  <c r="J10" i="181"/>
  <c r="K8" i="177"/>
  <c r="L8" i="177"/>
  <c r="H8" i="177"/>
  <c r="G8" i="177"/>
  <c r="K9" i="170"/>
  <c r="J9" i="170"/>
  <c r="G9" i="170"/>
  <c r="L9" i="170"/>
  <c r="F9" i="170"/>
  <c r="P9" i="170"/>
  <c r="O7" i="166"/>
  <c r="I7" i="166"/>
  <c r="Q7" i="166" s="1"/>
  <c r="R7" i="166" s="1"/>
  <c r="O10" i="165"/>
  <c r="K10" i="165"/>
  <c r="Q10" i="165" s="1"/>
  <c r="F76" i="157"/>
  <c r="M76" i="157"/>
  <c r="J76" i="157"/>
  <c r="L17" i="157"/>
  <c r="H17" i="157"/>
  <c r="G17" i="157"/>
  <c r="F17" i="154"/>
  <c r="Q17" i="154" s="1"/>
  <c r="P17" i="154"/>
  <c r="O17" i="154"/>
  <c r="N51" i="140"/>
  <c r="F51" i="140"/>
  <c r="O51" i="140" s="1"/>
  <c r="F11" i="140"/>
  <c r="R11" i="140" s="1"/>
  <c r="D47" i="239"/>
  <c r="O30" i="141"/>
  <c r="D30" i="239"/>
  <c r="J30" i="141"/>
  <c r="K30" i="141"/>
  <c r="L30" i="141"/>
  <c r="K55" i="141"/>
  <c r="D55" i="239"/>
  <c r="N55" i="141"/>
  <c r="L55" i="141"/>
  <c r="D100" i="239"/>
  <c r="K33" i="147"/>
  <c r="L33" i="147"/>
  <c r="J33" i="147"/>
  <c r="G33" i="147"/>
  <c r="O31" i="170"/>
  <c r="H31" i="170"/>
  <c r="N31" i="170"/>
  <c r="G31" i="170"/>
  <c r="P31" i="170"/>
  <c r="K31" i="170"/>
  <c r="I31" i="170"/>
  <c r="K13" i="170"/>
  <c r="I13" i="170"/>
  <c r="P13" i="170"/>
  <c r="F13" i="170"/>
  <c r="L13" i="170"/>
  <c r="J13" i="170"/>
  <c r="N10" i="170"/>
  <c r="H10" i="170"/>
  <c r="K10" i="170"/>
  <c r="P10" i="170"/>
  <c r="J10" i="170"/>
  <c r="I10" i="170"/>
  <c r="F55" i="170"/>
  <c r="O55" i="170"/>
  <c r="N55" i="170"/>
  <c r="L55" i="170"/>
  <c r="N4" i="170"/>
  <c r="K4" i="170"/>
  <c r="M4" i="170"/>
  <c r="Q4" i="170" s="1"/>
  <c r="K12" i="170"/>
  <c r="J12" i="170"/>
  <c r="L12" i="170"/>
  <c r="I12" i="170"/>
  <c r="F12" i="170"/>
  <c r="L51" i="170"/>
  <c r="K51" i="170"/>
  <c r="I51" i="170"/>
  <c r="O51" i="170" s="1"/>
  <c r="R51" i="170" s="1"/>
  <c r="J51" i="170"/>
  <c r="O12" i="170"/>
  <c r="Q6" i="170"/>
  <c r="Q57" i="170"/>
  <c r="O51" i="171"/>
  <c r="R69" i="171"/>
  <c r="Q28" i="171"/>
  <c r="O64" i="171"/>
  <c r="R51" i="172"/>
  <c r="O51" i="172"/>
  <c r="Q13" i="172"/>
  <c r="R13" i="172" s="1"/>
  <c r="O76" i="172"/>
  <c r="R76" i="172" s="1"/>
  <c r="Q58" i="175"/>
  <c r="R14" i="175"/>
  <c r="O54" i="175"/>
  <c r="Q7" i="175"/>
  <c r="Q4" i="175"/>
  <c r="R4" i="175" s="1"/>
  <c r="Q33" i="177"/>
  <c r="Q59" i="177"/>
  <c r="R59" i="177" s="1"/>
  <c r="Q3" i="177"/>
  <c r="R94" i="178"/>
  <c r="R16" i="180"/>
  <c r="R44" i="181"/>
  <c r="R16" i="181"/>
  <c r="Q10" i="184"/>
  <c r="R74" i="185"/>
  <c r="Q5" i="186"/>
  <c r="Q32" i="187"/>
  <c r="O52" i="187"/>
  <c r="R16" i="187"/>
  <c r="Q29" i="187"/>
  <c r="Q13" i="189"/>
  <c r="O51" i="189"/>
  <c r="R45" i="189"/>
  <c r="M77" i="190"/>
  <c r="J54" i="242" s="1"/>
  <c r="Q61" i="192"/>
  <c r="Q56" i="192"/>
  <c r="R74" i="193"/>
  <c r="Q55" i="193"/>
  <c r="D92" i="194"/>
  <c r="Q27" i="195"/>
  <c r="Q9" i="195"/>
  <c r="D93" i="199"/>
  <c r="R44" i="202"/>
  <c r="Q3" i="202"/>
  <c r="R89" i="202"/>
  <c r="D92" i="205"/>
  <c r="O51" i="205"/>
  <c r="Q55" i="205"/>
  <c r="R10" i="205"/>
  <c r="Q8" i="206"/>
  <c r="Q34" i="207"/>
  <c r="J77" i="207"/>
  <c r="G71" i="242" s="1"/>
  <c r="R44" i="207"/>
  <c r="Q9" i="207"/>
  <c r="R7" i="207"/>
  <c r="R27" i="208"/>
  <c r="O74" i="210"/>
  <c r="Q28" i="210"/>
  <c r="Q60" i="211"/>
  <c r="Q30" i="211"/>
  <c r="Q60" i="212"/>
  <c r="Q58" i="212"/>
  <c r="R58" i="212" s="1"/>
  <c r="O52" i="213"/>
  <c r="R52" i="213" s="1"/>
  <c r="R47" i="213"/>
  <c r="O12" i="213"/>
  <c r="R74" i="214"/>
  <c r="Q56" i="214"/>
  <c r="Q32" i="214"/>
  <c r="R17" i="214"/>
  <c r="Q6" i="214"/>
  <c r="R6" i="214" s="1"/>
  <c r="Q58" i="215"/>
  <c r="Q10" i="215"/>
  <c r="O73" i="216"/>
  <c r="D93" i="218"/>
  <c r="O53" i="218"/>
  <c r="Q27" i="218"/>
  <c r="O12" i="220"/>
  <c r="R12" i="220" s="1"/>
  <c r="Q7" i="220"/>
  <c r="Q3" i="220"/>
  <c r="Q33" i="221"/>
  <c r="Q30" i="221"/>
  <c r="R30" i="221" s="1"/>
  <c r="R8" i="221"/>
  <c r="Q14" i="223"/>
  <c r="Q58" i="223"/>
  <c r="R58" i="223" s="1"/>
  <c r="O76" i="223"/>
  <c r="Q6" i="223"/>
  <c r="Q16" i="223"/>
  <c r="R16" i="223" s="1"/>
  <c r="D93" i="224"/>
  <c r="R15" i="224"/>
  <c r="L15" i="224"/>
  <c r="Q60" i="226"/>
  <c r="R10" i="226"/>
  <c r="R60" i="227"/>
  <c r="Q14" i="227"/>
  <c r="Q10" i="229"/>
  <c r="Q56" i="230"/>
  <c r="R56" i="230" s="1"/>
  <c r="Q33" i="230"/>
  <c r="R33" i="230" s="1"/>
  <c r="Q32" i="230"/>
  <c r="D93" i="231"/>
  <c r="Q28" i="232"/>
  <c r="D93" i="232"/>
  <c r="R10" i="232"/>
  <c r="Q10" i="234"/>
  <c r="Q14" i="235"/>
  <c r="L64" i="236"/>
  <c r="K64" i="236"/>
  <c r="Q16" i="236"/>
  <c r="N58" i="238"/>
  <c r="O54" i="238"/>
  <c r="R54" i="238" s="1"/>
  <c r="P32" i="238"/>
  <c r="I75" i="238"/>
  <c r="O75" i="238" s="1"/>
  <c r="H61" i="238"/>
  <c r="Q61" i="238" s="1"/>
  <c r="R61" i="238" s="1"/>
  <c r="R60" i="238"/>
  <c r="M14" i="238"/>
  <c r="O73" i="238"/>
  <c r="R73" i="238" s="1"/>
  <c r="O51" i="238"/>
  <c r="K52" i="236"/>
  <c r="O52" i="236" s="1"/>
  <c r="R52" i="236" s="1"/>
  <c r="L52" i="236"/>
  <c r="O13" i="236"/>
  <c r="I13" i="236"/>
  <c r="H13" i="236"/>
  <c r="J34" i="238"/>
  <c r="L34" i="238"/>
  <c r="K34" i="238"/>
  <c r="H13" i="238"/>
  <c r="P13" i="238"/>
  <c r="J13" i="238"/>
  <c r="K74" i="236"/>
  <c r="O74" i="236" s="1"/>
  <c r="R74" i="236" s="1"/>
  <c r="L74" i="236"/>
  <c r="J58" i="236"/>
  <c r="K58" i="236"/>
  <c r="N58" i="236"/>
  <c r="L58" i="236"/>
  <c r="H10" i="236"/>
  <c r="Q10" i="236" s="1"/>
  <c r="R10" i="236" s="1"/>
  <c r="P10" i="236"/>
  <c r="J10" i="236"/>
  <c r="P29" i="233"/>
  <c r="F29" i="233"/>
  <c r="R29" i="233" s="1"/>
  <c r="N29" i="233"/>
  <c r="L58" i="232"/>
  <c r="N58" i="232"/>
  <c r="P31" i="221"/>
  <c r="J31" i="221"/>
  <c r="O31" i="221"/>
  <c r="I31" i="221"/>
  <c r="L31" i="221"/>
  <c r="H31" i="221"/>
  <c r="F31" i="221"/>
  <c r="Q31" i="221" s="1"/>
  <c r="R31" i="221" s="1"/>
  <c r="N31" i="221"/>
  <c r="M6" i="221"/>
  <c r="L6" i="221"/>
  <c r="J6" i="221"/>
  <c r="F6" i="221"/>
  <c r="P6" i="221"/>
  <c r="O6" i="221"/>
  <c r="I6" i="221"/>
  <c r="P7" i="215"/>
  <c r="J7" i="215"/>
  <c r="O7" i="215"/>
  <c r="I7" i="215"/>
  <c r="H7" i="215"/>
  <c r="G7" i="215"/>
  <c r="N7" i="215"/>
  <c r="K7" i="215"/>
  <c r="H67" i="238"/>
  <c r="R67" i="238"/>
  <c r="L32" i="233"/>
  <c r="J32" i="233"/>
  <c r="H32" i="233"/>
  <c r="K32" i="233"/>
  <c r="L57" i="223"/>
  <c r="Q57" i="223" s="1"/>
  <c r="P57" i="223"/>
  <c r="H13" i="223"/>
  <c r="P13" i="223"/>
  <c r="J13" i="223"/>
  <c r="M9" i="221"/>
  <c r="O9" i="221"/>
  <c r="F9" i="221"/>
  <c r="Q9" i="221" s="1"/>
  <c r="L9" i="221"/>
  <c r="I9" i="221"/>
  <c r="P9" i="221"/>
  <c r="J9" i="221"/>
  <c r="F52" i="215"/>
  <c r="M52" i="215"/>
  <c r="P9" i="215"/>
  <c r="G9" i="215"/>
  <c r="O9" i="215"/>
  <c r="J9" i="215"/>
  <c r="I9" i="215"/>
  <c r="N7" i="218"/>
  <c r="J7" i="218"/>
  <c r="P7" i="218"/>
  <c r="I7" i="216"/>
  <c r="P7" i="216"/>
  <c r="G7" i="216"/>
  <c r="K7" i="216"/>
  <c r="O7" i="216"/>
  <c r="F55" i="213"/>
  <c r="L55" i="213"/>
  <c r="N55" i="213"/>
  <c r="P6" i="213"/>
  <c r="J6" i="213"/>
  <c r="O6" i="213"/>
  <c r="I6" i="213"/>
  <c r="K6" i="213"/>
  <c r="G6" i="213"/>
  <c r="M6" i="213"/>
  <c r="F6" i="213"/>
  <c r="Q6" i="213" s="1"/>
  <c r="R6" i="213" s="1"/>
  <c r="P7" i="202"/>
  <c r="J7" i="202"/>
  <c r="K7" i="202"/>
  <c r="I7" i="202"/>
  <c r="O7" i="202"/>
  <c r="H7" i="202"/>
  <c r="N7" i="202"/>
  <c r="G7" i="202"/>
  <c r="K4" i="214"/>
  <c r="J4" i="214"/>
  <c r="I4" i="214"/>
  <c r="H4" i="214"/>
  <c r="Q4" i="214" s="1"/>
  <c r="R4" i="214" s="1"/>
  <c r="O4" i="214"/>
  <c r="P4" i="214"/>
  <c r="K54" i="214"/>
  <c r="L54" i="214"/>
  <c r="K13" i="214"/>
  <c r="O13" i="214"/>
  <c r="J13" i="214"/>
  <c r="I13" i="214"/>
  <c r="H13" i="214"/>
  <c r="K51" i="212"/>
  <c r="L51" i="212"/>
  <c r="J51" i="212"/>
  <c r="I51" i="212"/>
  <c r="L8" i="212"/>
  <c r="N8" i="212"/>
  <c r="H8" i="212"/>
  <c r="F8" i="212"/>
  <c r="Q8" i="212" s="1"/>
  <c r="N26" i="212"/>
  <c r="K26" i="212"/>
  <c r="J26" i="212"/>
  <c r="G26" i="212"/>
  <c r="K65" i="212"/>
  <c r="H65" i="212"/>
  <c r="L65" i="212"/>
  <c r="I65" i="212"/>
  <c r="N32" i="212"/>
  <c r="K32" i="212"/>
  <c r="P32" i="212"/>
  <c r="G32" i="212"/>
  <c r="Q32" i="212" s="1"/>
  <c r="H32" i="212"/>
  <c r="N74" i="212"/>
  <c r="F74" i="212"/>
  <c r="L74" i="201"/>
  <c r="O74" i="201" s="1"/>
  <c r="R74" i="201" s="1"/>
  <c r="M74" i="201"/>
  <c r="R61" i="197"/>
  <c r="N28" i="209"/>
  <c r="I28" i="209"/>
  <c r="J28" i="209"/>
  <c r="F11" i="209"/>
  <c r="R11" i="209" s="1"/>
  <c r="K51" i="207"/>
  <c r="J51" i="207"/>
  <c r="L6" i="207"/>
  <c r="K6" i="207"/>
  <c r="Q6" i="207" s="1"/>
  <c r="N64" i="207"/>
  <c r="K64" i="207"/>
  <c r="I64" i="207"/>
  <c r="H64" i="207"/>
  <c r="P34" i="205"/>
  <c r="N34" i="205"/>
  <c r="H34" i="205"/>
  <c r="O34" i="205"/>
  <c r="F34" i="205"/>
  <c r="L34" i="205"/>
  <c r="J34" i="205"/>
  <c r="I34" i="205"/>
  <c r="L50" i="201"/>
  <c r="J50" i="201"/>
  <c r="K50" i="201"/>
  <c r="P7" i="189"/>
  <c r="G7" i="189"/>
  <c r="O7" i="189"/>
  <c r="K7" i="189"/>
  <c r="I7" i="189"/>
  <c r="I31" i="186"/>
  <c r="O31" i="186"/>
  <c r="N31" i="186"/>
  <c r="K31" i="186"/>
  <c r="H31" i="186"/>
  <c r="L31" i="171"/>
  <c r="I31" i="171"/>
  <c r="H31" i="171"/>
  <c r="P7" i="171"/>
  <c r="K7" i="171"/>
  <c r="J7" i="171"/>
  <c r="P9" i="168"/>
  <c r="L9" i="168"/>
  <c r="M9" i="168"/>
  <c r="I9" i="168"/>
  <c r="G9" i="168"/>
  <c r="O9" i="168"/>
  <c r="F9" i="168"/>
  <c r="Q9" i="168" s="1"/>
  <c r="O57" i="167"/>
  <c r="L57" i="167"/>
  <c r="I57" i="167"/>
  <c r="H57" i="167"/>
  <c r="P9" i="167"/>
  <c r="F9" i="167"/>
  <c r="M9" i="167"/>
  <c r="I9" i="167"/>
  <c r="L5" i="155"/>
  <c r="M5" i="155"/>
  <c r="H5" i="155"/>
  <c r="G5" i="155"/>
  <c r="N5" i="155"/>
  <c r="F5" i="155"/>
  <c r="L13" i="210"/>
  <c r="O13" i="210"/>
  <c r="F13" i="210"/>
  <c r="J76" i="209"/>
  <c r="O76" i="209" s="1"/>
  <c r="R76" i="209" s="1"/>
  <c r="K76" i="209"/>
  <c r="P33" i="209"/>
  <c r="K33" i="209"/>
  <c r="J33" i="209"/>
  <c r="Q33" i="209" s="1"/>
  <c r="R33" i="209" s="1"/>
  <c r="K54" i="209"/>
  <c r="J54" i="209"/>
  <c r="K6" i="205"/>
  <c r="J6" i="205"/>
  <c r="I6" i="205"/>
  <c r="P6" i="205"/>
  <c r="G6" i="205"/>
  <c r="O6" i="205"/>
  <c r="L74" i="205"/>
  <c r="L77" i="205" s="1"/>
  <c r="I69" i="242" s="1"/>
  <c r="H74" i="205"/>
  <c r="O74" i="205" s="1"/>
  <c r="N74" i="205"/>
  <c r="N10" i="187"/>
  <c r="P10" i="187"/>
  <c r="J10" i="187"/>
  <c r="K13" i="201"/>
  <c r="O13" i="201"/>
  <c r="F13" i="201"/>
  <c r="J13" i="201"/>
  <c r="I13" i="201"/>
  <c r="N9" i="181"/>
  <c r="I9" i="181"/>
  <c r="H9" i="181"/>
  <c r="O9" i="181"/>
  <c r="K9" i="181"/>
  <c r="O58" i="170"/>
  <c r="N58" i="170"/>
  <c r="H58" i="170"/>
  <c r="P58" i="170"/>
  <c r="F58" i="170"/>
  <c r="L45" i="147"/>
  <c r="L46" i="147" s="1"/>
  <c r="R17" i="158"/>
  <c r="K73" i="147"/>
  <c r="K77" i="147" s="1"/>
  <c r="H11" i="242" s="1"/>
  <c r="J73" i="147"/>
  <c r="O73" i="147" s="1"/>
  <c r="L61" i="140"/>
  <c r="N61" i="140"/>
  <c r="J61" i="140"/>
  <c r="Q61" i="140" s="1"/>
  <c r="M7" i="140"/>
  <c r="G7" i="140"/>
  <c r="Q7" i="140" s="1"/>
  <c r="H7" i="140"/>
  <c r="N7" i="140"/>
  <c r="P7" i="140"/>
  <c r="I7" i="140"/>
  <c r="O7" i="140"/>
  <c r="J7" i="140"/>
  <c r="H28" i="140"/>
  <c r="K28" i="140"/>
  <c r="L28" i="140"/>
  <c r="K52" i="141"/>
  <c r="O52" i="141" s="1"/>
  <c r="D52" i="239"/>
  <c r="M60" i="147"/>
  <c r="P60" i="147"/>
  <c r="H60" i="147"/>
  <c r="K60" i="147"/>
  <c r="J60" i="147"/>
  <c r="N60" i="147"/>
  <c r="G60" i="147"/>
  <c r="N47" i="147"/>
  <c r="N48" i="147" s="1"/>
  <c r="K47" i="147"/>
  <c r="K48" i="147" s="1"/>
  <c r="M3" i="181"/>
  <c r="P3" i="181"/>
  <c r="O3" i="181"/>
  <c r="J3" i="181"/>
  <c r="I3" i="181"/>
  <c r="L55" i="181"/>
  <c r="O55" i="181"/>
  <c r="O10" i="180"/>
  <c r="L10" i="180"/>
  <c r="Q10" i="180" s="1"/>
  <c r="L26" i="165"/>
  <c r="G26" i="165"/>
  <c r="H26" i="165"/>
  <c r="L60" i="157"/>
  <c r="Q60" i="157" s="1"/>
  <c r="N60" i="157"/>
  <c r="N9" i="157"/>
  <c r="K9" i="157"/>
  <c r="H9" i="157"/>
  <c r="P9" i="157"/>
  <c r="F9" i="157"/>
  <c r="M9" i="157"/>
  <c r="J9" i="157"/>
  <c r="G74" i="157"/>
  <c r="L74" i="157"/>
  <c r="N61" i="147"/>
  <c r="J61" i="147"/>
  <c r="I61" i="147"/>
  <c r="P61" i="147"/>
  <c r="H61" i="147"/>
  <c r="O61" i="147"/>
  <c r="K61" i="147"/>
  <c r="P9" i="140"/>
  <c r="I9" i="140"/>
  <c r="J9" i="140"/>
  <c r="F9" i="140"/>
  <c r="Q9" i="140" s="1"/>
  <c r="K9" i="140"/>
  <c r="L9" i="140"/>
  <c r="P27" i="141"/>
  <c r="D27" i="239"/>
  <c r="M27" i="141"/>
  <c r="D72" i="239"/>
  <c r="R57" i="139"/>
  <c r="O30" i="170"/>
  <c r="G30" i="170"/>
  <c r="M30" i="170"/>
  <c r="F30" i="170"/>
  <c r="Q30" i="170" s="1"/>
  <c r="P30" i="170"/>
  <c r="K30" i="170"/>
  <c r="I30" i="170"/>
  <c r="I38" i="170" s="1"/>
  <c r="K17" i="170"/>
  <c r="N17" i="170"/>
  <c r="F17" i="170"/>
  <c r="L17" i="170"/>
  <c r="H17" i="170"/>
  <c r="G17" i="170"/>
  <c r="L64" i="170"/>
  <c r="N64" i="170"/>
  <c r="M5" i="170"/>
  <c r="F5" i="170"/>
  <c r="Q5" i="170" s="1"/>
  <c r="F15" i="170"/>
  <c r="L15" i="170"/>
  <c r="Q13" i="168"/>
  <c r="R57" i="168"/>
  <c r="Q31" i="170"/>
  <c r="R31" i="170" s="1"/>
  <c r="Q27" i="171"/>
  <c r="R27" i="171" s="1"/>
  <c r="O53" i="171"/>
  <c r="R53" i="171" s="1"/>
  <c r="R17" i="171"/>
  <c r="Q58" i="172"/>
  <c r="R58" i="172" s="1"/>
  <c r="Q33" i="173"/>
  <c r="R33" i="173" s="1"/>
  <c r="R17" i="173"/>
  <c r="R45" i="173"/>
  <c r="Q7" i="174"/>
  <c r="R7" i="174" s="1"/>
  <c r="Q31" i="177"/>
  <c r="R31" i="177" s="1"/>
  <c r="Q17" i="177"/>
  <c r="R17" i="177" s="1"/>
  <c r="R13" i="177"/>
  <c r="R13" i="178"/>
  <c r="O65" i="180"/>
  <c r="R32" i="180"/>
  <c r="Q55" i="181"/>
  <c r="O51" i="181"/>
  <c r="R51" i="181" s="1"/>
  <c r="Q56" i="184"/>
  <c r="Q7" i="184"/>
  <c r="Q55" i="186"/>
  <c r="R55" i="186" s="1"/>
  <c r="Q17" i="186"/>
  <c r="R17" i="186" s="1"/>
  <c r="R27" i="186"/>
  <c r="Q27" i="186"/>
  <c r="R8" i="187"/>
  <c r="O74" i="187"/>
  <c r="Q13" i="187"/>
  <c r="Q27" i="188"/>
  <c r="Q58" i="189"/>
  <c r="R58" i="189" s="1"/>
  <c r="O73" i="189"/>
  <c r="K77" i="190"/>
  <c r="H54" i="242" s="1"/>
  <c r="R76" i="190"/>
  <c r="R56" i="192"/>
  <c r="O54" i="192"/>
  <c r="R54" i="192" s="1"/>
  <c r="D92" i="193"/>
  <c r="Q6" i="193"/>
  <c r="R17" i="193"/>
  <c r="D93" i="194"/>
  <c r="D92" i="195"/>
  <c r="Q6" i="195"/>
  <c r="R6" i="195" s="1"/>
  <c r="R28" i="197"/>
  <c r="R27" i="200"/>
  <c r="Q6" i="201"/>
  <c r="Q29" i="201"/>
  <c r="Q13" i="201"/>
  <c r="D92" i="202"/>
  <c r="O76" i="202"/>
  <c r="R76" i="202" s="1"/>
  <c r="R51" i="204"/>
  <c r="O76" i="205"/>
  <c r="R76" i="205" s="1"/>
  <c r="Q17" i="205"/>
  <c r="O65" i="205"/>
  <c r="R65" i="205" s="1"/>
  <c r="Q26" i="205"/>
  <c r="R26" i="205" s="1"/>
  <c r="O51" i="207"/>
  <c r="I77" i="207"/>
  <c r="F71" i="242" s="1"/>
  <c r="K77" i="207"/>
  <c r="H71" i="242" s="1"/>
  <c r="Q13" i="207"/>
  <c r="O64" i="209"/>
  <c r="O54" i="209"/>
  <c r="Q31" i="209"/>
  <c r="O52" i="209"/>
  <c r="Q28" i="209"/>
  <c r="O12" i="209"/>
  <c r="O65" i="209"/>
  <c r="Q13" i="209"/>
  <c r="R13" i="209" s="1"/>
  <c r="D46" i="210"/>
  <c r="D92" i="210"/>
  <c r="Q9" i="210"/>
  <c r="Q17" i="210"/>
  <c r="R17" i="210" s="1"/>
  <c r="Q6" i="210"/>
  <c r="R16" i="211"/>
  <c r="Q57" i="212"/>
  <c r="Q10" i="212"/>
  <c r="Q5" i="212"/>
  <c r="Q13" i="212"/>
  <c r="Q55" i="213"/>
  <c r="J77" i="213"/>
  <c r="G77" i="242" s="1"/>
  <c r="R76" i="214"/>
  <c r="O76" i="214"/>
  <c r="Q10" i="214"/>
  <c r="R10" i="214" s="1"/>
  <c r="Q13" i="214"/>
  <c r="Q27" i="214"/>
  <c r="Q28" i="214"/>
  <c r="Q3" i="215"/>
  <c r="O12" i="215"/>
  <c r="Q60" i="216"/>
  <c r="O51" i="216"/>
  <c r="R51" i="216" s="1"/>
  <c r="Q9" i="216"/>
  <c r="Q61" i="218"/>
  <c r="O73" i="218"/>
  <c r="O76" i="218"/>
  <c r="O12" i="218"/>
  <c r="O54" i="220"/>
  <c r="O76" i="220"/>
  <c r="Q6" i="221"/>
  <c r="R8" i="223"/>
  <c r="O66" i="223"/>
  <c r="Q28" i="223"/>
  <c r="R28" i="223" s="1"/>
  <c r="Q27" i="223"/>
  <c r="D92" i="223"/>
  <c r="Q3" i="224"/>
  <c r="Q56" i="224"/>
  <c r="R56" i="224" s="1"/>
  <c r="Q61" i="225"/>
  <c r="R64" i="226"/>
  <c r="R14" i="226"/>
  <c r="Q29" i="227"/>
  <c r="R29" i="227" s="1"/>
  <c r="Q10" i="227"/>
  <c r="R8" i="230"/>
  <c r="Q8" i="230"/>
  <c r="Q29" i="230"/>
  <c r="R29" i="230" s="1"/>
  <c r="R32" i="230"/>
  <c r="R47" i="233"/>
  <c r="Q29" i="233"/>
  <c r="R7" i="234"/>
  <c r="Q57" i="235"/>
  <c r="R57" i="235" s="1"/>
  <c r="Q58" i="236"/>
  <c r="O75" i="236"/>
  <c r="Q17" i="236"/>
  <c r="R17" i="236" s="1"/>
  <c r="O53" i="238"/>
  <c r="Q57" i="238"/>
  <c r="R57" i="238" s="1"/>
  <c r="P58" i="238"/>
  <c r="L58" i="238"/>
  <c r="K58" i="238"/>
  <c r="J58" i="238"/>
  <c r="N8" i="236"/>
  <c r="K8" i="236"/>
  <c r="J8" i="236"/>
  <c r="P8" i="236"/>
  <c r="I8" i="236"/>
  <c r="H8" i="236"/>
  <c r="O8" i="236"/>
  <c r="J32" i="238"/>
  <c r="N32" i="238"/>
  <c r="K32" i="238"/>
  <c r="N8" i="238"/>
  <c r="O8" i="238"/>
  <c r="H8" i="238"/>
  <c r="Q8" i="238" s="1"/>
  <c r="R8" i="238" s="1"/>
  <c r="K8" i="238"/>
  <c r="J8" i="238"/>
  <c r="P8" i="238"/>
  <c r="I8" i="238"/>
  <c r="H67" i="236"/>
  <c r="R67" i="236" s="1"/>
  <c r="K30" i="225"/>
  <c r="Q30" i="225" s="1"/>
  <c r="N30" i="225"/>
  <c r="P28" i="221"/>
  <c r="J28" i="221"/>
  <c r="O28" i="221"/>
  <c r="I28" i="221"/>
  <c r="F28" i="221"/>
  <c r="Q28" i="221" s="1"/>
  <c r="N28" i="221"/>
  <c r="L28" i="221"/>
  <c r="H28" i="221"/>
  <c r="N4" i="221"/>
  <c r="M4" i="221"/>
  <c r="G4" i="221"/>
  <c r="Q4" i="221" s="1"/>
  <c r="R4" i="221" s="1"/>
  <c r="H4" i="221"/>
  <c r="H66" i="238"/>
  <c r="K66" i="238"/>
  <c r="I66" i="238"/>
  <c r="L66" i="238"/>
  <c r="J10" i="238"/>
  <c r="I10" i="238"/>
  <c r="P10" i="238"/>
  <c r="I66" i="236"/>
  <c r="K66" i="236"/>
  <c r="F66" i="236"/>
  <c r="O66" i="236" s="1"/>
  <c r="R66" i="236" s="1"/>
  <c r="M66" i="236"/>
  <c r="L66" i="236"/>
  <c r="O29" i="236"/>
  <c r="L29" i="236"/>
  <c r="Q29" i="236" s="1"/>
  <c r="R29" i="236" s="1"/>
  <c r="K65" i="233"/>
  <c r="O65" i="233" s="1"/>
  <c r="R65" i="233" s="1"/>
  <c r="N65" i="233"/>
  <c r="N9" i="233"/>
  <c r="J9" i="233"/>
  <c r="I9" i="233"/>
  <c r="Q9" i="233" s="1"/>
  <c r="R9" i="233" s="1"/>
  <c r="P9" i="233"/>
  <c r="O9" i="233"/>
  <c r="H9" i="223"/>
  <c r="Q9" i="223" s="1"/>
  <c r="O9" i="223"/>
  <c r="N7" i="221"/>
  <c r="G7" i="221"/>
  <c r="M7" i="221"/>
  <c r="H7" i="221"/>
  <c r="P7" i="221"/>
  <c r="J7" i="221"/>
  <c r="N32" i="215"/>
  <c r="O32" i="215"/>
  <c r="H32" i="215"/>
  <c r="K32" i="215"/>
  <c r="J32" i="215"/>
  <c r="I32" i="215"/>
  <c r="P32" i="215"/>
  <c r="K6" i="215"/>
  <c r="F6" i="215"/>
  <c r="Q6" i="215" s="1"/>
  <c r="P6" i="215"/>
  <c r="J6" i="215"/>
  <c r="I6" i="215"/>
  <c r="G6" i="215"/>
  <c r="O6" i="215"/>
  <c r="M6" i="215"/>
  <c r="N5" i="218"/>
  <c r="H5" i="218"/>
  <c r="K29" i="216"/>
  <c r="N29" i="216"/>
  <c r="N6" i="216"/>
  <c r="K6" i="216"/>
  <c r="G6" i="216"/>
  <c r="O6" i="216"/>
  <c r="H6" i="216"/>
  <c r="L57" i="216"/>
  <c r="P57" i="216"/>
  <c r="K57" i="216"/>
  <c r="J57" i="216"/>
  <c r="Q57" i="216" s="1"/>
  <c r="K50" i="213"/>
  <c r="H50" i="213"/>
  <c r="J50" i="213"/>
  <c r="I50" i="213"/>
  <c r="M9" i="213"/>
  <c r="K9" i="213"/>
  <c r="J9" i="213"/>
  <c r="O9" i="213"/>
  <c r="I9" i="213"/>
  <c r="P9" i="213"/>
  <c r="G9" i="213"/>
  <c r="J54" i="213"/>
  <c r="O54" i="213" s="1"/>
  <c r="K54" i="213"/>
  <c r="M52" i="202"/>
  <c r="L52" i="202"/>
  <c r="F52" i="202"/>
  <c r="O52" i="202" s="1"/>
  <c r="K6" i="202"/>
  <c r="P6" i="202"/>
  <c r="G6" i="202"/>
  <c r="O6" i="202"/>
  <c r="F6" i="202"/>
  <c r="M6" i="202"/>
  <c r="I6" i="202"/>
  <c r="P17" i="200"/>
  <c r="O17" i="200"/>
  <c r="H17" i="200"/>
  <c r="P3" i="214"/>
  <c r="P25" i="214" s="1"/>
  <c r="G3" i="214"/>
  <c r="G25" i="214" s="1"/>
  <c r="O3" i="214"/>
  <c r="J3" i="214"/>
  <c r="J25" i="214" s="1"/>
  <c r="I3" i="214"/>
  <c r="I25" i="214" s="1"/>
  <c r="M16" i="214"/>
  <c r="L16" i="214"/>
  <c r="G16" i="214"/>
  <c r="H16" i="214"/>
  <c r="J53" i="214"/>
  <c r="G53" i="214"/>
  <c r="K53" i="214"/>
  <c r="N12" i="212"/>
  <c r="I12" i="212"/>
  <c r="P9" i="212"/>
  <c r="J9" i="212"/>
  <c r="O9" i="212"/>
  <c r="I9" i="212"/>
  <c r="F9" i="212"/>
  <c r="M9" i="212"/>
  <c r="L9" i="212"/>
  <c r="G9" i="212"/>
  <c r="I33" i="212"/>
  <c r="P33" i="212"/>
  <c r="H33" i="212"/>
  <c r="Q33" i="212" s="1"/>
  <c r="O33" i="212"/>
  <c r="K33" i="212"/>
  <c r="M28" i="201"/>
  <c r="G28" i="201"/>
  <c r="L74" i="197"/>
  <c r="G74" i="197"/>
  <c r="K73" i="209"/>
  <c r="K77" i="209" s="1"/>
  <c r="H73" i="242" s="1"/>
  <c r="J73" i="209"/>
  <c r="J77" i="209" s="1"/>
  <c r="G73" i="242" s="1"/>
  <c r="K27" i="209"/>
  <c r="J27" i="209"/>
  <c r="I27" i="209"/>
  <c r="P27" i="209"/>
  <c r="M27" i="209"/>
  <c r="N50" i="207"/>
  <c r="J50" i="207"/>
  <c r="H50" i="207"/>
  <c r="K50" i="207"/>
  <c r="I50" i="207"/>
  <c r="G17" i="207"/>
  <c r="F17" i="207"/>
  <c r="Q17" i="207" s="1"/>
  <c r="P17" i="207"/>
  <c r="L17" i="207"/>
  <c r="K17" i="207"/>
  <c r="M8" i="207"/>
  <c r="L8" i="207"/>
  <c r="Q8" i="207" s="1"/>
  <c r="L26" i="207"/>
  <c r="G26" i="207"/>
  <c r="J26" i="207"/>
  <c r="N53" i="207"/>
  <c r="K53" i="207"/>
  <c r="H53" i="207"/>
  <c r="J53" i="207"/>
  <c r="I53" i="207"/>
  <c r="L65" i="207"/>
  <c r="K65" i="207"/>
  <c r="N27" i="205"/>
  <c r="I27" i="205"/>
  <c r="J27" i="205"/>
  <c r="P27" i="205"/>
  <c r="K27" i="205"/>
  <c r="K7" i="205"/>
  <c r="G7" i="205"/>
  <c r="O7" i="205"/>
  <c r="H7" i="205"/>
  <c r="N7" i="205"/>
  <c r="J7" i="205"/>
  <c r="P7" i="205"/>
  <c r="I7" i="205"/>
  <c r="G76" i="197"/>
  <c r="F76" i="197"/>
  <c r="O76" i="197" s="1"/>
  <c r="J76" i="197"/>
  <c r="M76" i="197"/>
  <c r="F69" i="189"/>
  <c r="L69" i="189" s="1"/>
  <c r="R69" i="189" s="1"/>
  <c r="K30" i="186"/>
  <c r="P30" i="186"/>
  <c r="M30" i="186"/>
  <c r="J30" i="186"/>
  <c r="Q30" i="186" s="1"/>
  <c r="R30" i="186" s="1"/>
  <c r="M8" i="168"/>
  <c r="K8" i="168"/>
  <c r="I8" i="168"/>
  <c r="H8" i="168"/>
  <c r="L55" i="167"/>
  <c r="K55" i="167"/>
  <c r="Q55" i="167" s="1"/>
  <c r="M51" i="155"/>
  <c r="K51" i="155"/>
  <c r="M7" i="212"/>
  <c r="G7" i="212"/>
  <c r="Q7" i="212" s="1"/>
  <c r="K7" i="212"/>
  <c r="J7" i="212"/>
  <c r="P7" i="212"/>
  <c r="N75" i="209"/>
  <c r="I75" i="209"/>
  <c r="I77" i="209" s="1"/>
  <c r="F73" i="242" s="1"/>
  <c r="J75" i="209"/>
  <c r="H75" i="209"/>
  <c r="H77" i="209" s="1"/>
  <c r="E73" i="242" s="1"/>
  <c r="K75" i="209"/>
  <c r="P3" i="209"/>
  <c r="O3" i="209"/>
  <c r="G3" i="209"/>
  <c r="K3" i="209"/>
  <c r="J3" i="209"/>
  <c r="M60" i="209"/>
  <c r="K60" i="209"/>
  <c r="P60" i="209"/>
  <c r="G60" i="209"/>
  <c r="N60" i="209"/>
  <c r="J60" i="209"/>
  <c r="H60" i="209"/>
  <c r="D93" i="209"/>
  <c r="N64" i="205"/>
  <c r="K64" i="205"/>
  <c r="I64" i="205"/>
  <c r="H64" i="205"/>
  <c r="O64" i="205" s="1"/>
  <c r="N31" i="205"/>
  <c r="H31" i="205"/>
  <c r="P31" i="205"/>
  <c r="I31" i="205"/>
  <c r="O31" i="205"/>
  <c r="F31" i="205"/>
  <c r="L31" i="205"/>
  <c r="J31" i="205"/>
  <c r="L54" i="205"/>
  <c r="J54" i="205"/>
  <c r="O54" i="205" s="1"/>
  <c r="N75" i="205"/>
  <c r="K75" i="205"/>
  <c r="J75" i="205"/>
  <c r="J77" i="205" s="1"/>
  <c r="G69" i="242" s="1"/>
  <c r="I75" i="205"/>
  <c r="H75" i="205"/>
  <c r="N7" i="187"/>
  <c r="P7" i="187"/>
  <c r="J7" i="187"/>
  <c r="J27" i="177"/>
  <c r="P27" i="177"/>
  <c r="N26" i="170"/>
  <c r="N38" i="170" s="1"/>
  <c r="H26" i="170"/>
  <c r="M26" i="170"/>
  <c r="G26" i="170"/>
  <c r="G38" i="170" s="1"/>
  <c r="P26" i="170"/>
  <c r="L26" i="170"/>
  <c r="J26" i="170"/>
  <c r="J38" i="170" s="1"/>
  <c r="F26" i="170"/>
  <c r="K54" i="170"/>
  <c r="I54" i="170"/>
  <c r="F54" i="170"/>
  <c r="O54" i="170" s="1"/>
  <c r="J54" i="170"/>
  <c r="L54" i="170"/>
  <c r="J12" i="147"/>
  <c r="O12" i="147" s="1"/>
  <c r="K12" i="147"/>
  <c r="L56" i="140"/>
  <c r="J56" i="140"/>
  <c r="I56" i="140"/>
  <c r="H56" i="140"/>
  <c r="Q56" i="140" s="1"/>
  <c r="O56" i="140"/>
  <c r="L6" i="140"/>
  <c r="J6" i="140"/>
  <c r="I6" i="140"/>
  <c r="P31" i="140"/>
  <c r="F31" i="140"/>
  <c r="N31" i="140"/>
  <c r="K31" i="140"/>
  <c r="D105" i="239"/>
  <c r="J51" i="147"/>
  <c r="O51" i="147" s="1"/>
  <c r="N51" i="147"/>
  <c r="K51" i="147"/>
  <c r="M6" i="181"/>
  <c r="I6" i="181"/>
  <c r="Q6" i="181" s="1"/>
  <c r="P6" i="181"/>
  <c r="O6" i="181"/>
  <c r="J6" i="181"/>
  <c r="M7" i="181"/>
  <c r="K7" i="181"/>
  <c r="J7" i="181"/>
  <c r="P7" i="181"/>
  <c r="O7" i="181"/>
  <c r="I7" i="181"/>
  <c r="G7" i="181"/>
  <c r="K76" i="170"/>
  <c r="J76" i="170"/>
  <c r="I76" i="170"/>
  <c r="L76" i="170"/>
  <c r="F76" i="170"/>
  <c r="N29" i="165"/>
  <c r="H29" i="165"/>
  <c r="Q29" i="165" s="1"/>
  <c r="I29" i="165"/>
  <c r="J54" i="147"/>
  <c r="O54" i="147" s="1"/>
  <c r="N54" i="147"/>
  <c r="N27" i="144"/>
  <c r="M27" i="144"/>
  <c r="Q27" i="144" s="1"/>
  <c r="L75" i="140"/>
  <c r="N75" i="140"/>
  <c r="J75" i="140"/>
  <c r="O75" i="140" s="1"/>
  <c r="K33" i="141"/>
  <c r="D33" i="239"/>
  <c r="L33" i="141"/>
  <c r="H16" i="141"/>
  <c r="D16" i="239"/>
  <c r="P4" i="147"/>
  <c r="J4" i="147"/>
  <c r="K4" i="147"/>
  <c r="L65" i="170"/>
  <c r="I65" i="170"/>
  <c r="G65" i="170"/>
  <c r="K65" i="170"/>
  <c r="N29" i="170"/>
  <c r="G29" i="170"/>
  <c r="M29" i="170"/>
  <c r="F29" i="170"/>
  <c r="O29" i="170"/>
  <c r="K29" i="170"/>
  <c r="H29" i="170"/>
  <c r="H28" i="170"/>
  <c r="Q28" i="170" s="1"/>
  <c r="N28" i="170"/>
  <c r="O28" i="170"/>
  <c r="O38" i="170" s="1"/>
  <c r="N7" i="170"/>
  <c r="K7" i="170"/>
  <c r="I7" i="170"/>
  <c r="J7" i="170"/>
  <c r="O33" i="170"/>
  <c r="J33" i="170"/>
  <c r="G33" i="170"/>
  <c r="Q33" i="170" s="1"/>
  <c r="P33" i="170"/>
  <c r="I33" i="170"/>
  <c r="R81" i="162"/>
  <c r="L81" i="141"/>
  <c r="R81" i="139"/>
  <c r="K77" i="238"/>
  <c r="H102" i="242" s="1"/>
  <c r="Q13" i="238"/>
  <c r="L69" i="238"/>
  <c r="R69" i="238" s="1"/>
  <c r="R53" i="238"/>
  <c r="P3" i="238"/>
  <c r="J3" i="238"/>
  <c r="K3" i="238"/>
  <c r="I3" i="238"/>
  <c r="O3" i="238"/>
  <c r="H3" i="238"/>
  <c r="L3" i="238"/>
  <c r="N3" i="238"/>
  <c r="M3" i="238"/>
  <c r="G3" i="238"/>
  <c r="F3" i="238"/>
  <c r="P33" i="238"/>
  <c r="J33" i="238"/>
  <c r="K33" i="238"/>
  <c r="L33" i="238"/>
  <c r="I33" i="238"/>
  <c r="H33" i="238"/>
  <c r="M33" i="238"/>
  <c r="O33" i="238"/>
  <c r="N33" i="238"/>
  <c r="G33" i="238"/>
  <c r="F33" i="238"/>
  <c r="M55" i="238"/>
  <c r="G55" i="238"/>
  <c r="L55" i="238"/>
  <c r="N55" i="238"/>
  <c r="F55" i="238"/>
  <c r="P55" i="238"/>
  <c r="O55" i="238"/>
  <c r="J55" i="238"/>
  <c r="K55" i="238"/>
  <c r="H55" i="238"/>
  <c r="I55" i="238"/>
  <c r="D92" i="238"/>
  <c r="O50" i="238"/>
  <c r="R50" i="238" s="1"/>
  <c r="Q32" i="238"/>
  <c r="R32" i="238" s="1"/>
  <c r="O64" i="238"/>
  <c r="R64" i="238" s="1"/>
  <c r="F63" i="238"/>
  <c r="R63" i="238" s="1"/>
  <c r="L29" i="238"/>
  <c r="F29" i="238"/>
  <c r="M29" i="238"/>
  <c r="G29" i="238"/>
  <c r="N29" i="238"/>
  <c r="K29" i="238"/>
  <c r="J29" i="238"/>
  <c r="O29" i="238"/>
  <c r="P29" i="238"/>
  <c r="I29" i="238"/>
  <c r="H29" i="238"/>
  <c r="I12" i="238"/>
  <c r="K12" i="238"/>
  <c r="J12" i="238"/>
  <c r="H12" i="238"/>
  <c r="L12" i="238"/>
  <c r="N12" i="238"/>
  <c r="M12" i="238"/>
  <c r="G12" i="238"/>
  <c r="F12" i="238"/>
  <c r="Q7" i="238"/>
  <c r="R7" i="238" s="1"/>
  <c r="K17" i="238"/>
  <c r="J17" i="238"/>
  <c r="P17" i="238"/>
  <c r="I17" i="238"/>
  <c r="O17" i="238"/>
  <c r="H17" i="238"/>
  <c r="L17" i="238"/>
  <c r="N17" i="238"/>
  <c r="M17" i="238"/>
  <c r="G17" i="238"/>
  <c r="F17" i="238"/>
  <c r="J65" i="238"/>
  <c r="K65" i="238"/>
  <c r="L65" i="238"/>
  <c r="G65" i="238"/>
  <c r="F65" i="238"/>
  <c r="N65" i="238"/>
  <c r="M65" i="238"/>
  <c r="H65" i="238"/>
  <c r="I65" i="238"/>
  <c r="K59" i="238"/>
  <c r="N59" i="238"/>
  <c r="G59" i="238"/>
  <c r="O59" i="238"/>
  <c r="H59" i="238"/>
  <c r="M59" i="238"/>
  <c r="L59" i="238"/>
  <c r="I59" i="238"/>
  <c r="J59" i="238"/>
  <c r="P59" i="238"/>
  <c r="F59" i="238"/>
  <c r="L93" i="238"/>
  <c r="F93" i="238"/>
  <c r="M93" i="238"/>
  <c r="G93" i="238"/>
  <c r="O93" i="238"/>
  <c r="P93" i="238"/>
  <c r="H93" i="238"/>
  <c r="N93" i="238"/>
  <c r="K93" i="238"/>
  <c r="I93" i="238"/>
  <c r="J93" i="238"/>
  <c r="Q28" i="238"/>
  <c r="R28" i="238" s="1"/>
  <c r="R51" i="238"/>
  <c r="R68" i="238"/>
  <c r="F68" i="238"/>
  <c r="O66" i="238"/>
  <c r="R66" i="238" s="1"/>
  <c r="Q10" i="238"/>
  <c r="R10" i="238" s="1"/>
  <c r="P27" i="238"/>
  <c r="I27" i="238"/>
  <c r="J27" i="238"/>
  <c r="N27" i="238"/>
  <c r="M27" i="238"/>
  <c r="K27" i="238"/>
  <c r="O27" i="238"/>
  <c r="H27" i="238"/>
  <c r="F27" i="238"/>
  <c r="Q6" i="238"/>
  <c r="R6" i="238" s="1"/>
  <c r="H94" i="238"/>
  <c r="O94" i="238" s="1"/>
  <c r="R94" i="238" s="1"/>
  <c r="M74" i="238"/>
  <c r="M77" i="238" s="1"/>
  <c r="G74" i="238"/>
  <c r="G77" i="238" s="1"/>
  <c r="D102" i="242" s="1"/>
  <c r="L74" i="238"/>
  <c r="L77" i="238" s="1"/>
  <c r="I102" i="242" s="1"/>
  <c r="N74" i="238"/>
  <c r="N77" i="238" s="1"/>
  <c r="K102" i="242" s="1"/>
  <c r="F74" i="238"/>
  <c r="I74" i="238"/>
  <c r="I77" i="238" s="1"/>
  <c r="H74" i="238"/>
  <c r="H77" i="238" s="1"/>
  <c r="J74" i="238"/>
  <c r="J77" i="238" s="1"/>
  <c r="G102" i="242" s="1"/>
  <c r="K74" i="238"/>
  <c r="I62" i="238"/>
  <c r="R16" i="238"/>
  <c r="L15" i="238"/>
  <c r="R15" i="238" s="1"/>
  <c r="F15" i="238"/>
  <c r="Q14" i="238"/>
  <c r="R14" i="238" s="1"/>
  <c r="L5" i="238"/>
  <c r="F5" i="238"/>
  <c r="K5" i="238"/>
  <c r="J5" i="238"/>
  <c r="P5" i="238"/>
  <c r="I5" i="238"/>
  <c r="M5" i="238"/>
  <c r="O5" i="238"/>
  <c r="N5" i="238"/>
  <c r="H5" i="238"/>
  <c r="G5" i="238"/>
  <c r="K26" i="238"/>
  <c r="J26" i="238"/>
  <c r="P26" i="238"/>
  <c r="I26" i="238"/>
  <c r="O26" i="238"/>
  <c r="H26" i="238"/>
  <c r="L26" i="238"/>
  <c r="N26" i="238"/>
  <c r="M26" i="238"/>
  <c r="G26" i="238"/>
  <c r="F26" i="238"/>
  <c r="D48" i="238"/>
  <c r="F47" i="238"/>
  <c r="F48" i="238" s="1"/>
  <c r="K47" i="238"/>
  <c r="K48" i="238" s="1"/>
  <c r="N47" i="238"/>
  <c r="N48" i="238" s="1"/>
  <c r="R46" i="238"/>
  <c r="Q46" i="238"/>
  <c r="N31" i="238"/>
  <c r="H31" i="238"/>
  <c r="O31" i="238"/>
  <c r="I31" i="238"/>
  <c r="L31" i="238"/>
  <c r="K31" i="238"/>
  <c r="J31" i="238"/>
  <c r="M31" i="238"/>
  <c r="P31" i="238"/>
  <c r="G31" i="238"/>
  <c r="F31" i="238"/>
  <c r="K56" i="238"/>
  <c r="M56" i="238"/>
  <c r="F56" i="238"/>
  <c r="N56" i="238"/>
  <c r="G56" i="238"/>
  <c r="L56" i="238"/>
  <c r="J56" i="238"/>
  <c r="H56" i="238"/>
  <c r="I56" i="238"/>
  <c r="O56" i="238"/>
  <c r="P56" i="238"/>
  <c r="Q58" i="238"/>
  <c r="R58" i="238" s="1"/>
  <c r="Q9" i="238"/>
  <c r="R9" i="238" s="1"/>
  <c r="N4" i="238"/>
  <c r="H4" i="238"/>
  <c r="K4" i="238"/>
  <c r="J4" i="238"/>
  <c r="P4" i="238"/>
  <c r="I4" i="238"/>
  <c r="L4" i="238"/>
  <c r="G4" i="238"/>
  <c r="F4" i="238"/>
  <c r="O4" i="238"/>
  <c r="M4" i="238"/>
  <c r="P30" i="238"/>
  <c r="J30" i="238"/>
  <c r="K30" i="238"/>
  <c r="H30" i="238"/>
  <c r="O30" i="238"/>
  <c r="G30" i="238"/>
  <c r="N30" i="238"/>
  <c r="F30" i="238"/>
  <c r="I30" i="238"/>
  <c r="M30" i="238"/>
  <c r="L30" i="238"/>
  <c r="M52" i="238"/>
  <c r="M71" i="238" s="1"/>
  <c r="G52" i="238"/>
  <c r="L52" i="238"/>
  <c r="L71" i="238" s="1"/>
  <c r="N52" i="238"/>
  <c r="F52" i="238"/>
  <c r="I52" i="238"/>
  <c r="I71" i="238" s="1"/>
  <c r="H52" i="238"/>
  <c r="J52" i="238"/>
  <c r="J71" i="238" s="1"/>
  <c r="K52" i="238"/>
  <c r="F81" i="238"/>
  <c r="H71" i="238"/>
  <c r="L90" i="238"/>
  <c r="R90" i="238" s="1"/>
  <c r="R13" i="238"/>
  <c r="R76" i="237"/>
  <c r="R11" i="237"/>
  <c r="Q90" i="237"/>
  <c r="L90" i="237"/>
  <c r="R90" i="237" s="1"/>
  <c r="F44" i="237"/>
  <c r="F46" i="237" s="1"/>
  <c r="R67" i="237"/>
  <c r="H94" i="237"/>
  <c r="O94" i="237" s="1"/>
  <c r="R63" i="237"/>
  <c r="D48" i="237"/>
  <c r="N47" i="237"/>
  <c r="N48" i="237" s="1"/>
  <c r="K47" i="237"/>
  <c r="K48" i="237" s="1"/>
  <c r="F47" i="237"/>
  <c r="F48" i="237" s="1"/>
  <c r="R72" i="237"/>
  <c r="R68" i="237"/>
  <c r="L45" i="237"/>
  <c r="L46" i="237" s="1"/>
  <c r="L89" i="237"/>
  <c r="R89" i="237" s="1"/>
  <c r="F89" i="237"/>
  <c r="F88" i="237"/>
  <c r="L88" i="237" s="1"/>
  <c r="D87" i="237"/>
  <c r="D92" i="237"/>
  <c r="D93" i="237"/>
  <c r="G38" i="237"/>
  <c r="D46" i="237"/>
  <c r="I43" i="237"/>
  <c r="I46" i="237" s="1"/>
  <c r="R43" i="237"/>
  <c r="R55" i="236"/>
  <c r="R75" i="236"/>
  <c r="J12" i="236"/>
  <c r="K12" i="236"/>
  <c r="I12" i="236"/>
  <c r="H12" i="236"/>
  <c r="L12" i="236"/>
  <c r="N12" i="236"/>
  <c r="M12" i="236"/>
  <c r="G12" i="236"/>
  <c r="F12" i="236"/>
  <c r="H94" i="236"/>
  <c r="O94" i="236" s="1"/>
  <c r="R94" i="236" s="1"/>
  <c r="R58" i="236"/>
  <c r="Q61" i="236"/>
  <c r="R61" i="236" s="1"/>
  <c r="F72" i="236"/>
  <c r="R72" i="236" s="1"/>
  <c r="K27" i="236"/>
  <c r="M27" i="236"/>
  <c r="J27" i="236"/>
  <c r="I27" i="236"/>
  <c r="N27" i="236"/>
  <c r="P27" i="236"/>
  <c r="F27" i="236"/>
  <c r="O27" i="236"/>
  <c r="H27" i="236"/>
  <c r="M5" i="236"/>
  <c r="G5" i="236"/>
  <c r="K5" i="236"/>
  <c r="J5" i="236"/>
  <c r="P5" i="236"/>
  <c r="I5" i="236"/>
  <c r="L5" i="236"/>
  <c r="H5" i="236"/>
  <c r="F5" i="236"/>
  <c r="N5" i="236"/>
  <c r="O5" i="236"/>
  <c r="M51" i="236"/>
  <c r="G51" i="236"/>
  <c r="K51" i="236"/>
  <c r="L51" i="236"/>
  <c r="J51" i="236"/>
  <c r="I51" i="236"/>
  <c r="H51" i="236"/>
  <c r="N51" i="236"/>
  <c r="F51" i="236"/>
  <c r="K33" i="236"/>
  <c r="L33" i="236"/>
  <c r="F33" i="236"/>
  <c r="P33" i="236"/>
  <c r="H33" i="236"/>
  <c r="O33" i="236"/>
  <c r="G33" i="236"/>
  <c r="N33" i="236"/>
  <c r="I33" i="236"/>
  <c r="M33" i="236"/>
  <c r="J33" i="236"/>
  <c r="I62" i="236"/>
  <c r="N62" i="236" s="1"/>
  <c r="L81" i="236"/>
  <c r="R81" i="236" s="1"/>
  <c r="R16" i="236"/>
  <c r="L88" i="236"/>
  <c r="R88" i="236" s="1"/>
  <c r="Q55" i="236"/>
  <c r="Q14" i="236"/>
  <c r="R14" i="236" s="1"/>
  <c r="K3" i="236"/>
  <c r="J3" i="236"/>
  <c r="P3" i="236"/>
  <c r="I3" i="236"/>
  <c r="O3" i="236"/>
  <c r="H3" i="236"/>
  <c r="L3" i="236"/>
  <c r="N3" i="236"/>
  <c r="M3" i="236"/>
  <c r="G3" i="236"/>
  <c r="F3" i="236"/>
  <c r="F69" i="236"/>
  <c r="L69" i="236" s="1"/>
  <c r="R69" i="236" s="1"/>
  <c r="J65" i="236"/>
  <c r="L65" i="236"/>
  <c r="M65" i="236"/>
  <c r="F65" i="236"/>
  <c r="H65" i="236"/>
  <c r="G65" i="236"/>
  <c r="I65" i="236"/>
  <c r="O65" i="236" s="1"/>
  <c r="N65" i="236"/>
  <c r="K65" i="236"/>
  <c r="Q48" i="236"/>
  <c r="R48" i="236" s="1"/>
  <c r="M54" i="236"/>
  <c r="G54" i="236"/>
  <c r="K54" i="236"/>
  <c r="L54" i="236"/>
  <c r="H54" i="236"/>
  <c r="H71" i="236" s="1"/>
  <c r="F54" i="236"/>
  <c r="I54" i="236"/>
  <c r="N54" i="236"/>
  <c r="J54" i="236"/>
  <c r="P34" i="236"/>
  <c r="O34" i="236"/>
  <c r="I34" i="236"/>
  <c r="J34" i="236"/>
  <c r="L34" i="236"/>
  <c r="K34" i="236"/>
  <c r="H34" i="236"/>
  <c r="M34" i="236"/>
  <c r="F34" i="236"/>
  <c r="N34" i="236"/>
  <c r="G34" i="236"/>
  <c r="K6" i="236"/>
  <c r="L6" i="236"/>
  <c r="J6" i="236"/>
  <c r="P6" i="236"/>
  <c r="I6" i="236"/>
  <c r="M6" i="236"/>
  <c r="F6" i="236"/>
  <c r="O6" i="236"/>
  <c r="N6" i="236"/>
  <c r="H6" i="236"/>
  <c r="G6" i="236"/>
  <c r="M73" i="236"/>
  <c r="G73" i="236"/>
  <c r="K73" i="236"/>
  <c r="L73" i="236"/>
  <c r="J73" i="236"/>
  <c r="I73" i="236"/>
  <c r="H73" i="236"/>
  <c r="N73" i="236"/>
  <c r="F73" i="236"/>
  <c r="D92" i="236"/>
  <c r="R60" i="236"/>
  <c r="Q31" i="236"/>
  <c r="R31" i="236" s="1"/>
  <c r="O4" i="236"/>
  <c r="I4" i="236"/>
  <c r="K4" i="236"/>
  <c r="J4" i="236"/>
  <c r="P4" i="236"/>
  <c r="H4" i="236"/>
  <c r="L4" i="236"/>
  <c r="N4" i="236"/>
  <c r="M4" i="236"/>
  <c r="G4" i="236"/>
  <c r="F4" i="236"/>
  <c r="F63" i="236"/>
  <c r="R63" i="236" s="1"/>
  <c r="Q13" i="236"/>
  <c r="R13" i="236" s="1"/>
  <c r="M32" i="236"/>
  <c r="G32" i="236"/>
  <c r="N32" i="236"/>
  <c r="H32" i="236"/>
  <c r="L32" i="236"/>
  <c r="K32" i="236"/>
  <c r="J32" i="236"/>
  <c r="O32" i="236"/>
  <c r="P32" i="236"/>
  <c r="I32" i="236"/>
  <c r="F32" i="236"/>
  <c r="Q8" i="236"/>
  <c r="R8" i="236" s="1"/>
  <c r="K9" i="236"/>
  <c r="M9" i="236"/>
  <c r="F9" i="236"/>
  <c r="L9" i="236"/>
  <c r="J9" i="236"/>
  <c r="N9" i="236"/>
  <c r="G9" i="236"/>
  <c r="P9" i="236"/>
  <c r="O9" i="236"/>
  <c r="I9" i="236"/>
  <c r="H9" i="236"/>
  <c r="M76" i="236"/>
  <c r="G76" i="236"/>
  <c r="K76" i="236"/>
  <c r="L76" i="236"/>
  <c r="H76" i="236"/>
  <c r="F76" i="236"/>
  <c r="I76" i="236"/>
  <c r="N76" i="236"/>
  <c r="J76" i="236"/>
  <c r="K56" i="236"/>
  <c r="N56" i="236"/>
  <c r="G56" i="236"/>
  <c r="O56" i="236"/>
  <c r="H56" i="236"/>
  <c r="M56" i="236"/>
  <c r="M71" i="236" s="1"/>
  <c r="L56" i="236"/>
  <c r="J56" i="236"/>
  <c r="J71" i="236" s="1"/>
  <c r="P56" i="236"/>
  <c r="I56" i="236"/>
  <c r="F56" i="236"/>
  <c r="Q56" i="236" s="1"/>
  <c r="O64" i="236"/>
  <c r="R64" i="236" s="1"/>
  <c r="O50" i="236"/>
  <c r="R50" i="236" s="1"/>
  <c r="Q90" i="236"/>
  <c r="L90" i="236" s="1"/>
  <c r="R90" i="236" s="1"/>
  <c r="R7" i="236"/>
  <c r="Q7" i="236"/>
  <c r="F44" i="236"/>
  <c r="F46" i="236" s="1"/>
  <c r="F89" i="236"/>
  <c r="K30" i="236"/>
  <c r="K38" i="236" s="1"/>
  <c r="L30" i="236"/>
  <c r="F30" i="236"/>
  <c r="N30" i="236"/>
  <c r="M30" i="236"/>
  <c r="J30" i="236"/>
  <c r="O30" i="236"/>
  <c r="G30" i="236"/>
  <c r="G38" i="236" s="1"/>
  <c r="H30" i="236"/>
  <c r="H38" i="236" s="1"/>
  <c r="P30" i="236"/>
  <c r="I30" i="236"/>
  <c r="I38" i="236" s="1"/>
  <c r="K59" i="236"/>
  <c r="O59" i="236"/>
  <c r="H59" i="236"/>
  <c r="P59" i="236"/>
  <c r="I59" i="236"/>
  <c r="N59" i="236"/>
  <c r="M59" i="236"/>
  <c r="L59" i="236"/>
  <c r="F59" i="236"/>
  <c r="F71" i="236" s="1"/>
  <c r="G59" i="236"/>
  <c r="J59" i="236"/>
  <c r="M93" i="236"/>
  <c r="G93" i="236"/>
  <c r="K93" i="236"/>
  <c r="L93" i="236"/>
  <c r="J93" i="236"/>
  <c r="I93" i="236"/>
  <c r="P93" i="236"/>
  <c r="F93" i="236"/>
  <c r="H93" i="236"/>
  <c r="N93" i="236"/>
  <c r="O93" i="236"/>
  <c r="Q57" i="236"/>
  <c r="R57" i="236" s="1"/>
  <c r="D87" i="236"/>
  <c r="I71" i="236"/>
  <c r="Q26" i="236"/>
  <c r="R26" i="236" s="1"/>
  <c r="K10" i="235"/>
  <c r="O10" i="235"/>
  <c r="H10" i="235"/>
  <c r="N10" i="235"/>
  <c r="G10" i="235"/>
  <c r="M10" i="235"/>
  <c r="F10" i="235"/>
  <c r="P10" i="235"/>
  <c r="I10" i="235"/>
  <c r="L10" i="235"/>
  <c r="J10" i="235"/>
  <c r="K59" i="235"/>
  <c r="J59" i="235"/>
  <c r="L59" i="235"/>
  <c r="N59" i="235"/>
  <c r="M59" i="235"/>
  <c r="I59" i="235"/>
  <c r="O59" i="235"/>
  <c r="F59" i="235"/>
  <c r="G59" i="235"/>
  <c r="P59" i="235"/>
  <c r="H59" i="235"/>
  <c r="M54" i="235"/>
  <c r="G54" i="235"/>
  <c r="N54" i="235"/>
  <c r="F54" i="235"/>
  <c r="H54" i="235"/>
  <c r="L54" i="235"/>
  <c r="I54" i="235"/>
  <c r="J54" i="235"/>
  <c r="K54" i="235"/>
  <c r="M3" i="235"/>
  <c r="G3" i="235"/>
  <c r="L3" i="235"/>
  <c r="K3" i="235"/>
  <c r="J3" i="235"/>
  <c r="N3" i="235"/>
  <c r="F3" i="235"/>
  <c r="P3" i="235"/>
  <c r="O3" i="235"/>
  <c r="I3" i="235"/>
  <c r="H3" i="235"/>
  <c r="M58" i="235"/>
  <c r="G58" i="235"/>
  <c r="J58" i="235"/>
  <c r="K58" i="235"/>
  <c r="P58" i="235"/>
  <c r="F58" i="235"/>
  <c r="O58" i="235"/>
  <c r="N58" i="235"/>
  <c r="H58" i="235"/>
  <c r="L58" i="235"/>
  <c r="I58" i="235"/>
  <c r="K7" i="235"/>
  <c r="N7" i="235"/>
  <c r="G7" i="235"/>
  <c r="M7" i="235"/>
  <c r="F7" i="235"/>
  <c r="L7" i="235"/>
  <c r="O7" i="235"/>
  <c r="H7" i="235"/>
  <c r="P7" i="235"/>
  <c r="J7" i="235"/>
  <c r="I7" i="235"/>
  <c r="O60" i="235"/>
  <c r="I60" i="235"/>
  <c r="K60" i="235"/>
  <c r="L60" i="235"/>
  <c r="J60" i="235"/>
  <c r="H60" i="235"/>
  <c r="G60" i="235"/>
  <c r="M60" i="235"/>
  <c r="P60" i="235"/>
  <c r="N60" i="235"/>
  <c r="F60" i="235"/>
  <c r="K31" i="235"/>
  <c r="L31" i="235"/>
  <c r="F31" i="235"/>
  <c r="P31" i="235"/>
  <c r="H31" i="235"/>
  <c r="O31" i="235"/>
  <c r="G31" i="235"/>
  <c r="N31" i="235"/>
  <c r="I31" i="235"/>
  <c r="M31" i="235"/>
  <c r="J31" i="235"/>
  <c r="K56" i="235"/>
  <c r="P56" i="235"/>
  <c r="I56" i="235"/>
  <c r="J56" i="235"/>
  <c r="M56" i="235"/>
  <c r="L56" i="235"/>
  <c r="H56" i="235"/>
  <c r="N56" i="235"/>
  <c r="O56" i="235"/>
  <c r="G56" i="235"/>
  <c r="F56" i="235"/>
  <c r="M52" i="235"/>
  <c r="G52" i="235"/>
  <c r="I52" i="235"/>
  <c r="J52" i="235"/>
  <c r="H52" i="235"/>
  <c r="F52" i="235"/>
  <c r="K52" i="235"/>
  <c r="N52" i="235"/>
  <c r="L52" i="235"/>
  <c r="R14" i="235"/>
  <c r="R43" i="235"/>
  <c r="Q90" i="235"/>
  <c r="L90" i="235" s="1"/>
  <c r="R90" i="235" s="1"/>
  <c r="M33" i="235"/>
  <c r="G33" i="235"/>
  <c r="N33" i="235"/>
  <c r="H33" i="235"/>
  <c r="P33" i="235"/>
  <c r="F33" i="235"/>
  <c r="O33" i="235"/>
  <c r="L33" i="235"/>
  <c r="I33" i="235"/>
  <c r="K33" i="235"/>
  <c r="J33" i="235"/>
  <c r="L45" i="235"/>
  <c r="L46" i="235" s="1"/>
  <c r="M75" i="235"/>
  <c r="G75" i="235"/>
  <c r="K75" i="235"/>
  <c r="L75" i="235"/>
  <c r="H75" i="235"/>
  <c r="F75" i="235"/>
  <c r="I75" i="235"/>
  <c r="N75" i="235"/>
  <c r="J75" i="235"/>
  <c r="J64" i="235"/>
  <c r="L64" i="235"/>
  <c r="M64" i="235"/>
  <c r="F64" i="235"/>
  <c r="H64" i="235"/>
  <c r="G64" i="235"/>
  <c r="I64" i="235"/>
  <c r="N64" i="235"/>
  <c r="K64" i="235"/>
  <c r="I62" i="235"/>
  <c r="N62" i="235" s="1"/>
  <c r="R62" i="235" s="1"/>
  <c r="F81" i="235"/>
  <c r="O32" i="235"/>
  <c r="I32" i="235"/>
  <c r="P32" i="235"/>
  <c r="J32" i="235"/>
  <c r="L32" i="235"/>
  <c r="K32" i="235"/>
  <c r="H32" i="235"/>
  <c r="M32" i="235"/>
  <c r="N32" i="235"/>
  <c r="G32" i="235"/>
  <c r="Q32" i="235" s="1"/>
  <c r="F32" i="235"/>
  <c r="M61" i="235"/>
  <c r="G61" i="235"/>
  <c r="K61" i="235"/>
  <c r="L61" i="235"/>
  <c r="H61" i="235"/>
  <c r="P61" i="235"/>
  <c r="F61" i="235"/>
  <c r="O61" i="235"/>
  <c r="I61" i="235"/>
  <c r="J61" i="235"/>
  <c r="N61" i="235"/>
  <c r="L93" i="235"/>
  <c r="M93" i="235"/>
  <c r="G93" i="235"/>
  <c r="O93" i="235"/>
  <c r="F93" i="235"/>
  <c r="N93" i="235"/>
  <c r="K93" i="235"/>
  <c r="P93" i="235"/>
  <c r="H93" i="235"/>
  <c r="I93" i="235"/>
  <c r="J93" i="235"/>
  <c r="M76" i="235"/>
  <c r="G76" i="235"/>
  <c r="N76" i="235"/>
  <c r="F76" i="235"/>
  <c r="H76" i="235"/>
  <c r="L76" i="235"/>
  <c r="I76" i="235"/>
  <c r="K76" i="235"/>
  <c r="J76" i="235"/>
  <c r="N17" i="235"/>
  <c r="H17" i="235"/>
  <c r="L17" i="235"/>
  <c r="K17" i="235"/>
  <c r="J17" i="235"/>
  <c r="M17" i="235"/>
  <c r="F17" i="235"/>
  <c r="P17" i="235"/>
  <c r="O17" i="235"/>
  <c r="I17" i="235"/>
  <c r="G17" i="235"/>
  <c r="M6" i="235"/>
  <c r="G6" i="235"/>
  <c r="N6" i="235"/>
  <c r="F6" i="235"/>
  <c r="L6" i="235"/>
  <c r="K6" i="235"/>
  <c r="O6" i="235"/>
  <c r="H6" i="235"/>
  <c r="P6" i="235"/>
  <c r="J6" i="235"/>
  <c r="Q6" i="235" s="1"/>
  <c r="I6" i="235"/>
  <c r="F88" i="235"/>
  <c r="L88" i="235" s="1"/>
  <c r="D87" i="235"/>
  <c r="H67" i="235"/>
  <c r="R67" i="235"/>
  <c r="M74" i="235"/>
  <c r="G74" i="235"/>
  <c r="I74" i="235"/>
  <c r="J74" i="235"/>
  <c r="H74" i="235"/>
  <c r="F74" i="235"/>
  <c r="K74" i="235"/>
  <c r="L74" i="235"/>
  <c r="N74" i="235"/>
  <c r="L13" i="235"/>
  <c r="F13" i="235"/>
  <c r="O13" i="235"/>
  <c r="H13" i="235"/>
  <c r="N13" i="235"/>
  <c r="G13" i="235"/>
  <c r="M13" i="235"/>
  <c r="P13" i="235"/>
  <c r="I13" i="235"/>
  <c r="K13" i="235"/>
  <c r="J13" i="235"/>
  <c r="M30" i="235"/>
  <c r="G30" i="235"/>
  <c r="N30" i="235"/>
  <c r="H30" i="235"/>
  <c r="L30" i="235"/>
  <c r="K30" i="235"/>
  <c r="J30" i="235"/>
  <c r="O30" i="235"/>
  <c r="P30" i="235"/>
  <c r="I30" i="235"/>
  <c r="F30" i="235"/>
  <c r="F44" i="235"/>
  <c r="F46" i="235" s="1"/>
  <c r="R44" i="235"/>
  <c r="P34" i="235"/>
  <c r="K34" i="235"/>
  <c r="L34" i="235"/>
  <c r="F34" i="235"/>
  <c r="J34" i="235"/>
  <c r="I34" i="235"/>
  <c r="H34" i="235"/>
  <c r="M34" i="235"/>
  <c r="O34" i="235"/>
  <c r="N34" i="235"/>
  <c r="G34" i="235"/>
  <c r="M51" i="235"/>
  <c r="G51" i="235"/>
  <c r="N51" i="235"/>
  <c r="F51" i="235"/>
  <c r="H51" i="235"/>
  <c r="J51" i="235"/>
  <c r="I51" i="235"/>
  <c r="K51" i="235"/>
  <c r="L51" i="235"/>
  <c r="P16" i="235"/>
  <c r="J16" i="235"/>
  <c r="L16" i="235"/>
  <c r="K16" i="235"/>
  <c r="I16" i="235"/>
  <c r="M16" i="235"/>
  <c r="F16" i="235"/>
  <c r="H16" i="235"/>
  <c r="G16" i="235"/>
  <c r="O16" i="235"/>
  <c r="N16" i="235"/>
  <c r="J66" i="235"/>
  <c r="I66" i="235"/>
  <c r="K66" i="235"/>
  <c r="F66" i="235"/>
  <c r="N66" i="235"/>
  <c r="M66" i="235"/>
  <c r="G66" i="235"/>
  <c r="L66" i="235"/>
  <c r="H66" i="235"/>
  <c r="O5" i="235"/>
  <c r="I5" i="235"/>
  <c r="M5" i="235"/>
  <c r="F5" i="235"/>
  <c r="L5" i="235"/>
  <c r="K5" i="235"/>
  <c r="N5" i="235"/>
  <c r="G5" i="235"/>
  <c r="J5" i="235"/>
  <c r="H5" i="235"/>
  <c r="P5" i="235"/>
  <c r="M50" i="235"/>
  <c r="G50" i="235"/>
  <c r="K50" i="235"/>
  <c r="L50" i="235"/>
  <c r="J50" i="235"/>
  <c r="I50" i="235"/>
  <c r="H50" i="235"/>
  <c r="N50" i="235"/>
  <c r="F50" i="235"/>
  <c r="O94" i="235"/>
  <c r="R94" i="235" s="1"/>
  <c r="H94" i="235"/>
  <c r="M27" i="235"/>
  <c r="N27" i="235"/>
  <c r="F27" i="235"/>
  <c r="I27" i="235"/>
  <c r="H27" i="235"/>
  <c r="P27" i="235"/>
  <c r="J27" i="235"/>
  <c r="O27" i="235"/>
  <c r="K27" i="235"/>
  <c r="M73" i="235"/>
  <c r="G73" i="235"/>
  <c r="G77" i="235" s="1"/>
  <c r="D99" i="242" s="1"/>
  <c r="N73" i="235"/>
  <c r="F73" i="235"/>
  <c r="H73" i="235"/>
  <c r="H77" i="235" s="1"/>
  <c r="E99" i="242" s="1"/>
  <c r="J73" i="235"/>
  <c r="J77" i="235" s="1"/>
  <c r="G99" i="242" s="1"/>
  <c r="I73" i="235"/>
  <c r="I77" i="235" s="1"/>
  <c r="F99" i="242" s="1"/>
  <c r="K73" i="235"/>
  <c r="L73" i="235"/>
  <c r="L77" i="235" s="1"/>
  <c r="I99" i="242" s="1"/>
  <c r="M9" i="235"/>
  <c r="G9" i="235"/>
  <c r="O9" i="235"/>
  <c r="H9" i="235"/>
  <c r="N9" i="235"/>
  <c r="F9" i="235"/>
  <c r="L9" i="235"/>
  <c r="P9" i="235"/>
  <c r="I9" i="235"/>
  <c r="K9" i="235"/>
  <c r="J9" i="235"/>
  <c r="M26" i="235"/>
  <c r="G26" i="235"/>
  <c r="G38" i="235" s="1"/>
  <c r="N26" i="235"/>
  <c r="H26" i="235"/>
  <c r="L26" i="235"/>
  <c r="K26" i="235"/>
  <c r="J26" i="235"/>
  <c r="O26" i="235"/>
  <c r="P26" i="235"/>
  <c r="I26" i="235"/>
  <c r="F26" i="235"/>
  <c r="D48" i="235"/>
  <c r="N47" i="235"/>
  <c r="N48" i="235" s="1"/>
  <c r="F47" i="235"/>
  <c r="F48" i="235" s="1"/>
  <c r="K47" i="235"/>
  <c r="K48" i="235" s="1"/>
  <c r="F89" i="235"/>
  <c r="F72" i="235"/>
  <c r="M55" i="235"/>
  <c r="G55" i="235"/>
  <c r="P55" i="235"/>
  <c r="I55" i="235"/>
  <c r="J55" i="235"/>
  <c r="O55" i="235"/>
  <c r="N55" i="235"/>
  <c r="L55" i="235"/>
  <c r="F55" i="235"/>
  <c r="K55" i="235"/>
  <c r="H55" i="235"/>
  <c r="L12" i="235"/>
  <c r="F12" i="235"/>
  <c r="M12" i="235"/>
  <c r="K12" i="235"/>
  <c r="J12" i="235"/>
  <c r="N12" i="235"/>
  <c r="G12" i="235"/>
  <c r="I12" i="235"/>
  <c r="H12" i="235"/>
  <c r="J65" i="235"/>
  <c r="N65" i="235"/>
  <c r="G65" i="235"/>
  <c r="H65" i="235"/>
  <c r="F65" i="235"/>
  <c r="M65" i="235"/>
  <c r="I65" i="235"/>
  <c r="K65" i="235"/>
  <c r="L65" i="235"/>
  <c r="K4" i="235"/>
  <c r="M4" i="235"/>
  <c r="F4" i="235"/>
  <c r="L4" i="235"/>
  <c r="J4" i="235"/>
  <c r="N4" i="235"/>
  <c r="G4" i="235"/>
  <c r="P4" i="235"/>
  <c r="O4" i="235"/>
  <c r="I4" i="235"/>
  <c r="H4" i="235"/>
  <c r="M53" i="235"/>
  <c r="G53" i="235"/>
  <c r="K53" i="235"/>
  <c r="L53" i="235"/>
  <c r="H53" i="235"/>
  <c r="O53" i="235" s="1"/>
  <c r="F53" i="235"/>
  <c r="I53" i="235"/>
  <c r="N53" i="235"/>
  <c r="J53" i="235"/>
  <c r="K28" i="235"/>
  <c r="L28" i="235"/>
  <c r="F28" i="235"/>
  <c r="N28" i="235"/>
  <c r="M28" i="235"/>
  <c r="J28" i="235"/>
  <c r="O28" i="235"/>
  <c r="G28" i="235"/>
  <c r="P28" i="235"/>
  <c r="I28" i="235"/>
  <c r="H28" i="235"/>
  <c r="Q28" i="235" s="1"/>
  <c r="D92" i="235"/>
  <c r="F69" i="235"/>
  <c r="O8" i="235"/>
  <c r="I8" i="235"/>
  <c r="N8" i="235"/>
  <c r="G8" i="235"/>
  <c r="M8" i="235"/>
  <c r="F8" i="235"/>
  <c r="L8" i="235"/>
  <c r="P8" i="235"/>
  <c r="H8" i="235"/>
  <c r="K8" i="235"/>
  <c r="J8" i="235"/>
  <c r="H92" i="234"/>
  <c r="F92" i="234"/>
  <c r="N92" i="234"/>
  <c r="L92" i="234"/>
  <c r="J92" i="234"/>
  <c r="K12" i="234"/>
  <c r="J12" i="234"/>
  <c r="I12" i="234"/>
  <c r="M12" i="234"/>
  <c r="G12" i="234"/>
  <c r="N12" i="234"/>
  <c r="H12" i="234"/>
  <c r="F12" i="234"/>
  <c r="L12" i="234"/>
  <c r="N60" i="234"/>
  <c r="H60" i="234"/>
  <c r="M60" i="234"/>
  <c r="G60" i="234"/>
  <c r="L60" i="234"/>
  <c r="F60" i="234"/>
  <c r="K60" i="234"/>
  <c r="P60" i="234"/>
  <c r="J60" i="234"/>
  <c r="Q60" i="234" s="1"/>
  <c r="I60" i="234"/>
  <c r="O60" i="234"/>
  <c r="L93" i="234"/>
  <c r="F93" i="234"/>
  <c r="K93" i="234"/>
  <c r="P93" i="234"/>
  <c r="J93" i="234"/>
  <c r="O93" i="234"/>
  <c r="I93" i="234"/>
  <c r="N93" i="234"/>
  <c r="H93" i="234"/>
  <c r="M93" i="234"/>
  <c r="G93" i="234"/>
  <c r="K13" i="234"/>
  <c r="P13" i="234"/>
  <c r="J13" i="234"/>
  <c r="O13" i="234"/>
  <c r="I13" i="234"/>
  <c r="M13" i="234"/>
  <c r="G13" i="234"/>
  <c r="N13" i="234"/>
  <c r="H13" i="234"/>
  <c r="L13" i="234"/>
  <c r="F13" i="234"/>
  <c r="O29" i="234"/>
  <c r="I29" i="234"/>
  <c r="N29" i="234"/>
  <c r="H29" i="234"/>
  <c r="M29" i="234"/>
  <c r="G29" i="234"/>
  <c r="K29" i="234"/>
  <c r="P29" i="234"/>
  <c r="J29" i="234"/>
  <c r="L29" i="234"/>
  <c r="F29" i="234"/>
  <c r="I65" i="234"/>
  <c r="N65" i="234"/>
  <c r="H65" i="234"/>
  <c r="M65" i="234"/>
  <c r="G65" i="234"/>
  <c r="L65" i="234"/>
  <c r="F65" i="234"/>
  <c r="K65" i="234"/>
  <c r="J65" i="234"/>
  <c r="N57" i="234"/>
  <c r="H57" i="234"/>
  <c r="M57" i="234"/>
  <c r="G57" i="234"/>
  <c r="L57" i="234"/>
  <c r="F57" i="234"/>
  <c r="K57" i="234"/>
  <c r="P57" i="234"/>
  <c r="J57" i="234"/>
  <c r="O57" i="234"/>
  <c r="I57" i="234"/>
  <c r="Q90" i="234"/>
  <c r="L90" i="234"/>
  <c r="R90" i="234" s="1"/>
  <c r="L52" i="234"/>
  <c r="F52" i="234"/>
  <c r="K52" i="234"/>
  <c r="J52" i="234"/>
  <c r="I52" i="234"/>
  <c r="N52" i="234"/>
  <c r="H52" i="234"/>
  <c r="G52" i="234"/>
  <c r="M52" i="234"/>
  <c r="F63" i="234"/>
  <c r="R63" i="234" s="1"/>
  <c r="F89" i="234"/>
  <c r="L89" i="234" s="1"/>
  <c r="R89" i="234" s="1"/>
  <c r="N8" i="234"/>
  <c r="H8" i="234"/>
  <c r="M8" i="234"/>
  <c r="G8" i="234"/>
  <c r="L8" i="234"/>
  <c r="F8" i="234"/>
  <c r="P8" i="234"/>
  <c r="J8" i="234"/>
  <c r="K8" i="234"/>
  <c r="O8" i="234"/>
  <c r="I8" i="234"/>
  <c r="O16" i="234"/>
  <c r="I16" i="234"/>
  <c r="N16" i="234"/>
  <c r="H16" i="234"/>
  <c r="M16" i="234"/>
  <c r="G16" i="234"/>
  <c r="K16" i="234"/>
  <c r="L16" i="234"/>
  <c r="F16" i="234"/>
  <c r="P16" i="234"/>
  <c r="J16" i="234"/>
  <c r="F68" i="234"/>
  <c r="R68" i="234"/>
  <c r="L9" i="234"/>
  <c r="F9" i="234"/>
  <c r="K9" i="234"/>
  <c r="P9" i="234"/>
  <c r="J9" i="234"/>
  <c r="N9" i="234"/>
  <c r="H9" i="234"/>
  <c r="O9" i="234"/>
  <c r="I9" i="234"/>
  <c r="M9" i="234"/>
  <c r="G9" i="234"/>
  <c r="F15" i="234"/>
  <c r="L15" i="234" s="1"/>
  <c r="R15" i="234" s="1"/>
  <c r="O14" i="234"/>
  <c r="I14" i="234"/>
  <c r="N14" i="234"/>
  <c r="H14" i="234"/>
  <c r="M14" i="234"/>
  <c r="G14" i="234"/>
  <c r="K14" i="234"/>
  <c r="L14" i="234"/>
  <c r="F14" i="234"/>
  <c r="Q14" i="234" s="1"/>
  <c r="P14" i="234"/>
  <c r="J14" i="234"/>
  <c r="H67" i="234"/>
  <c r="R67" i="234" s="1"/>
  <c r="H94" i="234"/>
  <c r="L54" i="234"/>
  <c r="F54" i="234"/>
  <c r="K54" i="234"/>
  <c r="J54" i="234"/>
  <c r="I54" i="234"/>
  <c r="N54" i="234"/>
  <c r="H54" i="234"/>
  <c r="M54" i="234"/>
  <c r="G54" i="234"/>
  <c r="L73" i="234"/>
  <c r="F73" i="234"/>
  <c r="O73" i="234" s="1"/>
  <c r="K73" i="234"/>
  <c r="J73" i="234"/>
  <c r="I73" i="234"/>
  <c r="N73" i="234"/>
  <c r="H73" i="234"/>
  <c r="M73" i="234"/>
  <c r="G73" i="234"/>
  <c r="I66" i="234"/>
  <c r="N66" i="234"/>
  <c r="H66" i="234"/>
  <c r="M66" i="234"/>
  <c r="G66" i="234"/>
  <c r="L66" i="234"/>
  <c r="F66" i="234"/>
  <c r="K66" i="234"/>
  <c r="J66" i="234"/>
  <c r="F81" i="234"/>
  <c r="L81" i="234" s="1"/>
  <c r="R81" i="234" s="1"/>
  <c r="K31" i="234"/>
  <c r="P31" i="234"/>
  <c r="J31" i="234"/>
  <c r="O31" i="234"/>
  <c r="I31" i="234"/>
  <c r="M31" i="234"/>
  <c r="G31" i="234"/>
  <c r="L31" i="234"/>
  <c r="F31" i="234"/>
  <c r="N31" i="234"/>
  <c r="H31" i="234"/>
  <c r="L6" i="234"/>
  <c r="F6" i="234"/>
  <c r="K6" i="234"/>
  <c r="P6" i="234"/>
  <c r="J6" i="234"/>
  <c r="N6" i="234"/>
  <c r="H6" i="234"/>
  <c r="O6" i="234"/>
  <c r="I6" i="234"/>
  <c r="G6" i="234"/>
  <c r="M6" i="234"/>
  <c r="I62" i="234"/>
  <c r="N62" i="234" s="1"/>
  <c r="R62" i="234" s="1"/>
  <c r="O34" i="234"/>
  <c r="I34" i="234"/>
  <c r="N34" i="234"/>
  <c r="H34" i="234"/>
  <c r="M34" i="234"/>
  <c r="G34" i="234"/>
  <c r="L34" i="234"/>
  <c r="F34" i="234"/>
  <c r="Q34" i="234" s="1"/>
  <c r="K34" i="234"/>
  <c r="P34" i="234"/>
  <c r="J34" i="234"/>
  <c r="F69" i="234"/>
  <c r="D46" i="234"/>
  <c r="I43" i="234"/>
  <c r="I46" i="234" s="1"/>
  <c r="L55" i="234"/>
  <c r="F55" i="234"/>
  <c r="K55" i="234"/>
  <c r="P55" i="234"/>
  <c r="J55" i="234"/>
  <c r="O55" i="234"/>
  <c r="I55" i="234"/>
  <c r="N55" i="234"/>
  <c r="H55" i="234"/>
  <c r="G55" i="234"/>
  <c r="M55" i="234"/>
  <c r="L74" i="234"/>
  <c r="F74" i="234"/>
  <c r="K74" i="234"/>
  <c r="J74" i="234"/>
  <c r="I74" i="234"/>
  <c r="N74" i="234"/>
  <c r="H74" i="234"/>
  <c r="G74" i="234"/>
  <c r="M74" i="234"/>
  <c r="P59" i="234"/>
  <c r="J59" i="234"/>
  <c r="O59" i="234"/>
  <c r="I59" i="234"/>
  <c r="N59" i="234"/>
  <c r="H59" i="234"/>
  <c r="M59" i="234"/>
  <c r="G59" i="234"/>
  <c r="Q59" i="234" s="1"/>
  <c r="L59" i="234"/>
  <c r="F59" i="234"/>
  <c r="K59" i="234"/>
  <c r="R10" i="234"/>
  <c r="M17" i="234"/>
  <c r="G17" i="234"/>
  <c r="L17" i="234"/>
  <c r="F17" i="234"/>
  <c r="K17" i="234"/>
  <c r="O17" i="234"/>
  <c r="I17" i="234"/>
  <c r="N17" i="234"/>
  <c r="H17" i="234"/>
  <c r="P17" i="234"/>
  <c r="J17" i="234"/>
  <c r="N5" i="234"/>
  <c r="H5" i="234"/>
  <c r="M5" i="234"/>
  <c r="G5" i="234"/>
  <c r="L5" i="234"/>
  <c r="F5" i="234"/>
  <c r="P5" i="234"/>
  <c r="J5" i="234"/>
  <c r="K5" i="234"/>
  <c r="I5" i="234"/>
  <c r="O5" i="234"/>
  <c r="K28" i="234"/>
  <c r="P28" i="234"/>
  <c r="J28" i="234"/>
  <c r="O28" i="234"/>
  <c r="I28" i="234"/>
  <c r="M28" i="234"/>
  <c r="G28" i="234"/>
  <c r="L28" i="234"/>
  <c r="F28" i="234"/>
  <c r="N28" i="234"/>
  <c r="H28" i="234"/>
  <c r="L3" i="234"/>
  <c r="F3" i="234"/>
  <c r="K3" i="234"/>
  <c r="P3" i="234"/>
  <c r="J3" i="234"/>
  <c r="N3" i="234"/>
  <c r="H3" i="234"/>
  <c r="O3" i="234"/>
  <c r="I3" i="234"/>
  <c r="M3" i="234"/>
  <c r="G3" i="234"/>
  <c r="M30" i="234"/>
  <c r="G30" i="234"/>
  <c r="L30" i="234"/>
  <c r="F30" i="234"/>
  <c r="K30" i="234"/>
  <c r="O30" i="234"/>
  <c r="I30" i="234"/>
  <c r="N30" i="234"/>
  <c r="H30" i="234"/>
  <c r="P30" i="234"/>
  <c r="J30" i="234"/>
  <c r="P56" i="234"/>
  <c r="J56" i="234"/>
  <c r="O56" i="234"/>
  <c r="I56" i="234"/>
  <c r="N56" i="234"/>
  <c r="H56" i="234"/>
  <c r="M56" i="234"/>
  <c r="G56" i="234"/>
  <c r="L56" i="234"/>
  <c r="F56" i="234"/>
  <c r="Q56" i="234" s="1"/>
  <c r="K56" i="234"/>
  <c r="N47" i="234"/>
  <c r="N48" i="234" s="1"/>
  <c r="K47" i="234"/>
  <c r="K48" i="234" s="1"/>
  <c r="F47" i="234"/>
  <c r="F48" i="234" s="1"/>
  <c r="D48" i="234"/>
  <c r="F72" i="234"/>
  <c r="R72" i="234" s="1"/>
  <c r="L45" i="234"/>
  <c r="L46" i="234" s="1"/>
  <c r="L50" i="234"/>
  <c r="F50" i="234"/>
  <c r="K50" i="234"/>
  <c r="J50" i="234"/>
  <c r="I50" i="234"/>
  <c r="N50" i="234"/>
  <c r="H50" i="234"/>
  <c r="G50" i="234"/>
  <c r="M50" i="234"/>
  <c r="L58" i="234"/>
  <c r="F58" i="234"/>
  <c r="K58" i="234"/>
  <c r="P58" i="234"/>
  <c r="J58" i="234"/>
  <c r="O58" i="234"/>
  <c r="I58" i="234"/>
  <c r="N58" i="234"/>
  <c r="H58" i="234"/>
  <c r="M58" i="234"/>
  <c r="G58" i="234"/>
  <c r="L75" i="234"/>
  <c r="F75" i="234"/>
  <c r="K75" i="234"/>
  <c r="J75" i="234"/>
  <c r="I75" i="234"/>
  <c r="N75" i="234"/>
  <c r="H75" i="234"/>
  <c r="G75" i="234"/>
  <c r="M75" i="234"/>
  <c r="F44" i="234"/>
  <c r="F46" i="234" s="1"/>
  <c r="K33" i="234"/>
  <c r="P33" i="234"/>
  <c r="J33" i="234"/>
  <c r="O33" i="234"/>
  <c r="I33" i="234"/>
  <c r="N33" i="234"/>
  <c r="H33" i="234"/>
  <c r="L33" i="234"/>
  <c r="G33" i="234"/>
  <c r="F33" i="234"/>
  <c r="Q33" i="234" s="1"/>
  <c r="M33" i="234"/>
  <c r="L53" i="234"/>
  <c r="F53" i="234"/>
  <c r="K53" i="234"/>
  <c r="J53" i="234"/>
  <c r="I53" i="234"/>
  <c r="N53" i="234"/>
  <c r="H53" i="234"/>
  <c r="G53" i="234"/>
  <c r="M53" i="234"/>
  <c r="M27" i="234"/>
  <c r="K27" i="234"/>
  <c r="J27" i="234"/>
  <c r="O27" i="234"/>
  <c r="H27" i="234"/>
  <c r="N27" i="234"/>
  <c r="F27" i="234"/>
  <c r="P27" i="234"/>
  <c r="I27" i="234"/>
  <c r="M26" i="234"/>
  <c r="G26" i="234"/>
  <c r="L26" i="234"/>
  <c r="F26" i="234"/>
  <c r="K26" i="234"/>
  <c r="K38" i="234" s="1"/>
  <c r="O26" i="234"/>
  <c r="I26" i="234"/>
  <c r="N26" i="234"/>
  <c r="H26" i="234"/>
  <c r="P26" i="234"/>
  <c r="J26" i="234"/>
  <c r="O32" i="234"/>
  <c r="I32" i="234"/>
  <c r="N32" i="234"/>
  <c r="H32" i="234"/>
  <c r="M32" i="234"/>
  <c r="G32" i="234"/>
  <c r="K32" i="234"/>
  <c r="P32" i="234"/>
  <c r="J32" i="234"/>
  <c r="L32" i="234"/>
  <c r="F32" i="234"/>
  <c r="I64" i="234"/>
  <c r="N64" i="234"/>
  <c r="H64" i="234"/>
  <c r="M64" i="234"/>
  <c r="G64" i="234"/>
  <c r="L64" i="234"/>
  <c r="F64" i="234"/>
  <c r="O64" i="234" s="1"/>
  <c r="K64" i="234"/>
  <c r="J64" i="234"/>
  <c r="D87" i="234"/>
  <c r="F88" i="234"/>
  <c r="L51" i="234"/>
  <c r="F51" i="234"/>
  <c r="K51" i="234"/>
  <c r="J51" i="234"/>
  <c r="I51" i="234"/>
  <c r="N51" i="234"/>
  <c r="H51" i="234"/>
  <c r="M51" i="234"/>
  <c r="G51" i="234"/>
  <c r="L61" i="234"/>
  <c r="F61" i="234"/>
  <c r="K61" i="234"/>
  <c r="P61" i="234"/>
  <c r="J61" i="234"/>
  <c r="O61" i="234"/>
  <c r="I61" i="234"/>
  <c r="N61" i="234"/>
  <c r="H61" i="234"/>
  <c r="G61" i="234"/>
  <c r="M61" i="234"/>
  <c r="L76" i="234"/>
  <c r="F76" i="234"/>
  <c r="K76" i="234"/>
  <c r="J76" i="234"/>
  <c r="I76" i="234"/>
  <c r="N76" i="234"/>
  <c r="H76" i="234"/>
  <c r="M76" i="234"/>
  <c r="G76" i="234"/>
  <c r="F11" i="234"/>
  <c r="R11" i="234" s="1"/>
  <c r="Q4" i="234"/>
  <c r="R4" i="234" s="1"/>
  <c r="R6" i="233"/>
  <c r="P93" i="233"/>
  <c r="J93" i="233"/>
  <c r="M93" i="233"/>
  <c r="G93" i="233"/>
  <c r="N93" i="233"/>
  <c r="H93" i="233"/>
  <c r="F93" i="233"/>
  <c r="O93" i="233"/>
  <c r="I93" i="233"/>
  <c r="L93" i="233"/>
  <c r="K93" i="233"/>
  <c r="K13" i="233"/>
  <c r="M13" i="233"/>
  <c r="F13" i="233"/>
  <c r="L13" i="233"/>
  <c r="J13" i="233"/>
  <c r="N13" i="233"/>
  <c r="G13" i="233"/>
  <c r="O13" i="233"/>
  <c r="I13" i="233"/>
  <c r="H13" i="233"/>
  <c r="P13" i="233"/>
  <c r="M64" i="233"/>
  <c r="G64" i="233"/>
  <c r="J64" i="233"/>
  <c r="F64" i="233"/>
  <c r="I64" i="233"/>
  <c r="H64" i="233"/>
  <c r="N64" i="233"/>
  <c r="K64" i="233"/>
  <c r="L64" i="233"/>
  <c r="F11" i="233"/>
  <c r="R11" i="233" s="1"/>
  <c r="J54" i="233"/>
  <c r="M54" i="233"/>
  <c r="G54" i="233"/>
  <c r="F54" i="233"/>
  <c r="I54" i="233"/>
  <c r="N54" i="233"/>
  <c r="K54" i="233"/>
  <c r="L54" i="233"/>
  <c r="H54" i="233"/>
  <c r="O54" i="233" s="1"/>
  <c r="M16" i="233"/>
  <c r="G16" i="233"/>
  <c r="O16" i="233"/>
  <c r="I16" i="233"/>
  <c r="L16" i="233"/>
  <c r="K16" i="233"/>
  <c r="J16" i="233"/>
  <c r="N16" i="233"/>
  <c r="F16" i="233"/>
  <c r="P16" i="233"/>
  <c r="H16" i="233"/>
  <c r="K12" i="233"/>
  <c r="J12" i="233"/>
  <c r="I12" i="233"/>
  <c r="H12" i="233"/>
  <c r="L12" i="233"/>
  <c r="F12" i="233"/>
  <c r="M12" i="233"/>
  <c r="G12" i="233"/>
  <c r="N12" i="233"/>
  <c r="F44" i="233"/>
  <c r="F46" i="233" s="1"/>
  <c r="R44" i="233"/>
  <c r="K17" i="233"/>
  <c r="M17" i="233"/>
  <c r="G17" i="233"/>
  <c r="P17" i="233"/>
  <c r="H17" i="233"/>
  <c r="O17" i="233"/>
  <c r="F17" i="233"/>
  <c r="N17" i="233"/>
  <c r="I17" i="233"/>
  <c r="L17" i="233"/>
  <c r="J17" i="233"/>
  <c r="I62" i="233"/>
  <c r="Q55" i="233"/>
  <c r="R55" i="233" s="1"/>
  <c r="Q8" i="233"/>
  <c r="R8" i="233" s="1"/>
  <c r="R51" i="233"/>
  <c r="J27" i="233"/>
  <c r="M27" i="233"/>
  <c r="K27" i="233"/>
  <c r="I27" i="233"/>
  <c r="H27" i="233"/>
  <c r="N27" i="233"/>
  <c r="O27" i="233"/>
  <c r="F27" i="233"/>
  <c r="P27" i="233"/>
  <c r="K26" i="233"/>
  <c r="M26" i="233"/>
  <c r="G26" i="233"/>
  <c r="O26" i="233"/>
  <c r="F26" i="233"/>
  <c r="N26" i="233"/>
  <c r="L26" i="233"/>
  <c r="P26" i="233"/>
  <c r="H26" i="233"/>
  <c r="I26" i="233"/>
  <c r="J26" i="233"/>
  <c r="O52" i="233"/>
  <c r="R52" i="233" s="1"/>
  <c r="O73" i="233"/>
  <c r="R73" i="233" s="1"/>
  <c r="F89" i="233"/>
  <c r="L45" i="233"/>
  <c r="L46" i="233" s="1"/>
  <c r="R45" i="233"/>
  <c r="Q3" i="233"/>
  <c r="P61" i="233"/>
  <c r="J61" i="233"/>
  <c r="M61" i="233"/>
  <c r="G61" i="233"/>
  <c r="I61" i="233"/>
  <c r="L61" i="233"/>
  <c r="O61" i="233"/>
  <c r="N61" i="233"/>
  <c r="H61" i="233"/>
  <c r="K61" i="233"/>
  <c r="F61" i="233"/>
  <c r="O28" i="233"/>
  <c r="I28" i="233"/>
  <c r="K28" i="233"/>
  <c r="P28" i="233"/>
  <c r="G28" i="233"/>
  <c r="N28" i="233"/>
  <c r="F28" i="233"/>
  <c r="M28" i="233"/>
  <c r="H28" i="233"/>
  <c r="J28" i="233"/>
  <c r="L28" i="233"/>
  <c r="F88" i="233"/>
  <c r="L88" i="233" s="1"/>
  <c r="D87" i="233"/>
  <c r="K30" i="233"/>
  <c r="M30" i="233"/>
  <c r="G30" i="233"/>
  <c r="O30" i="233"/>
  <c r="F30" i="233"/>
  <c r="N30" i="233"/>
  <c r="L30" i="233"/>
  <c r="P30" i="233"/>
  <c r="H30" i="233"/>
  <c r="I30" i="233"/>
  <c r="J30" i="233"/>
  <c r="D92" i="233"/>
  <c r="R5" i="233"/>
  <c r="O66" i="233"/>
  <c r="F72" i="233"/>
  <c r="L60" i="233"/>
  <c r="F60" i="233"/>
  <c r="O60" i="233"/>
  <c r="I60" i="233"/>
  <c r="N60" i="233"/>
  <c r="H60" i="233"/>
  <c r="P60" i="233"/>
  <c r="M60" i="233"/>
  <c r="J60" i="233"/>
  <c r="K60" i="233"/>
  <c r="G60" i="233"/>
  <c r="F69" i="233"/>
  <c r="L69" i="233" s="1"/>
  <c r="R69" i="233" s="1"/>
  <c r="J76" i="233"/>
  <c r="M76" i="233"/>
  <c r="G76" i="233"/>
  <c r="F76" i="233"/>
  <c r="I76" i="233"/>
  <c r="K76" i="233"/>
  <c r="N76" i="233"/>
  <c r="L76" i="233"/>
  <c r="H76" i="233"/>
  <c r="P58" i="233"/>
  <c r="J58" i="233"/>
  <c r="M58" i="233"/>
  <c r="G58" i="233"/>
  <c r="O58" i="233"/>
  <c r="F58" i="233"/>
  <c r="I58" i="233"/>
  <c r="N58" i="233"/>
  <c r="K58" i="233"/>
  <c r="L58" i="233"/>
  <c r="H58" i="233"/>
  <c r="O31" i="233"/>
  <c r="I31" i="233"/>
  <c r="K31" i="233"/>
  <c r="J31" i="233"/>
  <c r="H31" i="233"/>
  <c r="P31" i="233"/>
  <c r="G31" i="233"/>
  <c r="L31" i="233"/>
  <c r="M31" i="233"/>
  <c r="F31" i="233"/>
  <c r="N31" i="233"/>
  <c r="H94" i="233"/>
  <c r="K33" i="233"/>
  <c r="M33" i="233"/>
  <c r="G33" i="233"/>
  <c r="I33" i="233"/>
  <c r="P33" i="233"/>
  <c r="H33" i="233"/>
  <c r="O33" i="233"/>
  <c r="F33" i="233"/>
  <c r="J33" i="233"/>
  <c r="L33" i="233"/>
  <c r="N33" i="233"/>
  <c r="N56" i="233"/>
  <c r="H56" i="233"/>
  <c r="K56" i="233"/>
  <c r="K71" i="233" s="1"/>
  <c r="P56" i="233"/>
  <c r="G56" i="233"/>
  <c r="J56" i="233"/>
  <c r="O56" i="233"/>
  <c r="L56" i="233"/>
  <c r="M56" i="233"/>
  <c r="F56" i="233"/>
  <c r="I56" i="233"/>
  <c r="P10" i="233"/>
  <c r="J10" i="233"/>
  <c r="M10" i="233"/>
  <c r="F10" i="233"/>
  <c r="L10" i="233"/>
  <c r="K10" i="233"/>
  <c r="N10" i="233"/>
  <c r="N25" i="233" s="1"/>
  <c r="G10" i="233"/>
  <c r="I10" i="233"/>
  <c r="H10" i="233"/>
  <c r="O10" i="233"/>
  <c r="Q48" i="233"/>
  <c r="R48" i="233" s="1"/>
  <c r="J53" i="233"/>
  <c r="M53" i="233"/>
  <c r="G53" i="233"/>
  <c r="G71" i="233" s="1"/>
  <c r="I53" i="233"/>
  <c r="L53" i="233"/>
  <c r="N53" i="233"/>
  <c r="H53" i="233"/>
  <c r="H71" i="233" s="1"/>
  <c r="K53" i="233"/>
  <c r="F53" i="233"/>
  <c r="L57" i="233"/>
  <c r="F57" i="233"/>
  <c r="O57" i="233"/>
  <c r="I57" i="233"/>
  <c r="K57" i="233"/>
  <c r="N57" i="233"/>
  <c r="P57" i="233"/>
  <c r="J57" i="233"/>
  <c r="M57" i="233"/>
  <c r="G57" i="233"/>
  <c r="H57" i="233"/>
  <c r="R66" i="233"/>
  <c r="O14" i="233"/>
  <c r="I14" i="233"/>
  <c r="M14" i="233"/>
  <c r="F14" i="233"/>
  <c r="Q14" i="233" s="1"/>
  <c r="L14" i="233"/>
  <c r="K14" i="233"/>
  <c r="K25" i="233" s="1"/>
  <c r="N14" i="233"/>
  <c r="G14" i="233"/>
  <c r="H14" i="233"/>
  <c r="P14" i="233"/>
  <c r="J14" i="233"/>
  <c r="R3" i="233"/>
  <c r="O50" i="233"/>
  <c r="J75" i="233"/>
  <c r="J77" i="233" s="1"/>
  <c r="G97" i="242" s="1"/>
  <c r="M75" i="233"/>
  <c r="M77" i="233" s="1"/>
  <c r="J97" i="242" s="1"/>
  <c r="G75" i="233"/>
  <c r="I75" i="233"/>
  <c r="L75" i="233"/>
  <c r="L77" i="233" s="1"/>
  <c r="I97" i="242" s="1"/>
  <c r="H75" i="233"/>
  <c r="N75" i="233"/>
  <c r="K75" i="233"/>
  <c r="K77" i="233" s="1"/>
  <c r="H97" i="242" s="1"/>
  <c r="F75" i="233"/>
  <c r="Q32" i="233"/>
  <c r="R32" i="233" s="1"/>
  <c r="M34" i="233"/>
  <c r="P34" i="233"/>
  <c r="I34" i="233"/>
  <c r="K34" i="233"/>
  <c r="N34" i="233"/>
  <c r="L34" i="233"/>
  <c r="J34" i="233"/>
  <c r="O34" i="233"/>
  <c r="F34" i="233"/>
  <c r="H34" i="233"/>
  <c r="G34" i="233"/>
  <c r="F15" i="233"/>
  <c r="L15" i="233" s="1"/>
  <c r="I43" i="233"/>
  <c r="I46" i="233" s="1"/>
  <c r="D46" i="233"/>
  <c r="R43" i="233"/>
  <c r="N59" i="233"/>
  <c r="H59" i="233"/>
  <c r="K59" i="233"/>
  <c r="J59" i="233"/>
  <c r="M59" i="233"/>
  <c r="P59" i="233"/>
  <c r="O59" i="233"/>
  <c r="I59" i="233"/>
  <c r="L59" i="233"/>
  <c r="F59" i="233"/>
  <c r="G59" i="233"/>
  <c r="Q90" i="233"/>
  <c r="L90" i="233" s="1"/>
  <c r="R90" i="233" s="1"/>
  <c r="K59" i="232"/>
  <c r="O59" i="232"/>
  <c r="H59" i="232"/>
  <c r="P59" i="232"/>
  <c r="I59" i="232"/>
  <c r="G59" i="232"/>
  <c r="F59" i="232"/>
  <c r="N59" i="232"/>
  <c r="M59" i="232"/>
  <c r="J59" i="232"/>
  <c r="L59" i="232"/>
  <c r="M29" i="232"/>
  <c r="G29" i="232"/>
  <c r="N29" i="232"/>
  <c r="H29" i="232"/>
  <c r="L29" i="232"/>
  <c r="K29" i="232"/>
  <c r="J29" i="232"/>
  <c r="I29" i="232"/>
  <c r="O29" i="232"/>
  <c r="P29" i="232"/>
  <c r="F29" i="232"/>
  <c r="M50" i="232"/>
  <c r="G50" i="232"/>
  <c r="I50" i="232"/>
  <c r="J50" i="232"/>
  <c r="N50" i="232"/>
  <c r="L50" i="232"/>
  <c r="K50" i="232"/>
  <c r="F50" i="232"/>
  <c r="H50" i="232"/>
  <c r="Q7" i="232"/>
  <c r="R7" i="232"/>
  <c r="F44" i="232"/>
  <c r="F46" i="232" s="1"/>
  <c r="F89" i="232"/>
  <c r="L89" i="232" s="1"/>
  <c r="K56" i="232"/>
  <c r="N56" i="232"/>
  <c r="G56" i="232"/>
  <c r="O56" i="232"/>
  <c r="H56" i="232"/>
  <c r="F56" i="232"/>
  <c r="P56" i="232"/>
  <c r="M56" i="232"/>
  <c r="L56" i="232"/>
  <c r="I56" i="232"/>
  <c r="J56" i="232"/>
  <c r="M55" i="232"/>
  <c r="G55" i="232"/>
  <c r="N55" i="232"/>
  <c r="F55" i="232"/>
  <c r="O55" i="232"/>
  <c r="H55" i="232"/>
  <c r="J55" i="232"/>
  <c r="I55" i="232"/>
  <c r="P55" i="232"/>
  <c r="K55" i="232"/>
  <c r="L55" i="232"/>
  <c r="O57" i="232"/>
  <c r="I57" i="232"/>
  <c r="N57" i="232"/>
  <c r="G57" i="232"/>
  <c r="P57" i="232"/>
  <c r="H57" i="232"/>
  <c r="M57" i="232"/>
  <c r="L57" i="232"/>
  <c r="K57" i="232"/>
  <c r="J57" i="232"/>
  <c r="F57" i="232"/>
  <c r="O31" i="232"/>
  <c r="I31" i="232"/>
  <c r="P31" i="232"/>
  <c r="J31" i="232"/>
  <c r="L31" i="232"/>
  <c r="K31" i="232"/>
  <c r="H31" i="232"/>
  <c r="G31" i="232"/>
  <c r="M31" i="232"/>
  <c r="F31" i="232"/>
  <c r="N31" i="232"/>
  <c r="R74" i="232"/>
  <c r="M51" i="232"/>
  <c r="G51" i="232"/>
  <c r="K51" i="232"/>
  <c r="L51" i="232"/>
  <c r="N51" i="232"/>
  <c r="J51" i="232"/>
  <c r="I51" i="232"/>
  <c r="F51" i="232"/>
  <c r="H51" i="232"/>
  <c r="R68" i="232"/>
  <c r="F68" i="232"/>
  <c r="J12" i="232"/>
  <c r="L12" i="232"/>
  <c r="K12" i="232"/>
  <c r="H12" i="232"/>
  <c r="M12" i="232"/>
  <c r="F12" i="232"/>
  <c r="G12" i="232"/>
  <c r="N12" i="232"/>
  <c r="I12" i="232"/>
  <c r="O4" i="232"/>
  <c r="I4" i="232"/>
  <c r="L4" i="232"/>
  <c r="K4" i="232"/>
  <c r="P4" i="232"/>
  <c r="H4" i="232"/>
  <c r="M4" i="232"/>
  <c r="F4" i="232"/>
  <c r="Q4" i="232" s="1"/>
  <c r="J4" i="232"/>
  <c r="G4" i="232"/>
  <c r="N4" i="232"/>
  <c r="M54" i="232"/>
  <c r="G54" i="232"/>
  <c r="K54" i="232"/>
  <c r="L54" i="232"/>
  <c r="J54" i="232"/>
  <c r="I54" i="232"/>
  <c r="H54" i="232"/>
  <c r="F54" i="232"/>
  <c r="N54" i="232"/>
  <c r="O54" i="232"/>
  <c r="H94" i="232"/>
  <c r="O94" i="232" s="1"/>
  <c r="K33" i="232"/>
  <c r="L33" i="232"/>
  <c r="F33" i="232"/>
  <c r="J33" i="232"/>
  <c r="I33" i="232"/>
  <c r="P33" i="232"/>
  <c r="H33" i="232"/>
  <c r="O33" i="232"/>
  <c r="G33" i="232"/>
  <c r="M33" i="232"/>
  <c r="N33" i="232"/>
  <c r="I62" i="232"/>
  <c r="N62" i="232" s="1"/>
  <c r="R62" i="232" s="1"/>
  <c r="Q34" i="232"/>
  <c r="R34" i="232" s="1"/>
  <c r="D46" i="232"/>
  <c r="I43" i="232"/>
  <c r="I46" i="232" s="1"/>
  <c r="L26" i="232"/>
  <c r="F26" i="232"/>
  <c r="K26" i="232"/>
  <c r="J26" i="232"/>
  <c r="P26" i="232"/>
  <c r="I26" i="232"/>
  <c r="O26" i="232"/>
  <c r="H26" i="232"/>
  <c r="M26" i="232"/>
  <c r="N26" i="232"/>
  <c r="G26" i="232"/>
  <c r="R53" i="232"/>
  <c r="R52" i="232"/>
  <c r="R47" i="232"/>
  <c r="K27" i="232"/>
  <c r="N27" i="232"/>
  <c r="M27" i="232"/>
  <c r="J27" i="232"/>
  <c r="I27" i="232"/>
  <c r="O27" i="232"/>
  <c r="F27" i="232"/>
  <c r="P27" i="232"/>
  <c r="H27" i="232"/>
  <c r="K30" i="232"/>
  <c r="L30" i="232"/>
  <c r="F30" i="232"/>
  <c r="P30" i="232"/>
  <c r="H30" i="232"/>
  <c r="O30" i="232"/>
  <c r="G30" i="232"/>
  <c r="N30" i="232"/>
  <c r="M30" i="232"/>
  <c r="I30" i="232"/>
  <c r="J30" i="232"/>
  <c r="L45" i="232"/>
  <c r="L46" i="232" s="1"/>
  <c r="K3" i="232"/>
  <c r="L3" i="232"/>
  <c r="J3" i="232"/>
  <c r="O3" i="232"/>
  <c r="H3" i="232"/>
  <c r="M3" i="232"/>
  <c r="F3" i="232"/>
  <c r="I3" i="232"/>
  <c r="P3" i="232"/>
  <c r="N3" i="232"/>
  <c r="G3" i="232"/>
  <c r="F69" i="232"/>
  <c r="L69" i="232"/>
  <c r="R69" i="232" s="1"/>
  <c r="Q90" i="232"/>
  <c r="L90" i="232"/>
  <c r="R90" i="232" s="1"/>
  <c r="F63" i="232"/>
  <c r="R63" i="232" s="1"/>
  <c r="Q58" i="232"/>
  <c r="R58" i="232" s="1"/>
  <c r="L17" i="232"/>
  <c r="F17" i="232"/>
  <c r="K17" i="232"/>
  <c r="J17" i="232"/>
  <c r="P17" i="232"/>
  <c r="I17" i="232"/>
  <c r="O17" i="232"/>
  <c r="H17" i="232"/>
  <c r="M17" i="232"/>
  <c r="G17" i="232"/>
  <c r="N17" i="232"/>
  <c r="Q61" i="232"/>
  <c r="R61" i="232" s="1"/>
  <c r="F81" i="232"/>
  <c r="L81" i="232" s="1"/>
  <c r="O60" i="232"/>
  <c r="I60" i="232"/>
  <c r="P60" i="232"/>
  <c r="H60" i="232"/>
  <c r="J60" i="232"/>
  <c r="N60" i="232"/>
  <c r="M60" i="232"/>
  <c r="L60" i="232"/>
  <c r="K60" i="232"/>
  <c r="F60" i="232"/>
  <c r="G60" i="232"/>
  <c r="Q8" i="232"/>
  <c r="R8" i="232" s="1"/>
  <c r="K6" i="232"/>
  <c r="M6" i="232"/>
  <c r="F6" i="232"/>
  <c r="L6" i="232"/>
  <c r="P6" i="232"/>
  <c r="I6" i="232"/>
  <c r="N6" i="232"/>
  <c r="G6" i="232"/>
  <c r="J6" i="232"/>
  <c r="O6" i="232"/>
  <c r="H6" i="232"/>
  <c r="M73" i="232"/>
  <c r="G73" i="232"/>
  <c r="K73" i="232"/>
  <c r="L73" i="232"/>
  <c r="N73" i="232"/>
  <c r="J73" i="232"/>
  <c r="I73" i="232"/>
  <c r="F73" i="232"/>
  <c r="H73" i="232"/>
  <c r="J65" i="232"/>
  <c r="L65" i="232"/>
  <c r="M65" i="232"/>
  <c r="F65" i="232"/>
  <c r="K65" i="232"/>
  <c r="I65" i="232"/>
  <c r="H65" i="232"/>
  <c r="G65" i="232"/>
  <c r="N65" i="232"/>
  <c r="Q14" i="232"/>
  <c r="F88" i="232"/>
  <c r="D87" i="232"/>
  <c r="Q32" i="232"/>
  <c r="R32" i="232" s="1"/>
  <c r="N16" i="232"/>
  <c r="H16" i="232"/>
  <c r="K16" i="232"/>
  <c r="J16" i="232"/>
  <c r="P16" i="232"/>
  <c r="I16" i="232"/>
  <c r="O16" i="232"/>
  <c r="G16" i="232"/>
  <c r="L16" i="232"/>
  <c r="M16" i="232"/>
  <c r="F16" i="232"/>
  <c r="M5" i="232"/>
  <c r="G5" i="232"/>
  <c r="L5" i="232"/>
  <c r="K5" i="232"/>
  <c r="P5" i="232"/>
  <c r="I5" i="232"/>
  <c r="N5" i="232"/>
  <c r="F5" i="232"/>
  <c r="O5" i="232"/>
  <c r="J5" i="232"/>
  <c r="H5" i="232"/>
  <c r="L93" i="232"/>
  <c r="F93" i="232"/>
  <c r="M93" i="232"/>
  <c r="G93" i="232"/>
  <c r="O93" i="232"/>
  <c r="N93" i="232"/>
  <c r="K93" i="232"/>
  <c r="P93" i="232"/>
  <c r="H93" i="232"/>
  <c r="I93" i="232"/>
  <c r="J93" i="232"/>
  <c r="K9" i="232"/>
  <c r="N9" i="232"/>
  <c r="G9" i="232"/>
  <c r="M9" i="232"/>
  <c r="F9" i="232"/>
  <c r="J9" i="232"/>
  <c r="O9" i="232"/>
  <c r="H9" i="232"/>
  <c r="L9" i="232"/>
  <c r="I9" i="232"/>
  <c r="P9" i="232"/>
  <c r="M76" i="232"/>
  <c r="G76" i="232"/>
  <c r="K76" i="232"/>
  <c r="L76" i="232"/>
  <c r="J76" i="232"/>
  <c r="I76" i="232"/>
  <c r="H76" i="232"/>
  <c r="F76" i="232"/>
  <c r="N76" i="232"/>
  <c r="D92" i="232"/>
  <c r="Q13" i="232"/>
  <c r="R13" i="232" s="1"/>
  <c r="J64" i="232"/>
  <c r="I64" i="232"/>
  <c r="K64" i="232"/>
  <c r="M64" i="232"/>
  <c r="L64" i="232"/>
  <c r="H64" i="232"/>
  <c r="G64" i="232"/>
  <c r="N64" i="232"/>
  <c r="F64" i="232"/>
  <c r="R14" i="232"/>
  <c r="O75" i="232"/>
  <c r="R75" i="232" s="1"/>
  <c r="Q48" i="232"/>
  <c r="R48" i="232"/>
  <c r="O28" i="231"/>
  <c r="I28" i="231"/>
  <c r="M28" i="231"/>
  <c r="F28" i="231"/>
  <c r="N28" i="231"/>
  <c r="G28" i="231"/>
  <c r="J28" i="231"/>
  <c r="H28" i="231"/>
  <c r="K28" i="231"/>
  <c r="P28" i="231"/>
  <c r="L28" i="231"/>
  <c r="M7" i="231"/>
  <c r="G7" i="231"/>
  <c r="K7" i="231"/>
  <c r="J7" i="231"/>
  <c r="P7" i="231"/>
  <c r="I7" i="231"/>
  <c r="L7" i="231"/>
  <c r="F7" i="231"/>
  <c r="N7" i="231"/>
  <c r="O7" i="231"/>
  <c r="H7" i="231"/>
  <c r="F81" i="231"/>
  <c r="L45" i="231"/>
  <c r="L46" i="231" s="1"/>
  <c r="K5" i="231"/>
  <c r="J5" i="231"/>
  <c r="P5" i="231"/>
  <c r="I5" i="231"/>
  <c r="O5" i="231"/>
  <c r="H5" i="231"/>
  <c r="L5" i="231"/>
  <c r="M5" i="231"/>
  <c r="G5" i="231"/>
  <c r="F5" i="231"/>
  <c r="N5" i="231"/>
  <c r="K16" i="231"/>
  <c r="L16" i="231"/>
  <c r="F16" i="231"/>
  <c r="J16" i="231"/>
  <c r="I16" i="231"/>
  <c r="P16" i="231"/>
  <c r="H16" i="231"/>
  <c r="M16" i="231"/>
  <c r="O16" i="231"/>
  <c r="N16" i="231"/>
  <c r="G16" i="231"/>
  <c r="P57" i="231"/>
  <c r="J57" i="231"/>
  <c r="L57" i="231"/>
  <c r="I57" i="231"/>
  <c r="K57" i="231"/>
  <c r="F57" i="231"/>
  <c r="O57" i="231"/>
  <c r="M57" i="231"/>
  <c r="N57" i="231"/>
  <c r="G57" i="231"/>
  <c r="H57" i="231"/>
  <c r="K34" i="231"/>
  <c r="J34" i="231"/>
  <c r="I34" i="231"/>
  <c r="L34" i="231"/>
  <c r="N34" i="231"/>
  <c r="M34" i="231"/>
  <c r="H34" i="231"/>
  <c r="O34" i="231"/>
  <c r="P34" i="231"/>
  <c r="F34" i="231"/>
  <c r="Q34" i="231" s="1"/>
  <c r="G34" i="231"/>
  <c r="F69" i="231"/>
  <c r="R69" i="231" s="1"/>
  <c r="L69" i="231"/>
  <c r="F89" i="231"/>
  <c r="L89" i="231" s="1"/>
  <c r="I62" i="231"/>
  <c r="N62" i="231"/>
  <c r="R62" i="231"/>
  <c r="L93" i="231"/>
  <c r="F93" i="231"/>
  <c r="N93" i="231"/>
  <c r="H93" i="231"/>
  <c r="P93" i="231"/>
  <c r="G93" i="231"/>
  <c r="O93" i="231"/>
  <c r="M93" i="231"/>
  <c r="I93" i="231"/>
  <c r="J93" i="231"/>
  <c r="K93" i="231"/>
  <c r="O31" i="231"/>
  <c r="I31" i="231"/>
  <c r="N31" i="231"/>
  <c r="G31" i="231"/>
  <c r="P31" i="231"/>
  <c r="H31" i="231"/>
  <c r="K31" i="231"/>
  <c r="J31" i="231"/>
  <c r="F31" i="231"/>
  <c r="L31" i="231"/>
  <c r="M31" i="231"/>
  <c r="N75" i="231"/>
  <c r="H75" i="231"/>
  <c r="M75" i="231"/>
  <c r="F75" i="231"/>
  <c r="J75" i="231"/>
  <c r="K75" i="231"/>
  <c r="I75" i="231"/>
  <c r="G75" i="231"/>
  <c r="L75" i="231"/>
  <c r="O75" i="231"/>
  <c r="F15" i="231"/>
  <c r="L15" i="231"/>
  <c r="R15" i="231"/>
  <c r="N54" i="231"/>
  <c r="H54" i="231"/>
  <c r="I54" i="231"/>
  <c r="F54" i="231"/>
  <c r="G54" i="231"/>
  <c r="L54" i="231"/>
  <c r="M54" i="231"/>
  <c r="J54" i="231"/>
  <c r="K54" i="231"/>
  <c r="F11" i="231"/>
  <c r="R11" i="231"/>
  <c r="N52" i="231"/>
  <c r="H52" i="231"/>
  <c r="K52" i="231"/>
  <c r="M52" i="231"/>
  <c r="F52" i="231"/>
  <c r="L52" i="231"/>
  <c r="G52" i="231"/>
  <c r="J52" i="231"/>
  <c r="I52" i="231"/>
  <c r="K26" i="231"/>
  <c r="J26" i="231"/>
  <c r="L26" i="231"/>
  <c r="N26" i="231"/>
  <c r="M26" i="231"/>
  <c r="I26" i="231"/>
  <c r="O26" i="231"/>
  <c r="F26" i="231"/>
  <c r="H26" i="231"/>
  <c r="G26" i="231"/>
  <c r="P26" i="231"/>
  <c r="L59" i="231"/>
  <c r="F59" i="231"/>
  <c r="M59" i="231"/>
  <c r="P59" i="231"/>
  <c r="H59" i="231"/>
  <c r="I59" i="231"/>
  <c r="O59" i="231"/>
  <c r="N59" i="231"/>
  <c r="J59" i="231"/>
  <c r="K59" i="231"/>
  <c r="G59" i="231"/>
  <c r="K64" i="231"/>
  <c r="N64" i="231"/>
  <c r="G64" i="231"/>
  <c r="J64" i="231"/>
  <c r="L64" i="231"/>
  <c r="F64" i="231"/>
  <c r="M64" i="231"/>
  <c r="H64" i="231"/>
  <c r="I64" i="231"/>
  <c r="D87" i="231"/>
  <c r="F88" i="231"/>
  <c r="N53" i="231"/>
  <c r="H53" i="231"/>
  <c r="M53" i="231"/>
  <c r="F53" i="231"/>
  <c r="J53" i="231"/>
  <c r="K53" i="231"/>
  <c r="G53" i="231"/>
  <c r="I53" i="231"/>
  <c r="L53" i="231"/>
  <c r="F72" i="231"/>
  <c r="M4" i="231"/>
  <c r="G4" i="231"/>
  <c r="J4" i="231"/>
  <c r="P4" i="231"/>
  <c r="I4" i="231"/>
  <c r="O4" i="231"/>
  <c r="H4" i="231"/>
  <c r="K4" i="231"/>
  <c r="L4" i="231"/>
  <c r="N4" i="231"/>
  <c r="F4" i="231"/>
  <c r="M12" i="231"/>
  <c r="N12" i="231"/>
  <c r="H12" i="231"/>
  <c r="J12" i="231"/>
  <c r="I12" i="231"/>
  <c r="G12" i="231"/>
  <c r="K12" i="231"/>
  <c r="L12" i="231"/>
  <c r="F12" i="231"/>
  <c r="N50" i="231"/>
  <c r="H50" i="231"/>
  <c r="M50" i="231"/>
  <c r="F50" i="231"/>
  <c r="K50" i="231"/>
  <c r="L50" i="231"/>
  <c r="J50" i="231"/>
  <c r="G50" i="231"/>
  <c r="I50" i="231"/>
  <c r="N76" i="231"/>
  <c r="H76" i="231"/>
  <c r="I76" i="231"/>
  <c r="F76" i="231"/>
  <c r="G76" i="231"/>
  <c r="K76" i="231"/>
  <c r="J76" i="231"/>
  <c r="L76" i="231"/>
  <c r="M76" i="231"/>
  <c r="O76" i="231" s="1"/>
  <c r="O17" i="231"/>
  <c r="I17" i="231"/>
  <c r="P17" i="231"/>
  <c r="J17" i="231"/>
  <c r="N17" i="231"/>
  <c r="F17" i="231"/>
  <c r="M17" i="231"/>
  <c r="L17" i="231"/>
  <c r="G17" i="231"/>
  <c r="H17" i="231"/>
  <c r="K17" i="231"/>
  <c r="O9" i="231"/>
  <c r="I9" i="231"/>
  <c r="L9" i="231"/>
  <c r="K9" i="231"/>
  <c r="J9" i="231"/>
  <c r="M9" i="231"/>
  <c r="F9" i="231"/>
  <c r="G9" i="231"/>
  <c r="P9" i="231"/>
  <c r="N9" i="231"/>
  <c r="H9" i="231"/>
  <c r="L56" i="231"/>
  <c r="F56" i="231"/>
  <c r="K56" i="231"/>
  <c r="O56" i="231"/>
  <c r="G56" i="231"/>
  <c r="P56" i="231"/>
  <c r="H56" i="231"/>
  <c r="M56" i="231"/>
  <c r="N56" i="231"/>
  <c r="I56" i="231"/>
  <c r="J56" i="231"/>
  <c r="J27" i="231"/>
  <c r="M27" i="231"/>
  <c r="N27" i="231"/>
  <c r="K27" i="231"/>
  <c r="I27" i="231"/>
  <c r="H27" i="231"/>
  <c r="O27" i="231"/>
  <c r="P27" i="231"/>
  <c r="F27" i="231"/>
  <c r="D92" i="231"/>
  <c r="N61" i="231"/>
  <c r="H61" i="231"/>
  <c r="M61" i="231"/>
  <c r="F61" i="231"/>
  <c r="O61" i="231"/>
  <c r="P61" i="231"/>
  <c r="G61" i="231"/>
  <c r="L61" i="231"/>
  <c r="K61" i="231"/>
  <c r="I61" i="231"/>
  <c r="J61" i="231"/>
  <c r="K30" i="231"/>
  <c r="N30" i="231"/>
  <c r="G30" i="231"/>
  <c r="O30" i="231"/>
  <c r="H30" i="231"/>
  <c r="M30" i="231"/>
  <c r="L30" i="231"/>
  <c r="J30" i="231"/>
  <c r="P30" i="231"/>
  <c r="I30" i="231"/>
  <c r="F30" i="231"/>
  <c r="K65" i="231"/>
  <c r="I65" i="231"/>
  <c r="G65" i="231"/>
  <c r="H65" i="231"/>
  <c r="F65" i="231"/>
  <c r="M65" i="231"/>
  <c r="N65" i="231"/>
  <c r="J65" i="231"/>
  <c r="L65" i="231"/>
  <c r="K8" i="231"/>
  <c r="L8" i="231"/>
  <c r="J8" i="231"/>
  <c r="P8" i="231"/>
  <c r="I8" i="231"/>
  <c r="M8" i="231"/>
  <c r="F8" i="231"/>
  <c r="N8" i="231"/>
  <c r="H8" i="231"/>
  <c r="G8" i="231"/>
  <c r="O8" i="231"/>
  <c r="N58" i="231"/>
  <c r="H58" i="231"/>
  <c r="L58" i="231"/>
  <c r="M58" i="231"/>
  <c r="O58" i="231"/>
  <c r="F58" i="231"/>
  <c r="J58" i="231"/>
  <c r="P58" i="231"/>
  <c r="K58" i="231"/>
  <c r="G58" i="231"/>
  <c r="I58" i="231"/>
  <c r="N51" i="231"/>
  <c r="H51" i="231"/>
  <c r="I51" i="231"/>
  <c r="G51" i="231"/>
  <c r="J51" i="231"/>
  <c r="M51" i="231"/>
  <c r="L51" i="231"/>
  <c r="F51" i="231"/>
  <c r="K51" i="231"/>
  <c r="M32" i="231"/>
  <c r="G32" i="231"/>
  <c r="O32" i="231"/>
  <c r="H32" i="231"/>
  <c r="P32" i="231"/>
  <c r="I32" i="231"/>
  <c r="F32" i="231"/>
  <c r="N32" i="231"/>
  <c r="J32" i="231"/>
  <c r="L32" i="231"/>
  <c r="K32" i="231"/>
  <c r="M10" i="231"/>
  <c r="G10" i="231"/>
  <c r="L10" i="231"/>
  <c r="K10" i="231"/>
  <c r="J10" i="231"/>
  <c r="N10" i="231"/>
  <c r="F10" i="231"/>
  <c r="H10" i="231"/>
  <c r="P10" i="231"/>
  <c r="I10" i="231"/>
  <c r="O10" i="231"/>
  <c r="F68" i="231"/>
  <c r="R68" i="231"/>
  <c r="F63" i="231"/>
  <c r="R63" i="231"/>
  <c r="K33" i="231"/>
  <c r="O33" i="231"/>
  <c r="H33" i="231"/>
  <c r="P33" i="231"/>
  <c r="I33" i="231"/>
  <c r="N33" i="231"/>
  <c r="M33" i="231"/>
  <c r="L33" i="231"/>
  <c r="F33" i="231"/>
  <c r="J33" i="231"/>
  <c r="G33" i="231"/>
  <c r="Q90" i="231"/>
  <c r="L90" i="231" s="1"/>
  <c r="R90" i="231" s="1"/>
  <c r="K66" i="231"/>
  <c r="L66" i="231"/>
  <c r="M66" i="231"/>
  <c r="N66" i="231"/>
  <c r="F66" i="231"/>
  <c r="O66" i="231" s="1"/>
  <c r="H66" i="231"/>
  <c r="G66" i="231"/>
  <c r="I66" i="231"/>
  <c r="J66" i="231"/>
  <c r="M13" i="231"/>
  <c r="G13" i="231"/>
  <c r="N13" i="231"/>
  <c r="H13" i="231"/>
  <c r="P13" i="231"/>
  <c r="F13" i="231"/>
  <c r="O13" i="231"/>
  <c r="L13" i="231"/>
  <c r="Q13" i="231"/>
  <c r="I13" i="231"/>
  <c r="J13" i="231"/>
  <c r="K13" i="231"/>
  <c r="D46" i="231"/>
  <c r="I43" i="231"/>
  <c r="I46" i="231" s="1"/>
  <c r="F47" i="231"/>
  <c r="F48" i="231" s="1"/>
  <c r="K47" i="231"/>
  <c r="K48" i="231" s="1"/>
  <c r="N47" i="231"/>
  <c r="N48" i="231" s="1"/>
  <c r="D48" i="231"/>
  <c r="Q3" i="231"/>
  <c r="R3" i="231" s="1"/>
  <c r="O6" i="231"/>
  <c r="I6" i="231"/>
  <c r="K6" i="231"/>
  <c r="J6" i="231"/>
  <c r="P6" i="231"/>
  <c r="H6" i="231"/>
  <c r="L6" i="231"/>
  <c r="N6" i="231"/>
  <c r="M6" i="231"/>
  <c r="G6" i="231"/>
  <c r="F6" i="231"/>
  <c r="P60" i="231"/>
  <c r="J60" i="231"/>
  <c r="M60" i="231"/>
  <c r="F60" i="231"/>
  <c r="K60" i="231"/>
  <c r="L60" i="231"/>
  <c r="O60" i="231"/>
  <c r="H60" i="231"/>
  <c r="N60" i="231"/>
  <c r="I60" i="231"/>
  <c r="G60" i="231"/>
  <c r="Q60" i="231" s="1"/>
  <c r="N73" i="231"/>
  <c r="H73" i="231"/>
  <c r="I73" i="231"/>
  <c r="G73" i="231"/>
  <c r="J73" i="231"/>
  <c r="F73" i="231"/>
  <c r="M73" i="231"/>
  <c r="K73" i="231"/>
  <c r="L73" i="231"/>
  <c r="M29" i="231"/>
  <c r="G29" i="231"/>
  <c r="N29" i="231"/>
  <c r="F29" i="231"/>
  <c r="O29" i="231"/>
  <c r="H29" i="231"/>
  <c r="P29" i="231"/>
  <c r="L29" i="231"/>
  <c r="I29" i="231"/>
  <c r="K29" i="231"/>
  <c r="J29" i="231"/>
  <c r="Q29" i="231" s="1"/>
  <c r="N55" i="231"/>
  <c r="H55" i="231"/>
  <c r="K55" i="231"/>
  <c r="L55" i="231"/>
  <c r="M55" i="231"/>
  <c r="G55" i="231"/>
  <c r="F55" i="231"/>
  <c r="O55" i="231"/>
  <c r="P55" i="231"/>
  <c r="I55" i="231"/>
  <c r="J55" i="231"/>
  <c r="K14" i="231"/>
  <c r="L14" i="231"/>
  <c r="F14" i="231"/>
  <c r="J14" i="231"/>
  <c r="I14" i="231"/>
  <c r="P14" i="231"/>
  <c r="H14" i="231"/>
  <c r="M14" i="231"/>
  <c r="N14" i="231"/>
  <c r="G14" i="231"/>
  <c r="O14" i="231"/>
  <c r="N74" i="231"/>
  <c r="H74" i="231"/>
  <c r="K74" i="231"/>
  <c r="M74" i="231"/>
  <c r="F74" i="231"/>
  <c r="I74" i="231"/>
  <c r="G74" i="231"/>
  <c r="J74" i="231"/>
  <c r="L74" i="231"/>
  <c r="F44" i="231"/>
  <c r="F46" i="231" s="1"/>
  <c r="H67" i="231"/>
  <c r="R67" i="231" s="1"/>
  <c r="H94" i="231"/>
  <c r="O94" i="231" s="1"/>
  <c r="R94" i="231" s="1"/>
  <c r="H94" i="230"/>
  <c r="O94" i="230" s="1"/>
  <c r="M9" i="230"/>
  <c r="G9" i="230"/>
  <c r="L9" i="230"/>
  <c r="F9" i="230"/>
  <c r="K9" i="230"/>
  <c r="N9" i="230"/>
  <c r="J9" i="230"/>
  <c r="O9" i="230"/>
  <c r="I9" i="230"/>
  <c r="H9" i="230"/>
  <c r="P9" i="230"/>
  <c r="L12" i="230"/>
  <c r="F12" i="230"/>
  <c r="K12" i="230"/>
  <c r="J12" i="230"/>
  <c r="G12" i="230"/>
  <c r="H12" i="230"/>
  <c r="N12" i="230"/>
  <c r="M12" i="230"/>
  <c r="I12" i="230"/>
  <c r="K7" i="230"/>
  <c r="P7" i="230"/>
  <c r="J7" i="230"/>
  <c r="O7" i="230"/>
  <c r="I7" i="230"/>
  <c r="F7" i="230"/>
  <c r="N7" i="230"/>
  <c r="M7" i="230"/>
  <c r="L7" i="230"/>
  <c r="H7" i="230"/>
  <c r="G7" i="230"/>
  <c r="I66" i="230"/>
  <c r="N66" i="230"/>
  <c r="H66" i="230"/>
  <c r="M66" i="230"/>
  <c r="G66" i="230"/>
  <c r="L66" i="230"/>
  <c r="F66" i="230"/>
  <c r="K66" i="230"/>
  <c r="J66" i="230"/>
  <c r="N60" i="230"/>
  <c r="H60" i="230"/>
  <c r="M60" i="230"/>
  <c r="G60" i="230"/>
  <c r="L60" i="230"/>
  <c r="F60" i="230"/>
  <c r="Q60" i="230" s="1"/>
  <c r="K60" i="230"/>
  <c r="P60" i="230"/>
  <c r="J60" i="230"/>
  <c r="I60" i="230"/>
  <c r="O60" i="230"/>
  <c r="L53" i="230"/>
  <c r="F53" i="230"/>
  <c r="K53" i="230"/>
  <c r="J53" i="230"/>
  <c r="I53" i="230"/>
  <c r="N53" i="230"/>
  <c r="H53" i="230"/>
  <c r="M53" i="230"/>
  <c r="G53" i="230"/>
  <c r="F68" i="230"/>
  <c r="R68" i="230" s="1"/>
  <c r="F81" i="230"/>
  <c r="L81" i="230" s="1"/>
  <c r="R81" i="230" s="1"/>
  <c r="D93" i="230"/>
  <c r="Q17" i="230"/>
  <c r="R17" i="230" s="1"/>
  <c r="Q26" i="230"/>
  <c r="R26" i="230" s="1"/>
  <c r="Q30" i="230"/>
  <c r="R30" i="230" s="1"/>
  <c r="F11" i="230"/>
  <c r="R11" i="230" s="1"/>
  <c r="P14" i="230"/>
  <c r="J14" i="230"/>
  <c r="O14" i="230"/>
  <c r="I14" i="230"/>
  <c r="N14" i="230"/>
  <c r="H14" i="230"/>
  <c r="M14" i="230"/>
  <c r="F14" i="230"/>
  <c r="L14" i="230"/>
  <c r="K14" i="230"/>
  <c r="G14" i="230"/>
  <c r="N27" i="230"/>
  <c r="F27" i="230"/>
  <c r="M27" i="230"/>
  <c r="K27" i="230"/>
  <c r="P27" i="230"/>
  <c r="O27" i="230"/>
  <c r="J27" i="230"/>
  <c r="I27" i="230"/>
  <c r="H27" i="230"/>
  <c r="O34" i="230"/>
  <c r="I34" i="230"/>
  <c r="N34" i="230"/>
  <c r="H34" i="230"/>
  <c r="M34" i="230"/>
  <c r="G34" i="230"/>
  <c r="L34" i="230"/>
  <c r="F34" i="230"/>
  <c r="K34" i="230"/>
  <c r="J34" i="230"/>
  <c r="P34" i="230"/>
  <c r="F69" i="230"/>
  <c r="L69" i="230" s="1"/>
  <c r="D46" i="230"/>
  <c r="I43" i="230"/>
  <c r="I46" i="230" s="1"/>
  <c r="L55" i="230"/>
  <c r="F55" i="230"/>
  <c r="K55" i="230"/>
  <c r="P55" i="230"/>
  <c r="J55" i="230"/>
  <c r="O55" i="230"/>
  <c r="I55" i="230"/>
  <c r="N55" i="230"/>
  <c r="H55" i="230"/>
  <c r="G55" i="230"/>
  <c r="M55" i="230"/>
  <c r="L74" i="230"/>
  <c r="F74" i="230"/>
  <c r="K74" i="230"/>
  <c r="J74" i="230"/>
  <c r="I74" i="230"/>
  <c r="N74" i="230"/>
  <c r="H74" i="230"/>
  <c r="G74" i="230"/>
  <c r="M74" i="230"/>
  <c r="O5" i="230"/>
  <c r="I5" i="230"/>
  <c r="N5" i="230"/>
  <c r="H5" i="230"/>
  <c r="M5" i="230"/>
  <c r="G5" i="230"/>
  <c r="J5" i="230"/>
  <c r="F5" i="230"/>
  <c r="P5" i="230"/>
  <c r="L5" i="230"/>
  <c r="K5" i="230"/>
  <c r="L15" i="230"/>
  <c r="R15" i="230" s="1"/>
  <c r="L13" i="230"/>
  <c r="F13" i="230"/>
  <c r="K13" i="230"/>
  <c r="P13" i="230"/>
  <c r="J13" i="230"/>
  <c r="G13" i="230"/>
  <c r="O13" i="230"/>
  <c r="H13" i="230"/>
  <c r="Q13" i="230" s="1"/>
  <c r="N13" i="230"/>
  <c r="M13" i="230"/>
  <c r="I13" i="230"/>
  <c r="P59" i="230"/>
  <c r="J59" i="230"/>
  <c r="O59" i="230"/>
  <c r="I59" i="230"/>
  <c r="N59" i="230"/>
  <c r="H59" i="230"/>
  <c r="M59" i="230"/>
  <c r="G59" i="230"/>
  <c r="L59" i="230"/>
  <c r="F59" i="230"/>
  <c r="K59" i="230"/>
  <c r="L28" i="230"/>
  <c r="F28" i="230"/>
  <c r="K28" i="230"/>
  <c r="P28" i="230"/>
  <c r="J28" i="230"/>
  <c r="N28" i="230"/>
  <c r="M28" i="230"/>
  <c r="I28" i="230"/>
  <c r="H28" i="230"/>
  <c r="G28" i="230"/>
  <c r="O28" i="230"/>
  <c r="N47" i="230"/>
  <c r="N48" i="230" s="1"/>
  <c r="K47" i="230"/>
  <c r="K48" i="230" s="1"/>
  <c r="F47" i="230"/>
  <c r="F48" i="230" s="1"/>
  <c r="D48" i="230"/>
  <c r="F72" i="230"/>
  <c r="L45" i="230"/>
  <c r="L46" i="230" s="1"/>
  <c r="L50" i="230"/>
  <c r="F50" i="230"/>
  <c r="K50" i="230"/>
  <c r="J50" i="230"/>
  <c r="I50" i="230"/>
  <c r="N50" i="230"/>
  <c r="H50" i="230"/>
  <c r="M50" i="230"/>
  <c r="G50" i="230"/>
  <c r="L58" i="230"/>
  <c r="F58" i="230"/>
  <c r="K58" i="230"/>
  <c r="P58" i="230"/>
  <c r="J58" i="230"/>
  <c r="O58" i="230"/>
  <c r="I58" i="230"/>
  <c r="N58" i="230"/>
  <c r="H58" i="230"/>
  <c r="G58" i="230"/>
  <c r="M58" i="230"/>
  <c r="L75" i="230"/>
  <c r="F75" i="230"/>
  <c r="K75" i="230"/>
  <c r="J75" i="230"/>
  <c r="I75" i="230"/>
  <c r="N75" i="230"/>
  <c r="H75" i="230"/>
  <c r="M75" i="230"/>
  <c r="G75" i="230"/>
  <c r="F44" i="230"/>
  <c r="F46" i="230" s="1"/>
  <c r="I62" i="230"/>
  <c r="H67" i="230"/>
  <c r="R67" i="230" s="1"/>
  <c r="L73" i="230"/>
  <c r="F73" i="230"/>
  <c r="K73" i="230"/>
  <c r="J73" i="230"/>
  <c r="I73" i="230"/>
  <c r="N73" i="230"/>
  <c r="H73" i="230"/>
  <c r="M73" i="230"/>
  <c r="G73" i="230"/>
  <c r="O73" i="230" s="1"/>
  <c r="M3" i="230"/>
  <c r="G3" i="230"/>
  <c r="L3" i="230"/>
  <c r="F3" i="230"/>
  <c r="K3" i="230"/>
  <c r="N3" i="230"/>
  <c r="J3" i="230"/>
  <c r="I3" i="230"/>
  <c r="H3" i="230"/>
  <c r="P3" i="230"/>
  <c r="O3" i="230"/>
  <c r="L31" i="230"/>
  <c r="F31" i="230"/>
  <c r="K31" i="230"/>
  <c r="O31" i="230"/>
  <c r="I31" i="230"/>
  <c r="P31" i="230"/>
  <c r="J31" i="230"/>
  <c r="M31" i="230"/>
  <c r="H31" i="230"/>
  <c r="G31" i="230"/>
  <c r="G38" i="230" s="1"/>
  <c r="N31" i="230"/>
  <c r="N38" i="230" s="1"/>
  <c r="I64" i="230"/>
  <c r="N64" i="230"/>
  <c r="H64" i="230"/>
  <c r="M64" i="230"/>
  <c r="G64" i="230"/>
  <c r="L64" i="230"/>
  <c r="F64" i="230"/>
  <c r="K64" i="230"/>
  <c r="J64" i="230"/>
  <c r="D87" i="230"/>
  <c r="L88" i="230"/>
  <c r="R88" i="230" s="1"/>
  <c r="F88" i="230"/>
  <c r="L51" i="230"/>
  <c r="F51" i="230"/>
  <c r="K51" i="230"/>
  <c r="J51" i="230"/>
  <c r="I51" i="230"/>
  <c r="N51" i="230"/>
  <c r="H51" i="230"/>
  <c r="M51" i="230"/>
  <c r="G51" i="230"/>
  <c r="L61" i="230"/>
  <c r="F61" i="230"/>
  <c r="K61" i="230"/>
  <c r="P61" i="230"/>
  <c r="J61" i="230"/>
  <c r="O61" i="230"/>
  <c r="I61" i="230"/>
  <c r="N61" i="230"/>
  <c r="H61" i="230"/>
  <c r="M61" i="230"/>
  <c r="G61" i="230"/>
  <c r="L76" i="230"/>
  <c r="F76" i="230"/>
  <c r="K76" i="230"/>
  <c r="J76" i="230"/>
  <c r="I76" i="230"/>
  <c r="N76" i="230"/>
  <c r="H76" i="230"/>
  <c r="M76" i="230"/>
  <c r="G76" i="230"/>
  <c r="K10" i="230"/>
  <c r="P10" i="230"/>
  <c r="J10" i="230"/>
  <c r="O10" i="230"/>
  <c r="I10" i="230"/>
  <c r="L10" i="230"/>
  <c r="H10" i="230"/>
  <c r="M10" i="230"/>
  <c r="G10" i="230"/>
  <c r="F10" i="230"/>
  <c r="N10" i="230"/>
  <c r="L54" i="230"/>
  <c r="F54" i="230"/>
  <c r="O54" i="230" s="1"/>
  <c r="K54" i="230"/>
  <c r="J54" i="230"/>
  <c r="I54" i="230"/>
  <c r="N54" i="230"/>
  <c r="H54" i="230"/>
  <c r="M54" i="230"/>
  <c r="G54" i="230"/>
  <c r="M6" i="230"/>
  <c r="G6" i="230"/>
  <c r="L6" i="230"/>
  <c r="F6" i="230"/>
  <c r="K6" i="230"/>
  <c r="H6" i="230"/>
  <c r="P6" i="230"/>
  <c r="O6" i="230"/>
  <c r="N6" i="230"/>
  <c r="J6" i="230"/>
  <c r="I6" i="230"/>
  <c r="D92" i="230"/>
  <c r="K4" i="230"/>
  <c r="P4" i="230"/>
  <c r="J4" i="230"/>
  <c r="O4" i="230"/>
  <c r="I4" i="230"/>
  <c r="L4" i="230"/>
  <c r="H4" i="230"/>
  <c r="G4" i="230"/>
  <c r="Q4" i="230" s="1"/>
  <c r="F4" i="230"/>
  <c r="N4" i="230"/>
  <c r="M4" i="230"/>
  <c r="I65" i="230"/>
  <c r="N65" i="230"/>
  <c r="H65" i="230"/>
  <c r="M65" i="230"/>
  <c r="G65" i="230"/>
  <c r="L65" i="230"/>
  <c r="F65" i="230"/>
  <c r="K65" i="230"/>
  <c r="J65" i="230"/>
  <c r="N57" i="230"/>
  <c r="H57" i="230"/>
  <c r="M57" i="230"/>
  <c r="G57" i="230"/>
  <c r="L57" i="230"/>
  <c r="F57" i="230"/>
  <c r="K57" i="230"/>
  <c r="P57" i="230"/>
  <c r="J57" i="230"/>
  <c r="O57" i="230"/>
  <c r="Q57" i="230" s="1"/>
  <c r="I57" i="230"/>
  <c r="Q90" i="230"/>
  <c r="L90" i="230" s="1"/>
  <c r="R90" i="230" s="1"/>
  <c r="L52" i="230"/>
  <c r="F52" i="230"/>
  <c r="K52" i="230"/>
  <c r="J52" i="230"/>
  <c r="I52" i="230"/>
  <c r="N52" i="230"/>
  <c r="H52" i="230"/>
  <c r="G52" i="230"/>
  <c r="M52" i="230"/>
  <c r="F63" i="230"/>
  <c r="R63" i="230" s="1"/>
  <c r="F89" i="230"/>
  <c r="L89" i="230" s="1"/>
  <c r="P16" i="230"/>
  <c r="J16" i="230"/>
  <c r="O16" i="230"/>
  <c r="I16" i="230"/>
  <c r="N16" i="230"/>
  <c r="H16" i="230"/>
  <c r="K16" i="230"/>
  <c r="G16" i="230"/>
  <c r="L16" i="230"/>
  <c r="F16" i="230"/>
  <c r="M16" i="230"/>
  <c r="R16" i="229"/>
  <c r="L9" i="229"/>
  <c r="F9" i="229"/>
  <c r="K9" i="229"/>
  <c r="P9" i="229"/>
  <c r="J9" i="229"/>
  <c r="M9" i="229"/>
  <c r="H9" i="229"/>
  <c r="I9" i="229"/>
  <c r="N9" i="229"/>
  <c r="O9" i="229"/>
  <c r="G9" i="229"/>
  <c r="I43" i="229"/>
  <c r="I46" i="229" s="1"/>
  <c r="D46" i="229"/>
  <c r="F63" i="229"/>
  <c r="R63" i="229"/>
  <c r="N65" i="229"/>
  <c r="H65" i="229"/>
  <c r="L65" i="229"/>
  <c r="F65" i="229"/>
  <c r="I65" i="229"/>
  <c r="G65" i="229"/>
  <c r="M65" i="229"/>
  <c r="K65" i="229"/>
  <c r="J65" i="229"/>
  <c r="N14" i="229"/>
  <c r="H14" i="229"/>
  <c r="L14" i="229"/>
  <c r="K14" i="229"/>
  <c r="J14" i="229"/>
  <c r="F14" i="229"/>
  <c r="O14" i="229"/>
  <c r="P14" i="229"/>
  <c r="G14" i="229"/>
  <c r="I14" i="229"/>
  <c r="M14" i="229"/>
  <c r="N62" i="229"/>
  <c r="R62" i="229"/>
  <c r="I62" i="229"/>
  <c r="K51" i="229"/>
  <c r="I51" i="229"/>
  <c r="L51" i="229"/>
  <c r="J51" i="229"/>
  <c r="H51" i="229"/>
  <c r="G51" i="229"/>
  <c r="M51" i="229"/>
  <c r="F51" i="229"/>
  <c r="N51" i="229"/>
  <c r="K61" i="229"/>
  <c r="O61" i="229"/>
  <c r="I61" i="229"/>
  <c r="N61" i="229"/>
  <c r="F61" i="229"/>
  <c r="H61" i="229"/>
  <c r="G61" i="229"/>
  <c r="P61" i="229"/>
  <c r="J61" i="229"/>
  <c r="L61" i="229"/>
  <c r="M61" i="229"/>
  <c r="K76" i="229"/>
  <c r="I76" i="229"/>
  <c r="L76" i="229"/>
  <c r="G76" i="229"/>
  <c r="F76" i="229"/>
  <c r="N76" i="229"/>
  <c r="M76" i="229"/>
  <c r="J76" i="229"/>
  <c r="H76" i="229"/>
  <c r="F88" i="229"/>
  <c r="L88" i="229"/>
  <c r="D87" i="229"/>
  <c r="K27" i="229"/>
  <c r="J27" i="229"/>
  <c r="I27" i="229"/>
  <c r="P27" i="229"/>
  <c r="H27" i="229"/>
  <c r="O27" i="229"/>
  <c r="F27" i="229"/>
  <c r="N27" i="229"/>
  <c r="M27" i="229"/>
  <c r="N47" i="229"/>
  <c r="N48" i="229" s="1"/>
  <c r="F47" i="229"/>
  <c r="F48" i="229" s="1"/>
  <c r="D48" i="229"/>
  <c r="K47" i="229"/>
  <c r="K48" i="229" s="1"/>
  <c r="L5" i="229"/>
  <c r="F5" i="229"/>
  <c r="N5" i="229"/>
  <c r="G5" i="229"/>
  <c r="K5" i="229"/>
  <c r="M5" i="229"/>
  <c r="O5" i="229"/>
  <c r="H5" i="229"/>
  <c r="J5" i="229"/>
  <c r="Q5" i="229" s="1"/>
  <c r="I5" i="229"/>
  <c r="P5" i="229"/>
  <c r="P31" i="229"/>
  <c r="J31" i="229"/>
  <c r="M31" i="229"/>
  <c r="F31" i="229"/>
  <c r="L31" i="229"/>
  <c r="K31" i="229"/>
  <c r="H31" i="229"/>
  <c r="G31" i="229"/>
  <c r="I31" i="229"/>
  <c r="O31" i="229"/>
  <c r="N31" i="229"/>
  <c r="Q90" i="229"/>
  <c r="L90" i="229" s="1"/>
  <c r="R90" i="229" s="1"/>
  <c r="N66" i="229"/>
  <c r="H66" i="229"/>
  <c r="L66" i="229"/>
  <c r="F66" i="229"/>
  <c r="G66" i="229"/>
  <c r="M66" i="229"/>
  <c r="I66" i="229"/>
  <c r="J66" i="229"/>
  <c r="K66" i="229"/>
  <c r="L45" i="229"/>
  <c r="L46" i="229" s="1"/>
  <c r="K53" i="229"/>
  <c r="I53" i="229"/>
  <c r="N53" i="229"/>
  <c r="F53" i="229"/>
  <c r="H53" i="229"/>
  <c r="G53" i="229"/>
  <c r="J53" i="229"/>
  <c r="L53" i="229"/>
  <c r="M53" i="229"/>
  <c r="F68" i="229"/>
  <c r="R68" i="229" s="1"/>
  <c r="F81" i="229"/>
  <c r="K93" i="229"/>
  <c r="O93" i="229"/>
  <c r="I93" i="229"/>
  <c r="J93" i="229"/>
  <c r="N93" i="229"/>
  <c r="M93" i="229"/>
  <c r="L93" i="229"/>
  <c r="H93" i="229"/>
  <c r="F93" i="229"/>
  <c r="G93" i="229"/>
  <c r="P93" i="229"/>
  <c r="Q8" i="229"/>
  <c r="Q6" i="229"/>
  <c r="R6" i="229" s="1"/>
  <c r="H67" i="229"/>
  <c r="R67" i="229" s="1"/>
  <c r="Q7" i="229"/>
  <c r="R7" i="229" s="1"/>
  <c r="N4" i="229"/>
  <c r="H4" i="229"/>
  <c r="M4" i="229"/>
  <c r="F4" i="229"/>
  <c r="K4" i="229"/>
  <c r="L4" i="229"/>
  <c r="O4" i="229"/>
  <c r="G4" i="229"/>
  <c r="J4" i="229"/>
  <c r="P4" i="229"/>
  <c r="I4" i="229"/>
  <c r="L32" i="229"/>
  <c r="O32" i="229"/>
  <c r="H32" i="229"/>
  <c r="N32" i="229"/>
  <c r="F32" i="229"/>
  <c r="M32" i="229"/>
  <c r="K32" i="229"/>
  <c r="I32" i="229"/>
  <c r="G32" i="229"/>
  <c r="J32" i="229"/>
  <c r="P32" i="229"/>
  <c r="O94" i="229"/>
  <c r="H94" i="229"/>
  <c r="R94" i="229" s="1"/>
  <c r="P28" i="229"/>
  <c r="J28" i="229"/>
  <c r="L28" i="229"/>
  <c r="K28" i="229"/>
  <c r="I28" i="229"/>
  <c r="G28" i="229"/>
  <c r="O28" i="229"/>
  <c r="F28" i="229"/>
  <c r="H28" i="229"/>
  <c r="N28" i="229"/>
  <c r="M28" i="229"/>
  <c r="F69" i="229"/>
  <c r="R69" i="229" s="1"/>
  <c r="L69" i="229"/>
  <c r="K54" i="229"/>
  <c r="I54" i="229"/>
  <c r="L54" i="229"/>
  <c r="G54" i="229"/>
  <c r="F54" i="229"/>
  <c r="N54" i="229"/>
  <c r="J54" i="229"/>
  <c r="M54" i="229"/>
  <c r="H54" i="229"/>
  <c r="K73" i="229"/>
  <c r="I73" i="229"/>
  <c r="L73" i="229"/>
  <c r="J73" i="229"/>
  <c r="H73" i="229"/>
  <c r="G73" i="229"/>
  <c r="M73" i="229"/>
  <c r="F73" i="229"/>
  <c r="N73" i="229"/>
  <c r="L26" i="229"/>
  <c r="F26" i="229"/>
  <c r="P26" i="229"/>
  <c r="I26" i="229"/>
  <c r="O26" i="229"/>
  <c r="H26" i="229"/>
  <c r="N26" i="229"/>
  <c r="G26" i="229"/>
  <c r="M26" i="229"/>
  <c r="J26" i="229"/>
  <c r="K26" i="229"/>
  <c r="R10" i="229"/>
  <c r="F15" i="229"/>
  <c r="L15" i="229"/>
  <c r="K52" i="229"/>
  <c r="I52" i="229"/>
  <c r="H52" i="229"/>
  <c r="J52" i="229"/>
  <c r="G52" i="229"/>
  <c r="F52" i="229"/>
  <c r="N52" i="229"/>
  <c r="M52" i="229"/>
  <c r="L52" i="229"/>
  <c r="F11" i="229"/>
  <c r="R11" i="229" s="1"/>
  <c r="P3" i="229"/>
  <c r="J3" i="229"/>
  <c r="M3" i="229"/>
  <c r="F3" i="229"/>
  <c r="L3" i="229"/>
  <c r="N3" i="229"/>
  <c r="G3" i="229"/>
  <c r="O3" i="229"/>
  <c r="H3" i="229"/>
  <c r="K3" i="229"/>
  <c r="I3" i="229"/>
  <c r="N34" i="229"/>
  <c r="H34" i="229"/>
  <c r="L34" i="229"/>
  <c r="F34" i="229"/>
  <c r="M34" i="229"/>
  <c r="G34" i="229"/>
  <c r="P34" i="229"/>
  <c r="O34" i="229"/>
  <c r="K34" i="229"/>
  <c r="J34" i="229"/>
  <c r="I34" i="229"/>
  <c r="K12" i="229"/>
  <c r="J12" i="229"/>
  <c r="I12" i="229"/>
  <c r="F12" i="229"/>
  <c r="M12" i="229"/>
  <c r="N12" i="229"/>
  <c r="G12" i="229"/>
  <c r="H12" i="229"/>
  <c r="O12" i="229" s="1"/>
  <c r="L12" i="229"/>
  <c r="N29" i="229"/>
  <c r="H29" i="229"/>
  <c r="L29" i="229"/>
  <c r="K29" i="229"/>
  <c r="J29" i="229"/>
  <c r="G29" i="229"/>
  <c r="P29" i="229"/>
  <c r="F29" i="229"/>
  <c r="I29" i="229"/>
  <c r="M29" i="229"/>
  <c r="O29" i="229"/>
  <c r="F72" i="229"/>
  <c r="R72" i="229" s="1"/>
  <c r="M57" i="229"/>
  <c r="G57" i="229"/>
  <c r="K57" i="229"/>
  <c r="P57" i="229"/>
  <c r="H57" i="229"/>
  <c r="J57" i="229"/>
  <c r="I57" i="229"/>
  <c r="F57" i="229"/>
  <c r="O57" i="229"/>
  <c r="N57" i="229"/>
  <c r="L57" i="229"/>
  <c r="K55" i="229"/>
  <c r="O55" i="229"/>
  <c r="I55" i="229"/>
  <c r="H55" i="229"/>
  <c r="P55" i="229"/>
  <c r="F55" i="229"/>
  <c r="N55" i="229"/>
  <c r="M55" i="229"/>
  <c r="G55" i="229"/>
  <c r="J55" i="229"/>
  <c r="L55" i="229"/>
  <c r="K74" i="229"/>
  <c r="I74" i="229"/>
  <c r="H74" i="229"/>
  <c r="J74" i="229"/>
  <c r="G74" i="229"/>
  <c r="F74" i="229"/>
  <c r="N74" i="229"/>
  <c r="M74" i="229"/>
  <c r="L74" i="229"/>
  <c r="R8" i="229"/>
  <c r="Q56" i="229"/>
  <c r="R56" i="229" s="1"/>
  <c r="N64" i="229"/>
  <c r="H64" i="229"/>
  <c r="L64" i="229"/>
  <c r="F64" i="229"/>
  <c r="K64" i="229"/>
  <c r="I64" i="229"/>
  <c r="G64" i="229"/>
  <c r="J64" i="229"/>
  <c r="M64" i="229"/>
  <c r="F44" i="229"/>
  <c r="F46" i="229" s="1"/>
  <c r="P13" i="229"/>
  <c r="J13" i="229"/>
  <c r="L13" i="229"/>
  <c r="K13" i="229"/>
  <c r="I13" i="229"/>
  <c r="F13" i="229"/>
  <c r="N13" i="229"/>
  <c r="O13" i="229"/>
  <c r="G13" i="229"/>
  <c r="M13" i="229"/>
  <c r="H13" i="229"/>
  <c r="L30" i="229"/>
  <c r="F30" i="229"/>
  <c r="M30" i="229"/>
  <c r="K30" i="229"/>
  <c r="J30" i="229"/>
  <c r="H30" i="229"/>
  <c r="P30" i="229"/>
  <c r="G30" i="229"/>
  <c r="I30" i="229"/>
  <c r="O30" i="229"/>
  <c r="N30" i="229"/>
  <c r="D92" i="229"/>
  <c r="M60" i="229"/>
  <c r="G60" i="229"/>
  <c r="K60" i="229"/>
  <c r="J60" i="229"/>
  <c r="L60" i="229"/>
  <c r="I60" i="229"/>
  <c r="H60" i="229"/>
  <c r="P60" i="229"/>
  <c r="O60" i="229"/>
  <c r="F60" i="229"/>
  <c r="N60" i="229"/>
  <c r="K50" i="229"/>
  <c r="I50" i="229"/>
  <c r="N50" i="229"/>
  <c r="F50" i="229"/>
  <c r="L50" i="229"/>
  <c r="J50" i="229"/>
  <c r="H50" i="229"/>
  <c r="G50" i="229"/>
  <c r="M50" i="229"/>
  <c r="K58" i="229"/>
  <c r="O58" i="229"/>
  <c r="I58" i="229"/>
  <c r="L58" i="229"/>
  <c r="G58" i="229"/>
  <c r="P58" i="229"/>
  <c r="F58" i="229"/>
  <c r="N58" i="229"/>
  <c r="H58" i="229"/>
  <c r="J58" i="229"/>
  <c r="M58" i="229"/>
  <c r="K75" i="229"/>
  <c r="I75" i="229"/>
  <c r="N75" i="229"/>
  <c r="F75" i="229"/>
  <c r="H75" i="229"/>
  <c r="G75" i="229"/>
  <c r="J75" i="229"/>
  <c r="L75" i="229"/>
  <c r="M75" i="229"/>
  <c r="O13" i="228"/>
  <c r="I13" i="228"/>
  <c r="K13" i="228"/>
  <c r="J13" i="228"/>
  <c r="P13" i="228"/>
  <c r="H13" i="228"/>
  <c r="L13" i="228"/>
  <c r="G13" i="228"/>
  <c r="F13" i="228"/>
  <c r="N13" i="228"/>
  <c r="M13" i="228"/>
  <c r="P33" i="228"/>
  <c r="J33" i="228"/>
  <c r="K33" i="228"/>
  <c r="N33" i="228"/>
  <c r="F33" i="228"/>
  <c r="M33" i="228"/>
  <c r="L33" i="228"/>
  <c r="O33" i="228"/>
  <c r="G33" i="228"/>
  <c r="H33" i="228"/>
  <c r="I33" i="228"/>
  <c r="M75" i="228"/>
  <c r="G75" i="228"/>
  <c r="H75" i="228"/>
  <c r="I75" i="228"/>
  <c r="K75" i="228"/>
  <c r="J75" i="228"/>
  <c r="F75" i="228"/>
  <c r="L75" i="228"/>
  <c r="N75" i="228"/>
  <c r="N7" i="228"/>
  <c r="H7" i="228"/>
  <c r="J7" i="228"/>
  <c r="P7" i="228"/>
  <c r="I7" i="228"/>
  <c r="O7" i="228"/>
  <c r="G7" i="228"/>
  <c r="K7" i="228"/>
  <c r="M7" i="228"/>
  <c r="L7" i="228"/>
  <c r="F7" i="228"/>
  <c r="F11" i="228"/>
  <c r="R11" i="228"/>
  <c r="M50" i="228"/>
  <c r="G50" i="228"/>
  <c r="H50" i="228"/>
  <c r="I50" i="228"/>
  <c r="N50" i="228"/>
  <c r="L50" i="228"/>
  <c r="K50" i="228"/>
  <c r="F50" i="228"/>
  <c r="J50" i="228"/>
  <c r="M93" i="228"/>
  <c r="G93" i="228"/>
  <c r="J93" i="228"/>
  <c r="K93" i="228"/>
  <c r="N93" i="228"/>
  <c r="L93" i="228"/>
  <c r="I93" i="228"/>
  <c r="O93" i="228"/>
  <c r="F93" i="228"/>
  <c r="P93" i="228"/>
  <c r="H93" i="228"/>
  <c r="Q90" i="228"/>
  <c r="L90" i="228" s="1"/>
  <c r="R90" i="228" s="1"/>
  <c r="P30" i="228"/>
  <c r="J30" i="228"/>
  <c r="K30" i="228"/>
  <c r="L30" i="228"/>
  <c r="I30" i="228"/>
  <c r="H30" i="228"/>
  <c r="M30" i="228"/>
  <c r="G30" i="228"/>
  <c r="O30" i="228"/>
  <c r="F30" i="228"/>
  <c r="N30" i="228"/>
  <c r="D48" i="228"/>
  <c r="F47" i="228"/>
  <c r="F48" i="228" s="1"/>
  <c r="N47" i="228"/>
  <c r="N48" i="228" s="1"/>
  <c r="K47" i="228"/>
  <c r="K48" i="228" s="1"/>
  <c r="I62" i="228"/>
  <c r="J64" i="228"/>
  <c r="H64" i="228"/>
  <c r="I64" i="228"/>
  <c r="L64" i="228"/>
  <c r="K64" i="228"/>
  <c r="G64" i="228"/>
  <c r="M64" i="228"/>
  <c r="N64" i="228"/>
  <c r="F64" i="228"/>
  <c r="M51" i="228"/>
  <c r="G51" i="228"/>
  <c r="J51" i="228"/>
  <c r="K51" i="228"/>
  <c r="N51" i="228"/>
  <c r="L51" i="228"/>
  <c r="I51" i="228"/>
  <c r="H51" i="228"/>
  <c r="F51" i="228"/>
  <c r="O51" i="228" s="1"/>
  <c r="O57" i="228"/>
  <c r="I57" i="228"/>
  <c r="M57" i="228"/>
  <c r="F57" i="228"/>
  <c r="N57" i="228"/>
  <c r="G57" i="228"/>
  <c r="L57" i="228"/>
  <c r="K57" i="228"/>
  <c r="J57" i="228"/>
  <c r="P57" i="228"/>
  <c r="H57" i="228"/>
  <c r="L5" i="228"/>
  <c r="F5" i="228"/>
  <c r="P5" i="228"/>
  <c r="O5" i="228"/>
  <c r="H5" i="228"/>
  <c r="N5" i="228"/>
  <c r="J5" i="228"/>
  <c r="K5" i="228"/>
  <c r="I5" i="228"/>
  <c r="M5" i="228"/>
  <c r="G5" i="228"/>
  <c r="P6" i="228"/>
  <c r="J6" i="228"/>
  <c r="I6" i="228"/>
  <c r="O6" i="228"/>
  <c r="H6" i="228"/>
  <c r="N6" i="228"/>
  <c r="G6" i="228"/>
  <c r="K6" i="228"/>
  <c r="F6" i="228"/>
  <c r="M6" i="228"/>
  <c r="L6" i="228"/>
  <c r="F44" i="228"/>
  <c r="F46" i="228" s="1"/>
  <c r="M14" i="228"/>
  <c r="G14" i="228"/>
  <c r="K14" i="228"/>
  <c r="J14" i="228"/>
  <c r="P14" i="228"/>
  <c r="I14" i="228"/>
  <c r="L14" i="228"/>
  <c r="O14" i="228"/>
  <c r="F14" i="228"/>
  <c r="N14" i="228"/>
  <c r="H14" i="228"/>
  <c r="O60" i="228"/>
  <c r="I60" i="228"/>
  <c r="N60" i="228"/>
  <c r="G60" i="228"/>
  <c r="P60" i="228"/>
  <c r="H60" i="228"/>
  <c r="M60" i="228"/>
  <c r="L60" i="228"/>
  <c r="K60" i="228"/>
  <c r="F60" i="228"/>
  <c r="Q60" i="228" s="1"/>
  <c r="J60" i="228"/>
  <c r="R45" i="228"/>
  <c r="L45" i="228"/>
  <c r="L46" i="228" s="1"/>
  <c r="N31" i="228"/>
  <c r="H31" i="228"/>
  <c r="O31" i="228"/>
  <c r="I31" i="228"/>
  <c r="P31" i="228"/>
  <c r="F31" i="228"/>
  <c r="M31" i="228"/>
  <c r="L31" i="228"/>
  <c r="G31" i="228"/>
  <c r="J31" i="228"/>
  <c r="K31" i="228"/>
  <c r="F15" i="228"/>
  <c r="L15" i="228"/>
  <c r="R15" i="228" s="1"/>
  <c r="F63" i="228"/>
  <c r="R63" i="228" s="1"/>
  <c r="M55" i="228"/>
  <c r="G55" i="228"/>
  <c r="L55" i="228"/>
  <c r="N55" i="228"/>
  <c r="F55" i="228"/>
  <c r="I55" i="228"/>
  <c r="H55" i="228"/>
  <c r="P55" i="228"/>
  <c r="J55" i="228"/>
  <c r="K55" i="228"/>
  <c r="O55" i="228"/>
  <c r="N4" i="228"/>
  <c r="H4" i="228"/>
  <c r="O4" i="228"/>
  <c r="G4" i="228"/>
  <c r="J4" i="228"/>
  <c r="I4" i="228"/>
  <c r="F4" i="228"/>
  <c r="M4" i="228"/>
  <c r="L4" i="228"/>
  <c r="P4" i="228"/>
  <c r="K4" i="228"/>
  <c r="P3" i="228"/>
  <c r="J3" i="228"/>
  <c r="I3" i="228"/>
  <c r="M3" i="228"/>
  <c r="L3" i="228"/>
  <c r="H3" i="228"/>
  <c r="O3" i="228"/>
  <c r="G3" i="228"/>
  <c r="K3" i="228"/>
  <c r="N3" i="228"/>
  <c r="F3" i="228"/>
  <c r="I12" i="228"/>
  <c r="H12" i="228"/>
  <c r="N12" i="228"/>
  <c r="G12" i="228"/>
  <c r="M12" i="228"/>
  <c r="F12" i="228"/>
  <c r="J12" i="228"/>
  <c r="K12" i="228"/>
  <c r="L12" i="228"/>
  <c r="N28" i="228"/>
  <c r="H28" i="228"/>
  <c r="O28" i="228"/>
  <c r="I28" i="228"/>
  <c r="L28" i="228"/>
  <c r="K28" i="228"/>
  <c r="J28" i="228"/>
  <c r="M28" i="228"/>
  <c r="G28" i="228"/>
  <c r="F28" i="228"/>
  <c r="P28" i="228"/>
  <c r="F69" i="228"/>
  <c r="L69" i="228" s="1"/>
  <c r="R69" i="228" s="1"/>
  <c r="M58" i="228"/>
  <c r="G58" i="228"/>
  <c r="N58" i="228"/>
  <c r="F58" i="228"/>
  <c r="O58" i="228"/>
  <c r="H58" i="228"/>
  <c r="J58" i="228"/>
  <c r="I58" i="228"/>
  <c r="K58" i="228"/>
  <c r="P58" i="228"/>
  <c r="L58" i="228"/>
  <c r="K17" i="228"/>
  <c r="O17" i="228"/>
  <c r="H17" i="228"/>
  <c r="N17" i="228"/>
  <c r="G17" i="228"/>
  <c r="M17" i="228"/>
  <c r="F17" i="228"/>
  <c r="P17" i="228"/>
  <c r="I17" i="228"/>
  <c r="L17" i="228"/>
  <c r="J17" i="228"/>
  <c r="J65" i="228"/>
  <c r="K65" i="228"/>
  <c r="L65" i="228"/>
  <c r="I65" i="228"/>
  <c r="H65" i="228"/>
  <c r="G65" i="228"/>
  <c r="M65" i="228"/>
  <c r="N65" i="228"/>
  <c r="F65" i="228"/>
  <c r="F68" i="228"/>
  <c r="R68" i="228" s="1"/>
  <c r="D92" i="228"/>
  <c r="M76" i="228"/>
  <c r="G76" i="228"/>
  <c r="J76" i="228"/>
  <c r="K76" i="228"/>
  <c r="I76" i="228"/>
  <c r="H76" i="228"/>
  <c r="F76" i="228"/>
  <c r="L76" i="228"/>
  <c r="N76" i="228"/>
  <c r="J27" i="228"/>
  <c r="I27" i="228"/>
  <c r="P27" i="228"/>
  <c r="H27" i="228"/>
  <c r="O27" i="228"/>
  <c r="F27" i="228"/>
  <c r="Q27" i="228" s="1"/>
  <c r="K27" i="228"/>
  <c r="M27" i="228"/>
  <c r="N27" i="228"/>
  <c r="M16" i="228"/>
  <c r="G16" i="228"/>
  <c r="O16" i="228"/>
  <c r="H16" i="228"/>
  <c r="N16" i="228"/>
  <c r="F16" i="228"/>
  <c r="L16" i="228"/>
  <c r="P16" i="228"/>
  <c r="I16" i="228"/>
  <c r="J16" i="228"/>
  <c r="K16" i="228"/>
  <c r="F81" i="228"/>
  <c r="M61" i="228"/>
  <c r="G61" i="228"/>
  <c r="O61" i="228"/>
  <c r="H61" i="228"/>
  <c r="P61" i="228"/>
  <c r="I61" i="228"/>
  <c r="K61" i="228"/>
  <c r="J61" i="228"/>
  <c r="F61" i="228"/>
  <c r="L61" i="228"/>
  <c r="N61" i="228"/>
  <c r="M54" i="228"/>
  <c r="G54" i="228"/>
  <c r="J54" i="228"/>
  <c r="K54" i="228"/>
  <c r="I54" i="228"/>
  <c r="H54" i="228"/>
  <c r="F54" i="228"/>
  <c r="L54" i="228"/>
  <c r="N54" i="228"/>
  <c r="P9" i="228"/>
  <c r="J9" i="228"/>
  <c r="K9" i="228"/>
  <c r="I9" i="228"/>
  <c r="O9" i="228"/>
  <c r="H9" i="228"/>
  <c r="L9" i="228"/>
  <c r="G9" i="228"/>
  <c r="F9" i="228"/>
  <c r="N9" i="228"/>
  <c r="M9" i="228"/>
  <c r="M73" i="228"/>
  <c r="G73" i="228"/>
  <c r="J73" i="228"/>
  <c r="K73" i="228"/>
  <c r="N73" i="228"/>
  <c r="L73" i="228"/>
  <c r="I73" i="228"/>
  <c r="F73" i="228"/>
  <c r="H73" i="228"/>
  <c r="J66" i="228"/>
  <c r="M66" i="228"/>
  <c r="F66" i="228"/>
  <c r="N66" i="228"/>
  <c r="G66" i="228"/>
  <c r="I66" i="228"/>
  <c r="H66" i="228"/>
  <c r="K66" i="228"/>
  <c r="L66" i="228"/>
  <c r="O94" i="228"/>
  <c r="R94" i="228" s="1"/>
  <c r="H94" i="228"/>
  <c r="K56" i="228"/>
  <c r="M56" i="228"/>
  <c r="F56" i="228"/>
  <c r="N56" i="228"/>
  <c r="G56" i="228"/>
  <c r="P56" i="228"/>
  <c r="O56" i="228"/>
  <c r="L56" i="228"/>
  <c r="H56" i="228"/>
  <c r="J56" i="228"/>
  <c r="I56" i="228"/>
  <c r="M53" i="228"/>
  <c r="G53" i="228"/>
  <c r="H53" i="228"/>
  <c r="I53" i="228"/>
  <c r="K53" i="228"/>
  <c r="J53" i="228"/>
  <c r="F53" i="228"/>
  <c r="O53" i="228" s="1"/>
  <c r="R53" i="228" s="1"/>
  <c r="L53" i="228"/>
  <c r="N53" i="228"/>
  <c r="L29" i="228"/>
  <c r="F29" i="228"/>
  <c r="M29" i="228"/>
  <c r="G29" i="228"/>
  <c r="P29" i="228"/>
  <c r="H29" i="228"/>
  <c r="O29" i="228"/>
  <c r="N29" i="228"/>
  <c r="I29" i="228"/>
  <c r="J29" i="228"/>
  <c r="K29" i="228"/>
  <c r="M52" i="228"/>
  <c r="G52" i="228"/>
  <c r="L52" i="228"/>
  <c r="N52" i="228"/>
  <c r="F52" i="228"/>
  <c r="K52" i="228"/>
  <c r="J52" i="228"/>
  <c r="I52" i="228"/>
  <c r="H52" i="228"/>
  <c r="L32" i="228"/>
  <c r="F32" i="228"/>
  <c r="M32" i="228"/>
  <c r="G32" i="228"/>
  <c r="J32" i="228"/>
  <c r="I32" i="228"/>
  <c r="P32" i="228"/>
  <c r="H32" i="228"/>
  <c r="K32" i="228"/>
  <c r="O32" i="228"/>
  <c r="N32" i="228"/>
  <c r="P34" i="228"/>
  <c r="N34" i="228"/>
  <c r="H34" i="228"/>
  <c r="O34" i="228"/>
  <c r="I34" i="228"/>
  <c r="J34" i="228"/>
  <c r="G34" i="228"/>
  <c r="F34" i="228"/>
  <c r="K34" i="228"/>
  <c r="M34" i="228"/>
  <c r="L34" i="228"/>
  <c r="N10" i="228"/>
  <c r="H10" i="228"/>
  <c r="K10" i="228"/>
  <c r="J10" i="228"/>
  <c r="P10" i="228"/>
  <c r="I10" i="228"/>
  <c r="L10" i="228"/>
  <c r="O10" i="228"/>
  <c r="M10" i="228"/>
  <c r="F10" i="228"/>
  <c r="G10" i="228"/>
  <c r="I43" i="228"/>
  <c r="I46" i="228" s="1"/>
  <c r="D46" i="228"/>
  <c r="D87" i="228"/>
  <c r="F88" i="228"/>
  <c r="L88" i="228" s="1"/>
  <c r="H67" i="228"/>
  <c r="R67" i="228" s="1"/>
  <c r="F72" i="228"/>
  <c r="R72" i="228"/>
  <c r="K26" i="228"/>
  <c r="O26" i="228"/>
  <c r="H26" i="228"/>
  <c r="N26" i="228"/>
  <c r="N38" i="228" s="1"/>
  <c r="G26" i="228"/>
  <c r="G38" i="228" s="1"/>
  <c r="M26" i="228"/>
  <c r="F26" i="228"/>
  <c r="P26" i="228"/>
  <c r="I26" i="228"/>
  <c r="L26" i="228"/>
  <c r="J26" i="228"/>
  <c r="M74" i="228"/>
  <c r="G74" i="228"/>
  <c r="O74" i="228" s="1"/>
  <c r="L74" i="228"/>
  <c r="N74" i="228"/>
  <c r="F74" i="228"/>
  <c r="K74" i="228"/>
  <c r="J74" i="228"/>
  <c r="I74" i="228"/>
  <c r="H74" i="228"/>
  <c r="K59" i="228"/>
  <c r="N59" i="228"/>
  <c r="G59" i="228"/>
  <c r="O59" i="228"/>
  <c r="H59" i="228"/>
  <c r="F59" i="228"/>
  <c r="P59" i="228"/>
  <c r="M59" i="228"/>
  <c r="I59" i="228"/>
  <c r="L59" i="228"/>
  <c r="J59" i="228"/>
  <c r="F89" i="228"/>
  <c r="L89" i="228" s="1"/>
  <c r="L8" i="228"/>
  <c r="F8" i="228"/>
  <c r="J8" i="228"/>
  <c r="P8" i="228"/>
  <c r="I8" i="228"/>
  <c r="O8" i="228"/>
  <c r="H8" i="228"/>
  <c r="K8" i="228"/>
  <c r="M8" i="228"/>
  <c r="G8" i="228"/>
  <c r="N8" i="228"/>
  <c r="R14" i="227"/>
  <c r="R10" i="227"/>
  <c r="J65" i="227"/>
  <c r="M65" i="227"/>
  <c r="F65" i="227"/>
  <c r="N65" i="227"/>
  <c r="G65" i="227"/>
  <c r="L65" i="227"/>
  <c r="K65" i="227"/>
  <c r="H65" i="227"/>
  <c r="I65" i="227"/>
  <c r="R63" i="227"/>
  <c r="F63" i="227"/>
  <c r="N32" i="227"/>
  <c r="H32" i="227"/>
  <c r="O32" i="227"/>
  <c r="I32" i="227"/>
  <c r="L32" i="227"/>
  <c r="K32" i="227"/>
  <c r="J32" i="227"/>
  <c r="G32" i="227"/>
  <c r="M32" i="227"/>
  <c r="F32" i="227"/>
  <c r="Q32" i="227" s="1"/>
  <c r="P32" i="227"/>
  <c r="J66" i="227"/>
  <c r="H66" i="227"/>
  <c r="I66" i="227"/>
  <c r="N66" i="227"/>
  <c r="M66" i="227"/>
  <c r="L66" i="227"/>
  <c r="K66" i="227"/>
  <c r="O66" i="227" s="1"/>
  <c r="F66" i="227"/>
  <c r="G66" i="227"/>
  <c r="M74" i="227"/>
  <c r="G74" i="227"/>
  <c r="H74" i="227"/>
  <c r="I74" i="227"/>
  <c r="F74" i="227"/>
  <c r="N74" i="227"/>
  <c r="L74" i="227"/>
  <c r="J74" i="227"/>
  <c r="K74" i="227"/>
  <c r="O16" i="227"/>
  <c r="I16" i="227"/>
  <c r="M16" i="227"/>
  <c r="F16" i="227"/>
  <c r="L16" i="227"/>
  <c r="K16" i="227"/>
  <c r="J16" i="227"/>
  <c r="N16" i="227"/>
  <c r="G16" i="227"/>
  <c r="Q16" i="227" s="1"/>
  <c r="P16" i="227"/>
  <c r="H16" i="227"/>
  <c r="N5" i="227"/>
  <c r="H5" i="227"/>
  <c r="O5" i="227"/>
  <c r="G5" i="227"/>
  <c r="M5" i="227"/>
  <c r="F5" i="227"/>
  <c r="L5" i="227"/>
  <c r="K5" i="227"/>
  <c r="P5" i="227"/>
  <c r="I5" i="227"/>
  <c r="J5" i="227"/>
  <c r="P31" i="227"/>
  <c r="J31" i="227"/>
  <c r="K31" i="227"/>
  <c r="H31" i="227"/>
  <c r="O31" i="227"/>
  <c r="G31" i="227"/>
  <c r="N31" i="227"/>
  <c r="F31" i="227"/>
  <c r="M31" i="227"/>
  <c r="I31" i="227"/>
  <c r="L31" i="227"/>
  <c r="F69" i="227"/>
  <c r="L69" i="227" s="1"/>
  <c r="K56" i="227"/>
  <c r="O56" i="227"/>
  <c r="H56" i="227"/>
  <c r="P56" i="227"/>
  <c r="I56" i="227"/>
  <c r="L56" i="227"/>
  <c r="J56" i="227"/>
  <c r="G56" i="227"/>
  <c r="F56" i="227"/>
  <c r="M56" i="227"/>
  <c r="N56" i="227"/>
  <c r="R9" i="227"/>
  <c r="D46" i="227"/>
  <c r="I43" i="227"/>
  <c r="I46" i="227" s="1"/>
  <c r="L3" i="227"/>
  <c r="F3" i="227"/>
  <c r="N3" i="227"/>
  <c r="G3" i="227"/>
  <c r="M3" i="227"/>
  <c r="K3" i="227"/>
  <c r="J3" i="227"/>
  <c r="O3" i="227"/>
  <c r="H3" i="227"/>
  <c r="P3" i="227"/>
  <c r="I3" i="227"/>
  <c r="P34" i="227"/>
  <c r="J34" i="227"/>
  <c r="K34" i="227"/>
  <c r="L34" i="227"/>
  <c r="I34" i="227"/>
  <c r="H34" i="227"/>
  <c r="O34" i="227"/>
  <c r="G34" i="227"/>
  <c r="M34" i="227"/>
  <c r="N34" i="227"/>
  <c r="F34" i="227"/>
  <c r="M93" i="227"/>
  <c r="G93" i="227"/>
  <c r="L93" i="227"/>
  <c r="K93" i="227"/>
  <c r="J93" i="227"/>
  <c r="N93" i="227"/>
  <c r="F93" i="227"/>
  <c r="I93" i="227"/>
  <c r="H93" i="227"/>
  <c r="O93" i="227"/>
  <c r="Q93" i="227" s="1"/>
  <c r="P93" i="227"/>
  <c r="K12" i="227"/>
  <c r="N12" i="227"/>
  <c r="G12" i="227"/>
  <c r="M12" i="227"/>
  <c r="F12" i="227"/>
  <c r="L12" i="227"/>
  <c r="J12" i="227"/>
  <c r="H12" i="227"/>
  <c r="I12" i="227"/>
  <c r="J64" i="227"/>
  <c r="K64" i="227"/>
  <c r="L64" i="227"/>
  <c r="G64" i="227"/>
  <c r="F64" i="227"/>
  <c r="N64" i="227"/>
  <c r="M64" i="227"/>
  <c r="H64" i="227"/>
  <c r="I64" i="227"/>
  <c r="M76" i="227"/>
  <c r="G76" i="227"/>
  <c r="L76" i="227"/>
  <c r="N76" i="227"/>
  <c r="F76" i="227"/>
  <c r="K76" i="227"/>
  <c r="J76" i="227"/>
  <c r="H76" i="227"/>
  <c r="I76" i="227"/>
  <c r="I62" i="227"/>
  <c r="L30" i="227"/>
  <c r="F30" i="227"/>
  <c r="M30" i="227"/>
  <c r="G30" i="227"/>
  <c r="N30" i="227"/>
  <c r="K30" i="227"/>
  <c r="J30" i="227"/>
  <c r="I30" i="227"/>
  <c r="O30" i="227"/>
  <c r="P30" i="227"/>
  <c r="H30" i="227"/>
  <c r="M58" i="227"/>
  <c r="G58" i="227"/>
  <c r="P58" i="227"/>
  <c r="I58" i="227"/>
  <c r="J58" i="227"/>
  <c r="O58" i="227"/>
  <c r="N58" i="227"/>
  <c r="L58" i="227"/>
  <c r="K58" i="227"/>
  <c r="F58" i="227"/>
  <c r="H58" i="227"/>
  <c r="L26" i="227"/>
  <c r="M26" i="227"/>
  <c r="G26" i="227"/>
  <c r="N26" i="227"/>
  <c r="K26" i="227"/>
  <c r="J26" i="227"/>
  <c r="I26" i="227"/>
  <c r="O26" i="227"/>
  <c r="F26" i="227"/>
  <c r="P26" i="227"/>
  <c r="H26" i="227"/>
  <c r="M53" i="227"/>
  <c r="G53" i="227"/>
  <c r="J53" i="227"/>
  <c r="K53" i="227"/>
  <c r="F53" i="227"/>
  <c r="N53" i="227"/>
  <c r="L53" i="227"/>
  <c r="H53" i="227"/>
  <c r="I53" i="227"/>
  <c r="K13" i="227"/>
  <c r="P13" i="227"/>
  <c r="I13" i="227"/>
  <c r="O13" i="227"/>
  <c r="H13" i="227"/>
  <c r="N13" i="227"/>
  <c r="G13" i="227"/>
  <c r="M13" i="227"/>
  <c r="F13" i="227"/>
  <c r="J13" i="227"/>
  <c r="L13" i="227"/>
  <c r="H67" i="227"/>
  <c r="R67" i="227" s="1"/>
  <c r="F44" i="227"/>
  <c r="F46" i="227" s="1"/>
  <c r="F89" i="227"/>
  <c r="L89" i="227" s="1"/>
  <c r="R89" i="227" s="1"/>
  <c r="D87" i="227"/>
  <c r="M61" i="227"/>
  <c r="G61" i="227"/>
  <c r="J61" i="227"/>
  <c r="K61" i="227"/>
  <c r="P61" i="227"/>
  <c r="F61" i="227"/>
  <c r="O61" i="227"/>
  <c r="N61" i="227"/>
  <c r="L61" i="227"/>
  <c r="H61" i="227"/>
  <c r="I61" i="227"/>
  <c r="R45" i="227"/>
  <c r="L45" i="227"/>
  <c r="L46" i="227" s="1"/>
  <c r="M73" i="227"/>
  <c r="G73" i="227"/>
  <c r="L73" i="227"/>
  <c r="N73" i="227"/>
  <c r="F73" i="227"/>
  <c r="I73" i="227"/>
  <c r="H73" i="227"/>
  <c r="J73" i="227"/>
  <c r="K73" i="227"/>
  <c r="M52" i="227"/>
  <c r="G52" i="227"/>
  <c r="H52" i="227"/>
  <c r="I52" i="227"/>
  <c r="F52" i="227"/>
  <c r="N52" i="227"/>
  <c r="L52" i="227"/>
  <c r="J52" i="227"/>
  <c r="K52" i="227"/>
  <c r="Q90" i="227"/>
  <c r="L90" i="227" s="1"/>
  <c r="R90" i="227" s="1"/>
  <c r="O57" i="227"/>
  <c r="I57" i="227"/>
  <c r="P57" i="227"/>
  <c r="H57" i="227"/>
  <c r="J57" i="227"/>
  <c r="G57" i="227"/>
  <c r="F57" i="227"/>
  <c r="N57" i="227"/>
  <c r="M57" i="227"/>
  <c r="K57" i="227"/>
  <c r="L57" i="227"/>
  <c r="R7" i="227"/>
  <c r="K27" i="227"/>
  <c r="M27" i="227"/>
  <c r="I27" i="227"/>
  <c r="H27" i="227"/>
  <c r="P27" i="227"/>
  <c r="F27" i="227"/>
  <c r="O27" i="227"/>
  <c r="J27" i="227"/>
  <c r="N27" i="227"/>
  <c r="M51" i="227"/>
  <c r="G51" i="227"/>
  <c r="L51" i="227"/>
  <c r="N51" i="227"/>
  <c r="F51" i="227"/>
  <c r="I51" i="227"/>
  <c r="H51" i="227"/>
  <c r="J51" i="227"/>
  <c r="K51" i="227"/>
  <c r="O50" i="227"/>
  <c r="M55" i="227"/>
  <c r="G55" i="227"/>
  <c r="O55" i="227"/>
  <c r="H55" i="227"/>
  <c r="P55" i="227"/>
  <c r="I55" i="227"/>
  <c r="N55" i="227"/>
  <c r="L55" i="227"/>
  <c r="K55" i="227"/>
  <c r="J55" i="227"/>
  <c r="F55" i="227"/>
  <c r="R15" i="227"/>
  <c r="L33" i="227"/>
  <c r="F33" i="227"/>
  <c r="M33" i="227"/>
  <c r="G33" i="227"/>
  <c r="P33" i="227"/>
  <c r="H33" i="227"/>
  <c r="O33" i="227"/>
  <c r="N33" i="227"/>
  <c r="K33" i="227"/>
  <c r="Q33" i="227"/>
  <c r="I33" i="227"/>
  <c r="J33" i="227"/>
  <c r="P4" i="227"/>
  <c r="J4" i="227"/>
  <c r="N4" i="227"/>
  <c r="G4" i="227"/>
  <c r="M4" i="227"/>
  <c r="F4" i="227"/>
  <c r="L4" i="227"/>
  <c r="K4" i="227"/>
  <c r="O4" i="227"/>
  <c r="H4" i="227"/>
  <c r="I4" i="227"/>
  <c r="K59" i="227"/>
  <c r="P59" i="227"/>
  <c r="I59" i="227"/>
  <c r="J59" i="227"/>
  <c r="M59" i="227"/>
  <c r="L59" i="227"/>
  <c r="H59" i="227"/>
  <c r="G59" i="227"/>
  <c r="N59" i="227"/>
  <c r="F59" i="227"/>
  <c r="O59" i="227"/>
  <c r="D48" i="227"/>
  <c r="K47" i="227"/>
  <c r="K48" i="227" s="1"/>
  <c r="N47" i="227"/>
  <c r="N48" i="227" s="1"/>
  <c r="F47" i="227"/>
  <c r="F48" i="227" s="1"/>
  <c r="M75" i="227"/>
  <c r="G75" i="227"/>
  <c r="J75" i="227"/>
  <c r="K75" i="227"/>
  <c r="F75" i="227"/>
  <c r="N75" i="227"/>
  <c r="L75" i="227"/>
  <c r="H75" i="227"/>
  <c r="I75" i="227"/>
  <c r="M17" i="227"/>
  <c r="G17" i="227"/>
  <c r="N17" i="227"/>
  <c r="F17" i="227"/>
  <c r="L17" i="227"/>
  <c r="K17" i="227"/>
  <c r="J17" i="227"/>
  <c r="O17" i="227"/>
  <c r="H17" i="227"/>
  <c r="P17" i="227"/>
  <c r="I17" i="227"/>
  <c r="Q17" i="227" s="1"/>
  <c r="F81" i="227"/>
  <c r="L81" i="227" s="1"/>
  <c r="R81" i="227" s="1"/>
  <c r="R50" i="227"/>
  <c r="L6" i="227"/>
  <c r="F6" i="227"/>
  <c r="O6" i="227"/>
  <c r="H6" i="227"/>
  <c r="N6" i="227"/>
  <c r="G6" i="227"/>
  <c r="M6" i="227"/>
  <c r="K6" i="227"/>
  <c r="P6" i="227"/>
  <c r="I6" i="227"/>
  <c r="J6" i="227"/>
  <c r="P28" i="227"/>
  <c r="J28" i="227"/>
  <c r="K28" i="227"/>
  <c r="N28" i="227"/>
  <c r="F28" i="227"/>
  <c r="M28" i="227"/>
  <c r="L28" i="227"/>
  <c r="I28" i="227"/>
  <c r="Q28" i="227" s="1"/>
  <c r="O28" i="227"/>
  <c r="G28" i="227"/>
  <c r="H28" i="227"/>
  <c r="H94" i="227"/>
  <c r="M54" i="227"/>
  <c r="G54" i="227"/>
  <c r="G71" i="227" s="1"/>
  <c r="L54" i="227"/>
  <c r="N54" i="227"/>
  <c r="F54" i="227"/>
  <c r="K54" i="227"/>
  <c r="J54" i="227"/>
  <c r="H54" i="227"/>
  <c r="H71" i="227" s="1"/>
  <c r="I54" i="227"/>
  <c r="D92" i="227"/>
  <c r="Q8" i="227"/>
  <c r="R8" i="227" s="1"/>
  <c r="R88" i="227"/>
  <c r="M93" i="226"/>
  <c r="G93" i="226"/>
  <c r="J93" i="226"/>
  <c r="P93" i="226"/>
  <c r="I93" i="226"/>
  <c r="O93" i="226"/>
  <c r="H93" i="226"/>
  <c r="K93" i="226"/>
  <c r="Q93" i="226" s="1"/>
  <c r="N93" i="226"/>
  <c r="L93" i="226"/>
  <c r="F93" i="226"/>
  <c r="F15" i="226"/>
  <c r="L15" i="226" s="1"/>
  <c r="R15" i="226" s="1"/>
  <c r="K59" i="226"/>
  <c r="N59" i="226"/>
  <c r="G59" i="226"/>
  <c r="O59" i="226"/>
  <c r="H59" i="226"/>
  <c r="P59" i="226"/>
  <c r="M59" i="226"/>
  <c r="L59" i="226"/>
  <c r="J59" i="226"/>
  <c r="I59" i="226"/>
  <c r="F59" i="226"/>
  <c r="R45" i="226"/>
  <c r="L45" i="226"/>
  <c r="L46" i="226" s="1"/>
  <c r="P34" i="226"/>
  <c r="N34" i="226"/>
  <c r="H34" i="226"/>
  <c r="O34" i="226"/>
  <c r="I34" i="226"/>
  <c r="G34" i="226"/>
  <c r="F34" i="226"/>
  <c r="M34" i="226"/>
  <c r="L34" i="226"/>
  <c r="J34" i="226"/>
  <c r="K34" i="226"/>
  <c r="P3" i="226"/>
  <c r="J3" i="226"/>
  <c r="N3" i="226"/>
  <c r="G3" i="226"/>
  <c r="M3" i="226"/>
  <c r="F3" i="226"/>
  <c r="L3" i="226"/>
  <c r="K3" i="226"/>
  <c r="O3" i="226"/>
  <c r="H3" i="226"/>
  <c r="I3" i="226"/>
  <c r="P33" i="226"/>
  <c r="J33" i="226"/>
  <c r="K33" i="226"/>
  <c r="M33" i="226"/>
  <c r="L33" i="226"/>
  <c r="I33" i="226"/>
  <c r="H33" i="226"/>
  <c r="N33" i="226"/>
  <c r="F33" i="226"/>
  <c r="Q33" i="226" s="1"/>
  <c r="R33" i="226" s="1"/>
  <c r="G33" i="226"/>
  <c r="O33" i="226"/>
  <c r="F88" i="226"/>
  <c r="L88" i="226" s="1"/>
  <c r="D87" i="226"/>
  <c r="K56" i="226"/>
  <c r="M56" i="226"/>
  <c r="F56" i="226"/>
  <c r="N56" i="226"/>
  <c r="G56" i="226"/>
  <c r="O56" i="226"/>
  <c r="L56" i="226"/>
  <c r="J56" i="226"/>
  <c r="I56" i="226"/>
  <c r="P56" i="226"/>
  <c r="H56" i="226"/>
  <c r="Q56" i="226" s="1"/>
  <c r="F89" i="226"/>
  <c r="L89" i="226" s="1"/>
  <c r="R89" i="226" s="1"/>
  <c r="R43" i="226"/>
  <c r="Q13" i="226"/>
  <c r="R13" i="226" s="1"/>
  <c r="Q9" i="226"/>
  <c r="R9" i="226" s="1"/>
  <c r="M74" i="226"/>
  <c r="G74" i="226"/>
  <c r="O74" i="226" s="1"/>
  <c r="L74" i="226"/>
  <c r="K74" i="226"/>
  <c r="J74" i="226"/>
  <c r="N74" i="226"/>
  <c r="F74" i="226"/>
  <c r="I74" i="226"/>
  <c r="H74" i="226"/>
  <c r="M73" i="226"/>
  <c r="G73" i="226"/>
  <c r="J73" i="226"/>
  <c r="I73" i="226"/>
  <c r="H73" i="226"/>
  <c r="K73" i="226"/>
  <c r="N73" i="226"/>
  <c r="L73" i="226"/>
  <c r="F73" i="226"/>
  <c r="N31" i="226"/>
  <c r="H31" i="226"/>
  <c r="O31" i="226"/>
  <c r="I31" i="226"/>
  <c r="M31" i="226"/>
  <c r="L31" i="226"/>
  <c r="K31" i="226"/>
  <c r="J31" i="226"/>
  <c r="P31" i="226"/>
  <c r="F31" i="226"/>
  <c r="G31" i="226"/>
  <c r="Q31" i="226" s="1"/>
  <c r="J27" i="226"/>
  <c r="P27" i="226"/>
  <c r="H27" i="226"/>
  <c r="O27" i="226"/>
  <c r="F27" i="226"/>
  <c r="N27" i="226"/>
  <c r="M27" i="226"/>
  <c r="I27" i="226"/>
  <c r="K27" i="226"/>
  <c r="K17" i="226"/>
  <c r="N17" i="226"/>
  <c r="G17" i="226"/>
  <c r="M17" i="226"/>
  <c r="F17" i="226"/>
  <c r="L17" i="226"/>
  <c r="J17" i="226"/>
  <c r="O17" i="226"/>
  <c r="H17" i="226"/>
  <c r="P17" i="226"/>
  <c r="I17" i="226"/>
  <c r="J65" i="226"/>
  <c r="K65" i="226"/>
  <c r="I65" i="226"/>
  <c r="L65" i="226"/>
  <c r="N65" i="226"/>
  <c r="M65" i="226"/>
  <c r="H65" i="226"/>
  <c r="G65" i="226"/>
  <c r="F65" i="226"/>
  <c r="J66" i="226"/>
  <c r="M66" i="226"/>
  <c r="F66" i="226"/>
  <c r="O66" i="226" s="1"/>
  <c r="L66" i="226"/>
  <c r="K66" i="226"/>
  <c r="N66" i="226"/>
  <c r="G66" i="226"/>
  <c r="I66" i="226"/>
  <c r="H66" i="226"/>
  <c r="D48" i="226"/>
  <c r="F47" i="226"/>
  <c r="F48" i="226" s="1"/>
  <c r="N47" i="226"/>
  <c r="N48" i="226" s="1"/>
  <c r="K47" i="226"/>
  <c r="K48" i="226" s="1"/>
  <c r="I62" i="226"/>
  <c r="Q8" i="226"/>
  <c r="R8" i="226" s="1"/>
  <c r="H67" i="226"/>
  <c r="R67" i="226" s="1"/>
  <c r="F63" i="226"/>
  <c r="R63" i="226" s="1"/>
  <c r="F69" i="226"/>
  <c r="L29" i="226"/>
  <c r="F29" i="226"/>
  <c r="M29" i="226"/>
  <c r="G29" i="226"/>
  <c r="O29" i="226"/>
  <c r="N29" i="226"/>
  <c r="K29" i="226"/>
  <c r="J29" i="226"/>
  <c r="P29" i="226"/>
  <c r="H29" i="226"/>
  <c r="I29" i="226"/>
  <c r="M76" i="226"/>
  <c r="G76" i="226"/>
  <c r="J76" i="226"/>
  <c r="I76" i="226"/>
  <c r="H76" i="226"/>
  <c r="K76" i="226"/>
  <c r="L76" i="226"/>
  <c r="F76" i="226"/>
  <c r="N76" i="226"/>
  <c r="M54" i="226"/>
  <c r="G54" i="226"/>
  <c r="J54" i="226"/>
  <c r="K54" i="226"/>
  <c r="H54" i="226"/>
  <c r="F54" i="226"/>
  <c r="N54" i="226"/>
  <c r="I54" i="226"/>
  <c r="L54" i="226"/>
  <c r="I12" i="226"/>
  <c r="N12" i="226"/>
  <c r="G12" i="226"/>
  <c r="M12" i="226"/>
  <c r="F12" i="226"/>
  <c r="L12" i="226"/>
  <c r="K12" i="226"/>
  <c r="H12" i="226"/>
  <c r="J12" i="226"/>
  <c r="F72" i="226"/>
  <c r="M52" i="226"/>
  <c r="G52" i="226"/>
  <c r="L52" i="226"/>
  <c r="N52" i="226"/>
  <c r="F52" i="226"/>
  <c r="J52" i="226"/>
  <c r="I52" i="226"/>
  <c r="H52" i="226"/>
  <c r="K52" i="226"/>
  <c r="F81" i="226"/>
  <c r="L81" i="226" s="1"/>
  <c r="R81" i="226" s="1"/>
  <c r="Q6" i="226"/>
  <c r="R6" i="226" s="1"/>
  <c r="L32" i="226"/>
  <c r="F32" i="226"/>
  <c r="M32" i="226"/>
  <c r="G32" i="226"/>
  <c r="I32" i="226"/>
  <c r="P32" i="226"/>
  <c r="H32" i="226"/>
  <c r="O32" i="226"/>
  <c r="N32" i="226"/>
  <c r="J32" i="226"/>
  <c r="K32" i="226"/>
  <c r="O50" i="226"/>
  <c r="M58" i="226"/>
  <c r="G58" i="226"/>
  <c r="N58" i="226"/>
  <c r="F58" i="226"/>
  <c r="O58" i="226"/>
  <c r="H58" i="226"/>
  <c r="I58" i="226"/>
  <c r="P58" i="226"/>
  <c r="L58" i="226"/>
  <c r="J58" i="226"/>
  <c r="K58" i="226"/>
  <c r="M53" i="226"/>
  <c r="G53" i="226"/>
  <c r="H53" i="226"/>
  <c r="I53" i="226"/>
  <c r="J53" i="226"/>
  <c r="F53" i="226"/>
  <c r="N53" i="226"/>
  <c r="K53" i="226"/>
  <c r="L53" i="226"/>
  <c r="L5" i="226"/>
  <c r="F5" i="226"/>
  <c r="O5" i="226"/>
  <c r="H5" i="226"/>
  <c r="N5" i="226"/>
  <c r="G5" i="226"/>
  <c r="M5" i="226"/>
  <c r="K5" i="226"/>
  <c r="P5" i="226"/>
  <c r="I5" i="226"/>
  <c r="J5" i="226"/>
  <c r="K26" i="226"/>
  <c r="N26" i="226"/>
  <c r="G26" i="226"/>
  <c r="M26" i="226"/>
  <c r="F26" i="226"/>
  <c r="L26" i="226"/>
  <c r="J26" i="226"/>
  <c r="O26" i="226"/>
  <c r="H26" i="226"/>
  <c r="P26" i="226"/>
  <c r="I26" i="226"/>
  <c r="M55" i="226"/>
  <c r="G55" i="226"/>
  <c r="L55" i="226"/>
  <c r="N55" i="226"/>
  <c r="F55" i="226"/>
  <c r="H55" i="226"/>
  <c r="P55" i="226"/>
  <c r="O55" i="226"/>
  <c r="K55" i="226"/>
  <c r="I55" i="226"/>
  <c r="J55" i="226"/>
  <c r="R60" i="226"/>
  <c r="M16" i="226"/>
  <c r="G16" i="226"/>
  <c r="N16" i="226"/>
  <c r="F16" i="226"/>
  <c r="L16" i="226"/>
  <c r="K16" i="226"/>
  <c r="J16" i="226"/>
  <c r="O16" i="226"/>
  <c r="H16" i="226"/>
  <c r="Q16" i="226" s="1"/>
  <c r="P16" i="226"/>
  <c r="I16" i="226"/>
  <c r="H94" i="226"/>
  <c r="O94" i="226" s="1"/>
  <c r="R94" i="226" s="1"/>
  <c r="R46" i="226"/>
  <c r="Q46" i="226"/>
  <c r="M61" i="226"/>
  <c r="G61" i="226"/>
  <c r="O61" i="226"/>
  <c r="H61" i="226"/>
  <c r="P61" i="226"/>
  <c r="I61" i="226"/>
  <c r="J61" i="226"/>
  <c r="F61" i="226"/>
  <c r="N61" i="226"/>
  <c r="L61" i="226"/>
  <c r="K61" i="226"/>
  <c r="N4" i="226"/>
  <c r="H4" i="226"/>
  <c r="O4" i="226"/>
  <c r="G4" i="226"/>
  <c r="M4" i="226"/>
  <c r="F4" i="226"/>
  <c r="L4" i="226"/>
  <c r="K4" i="226"/>
  <c r="P4" i="226"/>
  <c r="I4" i="226"/>
  <c r="J4" i="226"/>
  <c r="P30" i="226"/>
  <c r="J30" i="226"/>
  <c r="K30" i="226"/>
  <c r="I30" i="226"/>
  <c r="H30" i="226"/>
  <c r="O30" i="226"/>
  <c r="G30" i="226"/>
  <c r="N30" i="226"/>
  <c r="F30" i="226"/>
  <c r="L30" i="226"/>
  <c r="M30" i="226"/>
  <c r="M75" i="226"/>
  <c r="G75" i="226"/>
  <c r="H75" i="226"/>
  <c r="N75" i="226"/>
  <c r="F75" i="226"/>
  <c r="L75" i="226"/>
  <c r="I75" i="226"/>
  <c r="K75" i="226"/>
  <c r="J75" i="226"/>
  <c r="Q90" i="226"/>
  <c r="F68" i="226"/>
  <c r="R68" i="226" s="1"/>
  <c r="D92" i="226"/>
  <c r="R50" i="226"/>
  <c r="Q7" i="226"/>
  <c r="R7" i="226" s="1"/>
  <c r="F63" i="225"/>
  <c r="R63" i="225" s="1"/>
  <c r="H94" i="225"/>
  <c r="M17" i="225"/>
  <c r="G17" i="225"/>
  <c r="L17" i="225"/>
  <c r="K17" i="225"/>
  <c r="J17" i="225"/>
  <c r="P17" i="225"/>
  <c r="I17" i="225"/>
  <c r="N17" i="225"/>
  <c r="F17" i="225"/>
  <c r="O17" i="225"/>
  <c r="Q17" i="225" s="1"/>
  <c r="H17" i="225"/>
  <c r="L3" i="225"/>
  <c r="F3" i="225"/>
  <c r="M3" i="225"/>
  <c r="K3" i="225"/>
  <c r="J3" i="225"/>
  <c r="N3" i="225"/>
  <c r="G3" i="225"/>
  <c r="O3" i="225"/>
  <c r="I3" i="225"/>
  <c r="H3" i="225"/>
  <c r="P3" i="225"/>
  <c r="J65" i="225"/>
  <c r="M65" i="225"/>
  <c r="F65" i="225"/>
  <c r="K65" i="225"/>
  <c r="N65" i="225"/>
  <c r="G65" i="225"/>
  <c r="H65" i="225"/>
  <c r="O65" i="225"/>
  <c r="I65" i="225"/>
  <c r="L65" i="225"/>
  <c r="Q32" i="225"/>
  <c r="R32" i="225" s="1"/>
  <c r="N5" i="225"/>
  <c r="H5" i="225"/>
  <c r="M5" i="225"/>
  <c r="F5" i="225"/>
  <c r="L5" i="225"/>
  <c r="J5" i="225"/>
  <c r="K5" i="225"/>
  <c r="O5" i="225"/>
  <c r="G5" i="225"/>
  <c r="Q5" i="225" s="1"/>
  <c r="R5" i="225" s="1"/>
  <c r="P5" i="225"/>
  <c r="I5" i="225"/>
  <c r="P31" i="225"/>
  <c r="J31" i="225"/>
  <c r="K31" i="225"/>
  <c r="N31" i="225"/>
  <c r="F31" i="225"/>
  <c r="M31" i="225"/>
  <c r="L31" i="225"/>
  <c r="I31" i="225"/>
  <c r="O31" i="225"/>
  <c r="G31" i="225"/>
  <c r="H31" i="225"/>
  <c r="F68" i="225"/>
  <c r="R68" i="225" s="1"/>
  <c r="F69" i="225"/>
  <c r="L69" i="225" s="1"/>
  <c r="I62" i="225"/>
  <c r="J66" i="225"/>
  <c r="H66" i="225"/>
  <c r="M66" i="225"/>
  <c r="F66" i="225"/>
  <c r="I66" i="225"/>
  <c r="K66" i="225"/>
  <c r="G66" i="225"/>
  <c r="L66" i="225"/>
  <c r="N66" i="225"/>
  <c r="R47" i="225"/>
  <c r="L45" i="225"/>
  <c r="L46" i="225" s="1"/>
  <c r="R45" i="225"/>
  <c r="P34" i="225"/>
  <c r="J34" i="225"/>
  <c r="K34" i="225"/>
  <c r="H34" i="225"/>
  <c r="O34" i="225"/>
  <c r="G34" i="225"/>
  <c r="N34" i="225"/>
  <c r="F34" i="225"/>
  <c r="M34" i="225"/>
  <c r="I34" i="225"/>
  <c r="L34" i="225"/>
  <c r="F89" i="225"/>
  <c r="R61" i="225"/>
  <c r="Q90" i="225"/>
  <c r="L90" i="225" s="1"/>
  <c r="R90" i="225" s="1"/>
  <c r="K12" i="225"/>
  <c r="M12" i="225"/>
  <c r="F12" i="225"/>
  <c r="L12" i="225"/>
  <c r="J12" i="225"/>
  <c r="I12" i="225"/>
  <c r="N12" i="225"/>
  <c r="G12" i="225"/>
  <c r="H12" i="225"/>
  <c r="J64" i="225"/>
  <c r="K64" i="225"/>
  <c r="H64" i="225"/>
  <c r="L64" i="225"/>
  <c r="F64" i="225"/>
  <c r="N64" i="225"/>
  <c r="M64" i="225"/>
  <c r="G64" i="225"/>
  <c r="I64" i="225"/>
  <c r="M74" i="225"/>
  <c r="G74" i="225"/>
  <c r="H74" i="225"/>
  <c r="N74" i="225"/>
  <c r="F74" i="225"/>
  <c r="L74" i="225"/>
  <c r="I74" i="225"/>
  <c r="K74" i="225"/>
  <c r="J74" i="225"/>
  <c r="M76" i="225"/>
  <c r="G76" i="225"/>
  <c r="L76" i="225"/>
  <c r="K76" i="225"/>
  <c r="J76" i="225"/>
  <c r="N76" i="225"/>
  <c r="F76" i="225"/>
  <c r="I76" i="225"/>
  <c r="H76" i="225"/>
  <c r="D93" i="225"/>
  <c r="M52" i="225"/>
  <c r="G52" i="225"/>
  <c r="H52" i="225"/>
  <c r="I52" i="225"/>
  <c r="N52" i="225"/>
  <c r="L52" i="225"/>
  <c r="K52" i="225"/>
  <c r="J52" i="225"/>
  <c r="F52" i="225"/>
  <c r="O52" i="225" s="1"/>
  <c r="R43" i="225"/>
  <c r="O16" i="225"/>
  <c r="I16" i="225"/>
  <c r="L16" i="225"/>
  <c r="K16" i="225"/>
  <c r="J16" i="225"/>
  <c r="P16" i="225"/>
  <c r="H16" i="225"/>
  <c r="M16" i="225"/>
  <c r="F16" i="225"/>
  <c r="N16" i="225"/>
  <c r="G16" i="225"/>
  <c r="P4" i="225"/>
  <c r="J4" i="225"/>
  <c r="M4" i="225"/>
  <c r="F4" i="225"/>
  <c r="L4" i="225"/>
  <c r="I4" i="225"/>
  <c r="K4" i="225"/>
  <c r="N4" i="225"/>
  <c r="G4" i="225"/>
  <c r="O4" i="225"/>
  <c r="H4" i="225"/>
  <c r="M73" i="225"/>
  <c r="G73" i="225"/>
  <c r="L73" i="225"/>
  <c r="K73" i="225"/>
  <c r="K77" i="225" s="1"/>
  <c r="H89" i="242" s="1"/>
  <c r="J73" i="225"/>
  <c r="N73" i="225"/>
  <c r="F73" i="225"/>
  <c r="H73" i="225"/>
  <c r="H77" i="225" s="1"/>
  <c r="E89" i="242" s="1"/>
  <c r="I73" i="225"/>
  <c r="M75" i="225"/>
  <c r="G75" i="225"/>
  <c r="J75" i="225"/>
  <c r="I75" i="225"/>
  <c r="H75" i="225"/>
  <c r="K75" i="225"/>
  <c r="N75" i="225"/>
  <c r="F75" i="225"/>
  <c r="O75" i="225" s="1"/>
  <c r="L75" i="225"/>
  <c r="K13" i="225"/>
  <c r="O13" i="225"/>
  <c r="H13" i="225"/>
  <c r="N13" i="225"/>
  <c r="G13" i="225"/>
  <c r="M13" i="225"/>
  <c r="F13" i="225"/>
  <c r="L13" i="225"/>
  <c r="P13" i="225"/>
  <c r="I13" i="225"/>
  <c r="J13" i="225"/>
  <c r="H67" i="225"/>
  <c r="R67" i="225" s="1"/>
  <c r="F44" i="225"/>
  <c r="F46" i="225" s="1"/>
  <c r="R44" i="225"/>
  <c r="D92" i="225"/>
  <c r="M58" i="225"/>
  <c r="G58" i="225"/>
  <c r="P58" i="225"/>
  <c r="I58" i="225"/>
  <c r="N58" i="225"/>
  <c r="F58" i="225"/>
  <c r="J58" i="225"/>
  <c r="K58" i="225"/>
  <c r="H58" i="225"/>
  <c r="L58" i="225"/>
  <c r="O58" i="225"/>
  <c r="L9" i="225"/>
  <c r="F9" i="225"/>
  <c r="O9" i="225"/>
  <c r="H9" i="225"/>
  <c r="N9" i="225"/>
  <c r="G9" i="225"/>
  <c r="K9" i="225"/>
  <c r="M9" i="225"/>
  <c r="P9" i="225"/>
  <c r="I9" i="225"/>
  <c r="J9" i="225"/>
  <c r="Q9" i="225"/>
  <c r="Q48" i="225"/>
  <c r="R48" i="225" s="1"/>
  <c r="M53" i="225"/>
  <c r="G53" i="225"/>
  <c r="J53" i="225"/>
  <c r="K53" i="225"/>
  <c r="N53" i="225"/>
  <c r="L53" i="225"/>
  <c r="I53" i="225"/>
  <c r="H53" i="225"/>
  <c r="F53" i="225"/>
  <c r="N29" i="225"/>
  <c r="H29" i="225"/>
  <c r="O29" i="225"/>
  <c r="I29" i="225"/>
  <c r="P29" i="225"/>
  <c r="F29" i="225"/>
  <c r="M29" i="225"/>
  <c r="L29" i="225"/>
  <c r="K29" i="225"/>
  <c r="G29" i="225"/>
  <c r="Q29" i="225" s="1"/>
  <c r="J29" i="225"/>
  <c r="K27" i="225"/>
  <c r="M27" i="225"/>
  <c r="P27" i="225"/>
  <c r="F27" i="225"/>
  <c r="O27" i="225"/>
  <c r="N27" i="225"/>
  <c r="J27" i="225"/>
  <c r="Q27" i="225"/>
  <c r="H27" i="225"/>
  <c r="I27" i="225"/>
  <c r="F81" i="225"/>
  <c r="M51" i="225"/>
  <c r="G51" i="225"/>
  <c r="L51" i="225"/>
  <c r="N51" i="225"/>
  <c r="F51" i="225"/>
  <c r="K51" i="225"/>
  <c r="J51" i="225"/>
  <c r="H51" i="225"/>
  <c r="I51" i="225"/>
  <c r="K56" i="225"/>
  <c r="O56" i="225"/>
  <c r="H56" i="225"/>
  <c r="M56" i="225"/>
  <c r="F56" i="225"/>
  <c r="P56" i="225"/>
  <c r="P71" i="225" s="1"/>
  <c r="P78" i="225" s="1"/>
  <c r="I56" i="225"/>
  <c r="J56" i="225"/>
  <c r="G56" i="225"/>
  <c r="L56" i="225"/>
  <c r="N56" i="225"/>
  <c r="O57" i="225"/>
  <c r="I57" i="225"/>
  <c r="P57" i="225"/>
  <c r="H57" i="225"/>
  <c r="M57" i="225"/>
  <c r="F57" i="225"/>
  <c r="J57" i="225"/>
  <c r="K57" i="225"/>
  <c r="G57" i="225"/>
  <c r="L57" i="225"/>
  <c r="N57" i="225"/>
  <c r="N8" i="225"/>
  <c r="H8" i="225"/>
  <c r="O8" i="225"/>
  <c r="G8" i="225"/>
  <c r="M8" i="225"/>
  <c r="Q8" i="225" s="1"/>
  <c r="F8" i="225"/>
  <c r="K8" i="225"/>
  <c r="L8" i="225"/>
  <c r="P8" i="225"/>
  <c r="I8" i="225"/>
  <c r="J8" i="225"/>
  <c r="Q55" i="225"/>
  <c r="R55" i="225" s="1"/>
  <c r="L33" i="225"/>
  <c r="F33" i="225"/>
  <c r="M33" i="225"/>
  <c r="G33" i="225"/>
  <c r="N33" i="225"/>
  <c r="K33" i="225"/>
  <c r="J33" i="225"/>
  <c r="I33" i="225"/>
  <c r="O33" i="225"/>
  <c r="P33" i="225"/>
  <c r="H33" i="225"/>
  <c r="Q33" i="225" s="1"/>
  <c r="R72" i="225"/>
  <c r="F72" i="225"/>
  <c r="M50" i="225"/>
  <c r="G50" i="225"/>
  <c r="J50" i="225"/>
  <c r="K50" i="225"/>
  <c r="F50" i="225"/>
  <c r="O50" i="225" s="1"/>
  <c r="N50" i="225"/>
  <c r="L50" i="225"/>
  <c r="H50" i="225"/>
  <c r="I50" i="225"/>
  <c r="Q26" i="225"/>
  <c r="R26" i="225" s="1"/>
  <c r="L6" i="225"/>
  <c r="F6" i="225"/>
  <c r="N6" i="225"/>
  <c r="G6" i="225"/>
  <c r="M6" i="225"/>
  <c r="J6" i="225"/>
  <c r="K6" i="225"/>
  <c r="O6" i="225"/>
  <c r="H6" i="225"/>
  <c r="I6" i="225"/>
  <c r="P6" i="225"/>
  <c r="P28" i="225"/>
  <c r="J28" i="225"/>
  <c r="J38" i="225" s="1"/>
  <c r="K28" i="225"/>
  <c r="L28" i="225"/>
  <c r="I28" i="225"/>
  <c r="H28" i="225"/>
  <c r="O28" i="225"/>
  <c r="G28" i="225"/>
  <c r="M28" i="225"/>
  <c r="N28" i="225"/>
  <c r="F28" i="225"/>
  <c r="F88" i="225"/>
  <c r="D87" i="225"/>
  <c r="M54" i="225"/>
  <c r="G54" i="225"/>
  <c r="L54" i="225"/>
  <c r="N54" i="225"/>
  <c r="F54" i="225"/>
  <c r="K54" i="225"/>
  <c r="J54" i="225"/>
  <c r="I54" i="225"/>
  <c r="H54" i="225"/>
  <c r="K59" i="225"/>
  <c r="P59" i="225"/>
  <c r="I59" i="225"/>
  <c r="N59" i="225"/>
  <c r="G59" i="225"/>
  <c r="J59" i="225"/>
  <c r="L59" i="225"/>
  <c r="H59" i="225"/>
  <c r="F59" i="225"/>
  <c r="Q59" i="225" s="1"/>
  <c r="M59" i="225"/>
  <c r="O59" i="225"/>
  <c r="R14" i="225"/>
  <c r="P7" i="225"/>
  <c r="J7" i="225"/>
  <c r="N7" i="225"/>
  <c r="G7" i="225"/>
  <c r="M7" i="225"/>
  <c r="F7" i="225"/>
  <c r="K7" i="225"/>
  <c r="L7" i="225"/>
  <c r="O7" i="225"/>
  <c r="H7" i="225"/>
  <c r="I7" i="225"/>
  <c r="Q7" i="225" s="1"/>
  <c r="R74" i="224"/>
  <c r="M13" i="224"/>
  <c r="N13" i="224"/>
  <c r="H13" i="224"/>
  <c r="K13" i="224"/>
  <c r="J13" i="224"/>
  <c r="I13" i="224"/>
  <c r="L13" i="224"/>
  <c r="P13" i="224"/>
  <c r="O13" i="224"/>
  <c r="G13" i="224"/>
  <c r="F13" i="224"/>
  <c r="K65" i="224"/>
  <c r="I65" i="224"/>
  <c r="L65" i="224"/>
  <c r="M65" i="224"/>
  <c r="J65" i="224"/>
  <c r="H65" i="224"/>
  <c r="G65" i="224"/>
  <c r="N65" i="224"/>
  <c r="F65" i="224"/>
  <c r="O65" i="224" s="1"/>
  <c r="M10" i="224"/>
  <c r="G10" i="224"/>
  <c r="K10" i="224"/>
  <c r="J10" i="224"/>
  <c r="P10" i="224"/>
  <c r="I10" i="224"/>
  <c r="L10" i="224"/>
  <c r="H10" i="224"/>
  <c r="O10" i="224"/>
  <c r="N10" i="224"/>
  <c r="F10" i="224"/>
  <c r="O26" i="224"/>
  <c r="I26" i="224"/>
  <c r="P26" i="224"/>
  <c r="J26" i="224"/>
  <c r="G26" i="224"/>
  <c r="N26" i="224"/>
  <c r="F26" i="224"/>
  <c r="M26" i="224"/>
  <c r="H26" i="224"/>
  <c r="K26" i="224"/>
  <c r="L26" i="224"/>
  <c r="L45" i="224"/>
  <c r="L46" i="224" s="1"/>
  <c r="F89" i="224"/>
  <c r="L89" i="224" s="1"/>
  <c r="L59" i="224"/>
  <c r="F59" i="224"/>
  <c r="M59" i="224"/>
  <c r="K59" i="224"/>
  <c r="N59" i="224"/>
  <c r="H59" i="224"/>
  <c r="G59" i="224"/>
  <c r="P59" i="224"/>
  <c r="I59" i="224"/>
  <c r="O59" i="224"/>
  <c r="J59" i="224"/>
  <c r="K64" i="224"/>
  <c r="N64" i="224"/>
  <c r="G64" i="224"/>
  <c r="F64" i="224"/>
  <c r="H64" i="224"/>
  <c r="J64" i="224"/>
  <c r="I64" i="224"/>
  <c r="L64" i="224"/>
  <c r="M64" i="224"/>
  <c r="D87" i="224"/>
  <c r="F88" i="224"/>
  <c r="L88" i="224" s="1"/>
  <c r="F68" i="224"/>
  <c r="R68" i="224" s="1"/>
  <c r="R4" i="224"/>
  <c r="Q17" i="224"/>
  <c r="R17" i="224" s="1"/>
  <c r="N50" i="224"/>
  <c r="H50" i="224"/>
  <c r="M50" i="224"/>
  <c r="F50" i="224"/>
  <c r="G50" i="224"/>
  <c r="I50" i="224"/>
  <c r="J50" i="224"/>
  <c r="L50" i="224"/>
  <c r="K50" i="224"/>
  <c r="K30" i="224"/>
  <c r="J30" i="224"/>
  <c r="L30" i="224"/>
  <c r="O30" i="224"/>
  <c r="F30" i="224"/>
  <c r="N30" i="224"/>
  <c r="M30" i="224"/>
  <c r="P30" i="224"/>
  <c r="G30" i="224"/>
  <c r="I30" i="224"/>
  <c r="H30" i="224"/>
  <c r="N12" i="224"/>
  <c r="H12" i="224"/>
  <c r="I12" i="224"/>
  <c r="G12" i="224"/>
  <c r="M12" i="224"/>
  <c r="F12" i="224"/>
  <c r="J12" i="224"/>
  <c r="L12" i="224"/>
  <c r="K12" i="224"/>
  <c r="N76" i="224"/>
  <c r="H76" i="224"/>
  <c r="I76" i="224"/>
  <c r="K76" i="224"/>
  <c r="L76" i="224"/>
  <c r="M76" i="224"/>
  <c r="J76" i="224"/>
  <c r="F76" i="224"/>
  <c r="G76" i="224"/>
  <c r="N52" i="224"/>
  <c r="H52" i="224"/>
  <c r="K52" i="224"/>
  <c r="I52" i="224"/>
  <c r="J52" i="224"/>
  <c r="G52" i="224"/>
  <c r="F52" i="224"/>
  <c r="L52" i="224"/>
  <c r="M52" i="224"/>
  <c r="P60" i="224"/>
  <c r="J60" i="224"/>
  <c r="M60" i="224"/>
  <c r="F60" i="224"/>
  <c r="O60" i="224"/>
  <c r="G60" i="224"/>
  <c r="H60" i="224"/>
  <c r="N60" i="224"/>
  <c r="I60" i="224"/>
  <c r="K60" i="224"/>
  <c r="L60" i="224"/>
  <c r="K8" i="224"/>
  <c r="J8" i="224"/>
  <c r="P8" i="224"/>
  <c r="I8" i="224"/>
  <c r="O8" i="224"/>
  <c r="H8" i="224"/>
  <c r="L8" i="224"/>
  <c r="G8" i="224"/>
  <c r="F8" i="224"/>
  <c r="Q8" i="224" s="1"/>
  <c r="M8" i="224"/>
  <c r="N8" i="224"/>
  <c r="N51" i="224"/>
  <c r="H51" i="224"/>
  <c r="I51" i="224"/>
  <c r="L51" i="224"/>
  <c r="M51" i="224"/>
  <c r="G51" i="224"/>
  <c r="F51" i="224"/>
  <c r="J51" i="224"/>
  <c r="K51" i="224"/>
  <c r="K14" i="224"/>
  <c r="L14" i="224"/>
  <c r="F14" i="224"/>
  <c r="O14" i="224"/>
  <c r="G14" i="224"/>
  <c r="N14" i="224"/>
  <c r="M14" i="224"/>
  <c r="P14" i="224"/>
  <c r="H14" i="224"/>
  <c r="J14" i="224"/>
  <c r="I14" i="224"/>
  <c r="K33" i="224"/>
  <c r="L33" i="224"/>
  <c r="M33" i="224"/>
  <c r="F33" i="224"/>
  <c r="P33" i="224"/>
  <c r="G33" i="224"/>
  <c r="O33" i="224"/>
  <c r="N33" i="224"/>
  <c r="H33" i="224"/>
  <c r="J33" i="224"/>
  <c r="I33" i="224"/>
  <c r="K66" i="224"/>
  <c r="L66" i="224"/>
  <c r="H66" i="224"/>
  <c r="I66" i="224"/>
  <c r="M66" i="224"/>
  <c r="J66" i="224"/>
  <c r="G66" i="224"/>
  <c r="N66" i="224"/>
  <c r="F66" i="224"/>
  <c r="R3" i="224"/>
  <c r="M29" i="224"/>
  <c r="G29" i="224"/>
  <c r="J29" i="224"/>
  <c r="K29" i="224"/>
  <c r="H29" i="224"/>
  <c r="P29" i="224"/>
  <c r="F29" i="224"/>
  <c r="O29" i="224"/>
  <c r="I29" i="224"/>
  <c r="N29" i="224"/>
  <c r="L29" i="224"/>
  <c r="N93" i="224"/>
  <c r="H93" i="224"/>
  <c r="K93" i="224"/>
  <c r="I93" i="224"/>
  <c r="J93" i="224"/>
  <c r="G93" i="224"/>
  <c r="F93" i="224"/>
  <c r="O93" i="224"/>
  <c r="P93" i="224"/>
  <c r="Q93" i="224" s="1"/>
  <c r="L93" i="224"/>
  <c r="M93" i="224"/>
  <c r="N61" i="224"/>
  <c r="H61" i="224"/>
  <c r="M61" i="224"/>
  <c r="F61" i="224"/>
  <c r="J61" i="224"/>
  <c r="K61" i="224"/>
  <c r="P61" i="224"/>
  <c r="O61" i="224"/>
  <c r="G61" i="224"/>
  <c r="I61" i="224"/>
  <c r="L61" i="224"/>
  <c r="F11" i="224"/>
  <c r="R11" i="224" s="1"/>
  <c r="I62" i="224"/>
  <c r="K16" i="224"/>
  <c r="L16" i="224"/>
  <c r="F16" i="224"/>
  <c r="O16" i="224"/>
  <c r="G16" i="224"/>
  <c r="N16" i="224"/>
  <c r="M16" i="224"/>
  <c r="P16" i="224"/>
  <c r="H16" i="224"/>
  <c r="J16" i="224"/>
  <c r="I16" i="224"/>
  <c r="F44" i="224"/>
  <c r="F46" i="224" s="1"/>
  <c r="Q46" i="224" s="1"/>
  <c r="R46" i="224" s="1"/>
  <c r="H67" i="224"/>
  <c r="R67" i="224" s="1"/>
  <c r="H94" i="224"/>
  <c r="N54" i="224"/>
  <c r="H54" i="224"/>
  <c r="I54" i="224"/>
  <c r="K54" i="224"/>
  <c r="L54" i="224"/>
  <c r="J54" i="224"/>
  <c r="G54" i="224"/>
  <c r="F54" i="224"/>
  <c r="M54" i="224"/>
  <c r="R7" i="224"/>
  <c r="D92" i="224"/>
  <c r="O31" i="224"/>
  <c r="I31" i="224"/>
  <c r="K31" i="224"/>
  <c r="L31" i="224"/>
  <c r="M31" i="224"/>
  <c r="J31" i="224"/>
  <c r="H31" i="224"/>
  <c r="N31" i="224"/>
  <c r="G31" i="224"/>
  <c r="P31" i="224"/>
  <c r="F31" i="224"/>
  <c r="N53" i="224"/>
  <c r="H53" i="224"/>
  <c r="M53" i="224"/>
  <c r="F53" i="224"/>
  <c r="G53" i="224"/>
  <c r="J53" i="224"/>
  <c r="I53" i="224"/>
  <c r="K53" i="224"/>
  <c r="L53" i="224"/>
  <c r="P57" i="224"/>
  <c r="J57" i="224"/>
  <c r="L57" i="224"/>
  <c r="N57" i="224"/>
  <c r="F57" i="224"/>
  <c r="O57" i="224"/>
  <c r="G57" i="224"/>
  <c r="I57" i="224"/>
  <c r="H57" i="224"/>
  <c r="K57" i="224"/>
  <c r="M57" i="224"/>
  <c r="K34" i="224"/>
  <c r="J34" i="224"/>
  <c r="N34" i="224"/>
  <c r="F34" i="224"/>
  <c r="O34" i="224"/>
  <c r="G34" i="224"/>
  <c r="P34" i="224"/>
  <c r="M34" i="224"/>
  <c r="L34" i="224"/>
  <c r="I34" i="224"/>
  <c r="H34" i="224"/>
  <c r="F69" i="224"/>
  <c r="F81" i="224"/>
  <c r="O28" i="224"/>
  <c r="I28" i="224"/>
  <c r="J28" i="224"/>
  <c r="K28" i="224"/>
  <c r="L28" i="224"/>
  <c r="H28" i="224"/>
  <c r="G28" i="224"/>
  <c r="M28" i="224"/>
  <c r="F28" i="224"/>
  <c r="P28" i="224"/>
  <c r="N28" i="224"/>
  <c r="K5" i="224"/>
  <c r="P5" i="224"/>
  <c r="I5" i="224"/>
  <c r="I25" i="224" s="1"/>
  <c r="O5" i="224"/>
  <c r="H5" i="224"/>
  <c r="H25" i="224" s="1"/>
  <c r="N5" i="224"/>
  <c r="G5" i="224"/>
  <c r="G25" i="224" s="1"/>
  <c r="J5" i="224"/>
  <c r="F5" i="224"/>
  <c r="M5" i="224"/>
  <c r="L5" i="224"/>
  <c r="O9" i="224"/>
  <c r="I9" i="224"/>
  <c r="K9" i="224"/>
  <c r="J9" i="224"/>
  <c r="P9" i="224"/>
  <c r="H9" i="224"/>
  <c r="L9" i="224"/>
  <c r="N9" i="224"/>
  <c r="M9" i="224"/>
  <c r="M25" i="224" s="1"/>
  <c r="G9" i="224"/>
  <c r="F9" i="224"/>
  <c r="Q90" i="224"/>
  <c r="L90" i="224" s="1"/>
  <c r="R90" i="224" s="1"/>
  <c r="M32" i="224"/>
  <c r="G32" i="224"/>
  <c r="K32" i="224"/>
  <c r="L32" i="224"/>
  <c r="I32" i="224"/>
  <c r="H32" i="224"/>
  <c r="P32" i="224"/>
  <c r="F32" i="224"/>
  <c r="J32" i="224"/>
  <c r="O32" i="224"/>
  <c r="N32" i="224"/>
  <c r="N73" i="224"/>
  <c r="H73" i="224"/>
  <c r="I73" i="224"/>
  <c r="L73" i="224"/>
  <c r="M73" i="224"/>
  <c r="K73" i="224"/>
  <c r="J73" i="224"/>
  <c r="G73" i="224"/>
  <c r="O73" i="224" s="1"/>
  <c r="F73" i="224"/>
  <c r="N75" i="224"/>
  <c r="H75" i="224"/>
  <c r="M75" i="224"/>
  <c r="F75" i="224"/>
  <c r="G75" i="224"/>
  <c r="L75" i="224"/>
  <c r="K75" i="224"/>
  <c r="J75" i="224"/>
  <c r="I75" i="224"/>
  <c r="O75" i="224" s="1"/>
  <c r="N58" i="224"/>
  <c r="H58" i="224"/>
  <c r="L58" i="224"/>
  <c r="I58" i="224"/>
  <c r="J58" i="224"/>
  <c r="G58" i="224"/>
  <c r="F58" i="224"/>
  <c r="P58" i="224"/>
  <c r="K58" i="224"/>
  <c r="M58" i="224"/>
  <c r="O58" i="224"/>
  <c r="D48" i="224"/>
  <c r="K47" i="224"/>
  <c r="K48" i="224" s="1"/>
  <c r="F47" i="224"/>
  <c r="F48" i="224" s="1"/>
  <c r="N47" i="224"/>
  <c r="N48" i="224" s="1"/>
  <c r="F72" i="224"/>
  <c r="R72" i="224" s="1"/>
  <c r="R6" i="224"/>
  <c r="R57" i="223"/>
  <c r="R66" i="223"/>
  <c r="R64" i="223"/>
  <c r="R73" i="223"/>
  <c r="R9" i="223"/>
  <c r="J92" i="223"/>
  <c r="F92" i="223"/>
  <c r="L92" i="223"/>
  <c r="H92" i="223"/>
  <c r="Q46" i="223"/>
  <c r="R46" i="223" s="1"/>
  <c r="Q10" i="223"/>
  <c r="L69" i="223"/>
  <c r="R69" i="223" s="1"/>
  <c r="M53" i="223"/>
  <c r="G53" i="223"/>
  <c r="H53" i="223"/>
  <c r="I53" i="223"/>
  <c r="J53" i="223"/>
  <c r="L53" i="223"/>
  <c r="F53" i="223"/>
  <c r="N53" i="223"/>
  <c r="K53" i="223"/>
  <c r="R27" i="223"/>
  <c r="I12" i="223"/>
  <c r="K12" i="223"/>
  <c r="J12" i="223"/>
  <c r="H12" i="223"/>
  <c r="N12" i="223"/>
  <c r="G12" i="223"/>
  <c r="L12" i="223"/>
  <c r="F12" i="223"/>
  <c r="M12" i="223"/>
  <c r="N4" i="223"/>
  <c r="H4" i="223"/>
  <c r="K4" i="223"/>
  <c r="J4" i="223"/>
  <c r="P4" i="223"/>
  <c r="I4" i="223"/>
  <c r="O4" i="223"/>
  <c r="G4" i="223"/>
  <c r="L4" i="223"/>
  <c r="F4" i="223"/>
  <c r="M4" i="223"/>
  <c r="P30" i="223"/>
  <c r="J30" i="223"/>
  <c r="K30" i="223"/>
  <c r="I30" i="223"/>
  <c r="H30" i="223"/>
  <c r="M30" i="223"/>
  <c r="O30" i="223"/>
  <c r="G30" i="223"/>
  <c r="N30" i="223"/>
  <c r="F30" i="223"/>
  <c r="L30" i="223"/>
  <c r="M75" i="223"/>
  <c r="G75" i="223"/>
  <c r="H75" i="223"/>
  <c r="L75" i="223"/>
  <c r="I75" i="223"/>
  <c r="K75" i="223"/>
  <c r="J75" i="223"/>
  <c r="F75" i="223"/>
  <c r="N75" i="223"/>
  <c r="M52" i="223"/>
  <c r="G52" i="223"/>
  <c r="L52" i="223"/>
  <c r="N52" i="223"/>
  <c r="F52" i="223"/>
  <c r="J52" i="223"/>
  <c r="I52" i="223"/>
  <c r="H52" i="223"/>
  <c r="K52" i="223"/>
  <c r="F81" i="223"/>
  <c r="L81" i="223" s="1"/>
  <c r="R43" i="223"/>
  <c r="M55" i="223"/>
  <c r="G55" i="223"/>
  <c r="L55" i="223"/>
  <c r="N55" i="223"/>
  <c r="F55" i="223"/>
  <c r="H55" i="223"/>
  <c r="J55" i="223"/>
  <c r="P55" i="223"/>
  <c r="O55" i="223"/>
  <c r="K55" i="223"/>
  <c r="I55" i="223"/>
  <c r="O51" i="223"/>
  <c r="R51" i="223" s="1"/>
  <c r="M61" i="223"/>
  <c r="G61" i="223"/>
  <c r="O61" i="223"/>
  <c r="H61" i="223"/>
  <c r="P61" i="223"/>
  <c r="I61" i="223"/>
  <c r="J61" i="223"/>
  <c r="F61" i="223"/>
  <c r="L61" i="223"/>
  <c r="N61" i="223"/>
  <c r="K61" i="223"/>
  <c r="O64" i="223"/>
  <c r="Q31" i="223"/>
  <c r="R31" i="223" s="1"/>
  <c r="F15" i="223"/>
  <c r="L15" i="223" s="1"/>
  <c r="R15" i="223" s="1"/>
  <c r="F63" i="223"/>
  <c r="R63" i="223" s="1"/>
  <c r="F68" i="223"/>
  <c r="R68" i="223" s="1"/>
  <c r="K56" i="223"/>
  <c r="M56" i="223"/>
  <c r="F56" i="223"/>
  <c r="N56" i="223"/>
  <c r="G56" i="223"/>
  <c r="O56" i="223"/>
  <c r="H56" i="223"/>
  <c r="L56" i="223"/>
  <c r="J56" i="223"/>
  <c r="I56" i="223"/>
  <c r="P56" i="223"/>
  <c r="Q7" i="223"/>
  <c r="R7" i="223" s="1"/>
  <c r="P33" i="223"/>
  <c r="J33" i="223"/>
  <c r="K33" i="223"/>
  <c r="M33" i="223"/>
  <c r="L33" i="223"/>
  <c r="O33" i="223"/>
  <c r="G33" i="223"/>
  <c r="I33" i="223"/>
  <c r="H33" i="223"/>
  <c r="N33" i="223"/>
  <c r="F33" i="223"/>
  <c r="Q29" i="223"/>
  <c r="Q13" i="223"/>
  <c r="Q60" i="223"/>
  <c r="R60" i="223" s="1"/>
  <c r="P34" i="223"/>
  <c r="N34" i="223"/>
  <c r="H34" i="223"/>
  <c r="O34" i="223"/>
  <c r="I34" i="223"/>
  <c r="G34" i="223"/>
  <c r="F34" i="223"/>
  <c r="Q34" i="223" s="1"/>
  <c r="K34" i="223"/>
  <c r="M34" i="223"/>
  <c r="L34" i="223"/>
  <c r="J34" i="223"/>
  <c r="R76" i="223"/>
  <c r="K17" i="223"/>
  <c r="J17" i="223"/>
  <c r="P17" i="223"/>
  <c r="I17" i="223"/>
  <c r="O17" i="223"/>
  <c r="H17" i="223"/>
  <c r="N17" i="223"/>
  <c r="G17" i="223"/>
  <c r="L17" i="223"/>
  <c r="F17" i="223"/>
  <c r="M17" i="223"/>
  <c r="J65" i="223"/>
  <c r="K65" i="223"/>
  <c r="L65" i="223"/>
  <c r="H65" i="223"/>
  <c r="G65" i="223"/>
  <c r="M65" i="223"/>
  <c r="F65" i="223"/>
  <c r="N65" i="223"/>
  <c r="I65" i="223"/>
  <c r="K59" i="223"/>
  <c r="N59" i="223"/>
  <c r="G59" i="223"/>
  <c r="O59" i="223"/>
  <c r="H59" i="223"/>
  <c r="P59" i="223"/>
  <c r="I59" i="223"/>
  <c r="M59" i="223"/>
  <c r="L59" i="223"/>
  <c r="J59" i="223"/>
  <c r="F59" i="223"/>
  <c r="Q59" i="223" s="1"/>
  <c r="L90" i="223"/>
  <c r="R90" i="223" s="1"/>
  <c r="Q90" i="223"/>
  <c r="R14" i="223"/>
  <c r="F89" i="223"/>
  <c r="L89" i="223" s="1"/>
  <c r="L32" i="223"/>
  <c r="F32" i="223"/>
  <c r="M32" i="223"/>
  <c r="G32" i="223"/>
  <c r="I32" i="223"/>
  <c r="P32" i="223"/>
  <c r="H32" i="223"/>
  <c r="K32" i="223"/>
  <c r="O32" i="223"/>
  <c r="N32" i="223"/>
  <c r="J32" i="223"/>
  <c r="R6" i="223"/>
  <c r="D87" i="223"/>
  <c r="F88" i="223"/>
  <c r="L88" i="223" s="1"/>
  <c r="M74" i="223"/>
  <c r="M77" i="223" s="1"/>
  <c r="G74" i="223"/>
  <c r="G77" i="223" s="1"/>
  <c r="D87" i="242" s="1"/>
  <c r="L74" i="223"/>
  <c r="L77" i="223" s="1"/>
  <c r="N74" i="223"/>
  <c r="N77" i="223" s="1"/>
  <c r="K87" i="242" s="1"/>
  <c r="F74" i="223"/>
  <c r="J74" i="223"/>
  <c r="J77" i="223" s="1"/>
  <c r="I74" i="223"/>
  <c r="H74" i="223"/>
  <c r="H77" i="223" s="1"/>
  <c r="K74" i="223"/>
  <c r="K77" i="223" s="1"/>
  <c r="H87" i="242" s="1"/>
  <c r="I62" i="223"/>
  <c r="R13" i="223"/>
  <c r="R10" i="223"/>
  <c r="P3" i="223"/>
  <c r="J3" i="223"/>
  <c r="K3" i="223"/>
  <c r="K25" i="223" s="1"/>
  <c r="I3" i="223"/>
  <c r="O3" i="223"/>
  <c r="H3" i="223"/>
  <c r="N3" i="223"/>
  <c r="G3" i="223"/>
  <c r="L3" i="223"/>
  <c r="M3" i="223"/>
  <c r="F3" i="223"/>
  <c r="P93" i="223"/>
  <c r="J93" i="223"/>
  <c r="M93" i="223"/>
  <c r="G93" i="223"/>
  <c r="O93" i="223"/>
  <c r="F93" i="223"/>
  <c r="N93" i="223"/>
  <c r="L93" i="223"/>
  <c r="H93" i="223"/>
  <c r="K93" i="223"/>
  <c r="I93" i="223"/>
  <c r="R29" i="223"/>
  <c r="R50" i="223"/>
  <c r="M54" i="223"/>
  <c r="G54" i="223"/>
  <c r="J54" i="223"/>
  <c r="K54" i="223"/>
  <c r="H54" i="223"/>
  <c r="L54" i="223"/>
  <c r="F54" i="223"/>
  <c r="F71" i="223" s="1"/>
  <c r="N54" i="223"/>
  <c r="I54" i="223"/>
  <c r="F72" i="223"/>
  <c r="R72" i="223"/>
  <c r="L5" i="223"/>
  <c r="F5" i="223"/>
  <c r="K5" i="223"/>
  <c r="J5" i="223"/>
  <c r="P5" i="223"/>
  <c r="I5" i="223"/>
  <c r="O5" i="223"/>
  <c r="H5" i="223"/>
  <c r="M5" i="223"/>
  <c r="N5" i="223"/>
  <c r="G5" i="223"/>
  <c r="P26" i="223"/>
  <c r="K26" i="223"/>
  <c r="K38" i="223" s="1"/>
  <c r="J26" i="223"/>
  <c r="I26" i="223"/>
  <c r="M26" i="223"/>
  <c r="F26" i="223"/>
  <c r="O26" i="223"/>
  <c r="H26" i="223"/>
  <c r="N26" i="223"/>
  <c r="N38" i="223" s="1"/>
  <c r="G26" i="223"/>
  <c r="L26" i="223"/>
  <c r="H94" i="223"/>
  <c r="O94" i="223" s="1"/>
  <c r="D48" i="223"/>
  <c r="F47" i="223"/>
  <c r="F48" i="223" s="1"/>
  <c r="N47" i="223"/>
  <c r="N48" i="223" s="1"/>
  <c r="K47" i="223"/>
  <c r="K48" i="223" s="1"/>
  <c r="F15" i="222"/>
  <c r="L15" i="222"/>
  <c r="D87" i="222"/>
  <c r="F88" i="222"/>
  <c r="N73" i="222"/>
  <c r="H73" i="222"/>
  <c r="M73" i="222"/>
  <c r="F73" i="222"/>
  <c r="I73" i="222"/>
  <c r="G73" i="222"/>
  <c r="K73" i="222"/>
  <c r="L73" i="222"/>
  <c r="J73" i="222"/>
  <c r="O26" i="222"/>
  <c r="I26" i="222"/>
  <c r="K26" i="222"/>
  <c r="M26" i="222"/>
  <c r="F26" i="222"/>
  <c r="H26" i="222"/>
  <c r="G26" i="222"/>
  <c r="P26" i="222"/>
  <c r="J26" i="222"/>
  <c r="L26" i="222"/>
  <c r="N26" i="222"/>
  <c r="N51" i="222"/>
  <c r="H51" i="222"/>
  <c r="M51" i="222"/>
  <c r="F51" i="222"/>
  <c r="I51" i="222"/>
  <c r="G51" i="222"/>
  <c r="K51" i="222"/>
  <c r="J51" i="222"/>
  <c r="L51" i="222"/>
  <c r="O27" i="222"/>
  <c r="H27" i="222"/>
  <c r="M27" i="222"/>
  <c r="P27" i="222"/>
  <c r="F27" i="222"/>
  <c r="N27" i="222"/>
  <c r="I27" i="222"/>
  <c r="K27" i="222"/>
  <c r="J27" i="222"/>
  <c r="R63" i="222"/>
  <c r="F63" i="222"/>
  <c r="L45" i="222"/>
  <c r="L46" i="222" s="1"/>
  <c r="P57" i="222"/>
  <c r="J57" i="222"/>
  <c r="I57" i="222"/>
  <c r="L57" i="222"/>
  <c r="G57" i="222"/>
  <c r="K57" i="222"/>
  <c r="N57" i="222"/>
  <c r="M57" i="222"/>
  <c r="H57" i="222"/>
  <c r="F57" i="222"/>
  <c r="O57" i="222"/>
  <c r="K29" i="222"/>
  <c r="N29" i="222"/>
  <c r="G29" i="222"/>
  <c r="P29" i="222"/>
  <c r="I29" i="222"/>
  <c r="L29" i="222"/>
  <c r="J29" i="222"/>
  <c r="H29" i="222"/>
  <c r="M29" i="222"/>
  <c r="O29" i="222"/>
  <c r="F29" i="222"/>
  <c r="K47" i="222"/>
  <c r="K48" i="222" s="1"/>
  <c r="D48" i="222"/>
  <c r="F47" i="222"/>
  <c r="F48" i="222" s="1"/>
  <c r="N47" i="222"/>
  <c r="N48" i="222" s="1"/>
  <c r="R72" i="222"/>
  <c r="F72" i="222"/>
  <c r="D93" i="222"/>
  <c r="R13" i="222"/>
  <c r="O30" i="222"/>
  <c r="I30" i="222"/>
  <c r="N30" i="222"/>
  <c r="G30" i="222"/>
  <c r="J30" i="222"/>
  <c r="H30" i="222"/>
  <c r="F30" i="222"/>
  <c r="Q30" i="222" s="1"/>
  <c r="M30" i="222"/>
  <c r="P30" i="222"/>
  <c r="K30" i="222"/>
  <c r="L30" i="222"/>
  <c r="N53" i="222"/>
  <c r="H53" i="222"/>
  <c r="K53" i="222"/>
  <c r="M53" i="222"/>
  <c r="F53" i="222"/>
  <c r="I53" i="222"/>
  <c r="J53" i="222"/>
  <c r="L53" i="222"/>
  <c r="G53" i="222"/>
  <c r="P4" i="222"/>
  <c r="J4" i="222"/>
  <c r="O4" i="222"/>
  <c r="I4" i="222"/>
  <c r="N4" i="222"/>
  <c r="H4" i="222"/>
  <c r="K4" i="222"/>
  <c r="G4" i="222"/>
  <c r="F4" i="222"/>
  <c r="L4" i="222"/>
  <c r="M4" i="222"/>
  <c r="O33" i="222"/>
  <c r="I33" i="222"/>
  <c r="P33" i="222"/>
  <c r="H33" i="222"/>
  <c r="K33" i="222"/>
  <c r="J33" i="222"/>
  <c r="G33" i="222"/>
  <c r="N33" i="222"/>
  <c r="F33" i="222"/>
  <c r="L33" i="222"/>
  <c r="M33" i="222"/>
  <c r="N55" i="222"/>
  <c r="H55" i="222"/>
  <c r="P55" i="222"/>
  <c r="I55" i="222"/>
  <c r="K55" i="222"/>
  <c r="M55" i="222"/>
  <c r="F55" i="222"/>
  <c r="J55" i="222"/>
  <c r="G55" i="222"/>
  <c r="L55" i="222"/>
  <c r="O55" i="222"/>
  <c r="D92" i="222"/>
  <c r="I43" i="222"/>
  <c r="I46" i="222" s="1"/>
  <c r="D46" i="222"/>
  <c r="N61" i="222"/>
  <c r="H61" i="222"/>
  <c r="K61" i="222"/>
  <c r="M61" i="222"/>
  <c r="F61" i="222"/>
  <c r="P61" i="222"/>
  <c r="I61" i="222"/>
  <c r="G61" i="222"/>
  <c r="O61" i="222"/>
  <c r="J61" i="222"/>
  <c r="L61" i="222"/>
  <c r="L59" i="222"/>
  <c r="F59" i="222"/>
  <c r="J59" i="222"/>
  <c r="M59" i="222"/>
  <c r="K59" i="222"/>
  <c r="O59" i="222"/>
  <c r="P59" i="222"/>
  <c r="N59" i="222"/>
  <c r="I59" i="222"/>
  <c r="G59" i="222"/>
  <c r="H59" i="222"/>
  <c r="K65" i="222"/>
  <c r="N65" i="222"/>
  <c r="G65" i="222"/>
  <c r="I65" i="222"/>
  <c r="H65" i="222"/>
  <c r="F65" i="222"/>
  <c r="M65" i="222"/>
  <c r="J65" i="222"/>
  <c r="L65" i="222"/>
  <c r="P17" i="222"/>
  <c r="J17" i="222"/>
  <c r="L17" i="222"/>
  <c r="F17" i="222"/>
  <c r="I17" i="222"/>
  <c r="H17" i="222"/>
  <c r="O17" i="222"/>
  <c r="G17" i="222"/>
  <c r="K17" i="222"/>
  <c r="N17" i="222"/>
  <c r="M17" i="222"/>
  <c r="M31" i="222"/>
  <c r="G31" i="222"/>
  <c r="O31" i="222"/>
  <c r="H31" i="222"/>
  <c r="J31" i="222"/>
  <c r="P31" i="222"/>
  <c r="N31" i="222"/>
  <c r="L31" i="222"/>
  <c r="F31" i="222"/>
  <c r="I31" i="222"/>
  <c r="K31" i="222"/>
  <c r="N58" i="222"/>
  <c r="H58" i="222"/>
  <c r="J58" i="222"/>
  <c r="L58" i="222"/>
  <c r="O58" i="222"/>
  <c r="G58" i="222"/>
  <c r="P58" i="222"/>
  <c r="M58" i="222"/>
  <c r="I58" i="222"/>
  <c r="K58" i="222"/>
  <c r="F58" i="222"/>
  <c r="M10" i="222"/>
  <c r="G10" i="222"/>
  <c r="O10" i="222"/>
  <c r="I10" i="222"/>
  <c r="L10" i="222"/>
  <c r="K10" i="222"/>
  <c r="J10" i="222"/>
  <c r="N10" i="222"/>
  <c r="P10" i="222"/>
  <c r="H10" i="222"/>
  <c r="F10" i="222"/>
  <c r="N52" i="222"/>
  <c r="H52" i="222"/>
  <c r="I52" i="222"/>
  <c r="K52" i="222"/>
  <c r="F52" i="222"/>
  <c r="J52" i="222"/>
  <c r="M52" i="222"/>
  <c r="L52" i="222"/>
  <c r="G52" i="222"/>
  <c r="L56" i="222"/>
  <c r="F56" i="222"/>
  <c r="P56" i="222"/>
  <c r="I56" i="222"/>
  <c r="K56" i="222"/>
  <c r="J56" i="222"/>
  <c r="N56" i="222"/>
  <c r="M56" i="222"/>
  <c r="H56" i="222"/>
  <c r="G56" i="222"/>
  <c r="O56" i="222"/>
  <c r="N12" i="222"/>
  <c r="H12" i="222"/>
  <c r="J12" i="222"/>
  <c r="M12" i="222"/>
  <c r="L12" i="222"/>
  <c r="K12" i="222"/>
  <c r="F12" i="222"/>
  <c r="G12" i="222"/>
  <c r="O12" i="222" s="1"/>
  <c r="I12" i="222"/>
  <c r="N50" i="222"/>
  <c r="H50" i="222"/>
  <c r="K50" i="222"/>
  <c r="M50" i="222"/>
  <c r="F50" i="222"/>
  <c r="I50" i="222"/>
  <c r="L50" i="222"/>
  <c r="G50" i="222"/>
  <c r="J50" i="222"/>
  <c r="K5" i="222"/>
  <c r="P5" i="222"/>
  <c r="I5" i="222"/>
  <c r="O5" i="222"/>
  <c r="H5" i="222"/>
  <c r="N5" i="222"/>
  <c r="G5" i="222"/>
  <c r="J5" i="222"/>
  <c r="M5" i="222"/>
  <c r="L5" i="222"/>
  <c r="F5" i="222"/>
  <c r="N75" i="222"/>
  <c r="H75" i="222"/>
  <c r="K75" i="222"/>
  <c r="M75" i="222"/>
  <c r="F75" i="222"/>
  <c r="I75" i="222"/>
  <c r="L75" i="222"/>
  <c r="J75" i="222"/>
  <c r="G75" i="222"/>
  <c r="K66" i="222"/>
  <c r="I66" i="222"/>
  <c r="L66" i="222"/>
  <c r="N66" i="222"/>
  <c r="G66" i="222"/>
  <c r="J66" i="222"/>
  <c r="H66" i="222"/>
  <c r="F66" i="222"/>
  <c r="M66" i="222"/>
  <c r="N74" i="222"/>
  <c r="H74" i="222"/>
  <c r="I74" i="222"/>
  <c r="K74" i="222"/>
  <c r="F74" i="222"/>
  <c r="R74" i="222" s="1"/>
  <c r="J74" i="222"/>
  <c r="G74" i="222"/>
  <c r="O74" i="222"/>
  <c r="L74" i="222"/>
  <c r="M74" i="222"/>
  <c r="K32" i="222"/>
  <c r="O32" i="222"/>
  <c r="H32" i="222"/>
  <c r="J32" i="222"/>
  <c r="M32" i="222"/>
  <c r="L32" i="222"/>
  <c r="G32" i="222"/>
  <c r="I32" i="222"/>
  <c r="N32" i="222"/>
  <c r="P32" i="222"/>
  <c r="F32" i="222"/>
  <c r="M7" i="222"/>
  <c r="G7" i="222"/>
  <c r="O7" i="222"/>
  <c r="J7" i="222"/>
  <c r="I7" i="222"/>
  <c r="P7" i="222"/>
  <c r="H7" i="222"/>
  <c r="K7" i="222"/>
  <c r="F7" i="222"/>
  <c r="L7" i="222"/>
  <c r="N7" i="222"/>
  <c r="M28" i="222"/>
  <c r="G28" i="222"/>
  <c r="N28" i="222"/>
  <c r="F28" i="222"/>
  <c r="P28" i="222"/>
  <c r="I28" i="222"/>
  <c r="O28" i="222"/>
  <c r="L28" i="222"/>
  <c r="K28" i="222"/>
  <c r="J28" i="222"/>
  <c r="H28" i="222"/>
  <c r="F81" i="222"/>
  <c r="L81" i="222" s="1"/>
  <c r="R81" i="222" s="1"/>
  <c r="F68" i="222"/>
  <c r="R68" i="222" s="1"/>
  <c r="L14" i="222"/>
  <c r="F14" i="222"/>
  <c r="N14" i="222"/>
  <c r="H14" i="222"/>
  <c r="O14" i="222"/>
  <c r="M14" i="222"/>
  <c r="K14" i="222"/>
  <c r="P14" i="222"/>
  <c r="G14" i="222"/>
  <c r="J14" i="222"/>
  <c r="I14" i="222"/>
  <c r="N54" i="222"/>
  <c r="H54" i="222"/>
  <c r="M54" i="222"/>
  <c r="F54" i="222"/>
  <c r="O54" i="222" s="1"/>
  <c r="I54" i="222"/>
  <c r="G54" i="222"/>
  <c r="L54" i="222"/>
  <c r="J54" i="222"/>
  <c r="K54" i="222"/>
  <c r="K8" i="222"/>
  <c r="M8" i="222"/>
  <c r="G8" i="222"/>
  <c r="N8" i="222"/>
  <c r="L8" i="222"/>
  <c r="J8" i="222"/>
  <c r="O8" i="222"/>
  <c r="F8" i="222"/>
  <c r="P8" i="222"/>
  <c r="I8" i="222"/>
  <c r="H8" i="222"/>
  <c r="Q90" i="222"/>
  <c r="L90" i="222" s="1"/>
  <c r="R90" i="222" s="1"/>
  <c r="H67" i="222"/>
  <c r="R67" i="222" s="1"/>
  <c r="H94" i="222"/>
  <c r="O94" i="222" s="1"/>
  <c r="R94" i="222" s="1"/>
  <c r="O6" i="222"/>
  <c r="I6" i="222"/>
  <c r="J6" i="222"/>
  <c r="P6" i="222"/>
  <c r="H6" i="222"/>
  <c r="N6" i="222"/>
  <c r="G6" i="222"/>
  <c r="K6" i="222"/>
  <c r="M6" i="222"/>
  <c r="L6" i="222"/>
  <c r="F6" i="222"/>
  <c r="I62" i="222"/>
  <c r="N62" i="222" s="1"/>
  <c r="R62" i="222" s="1"/>
  <c r="K64" i="222"/>
  <c r="L64" i="222"/>
  <c r="N64" i="222"/>
  <c r="G64" i="222"/>
  <c r="F64" i="222"/>
  <c r="I64" i="222"/>
  <c r="J64" i="222"/>
  <c r="M64" i="222"/>
  <c r="H64" i="222"/>
  <c r="N76" i="222"/>
  <c r="H76" i="222"/>
  <c r="M76" i="222"/>
  <c r="F76" i="222"/>
  <c r="I76" i="222"/>
  <c r="G76" i="222"/>
  <c r="O76" i="222" s="1"/>
  <c r="L76" i="222"/>
  <c r="J76" i="222"/>
  <c r="K76" i="222"/>
  <c r="L3" i="222"/>
  <c r="F3" i="222"/>
  <c r="K3" i="222"/>
  <c r="P3" i="222"/>
  <c r="J3" i="222"/>
  <c r="M3" i="222"/>
  <c r="G3" i="222"/>
  <c r="O3" i="222"/>
  <c r="N3" i="222"/>
  <c r="I3" i="222"/>
  <c r="H3" i="222"/>
  <c r="L16" i="222"/>
  <c r="F16" i="222"/>
  <c r="N16" i="222"/>
  <c r="H16" i="222"/>
  <c r="O16" i="222"/>
  <c r="M16" i="222"/>
  <c r="K16" i="222"/>
  <c r="P16" i="222"/>
  <c r="G16" i="222"/>
  <c r="J16" i="222"/>
  <c r="I16" i="222"/>
  <c r="P60" i="222"/>
  <c r="J60" i="222"/>
  <c r="K60" i="222"/>
  <c r="M60" i="222"/>
  <c r="F60" i="222"/>
  <c r="H60" i="222"/>
  <c r="L60" i="222"/>
  <c r="N60" i="222"/>
  <c r="O60" i="222"/>
  <c r="G60" i="222"/>
  <c r="I60" i="222"/>
  <c r="O9" i="222"/>
  <c r="I9" i="222"/>
  <c r="K9" i="222"/>
  <c r="H9" i="222"/>
  <c r="P9" i="222"/>
  <c r="G9" i="222"/>
  <c r="N9" i="222"/>
  <c r="F9" i="222"/>
  <c r="J9" i="222"/>
  <c r="M9" i="222"/>
  <c r="L9" i="222"/>
  <c r="F11" i="222"/>
  <c r="R11" i="222" s="1"/>
  <c r="F44" i="222"/>
  <c r="F46" i="222" s="1"/>
  <c r="K34" i="222"/>
  <c r="O34" i="222"/>
  <c r="H34" i="222"/>
  <c r="J34" i="222"/>
  <c r="M34" i="222"/>
  <c r="G34" i="222"/>
  <c r="F34" i="222"/>
  <c r="N34" i="222"/>
  <c r="P34" i="222"/>
  <c r="I34" i="222"/>
  <c r="L34" i="222"/>
  <c r="F69" i="222"/>
  <c r="L69" i="222" s="1"/>
  <c r="F89" i="222"/>
  <c r="L89" i="222" s="1"/>
  <c r="R27" i="221"/>
  <c r="R9" i="221"/>
  <c r="R33" i="221"/>
  <c r="Q27" i="221"/>
  <c r="R43" i="221"/>
  <c r="O34" i="221"/>
  <c r="I34" i="221"/>
  <c r="N34" i="221"/>
  <c r="H34" i="221"/>
  <c r="M34" i="221"/>
  <c r="G34" i="221"/>
  <c r="K34" i="221"/>
  <c r="F34" i="221"/>
  <c r="P34" i="221"/>
  <c r="J34" i="221"/>
  <c r="L34" i="221"/>
  <c r="F69" i="221"/>
  <c r="L69" i="221" s="1"/>
  <c r="R69" i="221" s="1"/>
  <c r="L54" i="221"/>
  <c r="F54" i="221"/>
  <c r="K54" i="221"/>
  <c r="J54" i="221"/>
  <c r="N54" i="221"/>
  <c r="H54" i="221"/>
  <c r="G54" i="221"/>
  <c r="M54" i="221"/>
  <c r="I54" i="221"/>
  <c r="L73" i="221"/>
  <c r="F73" i="221"/>
  <c r="K73" i="221"/>
  <c r="J73" i="221"/>
  <c r="I73" i="221"/>
  <c r="N73" i="221"/>
  <c r="H73" i="221"/>
  <c r="M73" i="221"/>
  <c r="G73" i="221"/>
  <c r="R15" i="221"/>
  <c r="N47" i="221"/>
  <c r="N48" i="221" s="1"/>
  <c r="K47" i="221"/>
  <c r="K48" i="221" s="1"/>
  <c r="F47" i="221"/>
  <c r="F48" i="221" s="1"/>
  <c r="D48" i="221"/>
  <c r="L74" i="221"/>
  <c r="F74" i="221"/>
  <c r="K74" i="221"/>
  <c r="J74" i="221"/>
  <c r="I74" i="221"/>
  <c r="N74" i="221"/>
  <c r="H74" i="221"/>
  <c r="G74" i="221"/>
  <c r="M74" i="221"/>
  <c r="Q13" i="221"/>
  <c r="R13" i="221" s="1"/>
  <c r="P59" i="221"/>
  <c r="J59" i="221"/>
  <c r="O59" i="221"/>
  <c r="I59" i="221"/>
  <c r="N59" i="221"/>
  <c r="H59" i="221"/>
  <c r="L59" i="221"/>
  <c r="F59" i="221"/>
  <c r="K59" i="221"/>
  <c r="M59" i="221"/>
  <c r="G59" i="221"/>
  <c r="I64" i="221"/>
  <c r="N64" i="221"/>
  <c r="H64" i="221"/>
  <c r="M64" i="221"/>
  <c r="G64" i="221"/>
  <c r="L64" i="221"/>
  <c r="F64" i="221"/>
  <c r="K64" i="221"/>
  <c r="J64" i="221"/>
  <c r="D87" i="221"/>
  <c r="F88" i="221"/>
  <c r="L50" i="221"/>
  <c r="F50" i="221"/>
  <c r="K50" i="221"/>
  <c r="J50" i="221"/>
  <c r="N50" i="221"/>
  <c r="H50" i="221"/>
  <c r="I50" i="221"/>
  <c r="G50" i="221"/>
  <c r="M50" i="221"/>
  <c r="L58" i="221"/>
  <c r="F58" i="221"/>
  <c r="K58" i="221"/>
  <c r="P58" i="221"/>
  <c r="J58" i="221"/>
  <c r="N58" i="221"/>
  <c r="H58" i="221"/>
  <c r="O58" i="221"/>
  <c r="G58" i="221"/>
  <c r="M58" i="221"/>
  <c r="I58" i="221"/>
  <c r="L75" i="221"/>
  <c r="F75" i="221"/>
  <c r="K75" i="221"/>
  <c r="J75" i="221"/>
  <c r="I75" i="221"/>
  <c r="N75" i="221"/>
  <c r="H75" i="221"/>
  <c r="M75" i="221"/>
  <c r="O75" i="221" s="1"/>
  <c r="G75" i="221"/>
  <c r="R44" i="221"/>
  <c r="F44" i="221"/>
  <c r="F46" i="221" s="1"/>
  <c r="R28" i="221"/>
  <c r="R6" i="221"/>
  <c r="Q17" i="221"/>
  <c r="R17" i="221" s="1"/>
  <c r="O12" i="221"/>
  <c r="H92" i="221"/>
  <c r="F92" i="221"/>
  <c r="L92" i="221"/>
  <c r="J92" i="221"/>
  <c r="P29" i="221"/>
  <c r="J29" i="221"/>
  <c r="M29" i="221"/>
  <c r="G29" i="221"/>
  <c r="O29" i="221"/>
  <c r="I29" i="221"/>
  <c r="I38" i="221" s="1"/>
  <c r="N29" i="221"/>
  <c r="H29" i="221"/>
  <c r="Q29" i="221"/>
  <c r="K29" i="221"/>
  <c r="L29" i="221"/>
  <c r="F29" i="221"/>
  <c r="P16" i="221"/>
  <c r="J16" i="221"/>
  <c r="O16" i="221"/>
  <c r="I16" i="221"/>
  <c r="N16" i="221"/>
  <c r="H16" i="221"/>
  <c r="K16" i="221"/>
  <c r="L16" i="221"/>
  <c r="G16" i="221"/>
  <c r="F16" i="221"/>
  <c r="M16" i="221"/>
  <c r="I65" i="221"/>
  <c r="N65" i="221"/>
  <c r="H65" i="221"/>
  <c r="M65" i="221"/>
  <c r="G65" i="221"/>
  <c r="L65" i="221"/>
  <c r="O65" i="221" s="1"/>
  <c r="F65" i="221"/>
  <c r="K65" i="221"/>
  <c r="J65" i="221"/>
  <c r="L51" i="221"/>
  <c r="F51" i="221"/>
  <c r="K51" i="221"/>
  <c r="J51" i="221"/>
  <c r="N51" i="221"/>
  <c r="H51" i="221"/>
  <c r="G51" i="221"/>
  <c r="M51" i="221"/>
  <c r="I51" i="221"/>
  <c r="L61" i="221"/>
  <c r="F61" i="221"/>
  <c r="K61" i="221"/>
  <c r="P61" i="221"/>
  <c r="J61" i="221"/>
  <c r="N61" i="221"/>
  <c r="H61" i="221"/>
  <c r="I61" i="221"/>
  <c r="G61" i="221"/>
  <c r="M61" i="221"/>
  <c r="O61" i="221"/>
  <c r="L76" i="221"/>
  <c r="F76" i="221"/>
  <c r="K76" i="221"/>
  <c r="J76" i="221"/>
  <c r="I76" i="221"/>
  <c r="N76" i="221"/>
  <c r="H76" i="221"/>
  <c r="O76" i="221" s="1"/>
  <c r="M76" i="221"/>
  <c r="G76" i="221"/>
  <c r="Q26" i="221"/>
  <c r="Q5" i="221"/>
  <c r="R5" i="221" s="1"/>
  <c r="Q46" i="221"/>
  <c r="R46" i="221" s="1"/>
  <c r="R72" i="221"/>
  <c r="F72" i="221"/>
  <c r="L55" i="221"/>
  <c r="F55" i="221"/>
  <c r="K55" i="221"/>
  <c r="P55" i="221"/>
  <c r="P71" i="221" s="1"/>
  <c r="P78" i="221" s="1"/>
  <c r="J55" i="221"/>
  <c r="N55" i="221"/>
  <c r="H55" i="221"/>
  <c r="M55" i="221"/>
  <c r="O55" i="221"/>
  <c r="G55" i="221"/>
  <c r="I55" i="221"/>
  <c r="O38" i="221"/>
  <c r="Q60" i="221"/>
  <c r="R60" i="221" s="1"/>
  <c r="Q57" i="221"/>
  <c r="R57" i="221" s="1"/>
  <c r="P32" i="221"/>
  <c r="J32" i="221"/>
  <c r="O32" i="221"/>
  <c r="I32" i="221"/>
  <c r="M32" i="221"/>
  <c r="G32" i="221"/>
  <c r="G38" i="221" s="1"/>
  <c r="N32" i="221"/>
  <c r="N38" i="221" s="1"/>
  <c r="H32" i="221"/>
  <c r="K32" i="221"/>
  <c r="K38" i="221" s="1"/>
  <c r="L32" i="221"/>
  <c r="F32" i="221"/>
  <c r="P14" i="221"/>
  <c r="J14" i="221"/>
  <c r="J25" i="221" s="1"/>
  <c r="O14" i="221"/>
  <c r="I14" i="221"/>
  <c r="I25" i="221" s="1"/>
  <c r="I49" i="221" s="1"/>
  <c r="N14" i="221"/>
  <c r="H14" i="221"/>
  <c r="H25" i="221" s="1"/>
  <c r="K14" i="221"/>
  <c r="K25" i="221" s="1"/>
  <c r="L14" i="221"/>
  <c r="G14" i="221"/>
  <c r="G25" i="221" s="1"/>
  <c r="F14" i="221"/>
  <c r="M14" i="221"/>
  <c r="M25" i="221" s="1"/>
  <c r="N25" i="221"/>
  <c r="I66" i="221"/>
  <c r="N66" i="221"/>
  <c r="H66" i="221"/>
  <c r="M66" i="221"/>
  <c r="G66" i="221"/>
  <c r="L66" i="221"/>
  <c r="O66" i="221" s="1"/>
  <c r="F66" i="221"/>
  <c r="K66" i="221"/>
  <c r="J66" i="221"/>
  <c r="Q90" i="221"/>
  <c r="L90" i="221" s="1"/>
  <c r="R90" i="221" s="1"/>
  <c r="L52" i="221"/>
  <c r="F52" i="221"/>
  <c r="K52" i="221"/>
  <c r="J52" i="221"/>
  <c r="N52" i="221"/>
  <c r="H52" i="221"/>
  <c r="M52" i="221"/>
  <c r="G52" i="221"/>
  <c r="I52" i="221"/>
  <c r="F63" i="221"/>
  <c r="R63" i="221"/>
  <c r="F89" i="221"/>
  <c r="L89" i="221" s="1"/>
  <c r="R89" i="221" s="1"/>
  <c r="N62" i="221"/>
  <c r="R62" i="221" s="1"/>
  <c r="Q56" i="221"/>
  <c r="R56" i="221" s="1"/>
  <c r="R12" i="221"/>
  <c r="Q3" i="221"/>
  <c r="R3" i="221" s="1"/>
  <c r="H67" i="221"/>
  <c r="R67" i="221" s="1"/>
  <c r="H94" i="221"/>
  <c r="L53" i="221"/>
  <c r="F53" i="221"/>
  <c r="K53" i="221"/>
  <c r="J53" i="221"/>
  <c r="N53" i="221"/>
  <c r="H53" i="221"/>
  <c r="I53" i="221"/>
  <c r="G53" i="221"/>
  <c r="M53" i="221"/>
  <c r="F68" i="221"/>
  <c r="R68" i="221"/>
  <c r="F81" i="221"/>
  <c r="L81" i="221" s="1"/>
  <c r="R81" i="221" s="1"/>
  <c r="D93" i="221"/>
  <c r="R26" i="221"/>
  <c r="F68" i="220"/>
  <c r="R68" i="220" s="1"/>
  <c r="R54" i="220"/>
  <c r="M14" i="220"/>
  <c r="G14" i="220"/>
  <c r="K14" i="220"/>
  <c r="J14" i="220"/>
  <c r="P14" i="220"/>
  <c r="I14" i="220"/>
  <c r="L14" i="220"/>
  <c r="O14" i="220"/>
  <c r="N14" i="220"/>
  <c r="H14" i="220"/>
  <c r="F14" i="220"/>
  <c r="O60" i="220"/>
  <c r="I60" i="220"/>
  <c r="N60" i="220"/>
  <c r="G60" i="220"/>
  <c r="P60" i="220"/>
  <c r="H60" i="220"/>
  <c r="M60" i="220"/>
  <c r="L60" i="220"/>
  <c r="K60" i="220"/>
  <c r="F60" i="220"/>
  <c r="Q60" i="220" s="1"/>
  <c r="J60" i="220"/>
  <c r="R45" i="220"/>
  <c r="L45" i="220"/>
  <c r="L46" i="220" s="1"/>
  <c r="N31" i="220"/>
  <c r="H31" i="220"/>
  <c r="O31" i="220"/>
  <c r="I31" i="220"/>
  <c r="P31" i="220"/>
  <c r="F31" i="220"/>
  <c r="M31" i="220"/>
  <c r="L31" i="220"/>
  <c r="G31" i="220"/>
  <c r="J31" i="220"/>
  <c r="K31" i="220"/>
  <c r="F15" i="220"/>
  <c r="R63" i="220"/>
  <c r="F63" i="220"/>
  <c r="M55" i="220"/>
  <c r="G55" i="220"/>
  <c r="L55" i="220"/>
  <c r="N55" i="220"/>
  <c r="F55" i="220"/>
  <c r="I55" i="220"/>
  <c r="H55" i="220"/>
  <c r="P55" i="220"/>
  <c r="J55" i="220"/>
  <c r="K55" i="220"/>
  <c r="O55" i="220"/>
  <c r="Q34" i="220"/>
  <c r="R34" i="220" s="1"/>
  <c r="M58" i="220"/>
  <c r="G58" i="220"/>
  <c r="N58" i="220"/>
  <c r="F58" i="220"/>
  <c r="O58" i="220"/>
  <c r="H58" i="220"/>
  <c r="J58" i="220"/>
  <c r="I58" i="220"/>
  <c r="K58" i="220"/>
  <c r="P58" i="220"/>
  <c r="L58" i="220"/>
  <c r="D92" i="220"/>
  <c r="F89" i="220"/>
  <c r="R89" i="220" s="1"/>
  <c r="L89" i="220"/>
  <c r="P9" i="220"/>
  <c r="J9" i="220"/>
  <c r="K9" i="220"/>
  <c r="I9" i="220"/>
  <c r="O9" i="220"/>
  <c r="H9" i="220"/>
  <c r="L9" i="220"/>
  <c r="G9" i="220"/>
  <c r="F9" i="220"/>
  <c r="N9" i="220"/>
  <c r="M9" i="220"/>
  <c r="M73" i="220"/>
  <c r="G73" i="220"/>
  <c r="J73" i="220"/>
  <c r="K73" i="220"/>
  <c r="N73" i="220"/>
  <c r="L73" i="220"/>
  <c r="I73" i="220"/>
  <c r="F73" i="220"/>
  <c r="H73" i="220"/>
  <c r="J66" i="220"/>
  <c r="M66" i="220"/>
  <c r="F66" i="220"/>
  <c r="N66" i="220"/>
  <c r="G66" i="220"/>
  <c r="O66" i="220" s="1"/>
  <c r="I66" i="220"/>
  <c r="H66" i="220"/>
  <c r="K66" i="220"/>
  <c r="L66" i="220"/>
  <c r="H94" i="220"/>
  <c r="O94" i="220" s="1"/>
  <c r="K56" i="220"/>
  <c r="M56" i="220"/>
  <c r="F56" i="220"/>
  <c r="N56" i="220"/>
  <c r="G56" i="220"/>
  <c r="P56" i="220"/>
  <c r="O56" i="220"/>
  <c r="L56" i="220"/>
  <c r="H56" i="220"/>
  <c r="J56" i="220"/>
  <c r="I56" i="220"/>
  <c r="L8" i="220"/>
  <c r="F8" i="220"/>
  <c r="J8" i="220"/>
  <c r="P8" i="220"/>
  <c r="I8" i="220"/>
  <c r="O8" i="220"/>
  <c r="H8" i="220"/>
  <c r="K8" i="220"/>
  <c r="N8" i="220"/>
  <c r="M8" i="220"/>
  <c r="G8" i="220"/>
  <c r="Q8" i="220" s="1"/>
  <c r="R76" i="220"/>
  <c r="N28" i="220"/>
  <c r="H28" i="220"/>
  <c r="O28" i="220"/>
  <c r="I28" i="220"/>
  <c r="L28" i="220"/>
  <c r="K28" i="220"/>
  <c r="J28" i="220"/>
  <c r="M28" i="220"/>
  <c r="F28" i="220"/>
  <c r="P28" i="220"/>
  <c r="G28" i="220"/>
  <c r="J65" i="220"/>
  <c r="K65" i="220"/>
  <c r="L65" i="220"/>
  <c r="I65" i="220"/>
  <c r="H65" i="220"/>
  <c r="G65" i="220"/>
  <c r="M65" i="220"/>
  <c r="F65" i="220"/>
  <c r="N65" i="220"/>
  <c r="N4" i="220"/>
  <c r="H4" i="220"/>
  <c r="O4" i="220"/>
  <c r="G4" i="220"/>
  <c r="J4" i="220"/>
  <c r="P4" i="220"/>
  <c r="M4" i="220"/>
  <c r="L4" i="220"/>
  <c r="K4" i="220"/>
  <c r="I4" i="220"/>
  <c r="F4" i="220"/>
  <c r="N10" i="220"/>
  <c r="H10" i="220"/>
  <c r="K10" i="220"/>
  <c r="J10" i="220"/>
  <c r="P10" i="220"/>
  <c r="I10" i="220"/>
  <c r="L10" i="220"/>
  <c r="O10" i="220"/>
  <c r="M10" i="220"/>
  <c r="G10" i="220"/>
  <c r="F10" i="220"/>
  <c r="I43" i="220"/>
  <c r="I46" i="220" s="1"/>
  <c r="D46" i="220"/>
  <c r="D87" i="220"/>
  <c r="F88" i="220"/>
  <c r="L88" i="220" s="1"/>
  <c r="R67" i="220"/>
  <c r="H67" i="220"/>
  <c r="F72" i="220"/>
  <c r="K26" i="220"/>
  <c r="O26" i="220"/>
  <c r="H26" i="220"/>
  <c r="N26" i="220"/>
  <c r="G26" i="220"/>
  <c r="M26" i="220"/>
  <c r="F26" i="220"/>
  <c r="P26" i="220"/>
  <c r="I26" i="220"/>
  <c r="J26" i="220"/>
  <c r="L26" i="220"/>
  <c r="M74" i="220"/>
  <c r="G74" i="220"/>
  <c r="L74" i="220"/>
  <c r="N74" i="220"/>
  <c r="F74" i="220"/>
  <c r="K74" i="220"/>
  <c r="J74" i="220"/>
  <c r="I74" i="220"/>
  <c r="H74" i="220"/>
  <c r="K59" i="220"/>
  <c r="N59" i="220"/>
  <c r="G59" i="220"/>
  <c r="O59" i="220"/>
  <c r="H59" i="220"/>
  <c r="F59" i="220"/>
  <c r="P59" i="220"/>
  <c r="M59" i="220"/>
  <c r="I59" i="220"/>
  <c r="L59" i="220"/>
  <c r="J59" i="220"/>
  <c r="J27" i="220"/>
  <c r="I27" i="220"/>
  <c r="P27" i="220"/>
  <c r="H27" i="220"/>
  <c r="O27" i="220"/>
  <c r="F27" i="220"/>
  <c r="K27" i="220"/>
  <c r="M27" i="220"/>
  <c r="N27" i="220"/>
  <c r="K17" i="220"/>
  <c r="O17" i="220"/>
  <c r="H17" i="220"/>
  <c r="N17" i="220"/>
  <c r="G17" i="220"/>
  <c r="M17" i="220"/>
  <c r="F17" i="220"/>
  <c r="P17" i="220"/>
  <c r="I17" i="220"/>
  <c r="L17" i="220"/>
  <c r="J17" i="220"/>
  <c r="Q17" i="220" s="1"/>
  <c r="M53" i="220"/>
  <c r="G53" i="220"/>
  <c r="H53" i="220"/>
  <c r="I53" i="220"/>
  <c r="K53" i="220"/>
  <c r="J53" i="220"/>
  <c r="F53" i="220"/>
  <c r="L53" i="220"/>
  <c r="N53" i="220"/>
  <c r="R3" i="220"/>
  <c r="F11" i="220"/>
  <c r="R11" i="220" s="1"/>
  <c r="M50" i="220"/>
  <c r="G50" i="220"/>
  <c r="H50" i="220"/>
  <c r="I50" i="220"/>
  <c r="N50" i="220"/>
  <c r="L50" i="220"/>
  <c r="K50" i="220"/>
  <c r="F50" i="220"/>
  <c r="J50" i="220"/>
  <c r="D93" i="220"/>
  <c r="Q90" i="220"/>
  <c r="L90" i="220" s="1"/>
  <c r="R90" i="220" s="1"/>
  <c r="P30" i="220"/>
  <c r="J30" i="220"/>
  <c r="K30" i="220"/>
  <c r="L30" i="220"/>
  <c r="I30" i="220"/>
  <c r="H30" i="220"/>
  <c r="M30" i="220"/>
  <c r="F30" i="220"/>
  <c r="O30" i="220"/>
  <c r="N30" i="220"/>
  <c r="G30" i="220"/>
  <c r="D48" i="220"/>
  <c r="F47" i="220"/>
  <c r="F48" i="220" s="1"/>
  <c r="N47" i="220"/>
  <c r="N48" i="220" s="1"/>
  <c r="K47" i="220"/>
  <c r="K48" i="220" s="1"/>
  <c r="I62" i="220"/>
  <c r="N62" i="220" s="1"/>
  <c r="R62" i="220" s="1"/>
  <c r="L69" i="220"/>
  <c r="R69" i="220" s="1"/>
  <c r="F69" i="220"/>
  <c r="J64" i="220"/>
  <c r="H64" i="220"/>
  <c r="I64" i="220"/>
  <c r="L64" i="220"/>
  <c r="K64" i="220"/>
  <c r="G64" i="220"/>
  <c r="M64" i="220"/>
  <c r="N64" i="220"/>
  <c r="F64" i="220"/>
  <c r="Q32" i="220"/>
  <c r="R32" i="220" s="1"/>
  <c r="M75" i="220"/>
  <c r="G75" i="220"/>
  <c r="H75" i="220"/>
  <c r="I75" i="220"/>
  <c r="K75" i="220"/>
  <c r="J75" i="220"/>
  <c r="F75" i="220"/>
  <c r="L75" i="220"/>
  <c r="N75" i="220"/>
  <c r="O57" i="220"/>
  <c r="I57" i="220"/>
  <c r="M57" i="220"/>
  <c r="F57" i="220"/>
  <c r="N57" i="220"/>
  <c r="G57" i="220"/>
  <c r="L57" i="220"/>
  <c r="K57" i="220"/>
  <c r="J57" i="220"/>
  <c r="P57" i="220"/>
  <c r="H57" i="220"/>
  <c r="O13" i="220"/>
  <c r="I13" i="220"/>
  <c r="K13" i="220"/>
  <c r="K25" i="220" s="1"/>
  <c r="J13" i="220"/>
  <c r="P13" i="220"/>
  <c r="H13" i="220"/>
  <c r="L13" i="220"/>
  <c r="G13" i="220"/>
  <c r="F13" i="220"/>
  <c r="Q13" i="220" s="1"/>
  <c r="N13" i="220"/>
  <c r="M13" i="220"/>
  <c r="M51" i="220"/>
  <c r="G51" i="220"/>
  <c r="J51" i="220"/>
  <c r="K51" i="220"/>
  <c r="N51" i="220"/>
  <c r="L51" i="220"/>
  <c r="I51" i="220"/>
  <c r="H51" i="220"/>
  <c r="F51" i="220"/>
  <c r="M16" i="220"/>
  <c r="G16" i="220"/>
  <c r="G25" i="220" s="1"/>
  <c r="O16" i="220"/>
  <c r="H16" i="220"/>
  <c r="N16" i="220"/>
  <c r="F16" i="220"/>
  <c r="L16" i="220"/>
  <c r="P16" i="220"/>
  <c r="I16" i="220"/>
  <c r="K16" i="220"/>
  <c r="J16" i="220"/>
  <c r="L29" i="220"/>
  <c r="F29" i="220"/>
  <c r="M29" i="220"/>
  <c r="G29" i="220"/>
  <c r="P29" i="220"/>
  <c r="H29" i="220"/>
  <c r="O29" i="220"/>
  <c r="N29" i="220"/>
  <c r="I29" i="220"/>
  <c r="J29" i="220"/>
  <c r="K29" i="220"/>
  <c r="P33" i="220"/>
  <c r="J33" i="220"/>
  <c r="K33" i="220"/>
  <c r="N33" i="220"/>
  <c r="F33" i="220"/>
  <c r="M33" i="220"/>
  <c r="L33" i="220"/>
  <c r="O33" i="220"/>
  <c r="G33" i="220"/>
  <c r="H33" i="220"/>
  <c r="I33" i="220"/>
  <c r="M52" i="220"/>
  <c r="G52" i="220"/>
  <c r="L52" i="220"/>
  <c r="N52" i="220"/>
  <c r="F52" i="220"/>
  <c r="K52" i="220"/>
  <c r="J52" i="220"/>
  <c r="I52" i="220"/>
  <c r="H52" i="220"/>
  <c r="F81" i="220"/>
  <c r="L81" i="220" s="1"/>
  <c r="R81" i="220" s="1"/>
  <c r="R7" i="220"/>
  <c r="D93" i="219"/>
  <c r="P34" i="219"/>
  <c r="M34" i="219"/>
  <c r="G34" i="219"/>
  <c r="N34" i="219"/>
  <c r="H34" i="219"/>
  <c r="L34" i="219"/>
  <c r="K34" i="219"/>
  <c r="J34" i="219"/>
  <c r="O34" i="219"/>
  <c r="I34" i="219"/>
  <c r="F34" i="219"/>
  <c r="M73" i="219"/>
  <c r="G73" i="219"/>
  <c r="I73" i="219"/>
  <c r="J73" i="219"/>
  <c r="H73" i="219"/>
  <c r="F73" i="219"/>
  <c r="K73" i="219"/>
  <c r="L73" i="219"/>
  <c r="N73" i="219"/>
  <c r="J65" i="219"/>
  <c r="I65" i="219"/>
  <c r="K65" i="219"/>
  <c r="F65" i="219"/>
  <c r="N65" i="219"/>
  <c r="M65" i="219"/>
  <c r="G65" i="219"/>
  <c r="L65" i="219"/>
  <c r="H65" i="219"/>
  <c r="M76" i="219"/>
  <c r="G76" i="219"/>
  <c r="I76" i="219"/>
  <c r="J76" i="219"/>
  <c r="N76" i="219"/>
  <c r="L76" i="219"/>
  <c r="F76" i="219"/>
  <c r="H76" i="219"/>
  <c r="K76" i="219"/>
  <c r="F11" i="219"/>
  <c r="R11" i="219" s="1"/>
  <c r="M74" i="219"/>
  <c r="G74" i="219"/>
  <c r="K74" i="219"/>
  <c r="L74" i="219"/>
  <c r="H74" i="219"/>
  <c r="F74" i="219"/>
  <c r="I74" i="219"/>
  <c r="N74" i="219"/>
  <c r="J74" i="219"/>
  <c r="M58" i="219"/>
  <c r="G58" i="219"/>
  <c r="L58" i="219"/>
  <c r="N58" i="219"/>
  <c r="F58" i="219"/>
  <c r="P58" i="219"/>
  <c r="O58" i="219"/>
  <c r="K58" i="219"/>
  <c r="H58" i="219"/>
  <c r="I58" i="219"/>
  <c r="Q58" i="219" s="1"/>
  <c r="J58" i="219"/>
  <c r="K56" i="219"/>
  <c r="L56" i="219"/>
  <c r="M56" i="219"/>
  <c r="F56" i="219"/>
  <c r="J56" i="219"/>
  <c r="I56" i="219"/>
  <c r="H56" i="219"/>
  <c r="N56" i="219"/>
  <c r="P56" i="219"/>
  <c r="O56" i="219"/>
  <c r="G56" i="219"/>
  <c r="O33" i="219"/>
  <c r="I33" i="219"/>
  <c r="P33" i="219"/>
  <c r="J33" i="219"/>
  <c r="H33" i="219"/>
  <c r="G33" i="219"/>
  <c r="N33" i="219"/>
  <c r="F33" i="219"/>
  <c r="K33" i="219"/>
  <c r="M33" i="219"/>
  <c r="L33" i="219"/>
  <c r="R67" i="219"/>
  <c r="H67" i="219"/>
  <c r="D48" i="219"/>
  <c r="R47" i="219"/>
  <c r="F47" i="219"/>
  <c r="F48" i="219" s="1"/>
  <c r="K47" i="219"/>
  <c r="K48" i="219" s="1"/>
  <c r="N47" i="219"/>
  <c r="N48" i="219" s="1"/>
  <c r="M31" i="219"/>
  <c r="G31" i="219"/>
  <c r="N31" i="219"/>
  <c r="H31" i="219"/>
  <c r="J31" i="219"/>
  <c r="I31" i="219"/>
  <c r="P31" i="219"/>
  <c r="F31" i="219"/>
  <c r="K31" i="219"/>
  <c r="O31" i="219"/>
  <c r="L31" i="219"/>
  <c r="R45" i="219"/>
  <c r="M4" i="219"/>
  <c r="G4" i="219"/>
  <c r="J4" i="219"/>
  <c r="P4" i="219"/>
  <c r="I4" i="219"/>
  <c r="K4" i="219"/>
  <c r="H4" i="219"/>
  <c r="F4" i="219"/>
  <c r="O4" i="219"/>
  <c r="N4" i="219"/>
  <c r="L4" i="219"/>
  <c r="M50" i="219"/>
  <c r="G50" i="219"/>
  <c r="N50" i="219"/>
  <c r="F50" i="219"/>
  <c r="O50" i="219" s="1"/>
  <c r="R50" i="219" s="1"/>
  <c r="H50" i="219"/>
  <c r="J50" i="219"/>
  <c r="I50" i="219"/>
  <c r="K50" i="219"/>
  <c r="L50" i="219"/>
  <c r="F15" i="219"/>
  <c r="L15" i="219" s="1"/>
  <c r="O9" i="219"/>
  <c r="I9" i="219"/>
  <c r="L9" i="219"/>
  <c r="K9" i="219"/>
  <c r="J9" i="219"/>
  <c r="M9" i="219"/>
  <c r="F9" i="219"/>
  <c r="P9" i="219"/>
  <c r="H9" i="219"/>
  <c r="G9" i="219"/>
  <c r="N9" i="219"/>
  <c r="M53" i="219"/>
  <c r="G53" i="219"/>
  <c r="N53" i="219"/>
  <c r="F53" i="219"/>
  <c r="H53" i="219"/>
  <c r="L53" i="219"/>
  <c r="I53" i="219"/>
  <c r="J53" i="219"/>
  <c r="K53" i="219"/>
  <c r="M52" i="219"/>
  <c r="G52" i="219"/>
  <c r="K52" i="219"/>
  <c r="L52" i="219"/>
  <c r="H52" i="219"/>
  <c r="F52" i="219"/>
  <c r="I52" i="219"/>
  <c r="J52" i="219"/>
  <c r="N52" i="219"/>
  <c r="F81" i="219"/>
  <c r="L81" i="219" s="1"/>
  <c r="K32" i="219"/>
  <c r="L32" i="219"/>
  <c r="F32" i="219"/>
  <c r="N32" i="219"/>
  <c r="M32" i="219"/>
  <c r="J32" i="219"/>
  <c r="O32" i="219"/>
  <c r="G32" i="219"/>
  <c r="P32" i="219"/>
  <c r="I32" i="219"/>
  <c r="H32" i="219"/>
  <c r="F72" i="219"/>
  <c r="R72" i="219" s="1"/>
  <c r="I62" i="219"/>
  <c r="N62" i="219" s="1"/>
  <c r="R62" i="219" s="1"/>
  <c r="R17" i="219"/>
  <c r="O27" i="219"/>
  <c r="H27" i="219"/>
  <c r="P27" i="219"/>
  <c r="I27" i="219"/>
  <c r="K27" i="219"/>
  <c r="J27" i="219"/>
  <c r="F27" i="219"/>
  <c r="M27" i="219"/>
  <c r="N27" i="219"/>
  <c r="N12" i="219"/>
  <c r="H12" i="219"/>
  <c r="J12" i="219"/>
  <c r="I12" i="219"/>
  <c r="G12" i="219"/>
  <c r="K12" i="219"/>
  <c r="L12" i="219"/>
  <c r="F12" i="219"/>
  <c r="M12" i="219"/>
  <c r="F88" i="219"/>
  <c r="L88" i="219" s="1"/>
  <c r="D87" i="219"/>
  <c r="K59" i="219"/>
  <c r="M59" i="219"/>
  <c r="F59" i="219"/>
  <c r="N59" i="219"/>
  <c r="G59" i="219"/>
  <c r="L59" i="219"/>
  <c r="J59" i="219"/>
  <c r="I59" i="219"/>
  <c r="O59" i="219"/>
  <c r="P59" i="219"/>
  <c r="H59" i="219"/>
  <c r="O3" i="219"/>
  <c r="I3" i="219"/>
  <c r="J3" i="219"/>
  <c r="P3" i="219"/>
  <c r="H3" i="219"/>
  <c r="K3" i="219"/>
  <c r="G3" i="219"/>
  <c r="F3" i="219"/>
  <c r="M3" i="219"/>
  <c r="N3" i="219"/>
  <c r="L3" i="219"/>
  <c r="M51" i="219"/>
  <c r="G51" i="219"/>
  <c r="I51" i="219"/>
  <c r="J51" i="219"/>
  <c r="H51" i="219"/>
  <c r="F51" i="219"/>
  <c r="K51" i="219"/>
  <c r="N51" i="219"/>
  <c r="L51" i="219"/>
  <c r="M28" i="219"/>
  <c r="G28" i="219"/>
  <c r="N28" i="219"/>
  <c r="H28" i="219"/>
  <c r="P28" i="219"/>
  <c r="F28" i="219"/>
  <c r="O28" i="219"/>
  <c r="L28" i="219"/>
  <c r="I28" i="219"/>
  <c r="K28" i="219"/>
  <c r="J28" i="219"/>
  <c r="M10" i="219"/>
  <c r="G10" i="219"/>
  <c r="L10" i="219"/>
  <c r="K10" i="219"/>
  <c r="J10" i="219"/>
  <c r="N10" i="219"/>
  <c r="F10" i="219"/>
  <c r="H10" i="219"/>
  <c r="P10" i="219"/>
  <c r="O10" i="219"/>
  <c r="I10" i="219"/>
  <c r="M54" i="219"/>
  <c r="G54" i="219"/>
  <c r="I54" i="219"/>
  <c r="J54" i="219"/>
  <c r="N54" i="219"/>
  <c r="L54" i="219"/>
  <c r="F54" i="219"/>
  <c r="K54" i="219"/>
  <c r="H54" i="219"/>
  <c r="M55" i="219"/>
  <c r="G55" i="219"/>
  <c r="K55" i="219"/>
  <c r="L55" i="219"/>
  <c r="O55" i="219"/>
  <c r="N55" i="219"/>
  <c r="J55" i="219"/>
  <c r="P55" i="219"/>
  <c r="F55" i="219"/>
  <c r="H55" i="219"/>
  <c r="I55" i="219"/>
  <c r="H94" i="219"/>
  <c r="O94" i="219" s="1"/>
  <c r="R94" i="219" s="1"/>
  <c r="Q26" i="219"/>
  <c r="R26" i="219" s="1"/>
  <c r="L89" i="219"/>
  <c r="R89" i="219" s="1"/>
  <c r="F44" i="219"/>
  <c r="F46" i="219" s="1"/>
  <c r="J66" i="219"/>
  <c r="L66" i="219"/>
  <c r="M66" i="219"/>
  <c r="F66" i="219"/>
  <c r="N66" i="219"/>
  <c r="K66" i="219"/>
  <c r="G66" i="219"/>
  <c r="H66" i="219"/>
  <c r="I66" i="219"/>
  <c r="L16" i="219"/>
  <c r="F16" i="219"/>
  <c r="P16" i="219"/>
  <c r="I16" i="219"/>
  <c r="O16" i="219"/>
  <c r="H16" i="219"/>
  <c r="N16" i="219"/>
  <c r="G16" i="219"/>
  <c r="J16" i="219"/>
  <c r="K16" i="219"/>
  <c r="M16" i="219"/>
  <c r="O6" i="219"/>
  <c r="I6" i="219"/>
  <c r="K6" i="219"/>
  <c r="J6" i="219"/>
  <c r="L6" i="219"/>
  <c r="H6" i="219"/>
  <c r="G6" i="219"/>
  <c r="P6" i="219"/>
  <c r="N6" i="219"/>
  <c r="F6" i="219"/>
  <c r="M6" i="219"/>
  <c r="O60" i="219"/>
  <c r="I60" i="219"/>
  <c r="M60" i="219"/>
  <c r="F60" i="219"/>
  <c r="N60" i="219"/>
  <c r="G60" i="219"/>
  <c r="J60" i="219"/>
  <c r="H60" i="219"/>
  <c r="K60" i="219"/>
  <c r="L60" i="219"/>
  <c r="P60" i="219"/>
  <c r="O30" i="219"/>
  <c r="I30" i="219"/>
  <c r="P30" i="219"/>
  <c r="J30" i="219"/>
  <c r="N30" i="219"/>
  <c r="F30" i="219"/>
  <c r="M30" i="219"/>
  <c r="L30" i="219"/>
  <c r="G30" i="219"/>
  <c r="K30" i="219"/>
  <c r="H30" i="219"/>
  <c r="N13" i="219"/>
  <c r="H13" i="219"/>
  <c r="L13" i="219"/>
  <c r="K13" i="219"/>
  <c r="J13" i="219"/>
  <c r="M13" i="219"/>
  <c r="F13" i="219"/>
  <c r="P13" i="219"/>
  <c r="I13" i="219"/>
  <c r="G13" i="219"/>
  <c r="O13" i="219"/>
  <c r="M61" i="219"/>
  <c r="G61" i="219"/>
  <c r="N61" i="219"/>
  <c r="F61" i="219"/>
  <c r="O61" i="219"/>
  <c r="H61" i="219"/>
  <c r="P61" i="219"/>
  <c r="L61" i="219"/>
  <c r="I61" i="219"/>
  <c r="K61" i="219"/>
  <c r="J61" i="219"/>
  <c r="K5" i="219"/>
  <c r="J5" i="219"/>
  <c r="P5" i="219"/>
  <c r="I5" i="219"/>
  <c r="L5" i="219"/>
  <c r="H5" i="219"/>
  <c r="G5" i="219"/>
  <c r="O5" i="219"/>
  <c r="N5" i="219"/>
  <c r="F5" i="219"/>
  <c r="M5" i="219"/>
  <c r="R68" i="219"/>
  <c r="F68" i="219"/>
  <c r="I43" i="219"/>
  <c r="I46" i="219" s="1"/>
  <c r="R43" i="219"/>
  <c r="D46" i="219"/>
  <c r="Q90" i="219"/>
  <c r="L90" i="219" s="1"/>
  <c r="R90" i="219" s="1"/>
  <c r="K29" i="219"/>
  <c r="K38" i="219" s="1"/>
  <c r="L29" i="219"/>
  <c r="F29" i="219"/>
  <c r="J29" i="219"/>
  <c r="I29" i="219"/>
  <c r="P29" i="219"/>
  <c r="H29" i="219"/>
  <c r="M29" i="219"/>
  <c r="O29" i="219"/>
  <c r="N29" i="219"/>
  <c r="G29" i="219"/>
  <c r="M7" i="219"/>
  <c r="G7" i="219"/>
  <c r="K7" i="219"/>
  <c r="J7" i="219"/>
  <c r="L7" i="219"/>
  <c r="I7" i="219"/>
  <c r="H7" i="219"/>
  <c r="P7" i="219"/>
  <c r="O7" i="219"/>
  <c r="F7" i="219"/>
  <c r="Q7" i="219" s="1"/>
  <c r="N7" i="219"/>
  <c r="F69" i="219"/>
  <c r="L69" i="219" s="1"/>
  <c r="R69" i="219" s="1"/>
  <c r="J64" i="219"/>
  <c r="N64" i="219"/>
  <c r="G64" i="219"/>
  <c r="H64" i="219"/>
  <c r="F64" i="219"/>
  <c r="M64" i="219"/>
  <c r="I64" i="219"/>
  <c r="K64" i="219"/>
  <c r="L64" i="219"/>
  <c r="L14" i="219"/>
  <c r="F14" i="219"/>
  <c r="M14" i="219"/>
  <c r="K14" i="219"/>
  <c r="J14" i="219"/>
  <c r="N14" i="219"/>
  <c r="G14" i="219"/>
  <c r="H14" i="219"/>
  <c r="P14" i="219"/>
  <c r="O14" i="219"/>
  <c r="I14" i="219"/>
  <c r="M75" i="219"/>
  <c r="G75" i="219"/>
  <c r="N75" i="219"/>
  <c r="F75" i="219"/>
  <c r="H75" i="219"/>
  <c r="L75" i="219"/>
  <c r="I75" i="219"/>
  <c r="J75" i="219"/>
  <c r="K75" i="219"/>
  <c r="K8" i="219"/>
  <c r="L8" i="219"/>
  <c r="J8" i="219"/>
  <c r="P8" i="219"/>
  <c r="I8" i="219"/>
  <c r="M8" i="219"/>
  <c r="F8" i="219"/>
  <c r="N8" i="219"/>
  <c r="H8" i="219"/>
  <c r="G8" i="219"/>
  <c r="O8" i="219"/>
  <c r="O57" i="219"/>
  <c r="I57" i="219"/>
  <c r="L57" i="219"/>
  <c r="M57" i="219"/>
  <c r="F57" i="219"/>
  <c r="H57" i="219"/>
  <c r="G57" i="219"/>
  <c r="P57" i="219"/>
  <c r="J57" i="219"/>
  <c r="K57" i="219"/>
  <c r="N57" i="219"/>
  <c r="D92" i="219"/>
  <c r="J38" i="219"/>
  <c r="R53" i="218"/>
  <c r="R75" i="218"/>
  <c r="R61" i="218"/>
  <c r="F81" i="218"/>
  <c r="L81" i="218" s="1"/>
  <c r="D46" i="218"/>
  <c r="I43" i="218"/>
  <c r="I46" i="218" s="1"/>
  <c r="R43" i="218"/>
  <c r="O55" i="218"/>
  <c r="I55" i="218"/>
  <c r="M55" i="218"/>
  <c r="G55" i="218"/>
  <c r="J55" i="218"/>
  <c r="N55" i="218"/>
  <c r="P55" i="218"/>
  <c r="L55" i="218"/>
  <c r="K55" i="218"/>
  <c r="H55" i="218"/>
  <c r="F55" i="218"/>
  <c r="L45" i="218"/>
  <c r="L46" i="218" s="1"/>
  <c r="Q7" i="218"/>
  <c r="R7" i="218" s="1"/>
  <c r="M16" i="218"/>
  <c r="G16" i="218"/>
  <c r="P16" i="218"/>
  <c r="J16" i="218"/>
  <c r="N16" i="218"/>
  <c r="L16" i="218"/>
  <c r="K16" i="218"/>
  <c r="I16" i="218"/>
  <c r="O16" i="218"/>
  <c r="F16" i="218"/>
  <c r="H16" i="218"/>
  <c r="Q5" i="218"/>
  <c r="R5" i="218" s="1"/>
  <c r="L66" i="218"/>
  <c r="F66" i="218"/>
  <c r="J66" i="218"/>
  <c r="G66" i="218"/>
  <c r="K66" i="218"/>
  <c r="I66" i="218"/>
  <c r="H66" i="218"/>
  <c r="N66" i="218"/>
  <c r="M66" i="218"/>
  <c r="O28" i="218"/>
  <c r="I28" i="218"/>
  <c r="L28" i="218"/>
  <c r="F28" i="218"/>
  <c r="H28" i="218"/>
  <c r="P28" i="218"/>
  <c r="G28" i="218"/>
  <c r="N28" i="218"/>
  <c r="M28" i="218"/>
  <c r="J28" i="218"/>
  <c r="K28" i="218"/>
  <c r="M56" i="218"/>
  <c r="G56" i="218"/>
  <c r="K56" i="218"/>
  <c r="N56" i="218"/>
  <c r="I56" i="218"/>
  <c r="P56" i="218"/>
  <c r="O56" i="218"/>
  <c r="L56" i="218"/>
  <c r="H56" i="218"/>
  <c r="J56" i="218"/>
  <c r="F56" i="218"/>
  <c r="Q56" i="218" s="1"/>
  <c r="R44" i="218"/>
  <c r="O64" i="218"/>
  <c r="R64" i="218" s="1"/>
  <c r="Q31" i="218"/>
  <c r="R31" i="218" s="1"/>
  <c r="R12" i="218"/>
  <c r="I52" i="218"/>
  <c r="M52" i="218"/>
  <c r="G52" i="218"/>
  <c r="J52" i="218"/>
  <c r="N52" i="218"/>
  <c r="L52" i="218"/>
  <c r="K52" i="218"/>
  <c r="H52" i="218"/>
  <c r="F52" i="218"/>
  <c r="M59" i="218"/>
  <c r="G59" i="218"/>
  <c r="K59" i="218"/>
  <c r="P59" i="218"/>
  <c r="H59" i="218"/>
  <c r="L59" i="218"/>
  <c r="O59" i="218"/>
  <c r="N59" i="218"/>
  <c r="J59" i="218"/>
  <c r="I59" i="218"/>
  <c r="Q59" i="218" s="1"/>
  <c r="F59" i="218"/>
  <c r="O93" i="218"/>
  <c r="I93" i="218"/>
  <c r="M93" i="218"/>
  <c r="G93" i="218"/>
  <c r="L93" i="218"/>
  <c r="H93" i="218"/>
  <c r="F93" i="218"/>
  <c r="P93" i="218"/>
  <c r="N93" i="218"/>
  <c r="K93" i="218"/>
  <c r="J93" i="218"/>
  <c r="K30" i="218"/>
  <c r="N30" i="218"/>
  <c r="H30" i="218"/>
  <c r="P30" i="218"/>
  <c r="G30" i="218"/>
  <c r="O30" i="218"/>
  <c r="F30" i="218"/>
  <c r="M30" i="218"/>
  <c r="L30" i="218"/>
  <c r="I30" i="218"/>
  <c r="J30" i="218"/>
  <c r="P3" i="218"/>
  <c r="J3" i="218"/>
  <c r="N3" i="218"/>
  <c r="H3" i="218"/>
  <c r="M3" i="218"/>
  <c r="G3" i="218"/>
  <c r="K3" i="218"/>
  <c r="I3" i="218"/>
  <c r="F3" i="218"/>
  <c r="O3" i="218"/>
  <c r="L3" i="218"/>
  <c r="P34" i="218"/>
  <c r="O34" i="218"/>
  <c r="I34" i="218"/>
  <c r="L34" i="218"/>
  <c r="F34" i="218"/>
  <c r="N34" i="218"/>
  <c r="M34" i="218"/>
  <c r="K34" i="218"/>
  <c r="J34" i="218"/>
  <c r="G34" i="218"/>
  <c r="H34" i="218"/>
  <c r="L13" i="218"/>
  <c r="F13" i="218"/>
  <c r="M13" i="218"/>
  <c r="K13" i="218"/>
  <c r="J13" i="218"/>
  <c r="P13" i="218"/>
  <c r="I13" i="218"/>
  <c r="N13" i="218"/>
  <c r="G13" i="218"/>
  <c r="H13" i="218"/>
  <c r="O13" i="218"/>
  <c r="R51" i="218"/>
  <c r="L65" i="218"/>
  <c r="F65" i="218"/>
  <c r="J65" i="218"/>
  <c r="I65" i="218"/>
  <c r="N65" i="218"/>
  <c r="H65" i="218"/>
  <c r="G65" i="218"/>
  <c r="M65" i="218"/>
  <c r="K65" i="218"/>
  <c r="H94" i="218"/>
  <c r="O94" i="218" s="1"/>
  <c r="R94" i="218" s="1"/>
  <c r="K33" i="218"/>
  <c r="N33" i="218"/>
  <c r="H33" i="218"/>
  <c r="J33" i="218"/>
  <c r="I33" i="218"/>
  <c r="P33" i="218"/>
  <c r="G33" i="218"/>
  <c r="O33" i="218"/>
  <c r="F33" i="218"/>
  <c r="Q33" i="218" s="1"/>
  <c r="L33" i="218"/>
  <c r="M33" i="218"/>
  <c r="I54" i="218"/>
  <c r="M54" i="218"/>
  <c r="G54" i="218"/>
  <c r="L54" i="218"/>
  <c r="H54" i="218"/>
  <c r="N54" i="218"/>
  <c r="K54" i="218"/>
  <c r="J54" i="218"/>
  <c r="F54" i="218"/>
  <c r="P6" i="218"/>
  <c r="J6" i="218"/>
  <c r="O6" i="218"/>
  <c r="I6" i="218"/>
  <c r="N6" i="218"/>
  <c r="H6" i="218"/>
  <c r="M6" i="218"/>
  <c r="G6" i="218"/>
  <c r="K6" i="218"/>
  <c r="F6" i="218"/>
  <c r="L6" i="218"/>
  <c r="Q90" i="218"/>
  <c r="F88" i="218"/>
  <c r="D87" i="218"/>
  <c r="L88" i="218"/>
  <c r="M9" i="218"/>
  <c r="G9" i="218"/>
  <c r="L9" i="218"/>
  <c r="K9" i="218"/>
  <c r="J9" i="218"/>
  <c r="P9" i="218"/>
  <c r="I9" i="218"/>
  <c r="N9" i="218"/>
  <c r="F9" i="218"/>
  <c r="O9" i="218"/>
  <c r="H9" i="218"/>
  <c r="R47" i="218"/>
  <c r="R73" i="218"/>
  <c r="I50" i="218"/>
  <c r="M50" i="218"/>
  <c r="G50" i="218"/>
  <c r="F50" i="218"/>
  <c r="K50" i="218"/>
  <c r="J50" i="218"/>
  <c r="H50" i="218"/>
  <c r="L50" i="218"/>
  <c r="N50" i="218"/>
  <c r="F68" i="218"/>
  <c r="R68" i="218" s="1"/>
  <c r="F15" i="218"/>
  <c r="L15" i="218" s="1"/>
  <c r="R15" i="218" s="1"/>
  <c r="F89" i="218"/>
  <c r="K57" i="218"/>
  <c r="O57" i="218"/>
  <c r="I57" i="218"/>
  <c r="H57" i="218"/>
  <c r="M57" i="218"/>
  <c r="P57" i="218"/>
  <c r="N57" i="218"/>
  <c r="L57" i="218"/>
  <c r="J57" i="218"/>
  <c r="G57" i="218"/>
  <c r="F57" i="218"/>
  <c r="Q48" i="218"/>
  <c r="R48" i="218" s="1"/>
  <c r="R27" i="218"/>
  <c r="R63" i="218"/>
  <c r="F63" i="218"/>
  <c r="K26" i="218"/>
  <c r="N26" i="218"/>
  <c r="H26" i="218"/>
  <c r="H38" i="218" s="1"/>
  <c r="P26" i="218"/>
  <c r="G26" i="218"/>
  <c r="O26" i="218"/>
  <c r="F26" i="218"/>
  <c r="M26" i="218"/>
  <c r="L26" i="218"/>
  <c r="I26" i="218"/>
  <c r="J26" i="218"/>
  <c r="M29" i="218"/>
  <c r="G29" i="218"/>
  <c r="P29" i="218"/>
  <c r="J29" i="218"/>
  <c r="L29" i="218"/>
  <c r="K29" i="218"/>
  <c r="I29" i="218"/>
  <c r="H29" i="218"/>
  <c r="N29" i="218"/>
  <c r="O29" i="218"/>
  <c r="F29" i="218"/>
  <c r="Q14" i="218"/>
  <c r="R14" i="218" s="1"/>
  <c r="I62" i="218"/>
  <c r="O58" i="218"/>
  <c r="I58" i="218"/>
  <c r="M58" i="218"/>
  <c r="G58" i="218"/>
  <c r="L58" i="218"/>
  <c r="H58" i="218"/>
  <c r="P58" i="218"/>
  <c r="N58" i="218"/>
  <c r="K58" i="218"/>
  <c r="J58" i="218"/>
  <c r="F58" i="218"/>
  <c r="F69" i="218"/>
  <c r="L69" i="218"/>
  <c r="R69" i="218" s="1"/>
  <c r="K10" i="218"/>
  <c r="M10" i="218"/>
  <c r="F10" i="218"/>
  <c r="L10" i="218"/>
  <c r="J10" i="218"/>
  <c r="P10" i="218"/>
  <c r="I10" i="218"/>
  <c r="N10" i="218"/>
  <c r="G10" i="218"/>
  <c r="O10" i="218"/>
  <c r="H10" i="218"/>
  <c r="I74" i="218"/>
  <c r="I77" i="218" s="1"/>
  <c r="F82" i="242" s="1"/>
  <c r="M74" i="218"/>
  <c r="M77" i="218" s="1"/>
  <c r="J82" i="242" s="1"/>
  <c r="G74" i="218"/>
  <c r="J74" i="218"/>
  <c r="J77" i="218" s="1"/>
  <c r="N74" i="218"/>
  <c r="N77" i="218" s="1"/>
  <c r="K82" i="242" s="1"/>
  <c r="L74" i="218"/>
  <c r="L77" i="218" s="1"/>
  <c r="I82" i="242" s="1"/>
  <c r="K74" i="218"/>
  <c r="K77" i="218" s="1"/>
  <c r="H82" i="242" s="1"/>
  <c r="H74" i="218"/>
  <c r="F74" i="218"/>
  <c r="K17" i="218"/>
  <c r="N17" i="218"/>
  <c r="H17" i="218"/>
  <c r="I17" i="218"/>
  <c r="P17" i="218"/>
  <c r="G17" i="218"/>
  <c r="O17" i="218"/>
  <c r="F17" i="218"/>
  <c r="M17" i="218"/>
  <c r="J17" i="218"/>
  <c r="L17" i="218"/>
  <c r="D92" i="218"/>
  <c r="K60" i="218"/>
  <c r="O60" i="218"/>
  <c r="I60" i="218"/>
  <c r="L60" i="218"/>
  <c r="P60" i="218"/>
  <c r="G60" i="218"/>
  <c r="N60" i="218"/>
  <c r="M60" i="218"/>
  <c r="J60" i="218"/>
  <c r="H60" i="218"/>
  <c r="F60" i="218"/>
  <c r="F77" i="218"/>
  <c r="C82" i="242" s="1"/>
  <c r="G77" i="218"/>
  <c r="D82" i="242" s="1"/>
  <c r="Q32" i="218"/>
  <c r="R32" i="218" s="1"/>
  <c r="R76" i="218"/>
  <c r="R16" i="217"/>
  <c r="L56" i="217"/>
  <c r="F56" i="217"/>
  <c r="O56" i="217"/>
  <c r="H56" i="217"/>
  <c r="K56" i="217"/>
  <c r="G56" i="217"/>
  <c r="I56" i="217"/>
  <c r="P56" i="217"/>
  <c r="N56" i="217"/>
  <c r="J56" i="217"/>
  <c r="M56" i="217"/>
  <c r="N14" i="217"/>
  <c r="H14" i="217"/>
  <c r="M14" i="217"/>
  <c r="F14" i="217"/>
  <c r="L14" i="217"/>
  <c r="K14" i="217"/>
  <c r="J14" i="217"/>
  <c r="O14" i="217"/>
  <c r="G14" i="217"/>
  <c r="P14" i="217"/>
  <c r="I14" i="217"/>
  <c r="P32" i="217"/>
  <c r="J32" i="217"/>
  <c r="M32" i="217"/>
  <c r="G32" i="217"/>
  <c r="O32" i="217"/>
  <c r="F32" i="217"/>
  <c r="I32" i="217"/>
  <c r="H32" i="217"/>
  <c r="N32" i="217"/>
  <c r="K32" i="217"/>
  <c r="L32" i="217"/>
  <c r="P60" i="217"/>
  <c r="J60" i="217"/>
  <c r="I60" i="217"/>
  <c r="M60" i="217"/>
  <c r="F60" i="217"/>
  <c r="O60" i="217"/>
  <c r="N60" i="217"/>
  <c r="L60" i="217"/>
  <c r="K60" i="217"/>
  <c r="G60" i="217"/>
  <c r="H60" i="217"/>
  <c r="N33" i="217"/>
  <c r="H33" i="217"/>
  <c r="K33" i="217"/>
  <c r="J33" i="217"/>
  <c r="P33" i="217"/>
  <c r="F33" i="217"/>
  <c r="O33" i="217"/>
  <c r="M33" i="217"/>
  <c r="L33" i="217"/>
  <c r="G33" i="217"/>
  <c r="I33" i="217"/>
  <c r="N76" i="217"/>
  <c r="H76" i="217"/>
  <c r="L76" i="217"/>
  <c r="I76" i="217"/>
  <c r="K76" i="217"/>
  <c r="M76" i="217"/>
  <c r="J76" i="217"/>
  <c r="G76" i="217"/>
  <c r="F76" i="217"/>
  <c r="N47" i="217"/>
  <c r="N48" i="217" s="1"/>
  <c r="K47" i="217"/>
  <c r="K48" i="217" s="1"/>
  <c r="F47" i="217"/>
  <c r="F48" i="217" s="1"/>
  <c r="D48" i="217"/>
  <c r="R72" i="217"/>
  <c r="F72" i="217"/>
  <c r="N27" i="217"/>
  <c r="J27" i="217"/>
  <c r="M27" i="217"/>
  <c r="O27" i="217"/>
  <c r="K27" i="217"/>
  <c r="I27" i="217"/>
  <c r="H27" i="217"/>
  <c r="Q27" i="217" s="1"/>
  <c r="P27" i="217"/>
  <c r="F27" i="217"/>
  <c r="Q4" i="217"/>
  <c r="R4" i="217" s="1"/>
  <c r="K6" i="217"/>
  <c r="L6" i="217"/>
  <c r="J6" i="217"/>
  <c r="P6" i="217"/>
  <c r="I6" i="217"/>
  <c r="O6" i="217"/>
  <c r="H6" i="217"/>
  <c r="M6" i="217"/>
  <c r="F6" i="217"/>
  <c r="N6" i="217"/>
  <c r="G6" i="217"/>
  <c r="K9" i="217"/>
  <c r="M9" i="217"/>
  <c r="F9" i="217"/>
  <c r="L9" i="217"/>
  <c r="J9" i="217"/>
  <c r="P9" i="217"/>
  <c r="I9" i="217"/>
  <c r="N9" i="217"/>
  <c r="G9" i="217"/>
  <c r="O9" i="217"/>
  <c r="H9" i="217"/>
  <c r="M8" i="217"/>
  <c r="G8" i="217"/>
  <c r="L8" i="217"/>
  <c r="K8" i="217"/>
  <c r="J8" i="217"/>
  <c r="P8" i="217"/>
  <c r="I8" i="217"/>
  <c r="N8" i="217"/>
  <c r="F8" i="217"/>
  <c r="O8" i="217"/>
  <c r="H8" i="217"/>
  <c r="N53" i="217"/>
  <c r="H53" i="217"/>
  <c r="J53" i="217"/>
  <c r="M53" i="217"/>
  <c r="F53" i="217"/>
  <c r="L53" i="217"/>
  <c r="G53" i="217"/>
  <c r="O53" i="217"/>
  <c r="I53" i="217"/>
  <c r="K53" i="217"/>
  <c r="P13" i="217"/>
  <c r="J13" i="217"/>
  <c r="M13" i="217"/>
  <c r="F13" i="217"/>
  <c r="L13" i="217"/>
  <c r="K13" i="217"/>
  <c r="I13" i="217"/>
  <c r="N13" i="217"/>
  <c r="G13" i="217"/>
  <c r="O13" i="217"/>
  <c r="H13" i="217"/>
  <c r="P29" i="217"/>
  <c r="J29" i="217"/>
  <c r="M29" i="217"/>
  <c r="G29" i="217"/>
  <c r="L29" i="217"/>
  <c r="H29" i="217"/>
  <c r="F29" i="217"/>
  <c r="O29" i="217"/>
  <c r="N29" i="217"/>
  <c r="I29" i="217"/>
  <c r="K29" i="217"/>
  <c r="N75" i="217"/>
  <c r="H75" i="217"/>
  <c r="J75" i="217"/>
  <c r="M75" i="217"/>
  <c r="F75" i="217"/>
  <c r="L75" i="217"/>
  <c r="K75" i="217"/>
  <c r="I75" i="217"/>
  <c r="G75" i="217"/>
  <c r="F63" i="217"/>
  <c r="R63" i="217" s="1"/>
  <c r="R44" i="217"/>
  <c r="F44" i="217"/>
  <c r="F46" i="217" s="1"/>
  <c r="K64" i="217"/>
  <c r="J64" i="217"/>
  <c r="N64" i="217"/>
  <c r="G64" i="217"/>
  <c r="M64" i="217"/>
  <c r="H64" i="217"/>
  <c r="F64" i="217"/>
  <c r="I64" i="217"/>
  <c r="L64" i="217"/>
  <c r="F88" i="217"/>
  <c r="D87" i="217"/>
  <c r="L88" i="217"/>
  <c r="J12" i="217"/>
  <c r="K12" i="217"/>
  <c r="I12" i="217"/>
  <c r="H12" i="217"/>
  <c r="N12" i="217"/>
  <c r="G12" i="217"/>
  <c r="L12" i="217"/>
  <c r="M12" i="217"/>
  <c r="F12" i="217"/>
  <c r="Q31" i="217"/>
  <c r="R31" i="217" s="1"/>
  <c r="Q17" i="217"/>
  <c r="R17" i="217" s="1"/>
  <c r="N54" i="217"/>
  <c r="H54" i="217"/>
  <c r="L54" i="217"/>
  <c r="I54" i="217"/>
  <c r="K54" i="217"/>
  <c r="G54" i="217"/>
  <c r="F54" i="217"/>
  <c r="J54" i="217"/>
  <c r="M54" i="217"/>
  <c r="H67" i="217"/>
  <c r="R67" i="217" s="1"/>
  <c r="O7" i="217"/>
  <c r="I7" i="217"/>
  <c r="L7" i="217"/>
  <c r="K7" i="217"/>
  <c r="J7" i="217"/>
  <c r="P7" i="217"/>
  <c r="H7" i="217"/>
  <c r="M7" i="217"/>
  <c r="F7" i="217"/>
  <c r="N7" i="217"/>
  <c r="Q7" i="217" s="1"/>
  <c r="G7" i="217"/>
  <c r="D93" i="217"/>
  <c r="N52" i="217"/>
  <c r="H52" i="217"/>
  <c r="G52" i="217"/>
  <c r="K52" i="217"/>
  <c r="M52" i="217"/>
  <c r="F52" i="217"/>
  <c r="L52" i="217"/>
  <c r="I52" i="217"/>
  <c r="J52" i="217"/>
  <c r="R11" i="217"/>
  <c r="F11" i="217"/>
  <c r="M5" i="217"/>
  <c r="G5" i="217"/>
  <c r="L5" i="217"/>
  <c r="F5" i="217"/>
  <c r="K5" i="217"/>
  <c r="P5" i="217"/>
  <c r="J5" i="217"/>
  <c r="N5" i="217"/>
  <c r="H5" i="217"/>
  <c r="O5" i="217"/>
  <c r="I5" i="217"/>
  <c r="N74" i="217"/>
  <c r="H74" i="217"/>
  <c r="G74" i="217"/>
  <c r="K74" i="217"/>
  <c r="M74" i="217"/>
  <c r="J74" i="217"/>
  <c r="I74" i="217"/>
  <c r="F74" i="217"/>
  <c r="O74" i="217" s="1"/>
  <c r="L74" i="217"/>
  <c r="P57" i="217"/>
  <c r="J57" i="217"/>
  <c r="O57" i="217"/>
  <c r="H57" i="217"/>
  <c r="L57" i="217"/>
  <c r="N57" i="217"/>
  <c r="G57" i="217"/>
  <c r="F57" i="217"/>
  <c r="M57" i="217"/>
  <c r="I57" i="217"/>
  <c r="K57" i="217"/>
  <c r="I43" i="217"/>
  <c r="I46" i="217" s="1"/>
  <c r="D46" i="217"/>
  <c r="D92" i="217"/>
  <c r="K65" i="217"/>
  <c r="M65" i="217"/>
  <c r="F65" i="217"/>
  <c r="I65" i="217"/>
  <c r="L65" i="217"/>
  <c r="H65" i="217"/>
  <c r="G65" i="217"/>
  <c r="J65" i="217"/>
  <c r="N65" i="217"/>
  <c r="L45" i="217"/>
  <c r="L46" i="217" s="1"/>
  <c r="R45" i="217"/>
  <c r="O10" i="217"/>
  <c r="I10" i="217"/>
  <c r="M10" i="217"/>
  <c r="F10" i="217"/>
  <c r="L10" i="217"/>
  <c r="K10" i="217"/>
  <c r="J10" i="217"/>
  <c r="N10" i="217"/>
  <c r="G10" i="217"/>
  <c r="P10" i="217"/>
  <c r="H10" i="217"/>
  <c r="L28" i="217"/>
  <c r="F28" i="217"/>
  <c r="O28" i="217"/>
  <c r="I28" i="217"/>
  <c r="H28" i="217"/>
  <c r="K28" i="217"/>
  <c r="J28" i="217"/>
  <c r="G28" i="217"/>
  <c r="G38" i="217" s="1"/>
  <c r="P28" i="217"/>
  <c r="M28" i="217"/>
  <c r="N28" i="217"/>
  <c r="Q90" i="217"/>
  <c r="L90" i="217" s="1"/>
  <c r="R90" i="217" s="1"/>
  <c r="N58" i="217"/>
  <c r="H58" i="217"/>
  <c r="P58" i="217"/>
  <c r="I58" i="217"/>
  <c r="L58" i="217"/>
  <c r="K58" i="217"/>
  <c r="F58" i="217"/>
  <c r="O58" i="217"/>
  <c r="M58" i="217"/>
  <c r="G58" i="217"/>
  <c r="J58" i="217"/>
  <c r="N51" i="217"/>
  <c r="H51" i="217"/>
  <c r="L51" i="217"/>
  <c r="I51" i="217"/>
  <c r="F51" i="217"/>
  <c r="M51" i="217"/>
  <c r="K51" i="217"/>
  <c r="G51" i="217"/>
  <c r="J51" i="217"/>
  <c r="K66" i="217"/>
  <c r="H66" i="217"/>
  <c r="L66" i="217"/>
  <c r="J66" i="217"/>
  <c r="I66" i="217"/>
  <c r="G66" i="217"/>
  <c r="F66" i="217"/>
  <c r="M66" i="217"/>
  <c r="N66" i="217"/>
  <c r="Q26" i="217"/>
  <c r="R26" i="217" s="1"/>
  <c r="K3" i="217"/>
  <c r="P3" i="217"/>
  <c r="P25" i="217" s="1"/>
  <c r="J3" i="217"/>
  <c r="O3" i="217"/>
  <c r="I3" i="217"/>
  <c r="N3" i="217"/>
  <c r="H3" i="217"/>
  <c r="H25" i="217" s="1"/>
  <c r="L3" i="217"/>
  <c r="F3" i="217"/>
  <c r="M3" i="217"/>
  <c r="M25" i="217" s="1"/>
  <c r="G3" i="217"/>
  <c r="L59" i="217"/>
  <c r="F59" i="217"/>
  <c r="P59" i="217"/>
  <c r="I59" i="217"/>
  <c r="M59" i="217"/>
  <c r="H59" i="217"/>
  <c r="O59" i="217"/>
  <c r="N59" i="217"/>
  <c r="K59" i="217"/>
  <c r="G59" i="217"/>
  <c r="J59" i="217"/>
  <c r="H94" i="217"/>
  <c r="O94" i="217" s="1"/>
  <c r="R94" i="217" s="1"/>
  <c r="F68" i="217"/>
  <c r="R68" i="217" s="1"/>
  <c r="F15" i="217"/>
  <c r="L15" i="217"/>
  <c r="R15" i="217" s="1"/>
  <c r="N55" i="217"/>
  <c r="H55" i="217"/>
  <c r="O55" i="217"/>
  <c r="G55" i="217"/>
  <c r="K55" i="217"/>
  <c r="J55" i="217"/>
  <c r="I55" i="217"/>
  <c r="F55" i="217"/>
  <c r="P55" i="217"/>
  <c r="L55" i="217"/>
  <c r="M55" i="217"/>
  <c r="N50" i="217"/>
  <c r="H50" i="217"/>
  <c r="J50" i="217"/>
  <c r="M50" i="217"/>
  <c r="F50" i="217"/>
  <c r="L50" i="217"/>
  <c r="K50" i="217"/>
  <c r="G50" i="217"/>
  <c r="I50" i="217"/>
  <c r="N30" i="217"/>
  <c r="H30" i="217"/>
  <c r="K30" i="217"/>
  <c r="P30" i="217"/>
  <c r="G30" i="217"/>
  <c r="O30" i="217"/>
  <c r="M30" i="217"/>
  <c r="L30" i="217"/>
  <c r="Q30" i="217" s="1"/>
  <c r="J30" i="217"/>
  <c r="F30" i="217"/>
  <c r="I30" i="217"/>
  <c r="N73" i="217"/>
  <c r="N77" i="217" s="1"/>
  <c r="K81" i="242" s="1"/>
  <c r="H73" i="217"/>
  <c r="L73" i="217"/>
  <c r="I73" i="217"/>
  <c r="I77" i="217" s="1"/>
  <c r="F81" i="242" s="1"/>
  <c r="J73" i="217"/>
  <c r="J77" i="217" s="1"/>
  <c r="G81" i="242" s="1"/>
  <c r="M73" i="217"/>
  <c r="M77" i="217" s="1"/>
  <c r="J81" i="242" s="1"/>
  <c r="G73" i="217"/>
  <c r="F73" i="217"/>
  <c r="K73" i="217"/>
  <c r="K77" i="217" s="1"/>
  <c r="H81" i="242" s="1"/>
  <c r="K34" i="217"/>
  <c r="N34" i="217"/>
  <c r="G34" i="217"/>
  <c r="J34" i="217"/>
  <c r="P34" i="217"/>
  <c r="F34" i="217"/>
  <c r="O34" i="217"/>
  <c r="M34" i="217"/>
  <c r="L34" i="217"/>
  <c r="I34" i="217"/>
  <c r="H34" i="217"/>
  <c r="F69" i="217"/>
  <c r="L69" i="217" s="1"/>
  <c r="R69" i="217" s="1"/>
  <c r="N61" i="217"/>
  <c r="H61" i="217"/>
  <c r="J61" i="217"/>
  <c r="M61" i="217"/>
  <c r="F61" i="217"/>
  <c r="L61" i="217"/>
  <c r="P61" i="217"/>
  <c r="O61" i="217"/>
  <c r="K61" i="217"/>
  <c r="I61" i="217"/>
  <c r="G61" i="217"/>
  <c r="R58" i="216"/>
  <c r="R8" i="216"/>
  <c r="R64" i="216"/>
  <c r="J27" i="216"/>
  <c r="M27" i="216"/>
  <c r="O27" i="216"/>
  <c r="F27" i="216"/>
  <c r="K27" i="216"/>
  <c r="I27" i="216"/>
  <c r="P27" i="216"/>
  <c r="H27" i="216"/>
  <c r="N27" i="216"/>
  <c r="K59" i="216"/>
  <c r="N59" i="216"/>
  <c r="G59" i="216"/>
  <c r="O59" i="216"/>
  <c r="H59" i="216"/>
  <c r="J59" i="216"/>
  <c r="M59" i="216"/>
  <c r="I59" i="216"/>
  <c r="F59" i="216"/>
  <c r="Q59" i="216" s="1"/>
  <c r="P59" i="216"/>
  <c r="L59" i="216"/>
  <c r="R60" i="216"/>
  <c r="Q16" i="216"/>
  <c r="R16" i="216" s="1"/>
  <c r="F89" i="216"/>
  <c r="L89" i="216" s="1"/>
  <c r="R89" i="216" s="1"/>
  <c r="K56" i="216"/>
  <c r="M56" i="216"/>
  <c r="F56" i="216"/>
  <c r="N56" i="216"/>
  <c r="G56" i="216"/>
  <c r="I56" i="216"/>
  <c r="H56" i="216"/>
  <c r="L56" i="216"/>
  <c r="P56" i="216"/>
  <c r="O56" i="216"/>
  <c r="J56" i="216"/>
  <c r="Q6" i="216"/>
  <c r="R6" i="216" s="1"/>
  <c r="M75" i="216"/>
  <c r="G75" i="216"/>
  <c r="H75" i="216"/>
  <c r="N75" i="216"/>
  <c r="F75" i="216"/>
  <c r="I75" i="216"/>
  <c r="K75" i="216"/>
  <c r="O75" i="216" s="1"/>
  <c r="L75" i="216"/>
  <c r="J75" i="216"/>
  <c r="Q10" i="216"/>
  <c r="Q46" i="216"/>
  <c r="R46" i="216" s="1"/>
  <c r="R57" i="216"/>
  <c r="I12" i="216"/>
  <c r="K12" i="216"/>
  <c r="J12" i="216"/>
  <c r="M12" i="216"/>
  <c r="F12" i="216"/>
  <c r="H12" i="216"/>
  <c r="N12" i="216"/>
  <c r="G12" i="216"/>
  <c r="L12" i="216"/>
  <c r="N4" i="216"/>
  <c r="H4" i="216"/>
  <c r="K4" i="216"/>
  <c r="J4" i="216"/>
  <c r="P4" i="216"/>
  <c r="I4" i="216"/>
  <c r="O4" i="216"/>
  <c r="G4" i="216"/>
  <c r="L4" i="216"/>
  <c r="M4" i="216"/>
  <c r="F4" i="216"/>
  <c r="P30" i="216"/>
  <c r="J30" i="216"/>
  <c r="K30" i="216"/>
  <c r="N30" i="216"/>
  <c r="F30" i="216"/>
  <c r="H30" i="216"/>
  <c r="M30" i="216"/>
  <c r="L30" i="216"/>
  <c r="I30" i="216"/>
  <c r="O30" i="216"/>
  <c r="G30" i="216"/>
  <c r="F88" i="216"/>
  <c r="L88" i="216" s="1"/>
  <c r="D87" i="216"/>
  <c r="D48" i="216"/>
  <c r="F47" i="216"/>
  <c r="F48" i="216" s="1"/>
  <c r="K47" i="216"/>
  <c r="K48" i="216" s="1"/>
  <c r="N47" i="216"/>
  <c r="N48" i="216" s="1"/>
  <c r="I62" i="216"/>
  <c r="N62" i="216" s="1"/>
  <c r="R62" i="216" s="1"/>
  <c r="Q14" i="216"/>
  <c r="M76" i="216"/>
  <c r="G76" i="216"/>
  <c r="J76" i="216"/>
  <c r="I76" i="216"/>
  <c r="H76" i="216"/>
  <c r="K76" i="216"/>
  <c r="L76" i="216"/>
  <c r="F76" i="216"/>
  <c r="N76" i="216"/>
  <c r="P34" i="216"/>
  <c r="N34" i="216"/>
  <c r="H34" i="216"/>
  <c r="O34" i="216"/>
  <c r="I34" i="216"/>
  <c r="L34" i="216"/>
  <c r="F34" i="216"/>
  <c r="K34" i="216"/>
  <c r="J34" i="216"/>
  <c r="G34" i="216"/>
  <c r="M34" i="216"/>
  <c r="P3" i="216"/>
  <c r="J3" i="216"/>
  <c r="K3" i="216"/>
  <c r="I3" i="216"/>
  <c r="O3" i="216"/>
  <c r="H3" i="216"/>
  <c r="N3" i="216"/>
  <c r="G3" i="216"/>
  <c r="L3" i="216"/>
  <c r="F3" i="216"/>
  <c r="M3" i="216"/>
  <c r="P33" i="216"/>
  <c r="J33" i="216"/>
  <c r="K33" i="216"/>
  <c r="H33" i="216"/>
  <c r="L33" i="216"/>
  <c r="O33" i="216"/>
  <c r="G33" i="216"/>
  <c r="N33" i="216"/>
  <c r="F33" i="216"/>
  <c r="M33" i="216"/>
  <c r="I33" i="216"/>
  <c r="H94" i="216"/>
  <c r="M52" i="216"/>
  <c r="G52" i="216"/>
  <c r="L52" i="216"/>
  <c r="N52" i="216"/>
  <c r="F52" i="216"/>
  <c r="I52" i="216"/>
  <c r="K52" i="216"/>
  <c r="J52" i="216"/>
  <c r="H52" i="216"/>
  <c r="O52" i="216" s="1"/>
  <c r="F81" i="216"/>
  <c r="R9" i="216"/>
  <c r="R10" i="216"/>
  <c r="L5" i="216"/>
  <c r="F5" i="216"/>
  <c r="K5" i="216"/>
  <c r="J5" i="216"/>
  <c r="N5" i="216"/>
  <c r="G5" i="216"/>
  <c r="P5" i="216"/>
  <c r="I5" i="216"/>
  <c r="O5" i="216"/>
  <c r="H5" i="216"/>
  <c r="M5" i="216"/>
  <c r="M74" i="216"/>
  <c r="M77" i="216" s="1"/>
  <c r="J80" i="242" s="1"/>
  <c r="G74" i="216"/>
  <c r="L74" i="216"/>
  <c r="K74" i="216"/>
  <c r="N74" i="216"/>
  <c r="N77" i="216" s="1"/>
  <c r="K80" i="242" s="1"/>
  <c r="F74" i="216"/>
  <c r="I74" i="216"/>
  <c r="I77" i="216" s="1"/>
  <c r="F80" i="242" s="1"/>
  <c r="J74" i="216"/>
  <c r="J77" i="216" s="1"/>
  <c r="H74" i="216"/>
  <c r="H77" i="216" s="1"/>
  <c r="G77" i="216"/>
  <c r="D80" i="242" s="1"/>
  <c r="O50" i="216"/>
  <c r="R50" i="216" s="1"/>
  <c r="F72" i="216"/>
  <c r="R72" i="216"/>
  <c r="M54" i="216"/>
  <c r="G54" i="216"/>
  <c r="J54" i="216"/>
  <c r="K54" i="216"/>
  <c r="N54" i="216"/>
  <c r="L54" i="216"/>
  <c r="F54" i="216"/>
  <c r="I54" i="216"/>
  <c r="H54" i="216"/>
  <c r="L32" i="216"/>
  <c r="F32" i="216"/>
  <c r="M32" i="216"/>
  <c r="G32" i="216"/>
  <c r="N32" i="216"/>
  <c r="P32" i="216"/>
  <c r="H32" i="216"/>
  <c r="K32" i="216"/>
  <c r="J32" i="216"/>
  <c r="I32" i="216"/>
  <c r="O32" i="216"/>
  <c r="L15" i="216"/>
  <c r="R15" i="216" s="1"/>
  <c r="F15" i="216"/>
  <c r="F63" i="216"/>
  <c r="R63" i="216" s="1"/>
  <c r="M55" i="216"/>
  <c r="G55" i="216"/>
  <c r="L55" i="216"/>
  <c r="N55" i="216"/>
  <c r="F55" i="216"/>
  <c r="K55" i="216"/>
  <c r="J55" i="216"/>
  <c r="P55" i="216"/>
  <c r="I55" i="216"/>
  <c r="Q55" i="216"/>
  <c r="H55" i="216"/>
  <c r="O55" i="216"/>
  <c r="K26" i="216"/>
  <c r="K38" i="216" s="1"/>
  <c r="J26" i="216"/>
  <c r="M26" i="216"/>
  <c r="F26" i="216"/>
  <c r="P26" i="216"/>
  <c r="P38" i="216" s="1"/>
  <c r="I26" i="216"/>
  <c r="O26" i="216"/>
  <c r="O38" i="216" s="1"/>
  <c r="H26" i="216"/>
  <c r="N26" i="216"/>
  <c r="G26" i="216"/>
  <c r="L26" i="216"/>
  <c r="M93" i="216"/>
  <c r="G93" i="216"/>
  <c r="J93" i="216"/>
  <c r="P93" i="216"/>
  <c r="I93" i="216"/>
  <c r="O93" i="216"/>
  <c r="H93" i="216"/>
  <c r="K93" i="216"/>
  <c r="N93" i="216"/>
  <c r="L93" i="216"/>
  <c r="F93" i="216"/>
  <c r="Q93" i="216" s="1"/>
  <c r="Q13" i="216"/>
  <c r="M61" i="216"/>
  <c r="G61" i="216"/>
  <c r="O61" i="216"/>
  <c r="H61" i="216"/>
  <c r="P61" i="216"/>
  <c r="I61" i="216"/>
  <c r="N61" i="216"/>
  <c r="F61" i="216"/>
  <c r="L61" i="216"/>
  <c r="K61" i="216"/>
  <c r="J61" i="216"/>
  <c r="M53" i="216"/>
  <c r="G53" i="216"/>
  <c r="H53" i="216"/>
  <c r="I53" i="216"/>
  <c r="N53" i="216"/>
  <c r="L53" i="216"/>
  <c r="F53" i="216"/>
  <c r="K53" i="216"/>
  <c r="J53" i="216"/>
  <c r="Q28" i="216"/>
  <c r="R28" i="216" s="1"/>
  <c r="K17" i="216"/>
  <c r="J17" i="216"/>
  <c r="M17" i="216"/>
  <c r="F17" i="216"/>
  <c r="P17" i="216"/>
  <c r="I17" i="216"/>
  <c r="O17" i="216"/>
  <c r="H17" i="216"/>
  <c r="N17" i="216"/>
  <c r="G17" i="216"/>
  <c r="L17" i="216"/>
  <c r="J65" i="216"/>
  <c r="K65" i="216"/>
  <c r="L65" i="216"/>
  <c r="N65" i="216"/>
  <c r="G65" i="216"/>
  <c r="M65" i="216"/>
  <c r="I65" i="216"/>
  <c r="H65" i="216"/>
  <c r="F65" i="216"/>
  <c r="Q90" i="216"/>
  <c r="L90" i="216" s="1"/>
  <c r="R90" i="216" s="1"/>
  <c r="F68" i="216"/>
  <c r="R68" i="216" s="1"/>
  <c r="D92" i="216"/>
  <c r="R14" i="216"/>
  <c r="Q7" i="216"/>
  <c r="R7" i="216" s="1"/>
  <c r="R13" i="216"/>
  <c r="L92" i="215"/>
  <c r="H92" i="215"/>
  <c r="F92" i="215"/>
  <c r="J92" i="215"/>
  <c r="R12" i="215"/>
  <c r="R58" i="215"/>
  <c r="R57" i="215"/>
  <c r="H94" i="215"/>
  <c r="O94" i="215" s="1"/>
  <c r="R94" i="215" s="1"/>
  <c r="N76" i="215"/>
  <c r="H76" i="215"/>
  <c r="G76" i="215"/>
  <c r="L76" i="215"/>
  <c r="K76" i="215"/>
  <c r="J76" i="215"/>
  <c r="M76" i="215"/>
  <c r="I76" i="215"/>
  <c r="F76" i="215"/>
  <c r="L56" i="215"/>
  <c r="F56" i="215"/>
  <c r="J56" i="215"/>
  <c r="M56" i="215"/>
  <c r="K56" i="215"/>
  <c r="I56" i="215"/>
  <c r="N56" i="215"/>
  <c r="H56" i="215"/>
  <c r="G56" i="215"/>
  <c r="P56" i="215"/>
  <c r="O56" i="215"/>
  <c r="N75" i="215"/>
  <c r="N77" i="215" s="1"/>
  <c r="K79" i="242" s="1"/>
  <c r="H75" i="215"/>
  <c r="L75" i="215"/>
  <c r="L77" i="215" s="1"/>
  <c r="I79" i="242" s="1"/>
  <c r="G75" i="215"/>
  <c r="F75" i="215"/>
  <c r="M75" i="215"/>
  <c r="I75" i="215"/>
  <c r="I77" i="215" s="1"/>
  <c r="F79" i="242" s="1"/>
  <c r="J75" i="215"/>
  <c r="J77" i="215" s="1"/>
  <c r="G79" i="242" s="1"/>
  <c r="K75" i="215"/>
  <c r="K77" i="215" s="1"/>
  <c r="H79" i="242" s="1"/>
  <c r="K66" i="215"/>
  <c r="J66" i="215"/>
  <c r="I66" i="215"/>
  <c r="H66" i="215"/>
  <c r="G66" i="215"/>
  <c r="L66" i="215"/>
  <c r="M66" i="215"/>
  <c r="N66" i="215"/>
  <c r="F66" i="215"/>
  <c r="O52" i="215"/>
  <c r="R52" i="215" s="1"/>
  <c r="Q13" i="215"/>
  <c r="R13" i="215" s="1"/>
  <c r="Q7" i="215"/>
  <c r="R7" i="215" s="1"/>
  <c r="Q4" i="215"/>
  <c r="R3" i="215"/>
  <c r="N54" i="215"/>
  <c r="H54" i="215"/>
  <c r="G54" i="215"/>
  <c r="L54" i="215"/>
  <c r="K54" i="215"/>
  <c r="J54" i="215"/>
  <c r="M54" i="215"/>
  <c r="I54" i="215"/>
  <c r="F54" i="215"/>
  <c r="O54" i="215" s="1"/>
  <c r="R5" i="215"/>
  <c r="M77" i="215"/>
  <c r="J79" i="242" s="1"/>
  <c r="F68" i="215"/>
  <c r="R68" i="215" s="1"/>
  <c r="L29" i="215"/>
  <c r="F29" i="215"/>
  <c r="P29" i="215"/>
  <c r="I29" i="215"/>
  <c r="M29" i="215"/>
  <c r="G29" i="215"/>
  <c r="J29" i="215"/>
  <c r="O29" i="215"/>
  <c r="N29" i="215"/>
  <c r="K29" i="215"/>
  <c r="H29" i="215"/>
  <c r="Q29" i="215" s="1"/>
  <c r="N53" i="215"/>
  <c r="H53" i="215"/>
  <c r="L53" i="215"/>
  <c r="G53" i="215"/>
  <c r="F53" i="215"/>
  <c r="M53" i="215"/>
  <c r="I53" i="215"/>
  <c r="K53" i="215"/>
  <c r="J53" i="215"/>
  <c r="K34" i="215"/>
  <c r="P34" i="215"/>
  <c r="I34" i="215"/>
  <c r="O34" i="215"/>
  <c r="G34" i="215"/>
  <c r="N34" i="215"/>
  <c r="F34" i="215"/>
  <c r="M34" i="215"/>
  <c r="H34" i="215"/>
  <c r="L34" i="215"/>
  <c r="J34" i="215"/>
  <c r="F69" i="215"/>
  <c r="L69" i="215" s="1"/>
  <c r="N93" i="215"/>
  <c r="H93" i="215"/>
  <c r="J93" i="215"/>
  <c r="I93" i="215"/>
  <c r="P93" i="215"/>
  <c r="G93" i="215"/>
  <c r="O93" i="215"/>
  <c r="F93" i="215"/>
  <c r="K93" i="215"/>
  <c r="M93" i="215"/>
  <c r="L93" i="215"/>
  <c r="O74" i="215"/>
  <c r="R74" i="215" s="1"/>
  <c r="Q9" i="215"/>
  <c r="R9" i="215" s="1"/>
  <c r="Q27" i="215"/>
  <c r="R27" i="215" s="1"/>
  <c r="R6" i="215"/>
  <c r="N50" i="215"/>
  <c r="H50" i="215"/>
  <c r="L50" i="215"/>
  <c r="I50" i="215"/>
  <c r="G50" i="215"/>
  <c r="F50" i="215"/>
  <c r="J50" i="215"/>
  <c r="M50" i="215"/>
  <c r="K50" i="215"/>
  <c r="Q33" i="215"/>
  <c r="R33" i="215" s="1"/>
  <c r="N28" i="215"/>
  <c r="N38" i="215" s="1"/>
  <c r="H28" i="215"/>
  <c r="H38" i="215" s="1"/>
  <c r="P28" i="215"/>
  <c r="P38" i="215" s="1"/>
  <c r="I28" i="215"/>
  <c r="L28" i="215"/>
  <c r="J28" i="215"/>
  <c r="M28" i="215"/>
  <c r="M38" i="215" s="1"/>
  <c r="G28" i="215"/>
  <c r="G38" i="215" s="1"/>
  <c r="F28" i="215"/>
  <c r="O28" i="215"/>
  <c r="K28" i="215"/>
  <c r="K38" i="215" s="1"/>
  <c r="P60" i="215"/>
  <c r="J60" i="215"/>
  <c r="L60" i="215"/>
  <c r="H60" i="215"/>
  <c r="O60" i="215"/>
  <c r="G60" i="215"/>
  <c r="N60" i="215"/>
  <c r="F60" i="215"/>
  <c r="I60" i="215"/>
  <c r="K60" i="215"/>
  <c r="M60" i="215"/>
  <c r="D48" i="215"/>
  <c r="N47" i="215"/>
  <c r="N48" i="215" s="1"/>
  <c r="K47" i="215"/>
  <c r="K48" i="215" s="1"/>
  <c r="F47" i="215"/>
  <c r="F48" i="215" s="1"/>
  <c r="F72" i="215"/>
  <c r="F77" i="215" s="1"/>
  <c r="C79" i="242" s="1"/>
  <c r="R51" i="215"/>
  <c r="Q17" i="215"/>
  <c r="R4" i="215"/>
  <c r="R73" i="215"/>
  <c r="R10" i="215"/>
  <c r="Q46" i="215"/>
  <c r="R46" i="215"/>
  <c r="J38" i="215"/>
  <c r="Q59" i="215"/>
  <c r="R59" i="215" s="1"/>
  <c r="F89" i="215"/>
  <c r="L89" i="215" s="1"/>
  <c r="N16" i="215"/>
  <c r="H16" i="215"/>
  <c r="K16" i="215"/>
  <c r="J16" i="215"/>
  <c r="I16" i="215"/>
  <c r="P16" i="215"/>
  <c r="G16" i="215"/>
  <c r="O16" i="215"/>
  <c r="F16" i="215"/>
  <c r="Q16" i="215" s="1"/>
  <c r="M16" i="215"/>
  <c r="L16" i="215"/>
  <c r="N61" i="215"/>
  <c r="H61" i="215"/>
  <c r="L61" i="215"/>
  <c r="K61" i="215"/>
  <c r="J61" i="215"/>
  <c r="I61" i="215"/>
  <c r="M61" i="215"/>
  <c r="P61" i="215"/>
  <c r="F61" i="215"/>
  <c r="O61" i="215"/>
  <c r="G61" i="215"/>
  <c r="K64" i="215"/>
  <c r="M64" i="215"/>
  <c r="F64" i="215"/>
  <c r="O64" i="215" s="1"/>
  <c r="H64" i="215"/>
  <c r="G64" i="215"/>
  <c r="N64" i="215"/>
  <c r="I64" i="215"/>
  <c r="J64" i="215"/>
  <c r="L64" i="215"/>
  <c r="L88" i="215"/>
  <c r="F88" i="215"/>
  <c r="D87" i="215"/>
  <c r="R26" i="215"/>
  <c r="Q8" i="215"/>
  <c r="Q31" i="215"/>
  <c r="R31" i="215" s="1"/>
  <c r="H67" i="215"/>
  <c r="R67" i="215" s="1"/>
  <c r="H77" i="215"/>
  <c r="E79" i="242" s="1"/>
  <c r="Q32" i="215"/>
  <c r="R32" i="215" s="1"/>
  <c r="N14" i="215"/>
  <c r="N25" i="215" s="1"/>
  <c r="N49" i="215" s="1"/>
  <c r="H14" i="215"/>
  <c r="K14" i="215"/>
  <c r="K25" i="215" s="1"/>
  <c r="J14" i="215"/>
  <c r="J25" i="215" s="1"/>
  <c r="J49" i="215" s="1"/>
  <c r="I14" i="215"/>
  <c r="I25" i="215" s="1"/>
  <c r="P14" i="215"/>
  <c r="G14" i="215"/>
  <c r="G25" i="215" s="1"/>
  <c r="O14" i="215"/>
  <c r="O25" i="215" s="1"/>
  <c r="F14" i="215"/>
  <c r="M14" i="215"/>
  <c r="L14" i="215"/>
  <c r="I62" i="215"/>
  <c r="N62" i="215" s="1"/>
  <c r="K65" i="215"/>
  <c r="H65" i="215"/>
  <c r="M65" i="215"/>
  <c r="L65" i="215"/>
  <c r="J65" i="215"/>
  <c r="N65" i="215"/>
  <c r="F65" i="215"/>
  <c r="O65" i="215" s="1"/>
  <c r="I65" i="215"/>
  <c r="G65" i="215"/>
  <c r="R17" i="215"/>
  <c r="R8" i="215"/>
  <c r="R31" i="214"/>
  <c r="R8" i="214"/>
  <c r="R56" i="214"/>
  <c r="L92" i="214"/>
  <c r="F92" i="214"/>
  <c r="H92" i="214"/>
  <c r="J92" i="214"/>
  <c r="K33" i="214"/>
  <c r="J33" i="214"/>
  <c r="N33" i="214"/>
  <c r="F33" i="214"/>
  <c r="O33" i="214"/>
  <c r="G33" i="214"/>
  <c r="L33" i="214"/>
  <c r="I33" i="214"/>
  <c r="M33" i="214"/>
  <c r="H33" i="214"/>
  <c r="P33" i="214"/>
  <c r="K66" i="214"/>
  <c r="L66" i="214"/>
  <c r="G66" i="214"/>
  <c r="J66" i="214"/>
  <c r="H66" i="214"/>
  <c r="M66" i="214"/>
  <c r="F66" i="214"/>
  <c r="N66" i="214"/>
  <c r="I66" i="214"/>
  <c r="K30" i="214"/>
  <c r="K38" i="214" s="1"/>
  <c r="P30" i="214"/>
  <c r="I30" i="214"/>
  <c r="M30" i="214"/>
  <c r="M38" i="214" s="1"/>
  <c r="N30" i="214"/>
  <c r="F30" i="214"/>
  <c r="O30" i="214"/>
  <c r="L30" i="214"/>
  <c r="G30" i="214"/>
  <c r="J30" i="214"/>
  <c r="H30" i="214"/>
  <c r="K65" i="214"/>
  <c r="I65" i="214"/>
  <c r="J65" i="214"/>
  <c r="M65" i="214"/>
  <c r="H65" i="214"/>
  <c r="N65" i="214"/>
  <c r="L65" i="214"/>
  <c r="G65" i="214"/>
  <c r="F65" i="214"/>
  <c r="O65" i="214" s="1"/>
  <c r="R65" i="214" s="1"/>
  <c r="R5" i="214"/>
  <c r="R29" i="214"/>
  <c r="L15" i="214"/>
  <c r="R15" i="214" s="1"/>
  <c r="O52" i="214"/>
  <c r="R52" i="214" s="1"/>
  <c r="P60" i="214"/>
  <c r="J60" i="214"/>
  <c r="M60" i="214"/>
  <c r="F60" i="214"/>
  <c r="N60" i="214"/>
  <c r="H60" i="214"/>
  <c r="O60" i="214"/>
  <c r="I60" i="214"/>
  <c r="L60" i="214"/>
  <c r="G60" i="214"/>
  <c r="Q60" i="214" s="1"/>
  <c r="K60" i="214"/>
  <c r="F44" i="214"/>
  <c r="F46" i="214" s="1"/>
  <c r="D46" i="214"/>
  <c r="H67" i="214"/>
  <c r="R67" i="214" s="1"/>
  <c r="H94" i="214"/>
  <c r="O94" i="214" s="1"/>
  <c r="R28" i="214"/>
  <c r="L89" i="214"/>
  <c r="R89" i="214" s="1"/>
  <c r="R32" i="214"/>
  <c r="R9" i="214"/>
  <c r="F81" i="214"/>
  <c r="L81" i="214" s="1"/>
  <c r="R81" i="214" s="1"/>
  <c r="P57" i="214"/>
  <c r="J57" i="214"/>
  <c r="L57" i="214"/>
  <c r="M57" i="214"/>
  <c r="H57" i="214"/>
  <c r="O57" i="214"/>
  <c r="F57" i="214"/>
  <c r="I57" i="214"/>
  <c r="Q57" i="214"/>
  <c r="G57" i="214"/>
  <c r="N57" i="214"/>
  <c r="K57" i="214"/>
  <c r="K34" i="214"/>
  <c r="J34" i="214"/>
  <c r="M34" i="214"/>
  <c r="I34" i="214"/>
  <c r="I38" i="214" s="1"/>
  <c r="I49" i="214" s="1"/>
  <c r="L34" i="214"/>
  <c r="N34" i="214"/>
  <c r="H34" i="214"/>
  <c r="H38" i="214" s="1"/>
  <c r="O34" i="214"/>
  <c r="G34" i="214"/>
  <c r="P34" i="214"/>
  <c r="F34" i="214"/>
  <c r="F69" i="214"/>
  <c r="R27" i="214"/>
  <c r="P38" i="214"/>
  <c r="P49" i="214" s="1"/>
  <c r="H25" i="214"/>
  <c r="O12" i="214"/>
  <c r="O25" i="214" s="1"/>
  <c r="K25" i="214"/>
  <c r="R55" i="214"/>
  <c r="O53" i="214"/>
  <c r="R53" i="214" s="1"/>
  <c r="N73" i="214"/>
  <c r="N77" i="214" s="1"/>
  <c r="K78" i="242" s="1"/>
  <c r="H73" i="214"/>
  <c r="H77" i="214" s="1"/>
  <c r="E78" i="242" s="1"/>
  <c r="I73" i="214"/>
  <c r="I77" i="214" s="1"/>
  <c r="F78" i="242" s="1"/>
  <c r="K73" i="214"/>
  <c r="K77" i="214" s="1"/>
  <c r="H78" i="242" s="1"/>
  <c r="M73" i="214"/>
  <c r="M77" i="214" s="1"/>
  <c r="J78" i="242" s="1"/>
  <c r="J73" i="214"/>
  <c r="J77" i="214" s="1"/>
  <c r="G78" i="242" s="1"/>
  <c r="F73" i="214"/>
  <c r="L73" i="214"/>
  <c r="L77" i="214" s="1"/>
  <c r="I78" i="242" s="1"/>
  <c r="G73" i="214"/>
  <c r="G77" i="214" s="1"/>
  <c r="D78" i="242" s="1"/>
  <c r="R7" i="214"/>
  <c r="N58" i="214"/>
  <c r="H58" i="214"/>
  <c r="L58" i="214"/>
  <c r="P58" i="214"/>
  <c r="G58" i="214"/>
  <c r="O58" i="214"/>
  <c r="K58" i="214"/>
  <c r="F58" i="214"/>
  <c r="I58" i="214"/>
  <c r="J58" i="214"/>
  <c r="M58" i="214"/>
  <c r="N47" i="214"/>
  <c r="N48" i="214" s="1"/>
  <c r="K47" i="214"/>
  <c r="K48" i="214" s="1"/>
  <c r="F47" i="214"/>
  <c r="F48" i="214" s="1"/>
  <c r="D48" i="214"/>
  <c r="F72" i="214"/>
  <c r="F77" i="214" s="1"/>
  <c r="C78" i="242" s="1"/>
  <c r="O54" i="214"/>
  <c r="R54" i="214" s="1"/>
  <c r="R13" i="214"/>
  <c r="M25" i="214"/>
  <c r="N25" i="214"/>
  <c r="N50" i="214"/>
  <c r="H50" i="214"/>
  <c r="M50" i="214"/>
  <c r="F50" i="214"/>
  <c r="L50" i="214"/>
  <c r="G50" i="214"/>
  <c r="J50" i="214"/>
  <c r="I50" i="214"/>
  <c r="K50" i="214"/>
  <c r="N61" i="214"/>
  <c r="H61" i="214"/>
  <c r="M61" i="214"/>
  <c r="F61" i="214"/>
  <c r="I61" i="214"/>
  <c r="O61" i="214"/>
  <c r="K61" i="214"/>
  <c r="P61" i="214"/>
  <c r="G61" i="214"/>
  <c r="J61" i="214"/>
  <c r="L61" i="214"/>
  <c r="N93" i="214"/>
  <c r="H93" i="214"/>
  <c r="K93" i="214"/>
  <c r="P93" i="214"/>
  <c r="G93" i="214"/>
  <c r="I93" i="214"/>
  <c r="F93" i="214"/>
  <c r="O93" i="214"/>
  <c r="J93" i="214"/>
  <c r="L93" i="214"/>
  <c r="M93" i="214"/>
  <c r="L59" i="214"/>
  <c r="F59" i="214"/>
  <c r="M59" i="214"/>
  <c r="J59" i="214"/>
  <c r="K59" i="214"/>
  <c r="H59" i="214"/>
  <c r="N59" i="214"/>
  <c r="O59" i="214"/>
  <c r="I59" i="214"/>
  <c r="G59" i="214"/>
  <c r="P59" i="214"/>
  <c r="P71" i="214" s="1"/>
  <c r="P78" i="214" s="1"/>
  <c r="K64" i="214"/>
  <c r="N64" i="214"/>
  <c r="G64" i="214"/>
  <c r="M64" i="214"/>
  <c r="J64" i="214"/>
  <c r="F64" i="214"/>
  <c r="O64" i="214" s="1"/>
  <c r="H64" i="214"/>
  <c r="L64" i="214"/>
  <c r="I64" i="214"/>
  <c r="R88" i="214"/>
  <c r="F88" i="214"/>
  <c r="L88" i="214"/>
  <c r="D87" i="214"/>
  <c r="Q3" i="214"/>
  <c r="R3" i="214" s="1"/>
  <c r="O38" i="214"/>
  <c r="O51" i="214"/>
  <c r="R51" i="214" s="1"/>
  <c r="R54" i="213"/>
  <c r="O73" i="213"/>
  <c r="R73" i="213" s="1"/>
  <c r="Q28" i="213"/>
  <c r="R28" i="213" s="1"/>
  <c r="F72" i="213"/>
  <c r="F77" i="213" s="1"/>
  <c r="C77" i="242" s="1"/>
  <c r="R60" i="213"/>
  <c r="Q60" i="213"/>
  <c r="P32" i="213"/>
  <c r="J32" i="213"/>
  <c r="O32" i="213"/>
  <c r="I32" i="213"/>
  <c r="K32" i="213"/>
  <c r="N32" i="213"/>
  <c r="M32" i="213"/>
  <c r="H32" i="213"/>
  <c r="L32" i="213"/>
  <c r="F32" i="213"/>
  <c r="Q32" i="213" s="1"/>
  <c r="G32" i="213"/>
  <c r="I62" i="213"/>
  <c r="N62" i="213"/>
  <c r="R62" i="213"/>
  <c r="O65" i="213"/>
  <c r="R65" i="213" s="1"/>
  <c r="Q31" i="213"/>
  <c r="R31" i="213" s="1"/>
  <c r="R74" i="213"/>
  <c r="Q8" i="213"/>
  <c r="R8" i="213" s="1"/>
  <c r="R12" i="213"/>
  <c r="Q4" i="213"/>
  <c r="R4" i="213" s="1"/>
  <c r="O57" i="213"/>
  <c r="I57" i="213"/>
  <c r="K57" i="213"/>
  <c r="J57" i="213"/>
  <c r="P57" i="213"/>
  <c r="H57" i="213"/>
  <c r="L57" i="213"/>
  <c r="N57" i="213"/>
  <c r="G57" i="213"/>
  <c r="M57" i="213"/>
  <c r="F57" i="213"/>
  <c r="D46" i="213"/>
  <c r="I43" i="213"/>
  <c r="I46" i="213" s="1"/>
  <c r="R43" i="213"/>
  <c r="P16" i="213"/>
  <c r="J16" i="213"/>
  <c r="K16" i="213"/>
  <c r="L16" i="213"/>
  <c r="I16" i="213"/>
  <c r="O16" i="213"/>
  <c r="G16" i="213"/>
  <c r="H16" i="213"/>
  <c r="M16" i="213"/>
  <c r="F16" i="213"/>
  <c r="N16" i="213"/>
  <c r="Q13" i="213"/>
  <c r="R13" i="213" s="1"/>
  <c r="Q48" i="213"/>
  <c r="R48" i="213" s="1"/>
  <c r="Q7" i="213"/>
  <c r="R7" i="213" s="1"/>
  <c r="O50" i="213"/>
  <c r="R50" i="213" s="1"/>
  <c r="O64" i="213"/>
  <c r="R64" i="213" s="1"/>
  <c r="O51" i="213"/>
  <c r="R51" i="213" s="1"/>
  <c r="J66" i="213"/>
  <c r="K66" i="213"/>
  <c r="I66" i="213"/>
  <c r="H66" i="213"/>
  <c r="L66" i="213"/>
  <c r="N66" i="213"/>
  <c r="G66" i="213"/>
  <c r="M66" i="213"/>
  <c r="F66" i="213"/>
  <c r="P29" i="213"/>
  <c r="P38" i="213" s="1"/>
  <c r="J29" i="213"/>
  <c r="J38" i="213" s="1"/>
  <c r="O29" i="213"/>
  <c r="O38" i="213" s="1"/>
  <c r="I29" i="213"/>
  <c r="I38" i="213" s="1"/>
  <c r="K29" i="213"/>
  <c r="K38" i="213" s="1"/>
  <c r="N29" i="213"/>
  <c r="M29" i="213"/>
  <c r="M38" i="213" s="1"/>
  <c r="H29" i="213"/>
  <c r="L29" i="213"/>
  <c r="F29" i="213"/>
  <c r="G29" i="213"/>
  <c r="K14" i="213"/>
  <c r="K25" i="213" s="1"/>
  <c r="M14" i="213"/>
  <c r="M25" i="213" s="1"/>
  <c r="F14" i="213"/>
  <c r="L14" i="213"/>
  <c r="P14" i="213"/>
  <c r="I14" i="213"/>
  <c r="I25" i="213" s="1"/>
  <c r="I49" i="213" s="1"/>
  <c r="J14" i="213"/>
  <c r="N14" i="213"/>
  <c r="G14" i="213"/>
  <c r="O14" i="213"/>
  <c r="O25" i="213" s="1"/>
  <c r="H14" i="213"/>
  <c r="H25" i="213" s="1"/>
  <c r="D92" i="213"/>
  <c r="R33" i="213"/>
  <c r="R30" i="213"/>
  <c r="P25" i="213"/>
  <c r="P49" i="213" s="1"/>
  <c r="N77" i="213"/>
  <c r="K77" i="242" s="1"/>
  <c r="O75" i="213"/>
  <c r="R75" i="213" s="1"/>
  <c r="O53" i="213"/>
  <c r="R53" i="213" s="1"/>
  <c r="K56" i="213"/>
  <c r="K71" i="213" s="1"/>
  <c r="J56" i="213"/>
  <c r="P56" i="213"/>
  <c r="I56" i="213"/>
  <c r="I71" i="213" s="1"/>
  <c r="O56" i="213"/>
  <c r="H56" i="213"/>
  <c r="L56" i="213"/>
  <c r="M56" i="213"/>
  <c r="G56" i="213"/>
  <c r="G71" i="213" s="1"/>
  <c r="G78" i="213" s="1"/>
  <c r="F56" i="213"/>
  <c r="N56" i="213"/>
  <c r="H38" i="213"/>
  <c r="Q9" i="213"/>
  <c r="R9" i="213" s="1"/>
  <c r="G25" i="213"/>
  <c r="J25" i="213"/>
  <c r="M58" i="213"/>
  <c r="G58" i="213"/>
  <c r="K58" i="213"/>
  <c r="J58" i="213"/>
  <c r="P58" i="213"/>
  <c r="I58" i="213"/>
  <c r="L58" i="213"/>
  <c r="F58" i="213"/>
  <c r="O58" i="213"/>
  <c r="Q58" i="213" s="1"/>
  <c r="H58" i="213"/>
  <c r="N58" i="213"/>
  <c r="N25" i="213"/>
  <c r="Q27" i="213"/>
  <c r="R27" i="213" s="1"/>
  <c r="Q90" i="213"/>
  <c r="L90" i="213" s="1"/>
  <c r="R90" i="213" s="1"/>
  <c r="I77" i="213"/>
  <c r="Q61" i="213"/>
  <c r="R61" i="213" s="1"/>
  <c r="Q34" i="213"/>
  <c r="R34" i="213" s="1"/>
  <c r="K59" i="213"/>
  <c r="L59" i="213"/>
  <c r="L71" i="213" s="1"/>
  <c r="L78" i="213" s="1"/>
  <c r="J59" i="213"/>
  <c r="P59" i="213"/>
  <c r="I59" i="213"/>
  <c r="M59" i="213"/>
  <c r="F59" i="213"/>
  <c r="F71" i="213" s="1"/>
  <c r="N59" i="213"/>
  <c r="H59" i="213"/>
  <c r="G59" i="213"/>
  <c r="O59" i="213"/>
  <c r="R55" i="213"/>
  <c r="Q10" i="213"/>
  <c r="R10" i="213" s="1"/>
  <c r="Q93" i="213"/>
  <c r="R93" i="213" s="1"/>
  <c r="N38" i="213"/>
  <c r="Q26" i="213"/>
  <c r="R26" i="213" s="1"/>
  <c r="Q17" i="213"/>
  <c r="R17" i="213" s="1"/>
  <c r="Q3" i="213"/>
  <c r="R3" i="213" s="1"/>
  <c r="R53" i="212"/>
  <c r="R10" i="212"/>
  <c r="R60" i="212"/>
  <c r="R5" i="212"/>
  <c r="R57" i="212"/>
  <c r="H94" i="212"/>
  <c r="M30" i="212"/>
  <c r="G30" i="212"/>
  <c r="K30" i="212"/>
  <c r="J30" i="212"/>
  <c r="P30" i="212"/>
  <c r="I30" i="212"/>
  <c r="L30" i="212"/>
  <c r="O30" i="212"/>
  <c r="N30" i="212"/>
  <c r="H30" i="212"/>
  <c r="F30" i="212"/>
  <c r="J64" i="212"/>
  <c r="L64" i="212"/>
  <c r="H64" i="212"/>
  <c r="G64" i="212"/>
  <c r="N64" i="212"/>
  <c r="F64" i="212"/>
  <c r="I64" i="212"/>
  <c r="M64" i="212"/>
  <c r="K64" i="212"/>
  <c r="I62" i="212"/>
  <c r="N62" i="212" s="1"/>
  <c r="Q48" i="212"/>
  <c r="R48" i="212"/>
  <c r="R13" i="212"/>
  <c r="O74" i="212"/>
  <c r="R74" i="212" s="1"/>
  <c r="O51" i="212"/>
  <c r="R51" i="212" s="1"/>
  <c r="R88" i="212"/>
  <c r="L45" i="212"/>
  <c r="L46" i="212" s="1"/>
  <c r="O29" i="212"/>
  <c r="I29" i="212"/>
  <c r="K29" i="212"/>
  <c r="J29" i="212"/>
  <c r="P29" i="212"/>
  <c r="H29" i="212"/>
  <c r="L29" i="212"/>
  <c r="N29" i="212"/>
  <c r="M29" i="212"/>
  <c r="G29" i="212"/>
  <c r="F29" i="212"/>
  <c r="H67" i="212"/>
  <c r="R67" i="212" s="1"/>
  <c r="O52" i="212"/>
  <c r="R52" i="212" s="1"/>
  <c r="Q4" i="212"/>
  <c r="R4" i="212" s="1"/>
  <c r="O73" i="212"/>
  <c r="R73" i="212" s="1"/>
  <c r="R8" i="212"/>
  <c r="M76" i="212"/>
  <c r="M77" i="212" s="1"/>
  <c r="J76" i="242" s="1"/>
  <c r="G76" i="212"/>
  <c r="N76" i="212"/>
  <c r="N77" i="212" s="1"/>
  <c r="K76" i="242" s="1"/>
  <c r="F76" i="212"/>
  <c r="L76" i="212"/>
  <c r="K76" i="212"/>
  <c r="K77" i="212" s="1"/>
  <c r="J76" i="212"/>
  <c r="J77" i="212" s="1"/>
  <c r="G76" i="242" s="1"/>
  <c r="I76" i="212"/>
  <c r="I77" i="212" s="1"/>
  <c r="H76" i="212"/>
  <c r="H77" i="212" s="1"/>
  <c r="E76" i="242" s="1"/>
  <c r="R33" i="212"/>
  <c r="P16" i="212"/>
  <c r="J16" i="212"/>
  <c r="N16" i="212"/>
  <c r="H16" i="212"/>
  <c r="K16" i="212"/>
  <c r="O16" i="212"/>
  <c r="M16" i="212"/>
  <c r="G16" i="212"/>
  <c r="L16" i="212"/>
  <c r="I16" i="212"/>
  <c r="F16" i="212"/>
  <c r="K28" i="212"/>
  <c r="J28" i="212"/>
  <c r="O28" i="212"/>
  <c r="H28" i="212"/>
  <c r="L28" i="212"/>
  <c r="M28" i="212"/>
  <c r="I28" i="212"/>
  <c r="G28" i="212"/>
  <c r="F28" i="212"/>
  <c r="P28" i="212"/>
  <c r="N28" i="212"/>
  <c r="M93" i="212"/>
  <c r="G93" i="212"/>
  <c r="N93" i="212"/>
  <c r="F93" i="212"/>
  <c r="P93" i="212"/>
  <c r="H93" i="212"/>
  <c r="O93" i="212"/>
  <c r="L93" i="212"/>
  <c r="I93" i="212"/>
  <c r="K93" i="212"/>
  <c r="J93" i="212"/>
  <c r="J92" i="212"/>
  <c r="F92" i="212"/>
  <c r="H92" i="212"/>
  <c r="L92" i="212"/>
  <c r="L77" i="212"/>
  <c r="I76" i="242" s="1"/>
  <c r="R15" i="212"/>
  <c r="Q55" i="212"/>
  <c r="R55" i="212" s="1"/>
  <c r="M54" i="212"/>
  <c r="G54" i="212"/>
  <c r="N54" i="212"/>
  <c r="F54" i="212"/>
  <c r="L54" i="212"/>
  <c r="K54" i="212"/>
  <c r="J54" i="212"/>
  <c r="I54" i="212"/>
  <c r="H54" i="212"/>
  <c r="P14" i="212"/>
  <c r="P25" i="212" s="1"/>
  <c r="J14" i="212"/>
  <c r="J25" i="212" s="1"/>
  <c r="N14" i="212"/>
  <c r="N25" i="212" s="1"/>
  <c r="H14" i="212"/>
  <c r="H25" i="212" s="1"/>
  <c r="K14" i="212"/>
  <c r="I14" i="212"/>
  <c r="G14" i="212"/>
  <c r="G25" i="212" s="1"/>
  <c r="M14" i="212"/>
  <c r="M25" i="212" s="1"/>
  <c r="F14" i="212"/>
  <c r="O14" i="212"/>
  <c r="L14" i="212"/>
  <c r="K31" i="212"/>
  <c r="L31" i="212"/>
  <c r="J31" i="212"/>
  <c r="P31" i="212"/>
  <c r="I31" i="212"/>
  <c r="M31" i="212"/>
  <c r="F31" i="212"/>
  <c r="H31" i="212"/>
  <c r="G31" i="212"/>
  <c r="O31" i="212"/>
  <c r="N31" i="212"/>
  <c r="K56" i="212"/>
  <c r="P56" i="212"/>
  <c r="I56" i="212"/>
  <c r="M56" i="212"/>
  <c r="L56" i="212"/>
  <c r="J56" i="212"/>
  <c r="N56" i="212"/>
  <c r="F56" i="212"/>
  <c r="H56" i="212"/>
  <c r="G56" i="212"/>
  <c r="O56" i="212"/>
  <c r="R47" i="212"/>
  <c r="I25" i="212"/>
  <c r="R66" i="212"/>
  <c r="M61" i="212"/>
  <c r="G61" i="212"/>
  <c r="K61" i="212"/>
  <c r="L61" i="212"/>
  <c r="J61" i="212"/>
  <c r="I61" i="212"/>
  <c r="N61" i="212"/>
  <c r="P61" i="212"/>
  <c r="O61" i="212"/>
  <c r="H61" i="212"/>
  <c r="F61" i="212"/>
  <c r="Q61" i="212" s="1"/>
  <c r="M27" i="212"/>
  <c r="M38" i="212" s="1"/>
  <c r="I27" i="212"/>
  <c r="O27" i="212"/>
  <c r="F27" i="212"/>
  <c r="J27" i="212"/>
  <c r="K27" i="212"/>
  <c r="H27" i="212"/>
  <c r="P27" i="212"/>
  <c r="N27" i="212"/>
  <c r="Q46" i="212"/>
  <c r="R46" i="212" s="1"/>
  <c r="Q26" i="212"/>
  <c r="R26" i="212" s="1"/>
  <c r="G77" i="212"/>
  <c r="D76" i="242" s="1"/>
  <c r="F68" i="212"/>
  <c r="R32" i="212"/>
  <c r="P34" i="212"/>
  <c r="K34" i="212"/>
  <c r="M34" i="212"/>
  <c r="F34" i="212"/>
  <c r="L34" i="212"/>
  <c r="J34" i="212"/>
  <c r="N34" i="212"/>
  <c r="G34" i="212"/>
  <c r="O34" i="212"/>
  <c r="I34" i="212"/>
  <c r="H34" i="212"/>
  <c r="K59" i="212"/>
  <c r="J59" i="212"/>
  <c r="N59" i="212"/>
  <c r="F59" i="212"/>
  <c r="M59" i="212"/>
  <c r="M71" i="212" s="1"/>
  <c r="L59" i="212"/>
  <c r="O59" i="212"/>
  <c r="G59" i="212"/>
  <c r="P59" i="212"/>
  <c r="I59" i="212"/>
  <c r="H59" i="212"/>
  <c r="F77" i="212"/>
  <c r="C76" i="242" s="1"/>
  <c r="Q9" i="212"/>
  <c r="R9" i="212" s="1"/>
  <c r="I38" i="212"/>
  <c r="O12" i="212"/>
  <c r="O25" i="212" s="1"/>
  <c r="O50" i="212"/>
  <c r="R50" i="212" s="1"/>
  <c r="Q3" i="212"/>
  <c r="R3" i="212" s="1"/>
  <c r="R60" i="211"/>
  <c r="R30" i="211"/>
  <c r="N8" i="211"/>
  <c r="H8" i="211"/>
  <c r="M8" i="211"/>
  <c r="G8" i="211"/>
  <c r="L8" i="211"/>
  <c r="F8" i="211"/>
  <c r="I8" i="211"/>
  <c r="P8" i="211"/>
  <c r="K8" i="211"/>
  <c r="J8" i="211"/>
  <c r="O8" i="211"/>
  <c r="L9" i="211"/>
  <c r="F9" i="211"/>
  <c r="K9" i="211"/>
  <c r="P9" i="211"/>
  <c r="J9" i="211"/>
  <c r="G9" i="211"/>
  <c r="O9" i="211"/>
  <c r="N9" i="211"/>
  <c r="I9" i="211"/>
  <c r="H9" i="211"/>
  <c r="M9" i="211"/>
  <c r="K61" i="211"/>
  <c r="O61" i="211"/>
  <c r="H61" i="211"/>
  <c r="N61" i="211"/>
  <c r="G61" i="211"/>
  <c r="I61" i="211"/>
  <c r="F61" i="211"/>
  <c r="P61" i="211"/>
  <c r="L61" i="211"/>
  <c r="J61" i="211"/>
  <c r="M61" i="211"/>
  <c r="R7" i="211"/>
  <c r="F44" i="211"/>
  <c r="F46" i="211" s="1"/>
  <c r="K6" i="211"/>
  <c r="P6" i="211"/>
  <c r="J6" i="211"/>
  <c r="O6" i="211"/>
  <c r="G6" i="211"/>
  <c r="N6" i="211"/>
  <c r="F6" i="211"/>
  <c r="M6" i="211"/>
  <c r="I6" i="211"/>
  <c r="H6" i="211"/>
  <c r="L6" i="211"/>
  <c r="O27" i="211"/>
  <c r="H27" i="211"/>
  <c r="N27" i="211"/>
  <c r="M27" i="211"/>
  <c r="K27" i="211"/>
  <c r="P27" i="211"/>
  <c r="J27" i="211"/>
  <c r="F27" i="211"/>
  <c r="I27" i="211"/>
  <c r="M57" i="211"/>
  <c r="G57" i="211"/>
  <c r="L57" i="211"/>
  <c r="N57" i="211"/>
  <c r="K57" i="211"/>
  <c r="J57" i="211"/>
  <c r="H57" i="211"/>
  <c r="F57" i="211"/>
  <c r="O57" i="211"/>
  <c r="P57" i="211"/>
  <c r="I57" i="211"/>
  <c r="K50" i="211"/>
  <c r="N50" i="211"/>
  <c r="G50" i="211"/>
  <c r="F50" i="211"/>
  <c r="M50" i="211"/>
  <c r="L50" i="211"/>
  <c r="I50" i="211"/>
  <c r="H50" i="211"/>
  <c r="J50" i="211"/>
  <c r="K58" i="211"/>
  <c r="N58" i="211"/>
  <c r="M58" i="211"/>
  <c r="F58" i="211"/>
  <c r="H58" i="211"/>
  <c r="P58" i="211"/>
  <c r="G58" i="211"/>
  <c r="O58" i="211"/>
  <c r="J58" i="211"/>
  <c r="I58" i="211"/>
  <c r="L58" i="211"/>
  <c r="K75" i="211"/>
  <c r="M75" i="211"/>
  <c r="G75" i="211"/>
  <c r="O75" i="211" s="1"/>
  <c r="I75" i="211"/>
  <c r="H75" i="211"/>
  <c r="N75" i="211"/>
  <c r="L75" i="211"/>
  <c r="F75" i="211"/>
  <c r="J75" i="211"/>
  <c r="Q5" i="211"/>
  <c r="R5" i="211" s="1"/>
  <c r="N64" i="211"/>
  <c r="H64" i="211"/>
  <c r="I64" i="211"/>
  <c r="G64" i="211"/>
  <c r="J64" i="211"/>
  <c r="F64" i="211"/>
  <c r="L64" i="211"/>
  <c r="K64" i="211"/>
  <c r="M64" i="211"/>
  <c r="H94" i="211"/>
  <c r="I62" i="211"/>
  <c r="N62" i="211" s="1"/>
  <c r="R62" i="211" s="1"/>
  <c r="L32" i="211"/>
  <c r="K32" i="211"/>
  <c r="I32" i="211"/>
  <c r="P32" i="211"/>
  <c r="H32" i="211"/>
  <c r="O32" i="211"/>
  <c r="G32" i="211"/>
  <c r="N32" i="211"/>
  <c r="J32" i="211"/>
  <c r="M32" i="211"/>
  <c r="F32" i="211"/>
  <c r="K52" i="211"/>
  <c r="L52" i="211"/>
  <c r="H52" i="211"/>
  <c r="G52" i="211"/>
  <c r="N52" i="211"/>
  <c r="F52" i="211"/>
  <c r="M52" i="211"/>
  <c r="I52" i="211"/>
  <c r="J52" i="211"/>
  <c r="O52" i="211" s="1"/>
  <c r="F63" i="211"/>
  <c r="R63" i="211" s="1"/>
  <c r="N47" i="211"/>
  <c r="N48" i="211" s="1"/>
  <c r="F47" i="211"/>
  <c r="F48" i="211" s="1"/>
  <c r="K47" i="211"/>
  <c r="K48" i="211" s="1"/>
  <c r="D48" i="211"/>
  <c r="N66" i="211"/>
  <c r="H66" i="211"/>
  <c r="M66" i="211"/>
  <c r="F66" i="211"/>
  <c r="L66" i="211"/>
  <c r="G66" i="211"/>
  <c r="J66" i="211"/>
  <c r="I66" i="211"/>
  <c r="K66" i="211"/>
  <c r="Q59" i="211"/>
  <c r="R59" i="211" s="1"/>
  <c r="F15" i="211"/>
  <c r="L15" i="211" s="1"/>
  <c r="N65" i="211"/>
  <c r="H65" i="211"/>
  <c r="K65" i="211"/>
  <c r="J65" i="211"/>
  <c r="G65" i="211"/>
  <c r="F65" i="211"/>
  <c r="M65" i="211"/>
  <c r="I65" i="211"/>
  <c r="L65" i="211"/>
  <c r="K12" i="211"/>
  <c r="J12" i="211"/>
  <c r="I12" i="211"/>
  <c r="L12" i="211"/>
  <c r="H12" i="211"/>
  <c r="G12" i="211"/>
  <c r="N12" i="211"/>
  <c r="M12" i="211"/>
  <c r="F12" i="211"/>
  <c r="H67" i="211"/>
  <c r="R67" i="211" s="1"/>
  <c r="P33" i="211"/>
  <c r="J33" i="211"/>
  <c r="L33" i="211"/>
  <c r="M33" i="211"/>
  <c r="K33" i="211"/>
  <c r="I33" i="211"/>
  <c r="G33" i="211"/>
  <c r="F33" i="211"/>
  <c r="Q33" i="211" s="1"/>
  <c r="N33" i="211"/>
  <c r="O33" i="211"/>
  <c r="H33" i="211"/>
  <c r="D92" i="211"/>
  <c r="K53" i="211"/>
  <c r="N53" i="211"/>
  <c r="G53" i="211"/>
  <c r="M53" i="211"/>
  <c r="L53" i="211"/>
  <c r="J53" i="211"/>
  <c r="H53" i="211"/>
  <c r="F53" i="211"/>
  <c r="I53" i="211"/>
  <c r="F68" i="211"/>
  <c r="R68" i="211" s="1"/>
  <c r="F81" i="211"/>
  <c r="L81" i="211" s="1"/>
  <c r="K29" i="211"/>
  <c r="O29" i="211"/>
  <c r="H29" i="211"/>
  <c r="N29" i="211"/>
  <c r="G29" i="211"/>
  <c r="M29" i="211"/>
  <c r="F29" i="211"/>
  <c r="P29" i="211"/>
  <c r="L29" i="211"/>
  <c r="I29" i="211"/>
  <c r="J29" i="211"/>
  <c r="K76" i="211"/>
  <c r="M76" i="211"/>
  <c r="G76" i="211"/>
  <c r="F76" i="211"/>
  <c r="N76" i="211"/>
  <c r="H76" i="211"/>
  <c r="J76" i="211"/>
  <c r="I76" i="211"/>
  <c r="O76" i="211" s="1"/>
  <c r="L76" i="211"/>
  <c r="D87" i="211"/>
  <c r="F88" i="211"/>
  <c r="P10" i="211"/>
  <c r="J10" i="211"/>
  <c r="O10" i="211"/>
  <c r="I10" i="211"/>
  <c r="N10" i="211"/>
  <c r="H10" i="211"/>
  <c r="G10" i="211"/>
  <c r="M10" i="211"/>
  <c r="L10" i="211"/>
  <c r="F10" i="211"/>
  <c r="K10" i="211"/>
  <c r="Q10" i="211" s="1"/>
  <c r="O4" i="211"/>
  <c r="I4" i="211"/>
  <c r="N4" i="211"/>
  <c r="H4" i="211"/>
  <c r="G4" i="211"/>
  <c r="J4" i="211"/>
  <c r="P4" i="211"/>
  <c r="F4" i="211"/>
  <c r="M4" i="211"/>
  <c r="K4" i="211"/>
  <c r="L4" i="211"/>
  <c r="O17" i="211"/>
  <c r="M17" i="211"/>
  <c r="G17" i="211"/>
  <c r="L17" i="211"/>
  <c r="F17" i="211"/>
  <c r="K17" i="211"/>
  <c r="N17" i="211"/>
  <c r="P17" i="211"/>
  <c r="J17" i="211"/>
  <c r="I17" i="211"/>
  <c r="H17" i="211"/>
  <c r="D93" i="211"/>
  <c r="K13" i="211"/>
  <c r="P13" i="211"/>
  <c r="J13" i="211"/>
  <c r="O13" i="211"/>
  <c r="I13" i="211"/>
  <c r="L13" i="211"/>
  <c r="H13" i="211"/>
  <c r="G13" i="211"/>
  <c r="N13" i="211"/>
  <c r="F13" i="211"/>
  <c r="M13" i="211"/>
  <c r="F72" i="211"/>
  <c r="N34" i="211"/>
  <c r="H34" i="211"/>
  <c r="L34" i="211"/>
  <c r="P34" i="211"/>
  <c r="G34" i="211"/>
  <c r="O34" i="211"/>
  <c r="F34" i="211"/>
  <c r="M34" i="211"/>
  <c r="J34" i="211"/>
  <c r="I34" i="211"/>
  <c r="K34" i="211"/>
  <c r="F89" i="211"/>
  <c r="K54" i="211"/>
  <c r="I54" i="211"/>
  <c r="J54" i="211"/>
  <c r="H54" i="211"/>
  <c r="G54" i="211"/>
  <c r="M54" i="211"/>
  <c r="L54" i="211"/>
  <c r="F54" i="211"/>
  <c r="O54" i="211" s="1"/>
  <c r="N54" i="211"/>
  <c r="K73" i="211"/>
  <c r="M73" i="211"/>
  <c r="G73" i="211"/>
  <c r="F73" i="211"/>
  <c r="N73" i="211"/>
  <c r="L73" i="211"/>
  <c r="J73" i="211"/>
  <c r="I73" i="211"/>
  <c r="H73" i="211"/>
  <c r="L45" i="211"/>
  <c r="L46" i="211" s="1"/>
  <c r="K51" i="211"/>
  <c r="I51" i="211"/>
  <c r="L51" i="211"/>
  <c r="J51" i="211"/>
  <c r="H51" i="211"/>
  <c r="N51" i="211"/>
  <c r="M51" i="211"/>
  <c r="G51" i="211"/>
  <c r="F51" i="211"/>
  <c r="F69" i="211"/>
  <c r="O14" i="211"/>
  <c r="I14" i="211"/>
  <c r="N14" i="211"/>
  <c r="H14" i="211"/>
  <c r="M14" i="211"/>
  <c r="G14" i="211"/>
  <c r="J14" i="211"/>
  <c r="F14" i="211"/>
  <c r="K14" i="211"/>
  <c r="L14" i="211"/>
  <c r="P14" i="211"/>
  <c r="M28" i="211"/>
  <c r="G28" i="211"/>
  <c r="O28" i="211"/>
  <c r="H28" i="211"/>
  <c r="N28" i="211"/>
  <c r="F28" i="211"/>
  <c r="L28" i="211"/>
  <c r="P28" i="211"/>
  <c r="K28" i="211"/>
  <c r="I28" i="211"/>
  <c r="J28" i="211"/>
  <c r="K3" i="211"/>
  <c r="P3" i="211"/>
  <c r="J3" i="211"/>
  <c r="J25" i="211" s="1"/>
  <c r="M3" i="211"/>
  <c r="L3" i="211"/>
  <c r="I3" i="211"/>
  <c r="O3" i="211"/>
  <c r="G3" i="211"/>
  <c r="N3" i="211"/>
  <c r="N25" i="211" s="1"/>
  <c r="F3" i="211"/>
  <c r="H3" i="211"/>
  <c r="O26" i="211"/>
  <c r="I26" i="211"/>
  <c r="L26" i="211"/>
  <c r="K26" i="211"/>
  <c r="J26" i="211"/>
  <c r="N26" i="211"/>
  <c r="M26" i="211"/>
  <c r="H26" i="211"/>
  <c r="F26" i="211"/>
  <c r="G26" i="211"/>
  <c r="G38" i="211" s="1"/>
  <c r="P26" i="211"/>
  <c r="O56" i="211"/>
  <c r="I56" i="211"/>
  <c r="L56" i="211"/>
  <c r="J56" i="211"/>
  <c r="H56" i="211"/>
  <c r="P56" i="211"/>
  <c r="G56" i="211"/>
  <c r="N56" i="211"/>
  <c r="K56" i="211"/>
  <c r="M56" i="211"/>
  <c r="F56" i="211"/>
  <c r="Q56" i="211" s="1"/>
  <c r="K55" i="211"/>
  <c r="L55" i="211"/>
  <c r="O55" i="211"/>
  <c r="G55" i="211"/>
  <c r="N55" i="211"/>
  <c r="F55" i="211"/>
  <c r="M55" i="211"/>
  <c r="P55" i="211"/>
  <c r="J55" i="211"/>
  <c r="H55" i="211"/>
  <c r="I55" i="211"/>
  <c r="K74" i="211"/>
  <c r="M74" i="211"/>
  <c r="G74" i="211"/>
  <c r="L74" i="211"/>
  <c r="J74" i="211"/>
  <c r="N74" i="211"/>
  <c r="H74" i="211"/>
  <c r="F74" i="211"/>
  <c r="I74" i="211"/>
  <c r="L92" i="210"/>
  <c r="H92" i="210"/>
  <c r="F92" i="210"/>
  <c r="J92" i="210"/>
  <c r="R74" i="210"/>
  <c r="N52" i="210"/>
  <c r="H52" i="210"/>
  <c r="K52" i="210"/>
  <c r="I52" i="210"/>
  <c r="J52" i="210"/>
  <c r="F52" i="210"/>
  <c r="G52" i="210"/>
  <c r="M52" i="210"/>
  <c r="L52" i="210"/>
  <c r="L56" i="210"/>
  <c r="F56" i="210"/>
  <c r="K56" i="210"/>
  <c r="J56" i="210"/>
  <c r="M56" i="210"/>
  <c r="H56" i="210"/>
  <c r="G56" i="210"/>
  <c r="P56" i="210"/>
  <c r="I56" i="210"/>
  <c r="O56" i="210"/>
  <c r="N56" i="210"/>
  <c r="L45" i="210"/>
  <c r="L46" i="210" s="1"/>
  <c r="F89" i="210"/>
  <c r="L89" i="210" s="1"/>
  <c r="N93" i="210"/>
  <c r="H93" i="210"/>
  <c r="K93" i="210"/>
  <c r="I93" i="210"/>
  <c r="P93" i="210"/>
  <c r="G93" i="210"/>
  <c r="O93" i="210"/>
  <c r="F93" i="210"/>
  <c r="J93" i="210"/>
  <c r="L93" i="210"/>
  <c r="M93" i="210"/>
  <c r="K30" i="210"/>
  <c r="J30" i="210"/>
  <c r="L30" i="210"/>
  <c r="N30" i="210"/>
  <c r="M30" i="210"/>
  <c r="I30" i="210"/>
  <c r="O30" i="210"/>
  <c r="F30" i="210"/>
  <c r="P30" i="210"/>
  <c r="H30" i="210"/>
  <c r="G30" i="210"/>
  <c r="K65" i="210"/>
  <c r="I65" i="210"/>
  <c r="L65" i="210"/>
  <c r="M65" i="210"/>
  <c r="H65" i="210"/>
  <c r="G65" i="210"/>
  <c r="F65" i="210"/>
  <c r="J65" i="210"/>
  <c r="N65" i="210"/>
  <c r="N61" i="210"/>
  <c r="H61" i="210"/>
  <c r="M61" i="210"/>
  <c r="F61" i="210"/>
  <c r="J61" i="210"/>
  <c r="K61" i="210"/>
  <c r="P61" i="210"/>
  <c r="O61" i="210"/>
  <c r="I61" i="210"/>
  <c r="L61" i="210"/>
  <c r="G61" i="210"/>
  <c r="R6" i="210"/>
  <c r="R15" i="210"/>
  <c r="K66" i="210"/>
  <c r="L66" i="210"/>
  <c r="H66" i="210"/>
  <c r="I66" i="210"/>
  <c r="J66" i="210"/>
  <c r="G66" i="210"/>
  <c r="F66" i="210"/>
  <c r="M66" i="210"/>
  <c r="N66" i="210"/>
  <c r="O26" i="210"/>
  <c r="I26" i="210"/>
  <c r="P26" i="210"/>
  <c r="J26" i="210"/>
  <c r="N26" i="210"/>
  <c r="F26" i="210"/>
  <c r="M26" i="210"/>
  <c r="L26" i="210"/>
  <c r="G26" i="210"/>
  <c r="K26" i="210"/>
  <c r="H26" i="210"/>
  <c r="N54" i="210"/>
  <c r="H54" i="210"/>
  <c r="I54" i="210"/>
  <c r="K54" i="210"/>
  <c r="L54" i="210"/>
  <c r="G54" i="210"/>
  <c r="O54" i="210" s="1"/>
  <c r="F54" i="210"/>
  <c r="J54" i="210"/>
  <c r="M54" i="210"/>
  <c r="K8" i="210"/>
  <c r="P8" i="210"/>
  <c r="I8" i="210"/>
  <c r="O8" i="210"/>
  <c r="H8" i="210"/>
  <c r="N8" i="210"/>
  <c r="G8" i="210"/>
  <c r="J8" i="210"/>
  <c r="M8" i="210"/>
  <c r="L8" i="210"/>
  <c r="F8" i="210"/>
  <c r="N51" i="210"/>
  <c r="H51" i="210"/>
  <c r="I51" i="210"/>
  <c r="L51" i="210"/>
  <c r="M51" i="210"/>
  <c r="F51" i="210"/>
  <c r="O51" i="210" s="1"/>
  <c r="G51" i="210"/>
  <c r="K51" i="210"/>
  <c r="J51" i="210"/>
  <c r="Q90" i="210"/>
  <c r="L90" i="210" s="1"/>
  <c r="R90" i="210" s="1"/>
  <c r="K16" i="210"/>
  <c r="L16" i="210"/>
  <c r="F16" i="210"/>
  <c r="N16" i="210"/>
  <c r="M16" i="210"/>
  <c r="J16" i="210"/>
  <c r="O16" i="210"/>
  <c r="G16" i="210"/>
  <c r="H16" i="210"/>
  <c r="P16" i="210"/>
  <c r="I16" i="210"/>
  <c r="R44" i="210"/>
  <c r="F44" i="210"/>
  <c r="F46" i="210" s="1"/>
  <c r="H67" i="210"/>
  <c r="R67" i="210" s="1"/>
  <c r="H94" i="210"/>
  <c r="O94" i="210" s="1"/>
  <c r="N50" i="210"/>
  <c r="H50" i="210"/>
  <c r="M50" i="210"/>
  <c r="F50" i="210"/>
  <c r="G50" i="210"/>
  <c r="I50" i="210"/>
  <c r="L50" i="210"/>
  <c r="K50" i="210"/>
  <c r="J50" i="210"/>
  <c r="Q13" i="210"/>
  <c r="R13" i="210" s="1"/>
  <c r="R28" i="210"/>
  <c r="R7" i="210"/>
  <c r="K5" i="210"/>
  <c r="O5" i="210"/>
  <c r="H5" i="210"/>
  <c r="N5" i="210"/>
  <c r="G5" i="210"/>
  <c r="M5" i="210"/>
  <c r="F5" i="210"/>
  <c r="P5" i="210"/>
  <c r="I5" i="210"/>
  <c r="L5" i="210"/>
  <c r="J5" i="210"/>
  <c r="K33" i="210"/>
  <c r="L33" i="210"/>
  <c r="M33" i="210"/>
  <c r="F33" i="210"/>
  <c r="O33" i="210"/>
  <c r="N33" i="210"/>
  <c r="J33" i="210"/>
  <c r="P33" i="210"/>
  <c r="G33" i="210"/>
  <c r="I33" i="210"/>
  <c r="H33" i="210"/>
  <c r="P60" i="210"/>
  <c r="J60" i="210"/>
  <c r="M60" i="210"/>
  <c r="F60" i="210"/>
  <c r="O60" i="210"/>
  <c r="G60" i="210"/>
  <c r="H60" i="210"/>
  <c r="N60" i="210"/>
  <c r="L60" i="210"/>
  <c r="K60" i="210"/>
  <c r="I60" i="210"/>
  <c r="N12" i="210"/>
  <c r="H12" i="210"/>
  <c r="G12" i="210"/>
  <c r="M12" i="210"/>
  <c r="F12" i="210"/>
  <c r="L12" i="210"/>
  <c r="I12" i="210"/>
  <c r="O12" i="210" s="1"/>
  <c r="K12" i="210"/>
  <c r="J12" i="210"/>
  <c r="F11" i="210"/>
  <c r="R11" i="210" s="1"/>
  <c r="I62" i="210"/>
  <c r="N53" i="210"/>
  <c r="H53" i="210"/>
  <c r="M53" i="210"/>
  <c r="F53" i="210"/>
  <c r="G53" i="210"/>
  <c r="I53" i="210"/>
  <c r="J53" i="210"/>
  <c r="L53" i="210"/>
  <c r="K53" i="210"/>
  <c r="P57" i="210"/>
  <c r="J57" i="210"/>
  <c r="L57" i="210"/>
  <c r="N57" i="210"/>
  <c r="F57" i="210"/>
  <c r="O57" i="210"/>
  <c r="G57" i="210"/>
  <c r="H57" i="210"/>
  <c r="I57" i="210"/>
  <c r="M57" i="210"/>
  <c r="K57" i="210"/>
  <c r="K34" i="210"/>
  <c r="J34" i="210"/>
  <c r="N34" i="210"/>
  <c r="F34" i="210"/>
  <c r="O34" i="210"/>
  <c r="G34" i="210"/>
  <c r="M34" i="210"/>
  <c r="L34" i="210"/>
  <c r="I34" i="210"/>
  <c r="P34" i="210"/>
  <c r="H34" i="210"/>
  <c r="Q34" i="210" s="1"/>
  <c r="F69" i="210"/>
  <c r="R76" i="210"/>
  <c r="R10" i="210"/>
  <c r="Q27" i="210"/>
  <c r="R27" i="210" s="1"/>
  <c r="N55" i="210"/>
  <c r="H55" i="210"/>
  <c r="K55" i="210"/>
  <c r="P55" i="210"/>
  <c r="G55" i="210"/>
  <c r="I55" i="210"/>
  <c r="J55" i="210"/>
  <c r="F55" i="210"/>
  <c r="L55" i="210"/>
  <c r="O55" i="210"/>
  <c r="M55" i="210"/>
  <c r="K14" i="210"/>
  <c r="L14" i="210"/>
  <c r="F14" i="210"/>
  <c r="N14" i="210"/>
  <c r="M14" i="210"/>
  <c r="J14" i="210"/>
  <c r="O14" i="210"/>
  <c r="G14" i="210"/>
  <c r="P14" i="210"/>
  <c r="I14" i="210"/>
  <c r="H14" i="210"/>
  <c r="F68" i="210"/>
  <c r="R68" i="210" s="1"/>
  <c r="M4" i="210"/>
  <c r="G4" i="210"/>
  <c r="O4" i="210"/>
  <c r="H4" i="210"/>
  <c r="N4" i="210"/>
  <c r="F4" i="210"/>
  <c r="Q4" i="210" s="1"/>
  <c r="L4" i="210"/>
  <c r="P4" i="210"/>
  <c r="I4" i="210"/>
  <c r="J4" i="210"/>
  <c r="K4" i="210"/>
  <c r="O31" i="210"/>
  <c r="I31" i="210"/>
  <c r="K31" i="210"/>
  <c r="L31" i="210"/>
  <c r="J31" i="210"/>
  <c r="H31" i="210"/>
  <c r="G31" i="210"/>
  <c r="M31" i="210"/>
  <c r="N31" i="210"/>
  <c r="F31" i="210"/>
  <c r="P31" i="210"/>
  <c r="F81" i="210"/>
  <c r="L81" i="210" s="1"/>
  <c r="R81" i="210" s="1"/>
  <c r="N75" i="210"/>
  <c r="H75" i="210"/>
  <c r="M75" i="210"/>
  <c r="F75" i="210"/>
  <c r="G75" i="210"/>
  <c r="K75" i="210"/>
  <c r="J75" i="210"/>
  <c r="I75" i="210"/>
  <c r="L75" i="210"/>
  <c r="N58" i="210"/>
  <c r="H58" i="210"/>
  <c r="L58" i="210"/>
  <c r="I58" i="210"/>
  <c r="J58" i="210"/>
  <c r="F58" i="210"/>
  <c r="P58" i="210"/>
  <c r="O58" i="210"/>
  <c r="G58" i="210"/>
  <c r="M58" i="210"/>
  <c r="K58" i="210"/>
  <c r="D48" i="210"/>
  <c r="F47" i="210"/>
  <c r="F48" i="210" s="1"/>
  <c r="K47" i="210"/>
  <c r="K48" i="210" s="1"/>
  <c r="N47" i="210"/>
  <c r="N48" i="210" s="1"/>
  <c r="F72" i="210"/>
  <c r="R9" i="210"/>
  <c r="M29" i="210"/>
  <c r="G29" i="210"/>
  <c r="J29" i="210"/>
  <c r="K29" i="210"/>
  <c r="P29" i="210"/>
  <c r="F29" i="210"/>
  <c r="O29" i="210"/>
  <c r="N29" i="210"/>
  <c r="H29" i="210"/>
  <c r="Q29" i="210" s="1"/>
  <c r="I29" i="210"/>
  <c r="L29" i="210"/>
  <c r="O3" i="210"/>
  <c r="I3" i="210"/>
  <c r="I25" i="210" s="1"/>
  <c r="N3" i="210"/>
  <c r="G3" i="210"/>
  <c r="M3" i="210"/>
  <c r="F3" i="210"/>
  <c r="L3" i="210"/>
  <c r="P3" i="210"/>
  <c r="P25" i="210" s="1"/>
  <c r="H3" i="210"/>
  <c r="K3" i="210"/>
  <c r="J3" i="210"/>
  <c r="M32" i="210"/>
  <c r="G32" i="210"/>
  <c r="K32" i="210"/>
  <c r="L32" i="210"/>
  <c r="H32" i="210"/>
  <c r="P32" i="210"/>
  <c r="F32" i="210"/>
  <c r="O32" i="210"/>
  <c r="I32" i="210"/>
  <c r="N32" i="210"/>
  <c r="J32" i="210"/>
  <c r="N73" i="210"/>
  <c r="H73" i="210"/>
  <c r="I73" i="210"/>
  <c r="L73" i="210"/>
  <c r="M73" i="210"/>
  <c r="M77" i="210" s="1"/>
  <c r="J74" i="242" s="1"/>
  <c r="J73" i="210"/>
  <c r="J77" i="210" s="1"/>
  <c r="G74" i="242" s="1"/>
  <c r="G73" i="210"/>
  <c r="F73" i="210"/>
  <c r="K73" i="210"/>
  <c r="K77" i="210" s="1"/>
  <c r="H74" i="242" s="1"/>
  <c r="L59" i="210"/>
  <c r="F59" i="210"/>
  <c r="M59" i="210"/>
  <c r="K59" i="210"/>
  <c r="N59" i="210"/>
  <c r="G59" i="210"/>
  <c r="P59" i="210"/>
  <c r="O59" i="210"/>
  <c r="H59" i="210"/>
  <c r="J59" i="210"/>
  <c r="I59" i="210"/>
  <c r="K64" i="210"/>
  <c r="N64" i="210"/>
  <c r="G64" i="210"/>
  <c r="F64" i="210"/>
  <c r="H64" i="210"/>
  <c r="I64" i="210"/>
  <c r="M64" i="210"/>
  <c r="J64" i="210"/>
  <c r="L64" i="210"/>
  <c r="F88" i="210"/>
  <c r="D87" i="210"/>
  <c r="R65" i="209"/>
  <c r="R51" i="209"/>
  <c r="K59" i="209"/>
  <c r="L59" i="209"/>
  <c r="J59" i="209"/>
  <c r="P59" i="209"/>
  <c r="I59" i="209"/>
  <c r="M59" i="209"/>
  <c r="F59" i="209"/>
  <c r="G59" i="209"/>
  <c r="O59" i="209"/>
  <c r="H59" i="209"/>
  <c r="Q59" i="209" s="1"/>
  <c r="N59" i="209"/>
  <c r="R9" i="209"/>
  <c r="O75" i="209"/>
  <c r="R75" i="209"/>
  <c r="O53" i="209"/>
  <c r="R53" i="209" s="1"/>
  <c r="Q34" i="209"/>
  <c r="R34" i="209" s="1"/>
  <c r="K14" i="209"/>
  <c r="K25" i="209" s="1"/>
  <c r="J14" i="209"/>
  <c r="P14" i="209"/>
  <c r="I14" i="209"/>
  <c r="N14" i="209"/>
  <c r="G14" i="209"/>
  <c r="O14" i="209"/>
  <c r="O25" i="209" s="1"/>
  <c r="H14" i="209"/>
  <c r="L14" i="209"/>
  <c r="M14" i="209"/>
  <c r="F14" i="209"/>
  <c r="D92" i="209"/>
  <c r="R52" i="209"/>
  <c r="R81" i="209"/>
  <c r="Q3" i="209"/>
  <c r="R3" i="209" s="1"/>
  <c r="R74" i="209"/>
  <c r="Q48" i="209"/>
  <c r="R48" i="209" s="1"/>
  <c r="Q30" i="209"/>
  <c r="R30" i="209" s="1"/>
  <c r="Q60" i="209"/>
  <c r="R60" i="209" s="1"/>
  <c r="O73" i="209"/>
  <c r="R73" i="209" s="1"/>
  <c r="Q90" i="209"/>
  <c r="L90" i="209" s="1"/>
  <c r="Q61" i="209"/>
  <c r="R61" i="209" s="1"/>
  <c r="P32" i="209"/>
  <c r="J32" i="209"/>
  <c r="O32" i="209"/>
  <c r="I32" i="209"/>
  <c r="K32" i="209"/>
  <c r="G32" i="209"/>
  <c r="F32" i="209"/>
  <c r="M32" i="209"/>
  <c r="N32" i="209"/>
  <c r="H32" i="209"/>
  <c r="L32" i="209"/>
  <c r="K56" i="209"/>
  <c r="J56" i="209"/>
  <c r="P56" i="209"/>
  <c r="I56" i="209"/>
  <c r="O56" i="209"/>
  <c r="H56" i="209"/>
  <c r="L56" i="209"/>
  <c r="F56" i="209"/>
  <c r="N56" i="209"/>
  <c r="G56" i="209"/>
  <c r="M56" i="209"/>
  <c r="R54" i="209"/>
  <c r="R44" i="209"/>
  <c r="R55" i="209"/>
  <c r="Q17" i="209"/>
  <c r="R17" i="209" s="1"/>
  <c r="R5" i="209"/>
  <c r="R8" i="209"/>
  <c r="R6" i="209"/>
  <c r="Q10" i="209"/>
  <c r="R10" i="209" s="1"/>
  <c r="N77" i="209"/>
  <c r="K73" i="242" s="1"/>
  <c r="G77" i="209"/>
  <c r="D73" i="242" s="1"/>
  <c r="M58" i="209"/>
  <c r="G58" i="209"/>
  <c r="K58" i="209"/>
  <c r="J58" i="209"/>
  <c r="P58" i="209"/>
  <c r="I58" i="209"/>
  <c r="L58" i="209"/>
  <c r="O58" i="209"/>
  <c r="H58" i="209"/>
  <c r="N58" i="209"/>
  <c r="F58" i="209"/>
  <c r="I43" i="209"/>
  <c r="I46" i="209" s="1"/>
  <c r="D46" i="209"/>
  <c r="I62" i="209"/>
  <c r="R12" i="209"/>
  <c r="O50" i="209"/>
  <c r="R50" i="209" s="1"/>
  <c r="O57" i="209"/>
  <c r="I57" i="209"/>
  <c r="K57" i="209"/>
  <c r="J57" i="209"/>
  <c r="P57" i="209"/>
  <c r="H57" i="209"/>
  <c r="L57" i="209"/>
  <c r="M57" i="209"/>
  <c r="G57" i="209"/>
  <c r="F57" i="209"/>
  <c r="N57" i="209"/>
  <c r="P29" i="209"/>
  <c r="P38" i="209" s="1"/>
  <c r="J29" i="209"/>
  <c r="K29" i="209"/>
  <c r="K38" i="209" s="1"/>
  <c r="I29" i="209"/>
  <c r="I38" i="209" s="1"/>
  <c r="H29" i="209"/>
  <c r="H38" i="209" s="1"/>
  <c r="N29" i="209"/>
  <c r="N38" i="209" s="1"/>
  <c r="F29" i="209"/>
  <c r="O29" i="209"/>
  <c r="O38" i="209" s="1"/>
  <c r="G29" i="209"/>
  <c r="L29" i="209"/>
  <c r="M29" i="209"/>
  <c r="R28" i="209"/>
  <c r="Q26" i="209"/>
  <c r="R26" i="209" s="1"/>
  <c r="F72" i="209"/>
  <c r="F77" i="209" s="1"/>
  <c r="C73" i="242" s="1"/>
  <c r="R7" i="209"/>
  <c r="H94" i="209"/>
  <c r="O94" i="209" s="1"/>
  <c r="R94" i="209" s="1"/>
  <c r="J66" i="209"/>
  <c r="K66" i="209"/>
  <c r="I66" i="209"/>
  <c r="H66" i="209"/>
  <c r="L66" i="209"/>
  <c r="M66" i="209"/>
  <c r="G66" i="209"/>
  <c r="F66" i="209"/>
  <c r="N66" i="209"/>
  <c r="K16" i="209"/>
  <c r="N16" i="209"/>
  <c r="N25" i="209" s="1"/>
  <c r="N49" i="209" s="1"/>
  <c r="G16" i="209"/>
  <c r="M16" i="209"/>
  <c r="M25" i="209" s="1"/>
  <c r="M49" i="209" s="1"/>
  <c r="F16" i="209"/>
  <c r="J16" i="209"/>
  <c r="L16" i="209"/>
  <c r="O16" i="209"/>
  <c r="H16" i="209"/>
  <c r="I16" i="209"/>
  <c r="P16" i="209"/>
  <c r="M38" i="209"/>
  <c r="Q4" i="209"/>
  <c r="R4" i="209" s="1"/>
  <c r="R47" i="209"/>
  <c r="P71" i="209"/>
  <c r="P78" i="209" s="1"/>
  <c r="P4" i="208"/>
  <c r="J4" i="208"/>
  <c r="O4" i="208"/>
  <c r="I4" i="208"/>
  <c r="N4" i="208"/>
  <c r="H4" i="208"/>
  <c r="M4" i="208"/>
  <c r="G4" i="208"/>
  <c r="K4" i="208"/>
  <c r="L4" i="208"/>
  <c r="F4" i="208"/>
  <c r="Q4" i="208" s="1"/>
  <c r="P58" i="208"/>
  <c r="J58" i="208"/>
  <c r="M58" i="208"/>
  <c r="G58" i="208"/>
  <c r="O58" i="208"/>
  <c r="F58" i="208"/>
  <c r="I58" i="208"/>
  <c r="N58" i="208"/>
  <c r="L58" i="208"/>
  <c r="K58" i="208"/>
  <c r="H58" i="208"/>
  <c r="L33" i="208"/>
  <c r="F33" i="208"/>
  <c r="N33" i="208"/>
  <c r="H33" i="208"/>
  <c r="J33" i="208"/>
  <c r="I33" i="208"/>
  <c r="P33" i="208"/>
  <c r="G33" i="208"/>
  <c r="O33" i="208"/>
  <c r="K33" i="208"/>
  <c r="M33" i="208"/>
  <c r="J73" i="208"/>
  <c r="M73" i="208"/>
  <c r="G73" i="208"/>
  <c r="F73" i="208"/>
  <c r="I73" i="208"/>
  <c r="L73" i="208"/>
  <c r="K73" i="208"/>
  <c r="H73" i="208"/>
  <c r="N73" i="208"/>
  <c r="K47" i="208"/>
  <c r="K48" i="208" s="1"/>
  <c r="D48" i="208"/>
  <c r="N47" i="208"/>
  <c r="N48" i="208" s="1"/>
  <c r="F47" i="208"/>
  <c r="F48" i="208" s="1"/>
  <c r="L9" i="208"/>
  <c r="F9" i="208"/>
  <c r="K9" i="208"/>
  <c r="P9" i="208"/>
  <c r="J9" i="208"/>
  <c r="O9" i="208"/>
  <c r="I9" i="208"/>
  <c r="M9" i="208"/>
  <c r="G9" i="208"/>
  <c r="N9" i="208"/>
  <c r="H9" i="208"/>
  <c r="M64" i="208"/>
  <c r="G64" i="208"/>
  <c r="J64" i="208"/>
  <c r="F64" i="208"/>
  <c r="I64" i="208"/>
  <c r="H64" i="208"/>
  <c r="N64" i="208"/>
  <c r="K64" i="208"/>
  <c r="L64" i="208"/>
  <c r="N16" i="208"/>
  <c r="H16" i="208"/>
  <c r="P16" i="208"/>
  <c r="J16" i="208"/>
  <c r="M16" i="208"/>
  <c r="L16" i="208"/>
  <c r="K16" i="208"/>
  <c r="I16" i="208"/>
  <c r="O16" i="208"/>
  <c r="F16" i="208"/>
  <c r="G16" i="208"/>
  <c r="Q16" i="208" s="1"/>
  <c r="L57" i="208"/>
  <c r="F57" i="208"/>
  <c r="Q57" i="208" s="1"/>
  <c r="O57" i="208"/>
  <c r="I57" i="208"/>
  <c r="K57" i="208"/>
  <c r="N57" i="208"/>
  <c r="P57" i="208"/>
  <c r="M57" i="208"/>
  <c r="J57" i="208"/>
  <c r="G57" i="208"/>
  <c r="H57" i="208"/>
  <c r="L60" i="208"/>
  <c r="F60" i="208"/>
  <c r="O60" i="208"/>
  <c r="I60" i="208"/>
  <c r="N60" i="208"/>
  <c r="H60" i="208"/>
  <c r="P60" i="208"/>
  <c r="M60" i="208"/>
  <c r="K60" i="208"/>
  <c r="J60" i="208"/>
  <c r="G60" i="208"/>
  <c r="Q60" i="208" s="1"/>
  <c r="Q31" i="208"/>
  <c r="R31" i="208" s="1"/>
  <c r="J50" i="208"/>
  <c r="M50" i="208"/>
  <c r="G50" i="208"/>
  <c r="I50" i="208"/>
  <c r="L50" i="208"/>
  <c r="K50" i="208"/>
  <c r="H50" i="208"/>
  <c r="F50" i="208"/>
  <c r="N50" i="208"/>
  <c r="F69" i="208"/>
  <c r="L69" i="208" s="1"/>
  <c r="R69" i="208" s="1"/>
  <c r="P10" i="208"/>
  <c r="J10" i="208"/>
  <c r="O10" i="208"/>
  <c r="I10" i="208"/>
  <c r="N10" i="208"/>
  <c r="H10" i="208"/>
  <c r="M10" i="208"/>
  <c r="G10" i="208"/>
  <c r="K10" i="208"/>
  <c r="F10" i="208"/>
  <c r="L10" i="208"/>
  <c r="F72" i="208"/>
  <c r="J51" i="208"/>
  <c r="M51" i="208"/>
  <c r="G51" i="208"/>
  <c r="F51" i="208"/>
  <c r="I51" i="208"/>
  <c r="L51" i="208"/>
  <c r="K51" i="208"/>
  <c r="H51" i="208"/>
  <c r="N51" i="208"/>
  <c r="F15" i="208"/>
  <c r="L15" i="208" s="1"/>
  <c r="F68" i="208"/>
  <c r="R68" i="208" s="1"/>
  <c r="L26" i="208"/>
  <c r="F26" i="208"/>
  <c r="N26" i="208"/>
  <c r="H26" i="208"/>
  <c r="P26" i="208"/>
  <c r="G26" i="208"/>
  <c r="O26" i="208"/>
  <c r="M26" i="208"/>
  <c r="K26" i="208"/>
  <c r="I26" i="208"/>
  <c r="J26" i="208"/>
  <c r="F89" i="208"/>
  <c r="L89" i="208" s="1"/>
  <c r="P55" i="208"/>
  <c r="J55" i="208"/>
  <c r="M55" i="208"/>
  <c r="G55" i="208"/>
  <c r="L55" i="208"/>
  <c r="O55" i="208"/>
  <c r="F55" i="208"/>
  <c r="N55" i="208"/>
  <c r="K55" i="208"/>
  <c r="H55" i="208"/>
  <c r="I55" i="208"/>
  <c r="F88" i="208"/>
  <c r="L88" i="208" s="1"/>
  <c r="R88" i="208" s="1"/>
  <c r="D87" i="208"/>
  <c r="D92" i="208"/>
  <c r="O52" i="208"/>
  <c r="R52" i="208" s="1"/>
  <c r="Q14" i="208"/>
  <c r="R14" i="208" s="1"/>
  <c r="P61" i="208"/>
  <c r="J61" i="208"/>
  <c r="M61" i="208"/>
  <c r="G61" i="208"/>
  <c r="I61" i="208"/>
  <c r="L61" i="208"/>
  <c r="O61" i="208"/>
  <c r="N61" i="208"/>
  <c r="K61" i="208"/>
  <c r="H61" i="208"/>
  <c r="F61" i="208"/>
  <c r="M65" i="208"/>
  <c r="G65" i="208"/>
  <c r="J65" i="208"/>
  <c r="L65" i="208"/>
  <c r="F65" i="208"/>
  <c r="I65" i="208"/>
  <c r="H65" i="208"/>
  <c r="K65" i="208"/>
  <c r="N65" i="208"/>
  <c r="P34" i="208"/>
  <c r="J34" i="208"/>
  <c r="L34" i="208"/>
  <c r="F34" i="208"/>
  <c r="N34" i="208"/>
  <c r="M34" i="208"/>
  <c r="K34" i="208"/>
  <c r="I34" i="208"/>
  <c r="O34" i="208"/>
  <c r="G34" i="208"/>
  <c r="H34" i="208"/>
  <c r="Q34" i="208" s="1"/>
  <c r="N29" i="208"/>
  <c r="H29" i="208"/>
  <c r="P29" i="208"/>
  <c r="J29" i="208"/>
  <c r="L29" i="208"/>
  <c r="K29" i="208"/>
  <c r="I29" i="208"/>
  <c r="G29" i="208"/>
  <c r="M29" i="208"/>
  <c r="O29" i="208"/>
  <c r="F29" i="208"/>
  <c r="J75" i="208"/>
  <c r="M75" i="208"/>
  <c r="G75" i="208"/>
  <c r="I75" i="208"/>
  <c r="L75" i="208"/>
  <c r="N75" i="208"/>
  <c r="K75" i="208"/>
  <c r="H75" i="208"/>
  <c r="F75" i="208"/>
  <c r="O75" i="208" s="1"/>
  <c r="R75" i="208" s="1"/>
  <c r="N5" i="208"/>
  <c r="H5" i="208"/>
  <c r="M5" i="208"/>
  <c r="G5" i="208"/>
  <c r="Q5" i="208" s="1"/>
  <c r="L5" i="208"/>
  <c r="F5" i="208"/>
  <c r="K5" i="208"/>
  <c r="O5" i="208"/>
  <c r="I5" i="208"/>
  <c r="P5" i="208"/>
  <c r="J5" i="208"/>
  <c r="R63" i="208"/>
  <c r="F63" i="208"/>
  <c r="L17" i="208"/>
  <c r="F17" i="208"/>
  <c r="N17" i="208"/>
  <c r="H17" i="208"/>
  <c r="I17" i="208"/>
  <c r="P17" i="208"/>
  <c r="G17" i="208"/>
  <c r="O17" i="208"/>
  <c r="M17" i="208"/>
  <c r="J17" i="208"/>
  <c r="K17" i="208"/>
  <c r="P93" i="208"/>
  <c r="J93" i="208"/>
  <c r="M93" i="208"/>
  <c r="G93" i="208"/>
  <c r="N93" i="208"/>
  <c r="H93" i="208"/>
  <c r="F93" i="208"/>
  <c r="O93" i="208"/>
  <c r="L93" i="208"/>
  <c r="I93" i="208"/>
  <c r="K93" i="208"/>
  <c r="L30" i="208"/>
  <c r="F30" i="208"/>
  <c r="N30" i="208"/>
  <c r="H30" i="208"/>
  <c r="P30" i="208"/>
  <c r="G30" i="208"/>
  <c r="O30" i="208"/>
  <c r="M30" i="208"/>
  <c r="K30" i="208"/>
  <c r="I30" i="208"/>
  <c r="J30" i="208"/>
  <c r="H94" i="208"/>
  <c r="N56" i="208"/>
  <c r="H56" i="208"/>
  <c r="K56" i="208"/>
  <c r="P56" i="208"/>
  <c r="G56" i="208"/>
  <c r="J56" i="208"/>
  <c r="O56" i="208"/>
  <c r="M56" i="208"/>
  <c r="L56" i="208"/>
  <c r="F56" i="208"/>
  <c r="I56" i="208"/>
  <c r="J53" i="208"/>
  <c r="M53" i="208"/>
  <c r="G53" i="208"/>
  <c r="I53" i="208"/>
  <c r="L53" i="208"/>
  <c r="N53" i="208"/>
  <c r="K53" i="208"/>
  <c r="H53" i="208"/>
  <c r="F53" i="208"/>
  <c r="J76" i="208"/>
  <c r="M76" i="208"/>
  <c r="G76" i="208"/>
  <c r="F76" i="208"/>
  <c r="I76" i="208"/>
  <c r="N76" i="208"/>
  <c r="L76" i="208"/>
  <c r="K76" i="208"/>
  <c r="H76" i="208"/>
  <c r="N8" i="208"/>
  <c r="H8" i="208"/>
  <c r="M8" i="208"/>
  <c r="G8" i="208"/>
  <c r="L8" i="208"/>
  <c r="F8" i="208"/>
  <c r="K8" i="208"/>
  <c r="O8" i="208"/>
  <c r="I8" i="208"/>
  <c r="J8" i="208"/>
  <c r="P8" i="208"/>
  <c r="M66" i="208"/>
  <c r="G66" i="208"/>
  <c r="J66" i="208"/>
  <c r="I66" i="208"/>
  <c r="L66" i="208"/>
  <c r="K66" i="208"/>
  <c r="H66" i="208"/>
  <c r="F66" i="208"/>
  <c r="O66" i="208" s="1"/>
  <c r="N66" i="208"/>
  <c r="P28" i="208"/>
  <c r="J28" i="208"/>
  <c r="L28" i="208"/>
  <c r="F28" i="208"/>
  <c r="H28" i="208"/>
  <c r="O28" i="208"/>
  <c r="G28" i="208"/>
  <c r="N28" i="208"/>
  <c r="M28" i="208"/>
  <c r="I28" i="208"/>
  <c r="K28" i="208"/>
  <c r="L3" i="208"/>
  <c r="F3" i="208"/>
  <c r="K3" i="208"/>
  <c r="P3" i="208"/>
  <c r="J3" i="208"/>
  <c r="O3" i="208"/>
  <c r="I3" i="208"/>
  <c r="M3" i="208"/>
  <c r="G3" i="208"/>
  <c r="H3" i="208"/>
  <c r="N3" i="208"/>
  <c r="N32" i="208"/>
  <c r="H32" i="208"/>
  <c r="P32" i="208"/>
  <c r="J32" i="208"/>
  <c r="O32" i="208"/>
  <c r="F32" i="208"/>
  <c r="M32" i="208"/>
  <c r="L32" i="208"/>
  <c r="K32" i="208"/>
  <c r="G32" i="208"/>
  <c r="I32" i="208"/>
  <c r="Q32" i="208" s="1"/>
  <c r="K12" i="208"/>
  <c r="J12" i="208"/>
  <c r="I12" i="208"/>
  <c r="N12" i="208"/>
  <c r="H12" i="208"/>
  <c r="L12" i="208"/>
  <c r="F12" i="208"/>
  <c r="M12" i="208"/>
  <c r="G12" i="208"/>
  <c r="I43" i="208"/>
  <c r="I46" i="208" s="1"/>
  <c r="D46" i="208"/>
  <c r="R43" i="208"/>
  <c r="N59" i="208"/>
  <c r="H59" i="208"/>
  <c r="K59" i="208"/>
  <c r="J59" i="208"/>
  <c r="M59" i="208"/>
  <c r="P59" i="208"/>
  <c r="O59" i="208"/>
  <c r="L59" i="208"/>
  <c r="Q59" i="208" s="1"/>
  <c r="I59" i="208"/>
  <c r="F59" i="208"/>
  <c r="G59" i="208"/>
  <c r="L90" i="208"/>
  <c r="R90" i="208" s="1"/>
  <c r="Q90" i="208"/>
  <c r="P7" i="208"/>
  <c r="J7" i="208"/>
  <c r="O7" i="208"/>
  <c r="I7" i="208"/>
  <c r="N7" i="208"/>
  <c r="H7" i="208"/>
  <c r="M7" i="208"/>
  <c r="G7" i="208"/>
  <c r="K7" i="208"/>
  <c r="L7" i="208"/>
  <c r="F7" i="208"/>
  <c r="F81" i="208"/>
  <c r="L81" i="208" s="1"/>
  <c r="R81" i="208" s="1"/>
  <c r="J74" i="208"/>
  <c r="M74" i="208"/>
  <c r="G74" i="208"/>
  <c r="L74" i="208"/>
  <c r="F74" i="208"/>
  <c r="N74" i="208"/>
  <c r="K74" i="208"/>
  <c r="I74" i="208"/>
  <c r="H74" i="208"/>
  <c r="J54" i="208"/>
  <c r="M54" i="208"/>
  <c r="G54" i="208"/>
  <c r="F54" i="208"/>
  <c r="I54" i="208"/>
  <c r="N54" i="208"/>
  <c r="L54" i="208"/>
  <c r="K54" i="208"/>
  <c r="H54" i="208"/>
  <c r="O54" i="208" s="1"/>
  <c r="F11" i="208"/>
  <c r="R11" i="208" s="1"/>
  <c r="R67" i="208"/>
  <c r="H67" i="208"/>
  <c r="L6" i="208"/>
  <c r="F6" i="208"/>
  <c r="K6" i="208"/>
  <c r="P6" i="208"/>
  <c r="J6" i="208"/>
  <c r="O6" i="208"/>
  <c r="I6" i="208"/>
  <c r="M6" i="208"/>
  <c r="G6" i="208"/>
  <c r="N6" i="208"/>
  <c r="H6" i="208"/>
  <c r="L45" i="208"/>
  <c r="L46" i="208" s="1"/>
  <c r="K13" i="208"/>
  <c r="P13" i="208"/>
  <c r="J13" i="208"/>
  <c r="O13" i="208"/>
  <c r="I13" i="208"/>
  <c r="N13" i="208"/>
  <c r="H13" i="208"/>
  <c r="L13" i="208"/>
  <c r="F13" i="208"/>
  <c r="Q13" i="208" s="1"/>
  <c r="M13" i="208"/>
  <c r="G13" i="208"/>
  <c r="F44" i="208"/>
  <c r="F46" i="208" s="1"/>
  <c r="I62" i="208"/>
  <c r="N62" i="208" s="1"/>
  <c r="R62" i="208" s="1"/>
  <c r="R13" i="207"/>
  <c r="H94" i="207"/>
  <c r="O94" i="207" s="1"/>
  <c r="O54" i="207"/>
  <c r="R54" i="207" s="1"/>
  <c r="J66" i="207"/>
  <c r="K66" i="207"/>
  <c r="I66" i="207"/>
  <c r="H66" i="207"/>
  <c r="L66" i="207"/>
  <c r="M66" i="207"/>
  <c r="G66" i="207"/>
  <c r="F66" i="207"/>
  <c r="N66" i="207"/>
  <c r="K16" i="207"/>
  <c r="N16" i="207"/>
  <c r="G16" i="207"/>
  <c r="M16" i="207"/>
  <c r="F16" i="207"/>
  <c r="J16" i="207"/>
  <c r="L16" i="207"/>
  <c r="O16" i="207"/>
  <c r="H16" i="207"/>
  <c r="P16" i="207"/>
  <c r="I16" i="207"/>
  <c r="Q33" i="207"/>
  <c r="R33" i="207" s="1"/>
  <c r="Q48" i="207"/>
  <c r="R48" i="207" s="1"/>
  <c r="R30" i="207"/>
  <c r="Q30" i="207"/>
  <c r="Q10" i="207"/>
  <c r="R10" i="207" s="1"/>
  <c r="R34" i="207"/>
  <c r="Q90" i="207"/>
  <c r="Q61" i="207"/>
  <c r="R61" i="207" s="1"/>
  <c r="P32" i="207"/>
  <c r="J32" i="207"/>
  <c r="O32" i="207"/>
  <c r="I32" i="207"/>
  <c r="K32" i="207"/>
  <c r="G32" i="207"/>
  <c r="F32" i="207"/>
  <c r="M32" i="207"/>
  <c r="N32" i="207"/>
  <c r="H32" i="207"/>
  <c r="L32" i="207"/>
  <c r="K56" i="207"/>
  <c r="J56" i="207"/>
  <c r="P56" i="207"/>
  <c r="I56" i="207"/>
  <c r="O56" i="207"/>
  <c r="H56" i="207"/>
  <c r="L56" i="207"/>
  <c r="F56" i="207"/>
  <c r="N56" i="207"/>
  <c r="G56" i="207"/>
  <c r="M56" i="207"/>
  <c r="O74" i="207"/>
  <c r="R74" i="207" s="1"/>
  <c r="R51" i="207"/>
  <c r="R31" i="207"/>
  <c r="Q4" i="207"/>
  <c r="R4" i="207" s="1"/>
  <c r="K14" i="207"/>
  <c r="J14" i="207"/>
  <c r="J25" i="207" s="1"/>
  <c r="J49" i="207" s="1"/>
  <c r="P14" i="207"/>
  <c r="P25" i="207" s="1"/>
  <c r="I14" i="207"/>
  <c r="I25" i="207" s="1"/>
  <c r="N14" i="207"/>
  <c r="N25" i="207" s="1"/>
  <c r="G14" i="207"/>
  <c r="O14" i="207"/>
  <c r="H14" i="207"/>
  <c r="H25" i="207" s="1"/>
  <c r="L14" i="207"/>
  <c r="M14" i="207"/>
  <c r="F14" i="207"/>
  <c r="Q14" i="207" s="1"/>
  <c r="O76" i="207"/>
  <c r="R76" i="207" s="1"/>
  <c r="H77" i="207"/>
  <c r="E71" i="242" s="1"/>
  <c r="L77" i="207"/>
  <c r="I71" i="242" s="1"/>
  <c r="D87" i="207"/>
  <c r="F72" i="207"/>
  <c r="F77" i="207" s="1"/>
  <c r="C71" i="242" s="1"/>
  <c r="Q60" i="207"/>
  <c r="R60" i="207" s="1"/>
  <c r="O50" i="207"/>
  <c r="R50" i="207" s="1"/>
  <c r="K59" i="207"/>
  <c r="L59" i="207"/>
  <c r="J59" i="207"/>
  <c r="P59" i="207"/>
  <c r="I59" i="207"/>
  <c r="M59" i="207"/>
  <c r="F59" i="207"/>
  <c r="G59" i="207"/>
  <c r="O59" i="207"/>
  <c r="H59" i="207"/>
  <c r="N59" i="207"/>
  <c r="Q28" i="207"/>
  <c r="R28" i="207" s="1"/>
  <c r="M25" i="207"/>
  <c r="R8" i="207"/>
  <c r="R6" i="207"/>
  <c r="R9" i="207"/>
  <c r="O75" i="207"/>
  <c r="R75" i="207" s="1"/>
  <c r="O53" i="207"/>
  <c r="R53" i="207"/>
  <c r="N77" i="207"/>
  <c r="K71" i="242" s="1"/>
  <c r="G77" i="207"/>
  <c r="D71" i="242" s="1"/>
  <c r="M58" i="207"/>
  <c r="G58" i="207"/>
  <c r="K58" i="207"/>
  <c r="J58" i="207"/>
  <c r="P58" i="207"/>
  <c r="I58" i="207"/>
  <c r="L58" i="207"/>
  <c r="O58" i="207"/>
  <c r="H58" i="207"/>
  <c r="N58" i="207"/>
  <c r="F58" i="207"/>
  <c r="I43" i="207"/>
  <c r="I46" i="207" s="1"/>
  <c r="D46" i="207"/>
  <c r="I62" i="207"/>
  <c r="N62" i="207" s="1"/>
  <c r="R81" i="207"/>
  <c r="Q3" i="207"/>
  <c r="R3" i="207" s="1"/>
  <c r="R26" i="207"/>
  <c r="Q26" i="207"/>
  <c r="D92" i="207"/>
  <c r="O64" i="207"/>
  <c r="R64" i="207" s="1"/>
  <c r="M77" i="207"/>
  <c r="J71" i="242" s="1"/>
  <c r="O57" i="207"/>
  <c r="I57" i="207"/>
  <c r="K57" i="207"/>
  <c r="J57" i="207"/>
  <c r="P57" i="207"/>
  <c r="H57" i="207"/>
  <c r="L57" i="207"/>
  <c r="M57" i="207"/>
  <c r="M71" i="207" s="1"/>
  <c r="G57" i="207"/>
  <c r="F57" i="207"/>
  <c r="F71" i="207" s="1"/>
  <c r="N57" i="207"/>
  <c r="P29" i="207"/>
  <c r="P38" i="207" s="1"/>
  <c r="J29" i="207"/>
  <c r="J38" i="207" s="1"/>
  <c r="K29" i="207"/>
  <c r="K38" i="207" s="1"/>
  <c r="I29" i="207"/>
  <c r="Q29" i="207" s="1"/>
  <c r="H29" i="207"/>
  <c r="H38" i="207" s="1"/>
  <c r="N29" i="207"/>
  <c r="N38" i="207" s="1"/>
  <c r="F29" i="207"/>
  <c r="O29" i="207"/>
  <c r="O38" i="207" s="1"/>
  <c r="G29" i="207"/>
  <c r="G38" i="207" s="1"/>
  <c r="L29" i="207"/>
  <c r="M29" i="207"/>
  <c r="M38" i="207" s="1"/>
  <c r="Q27" i="207"/>
  <c r="R27" i="207" s="1"/>
  <c r="O12" i="207"/>
  <c r="O25" i="207" s="1"/>
  <c r="R47" i="207"/>
  <c r="Q93" i="207"/>
  <c r="R12" i="207"/>
  <c r="O7" i="206"/>
  <c r="I7" i="206"/>
  <c r="J7" i="206"/>
  <c r="P7" i="206"/>
  <c r="H7" i="206"/>
  <c r="N7" i="206"/>
  <c r="G7" i="206"/>
  <c r="K7" i="206"/>
  <c r="L7" i="206"/>
  <c r="F7" i="206"/>
  <c r="M7" i="206"/>
  <c r="N61" i="206"/>
  <c r="H61" i="206"/>
  <c r="P61" i="206"/>
  <c r="I61" i="206"/>
  <c r="M61" i="206"/>
  <c r="O61" i="206"/>
  <c r="F61" i="206"/>
  <c r="L61" i="206"/>
  <c r="J61" i="206"/>
  <c r="K61" i="206"/>
  <c r="G61" i="206"/>
  <c r="R8" i="206"/>
  <c r="O10" i="206"/>
  <c r="I10" i="206"/>
  <c r="K10" i="206"/>
  <c r="J10" i="206"/>
  <c r="P10" i="206"/>
  <c r="H10" i="206"/>
  <c r="L10" i="206"/>
  <c r="M10" i="206"/>
  <c r="G10" i="206"/>
  <c r="F10" i="206"/>
  <c r="N10" i="206"/>
  <c r="D46" i="206"/>
  <c r="I43" i="206"/>
  <c r="I46" i="206" s="1"/>
  <c r="N73" i="206"/>
  <c r="H73" i="206"/>
  <c r="K73" i="206"/>
  <c r="G73" i="206"/>
  <c r="I73" i="206"/>
  <c r="J73" i="206"/>
  <c r="F73" i="206"/>
  <c r="L73" i="206"/>
  <c r="M73" i="206"/>
  <c r="P57" i="206"/>
  <c r="J57" i="206"/>
  <c r="N57" i="206"/>
  <c r="G57" i="206"/>
  <c r="I57" i="206"/>
  <c r="K57" i="206"/>
  <c r="F57" i="206"/>
  <c r="O57" i="206"/>
  <c r="H57" i="206"/>
  <c r="L57" i="206"/>
  <c r="M57" i="206"/>
  <c r="N51" i="206"/>
  <c r="H51" i="206"/>
  <c r="K51" i="206"/>
  <c r="G51" i="206"/>
  <c r="I51" i="206"/>
  <c r="M51" i="206"/>
  <c r="F51" i="206"/>
  <c r="J51" i="206"/>
  <c r="L51" i="206"/>
  <c r="N52" i="206"/>
  <c r="H52" i="206"/>
  <c r="M52" i="206"/>
  <c r="F52" i="206"/>
  <c r="L52" i="206"/>
  <c r="G52" i="206"/>
  <c r="I52" i="206"/>
  <c r="K52" i="206"/>
  <c r="J52" i="206"/>
  <c r="D92" i="206"/>
  <c r="L56" i="206"/>
  <c r="F56" i="206"/>
  <c r="N56" i="206"/>
  <c r="G56" i="206"/>
  <c r="O56" i="206"/>
  <c r="P56" i="206"/>
  <c r="H56" i="206"/>
  <c r="I56" i="206"/>
  <c r="Q56" i="206"/>
  <c r="J56" i="206"/>
  <c r="K56" i="206"/>
  <c r="M56" i="206"/>
  <c r="M27" i="206"/>
  <c r="O27" i="206"/>
  <c r="F27" i="206"/>
  <c r="P27" i="206"/>
  <c r="H27" i="206"/>
  <c r="N27" i="206"/>
  <c r="I27" i="206"/>
  <c r="J27" i="206"/>
  <c r="K27" i="206"/>
  <c r="K66" i="206"/>
  <c r="N66" i="206"/>
  <c r="G66" i="206"/>
  <c r="L66" i="206"/>
  <c r="M66" i="206"/>
  <c r="I66" i="206"/>
  <c r="H66" i="206"/>
  <c r="F66" i="206"/>
  <c r="O66" i="206" s="1"/>
  <c r="J66" i="206"/>
  <c r="H94" i="206"/>
  <c r="O94" i="206"/>
  <c r="M33" i="206"/>
  <c r="G33" i="206"/>
  <c r="J33" i="206"/>
  <c r="K33" i="206"/>
  <c r="I33" i="206"/>
  <c r="H33" i="206"/>
  <c r="P33" i="206"/>
  <c r="F33" i="206"/>
  <c r="L33" i="206"/>
  <c r="O33" i="206"/>
  <c r="N33" i="206"/>
  <c r="P13" i="206"/>
  <c r="J13" i="206"/>
  <c r="K13" i="206"/>
  <c r="I13" i="206"/>
  <c r="O13" i="206"/>
  <c r="H13" i="206"/>
  <c r="L13" i="206"/>
  <c r="F13" i="206"/>
  <c r="N13" i="206"/>
  <c r="M13" i="206"/>
  <c r="G13" i="206"/>
  <c r="F81" i="206"/>
  <c r="N75" i="206"/>
  <c r="H75" i="206"/>
  <c r="I75" i="206"/>
  <c r="J75" i="206"/>
  <c r="K75" i="206"/>
  <c r="L75" i="206"/>
  <c r="G75" i="206"/>
  <c r="F75" i="206"/>
  <c r="M75" i="206"/>
  <c r="N76" i="206"/>
  <c r="H76" i="206"/>
  <c r="K76" i="206"/>
  <c r="F76" i="206"/>
  <c r="G76" i="206"/>
  <c r="L76" i="206"/>
  <c r="J76" i="206"/>
  <c r="I76" i="206"/>
  <c r="M76" i="206"/>
  <c r="K3" i="206"/>
  <c r="O3" i="206"/>
  <c r="H3" i="206"/>
  <c r="N3" i="206"/>
  <c r="G3" i="206"/>
  <c r="M3" i="206"/>
  <c r="F3" i="206"/>
  <c r="P3" i="206"/>
  <c r="I3" i="206"/>
  <c r="L3" i="206"/>
  <c r="J3" i="206"/>
  <c r="N74" i="206"/>
  <c r="H74" i="206"/>
  <c r="M74" i="206"/>
  <c r="F74" i="206"/>
  <c r="L74" i="206"/>
  <c r="J74" i="206"/>
  <c r="I74" i="206"/>
  <c r="G74" i="206"/>
  <c r="K74" i="206"/>
  <c r="F15" i="206"/>
  <c r="F68" i="206"/>
  <c r="R68" i="206" s="1"/>
  <c r="K31" i="206"/>
  <c r="P31" i="206"/>
  <c r="I31" i="206"/>
  <c r="J31" i="206"/>
  <c r="O31" i="206"/>
  <c r="F31" i="206"/>
  <c r="N31" i="206"/>
  <c r="M31" i="206"/>
  <c r="G31" i="206"/>
  <c r="L31" i="206"/>
  <c r="H31" i="206"/>
  <c r="K34" i="206"/>
  <c r="M34" i="206"/>
  <c r="F34" i="206"/>
  <c r="L34" i="206"/>
  <c r="N34" i="206"/>
  <c r="H34" i="206"/>
  <c r="G34" i="206"/>
  <c r="P34" i="206"/>
  <c r="I34" i="206"/>
  <c r="J34" i="206"/>
  <c r="O34" i="206"/>
  <c r="F69" i="206"/>
  <c r="L69" i="206" s="1"/>
  <c r="D93" i="206"/>
  <c r="R11" i="206"/>
  <c r="F11" i="206"/>
  <c r="P60" i="206"/>
  <c r="J60" i="206"/>
  <c r="O60" i="206"/>
  <c r="H60" i="206"/>
  <c r="K60" i="206"/>
  <c r="L60" i="206"/>
  <c r="I60" i="206"/>
  <c r="N60" i="206"/>
  <c r="M60" i="206"/>
  <c r="F60" i="206"/>
  <c r="G60" i="206"/>
  <c r="J12" i="206"/>
  <c r="H12" i="206"/>
  <c r="N12" i="206"/>
  <c r="G12" i="206"/>
  <c r="M12" i="206"/>
  <c r="F12" i="206"/>
  <c r="I12" i="206"/>
  <c r="L12" i="206"/>
  <c r="K12" i="206"/>
  <c r="M14" i="206"/>
  <c r="G14" i="206"/>
  <c r="N14" i="206"/>
  <c r="H14" i="206"/>
  <c r="L14" i="206"/>
  <c r="K14" i="206"/>
  <c r="J14" i="206"/>
  <c r="O14" i="206"/>
  <c r="P14" i="206"/>
  <c r="I14" i="206"/>
  <c r="F14" i="206"/>
  <c r="K6" i="206"/>
  <c r="P6" i="206"/>
  <c r="I6" i="206"/>
  <c r="O6" i="206"/>
  <c r="H6" i="206"/>
  <c r="N6" i="206"/>
  <c r="G6" i="206"/>
  <c r="J6" i="206"/>
  <c r="M6" i="206"/>
  <c r="L6" i="206"/>
  <c r="F6" i="206"/>
  <c r="Q6" i="206" s="1"/>
  <c r="R6" i="206" s="1"/>
  <c r="K17" i="206"/>
  <c r="L17" i="206"/>
  <c r="F17" i="206"/>
  <c r="P17" i="206"/>
  <c r="H17" i="206"/>
  <c r="O17" i="206"/>
  <c r="G17" i="206"/>
  <c r="N17" i="206"/>
  <c r="I17" i="206"/>
  <c r="J17" i="206"/>
  <c r="M17" i="206"/>
  <c r="K47" i="206"/>
  <c r="K48" i="206" s="1"/>
  <c r="F47" i="206"/>
  <c r="F48" i="206" s="1"/>
  <c r="N47" i="206"/>
  <c r="N48" i="206" s="1"/>
  <c r="D48" i="206"/>
  <c r="F72" i="206"/>
  <c r="F77" i="206" s="1"/>
  <c r="C70" i="242" s="1"/>
  <c r="L59" i="206"/>
  <c r="F59" i="206"/>
  <c r="O59" i="206"/>
  <c r="H59" i="206"/>
  <c r="P59" i="206"/>
  <c r="G59" i="206"/>
  <c r="I59" i="206"/>
  <c r="N59" i="206"/>
  <c r="K59" i="206"/>
  <c r="M59" i="206"/>
  <c r="J59" i="206"/>
  <c r="N58" i="206"/>
  <c r="H58" i="206"/>
  <c r="O58" i="206"/>
  <c r="G58" i="206"/>
  <c r="L58" i="206"/>
  <c r="M58" i="206"/>
  <c r="F58" i="206"/>
  <c r="K58" i="206"/>
  <c r="P58" i="206"/>
  <c r="I58" i="206"/>
  <c r="J58" i="206"/>
  <c r="H67" i="206"/>
  <c r="R67" i="206" s="1"/>
  <c r="O4" i="206"/>
  <c r="I4" i="206"/>
  <c r="P4" i="206"/>
  <c r="H4" i="206"/>
  <c r="N4" i="206"/>
  <c r="G4" i="206"/>
  <c r="M4" i="206"/>
  <c r="F4" i="206"/>
  <c r="J4" i="206"/>
  <c r="K4" i="206"/>
  <c r="L4" i="206"/>
  <c r="M16" i="206"/>
  <c r="G16" i="206"/>
  <c r="N16" i="206"/>
  <c r="H16" i="206"/>
  <c r="L16" i="206"/>
  <c r="K16" i="206"/>
  <c r="J16" i="206"/>
  <c r="O16" i="206"/>
  <c r="F16" i="206"/>
  <c r="Q16" i="206" s="1"/>
  <c r="P16" i="206"/>
  <c r="I16" i="206"/>
  <c r="M30" i="206"/>
  <c r="G30" i="206"/>
  <c r="P30" i="206"/>
  <c r="I30" i="206"/>
  <c r="J30" i="206"/>
  <c r="H30" i="206"/>
  <c r="F30" i="206"/>
  <c r="O30" i="206"/>
  <c r="K30" i="206"/>
  <c r="N30" i="206"/>
  <c r="L30" i="206"/>
  <c r="N53" i="206"/>
  <c r="H53" i="206"/>
  <c r="I53" i="206"/>
  <c r="J53" i="206"/>
  <c r="K53" i="206"/>
  <c r="F53" i="206"/>
  <c r="G53" i="206"/>
  <c r="L53" i="206"/>
  <c r="M53" i="206"/>
  <c r="K9" i="206"/>
  <c r="J9" i="206"/>
  <c r="P9" i="206"/>
  <c r="I9" i="206"/>
  <c r="O9" i="206"/>
  <c r="H9" i="206"/>
  <c r="L9" i="206"/>
  <c r="F9" i="206"/>
  <c r="N9" i="206"/>
  <c r="M9" i="206"/>
  <c r="G9" i="206"/>
  <c r="F89" i="206"/>
  <c r="L89" i="206" s="1"/>
  <c r="R89" i="206" s="1"/>
  <c r="L90" i="206"/>
  <c r="R90" i="206" s="1"/>
  <c r="Q90" i="206"/>
  <c r="L45" i="206"/>
  <c r="L46" i="206" s="1"/>
  <c r="K64" i="206"/>
  <c r="I64" i="206"/>
  <c r="J64" i="206"/>
  <c r="L64" i="206"/>
  <c r="G64" i="206"/>
  <c r="F64" i="206"/>
  <c r="N64" i="206"/>
  <c r="H64" i="206"/>
  <c r="M64" i="206"/>
  <c r="F88" i="206"/>
  <c r="L88" i="206" s="1"/>
  <c r="R88" i="206" s="1"/>
  <c r="D87" i="206"/>
  <c r="K28" i="206"/>
  <c r="O28" i="206"/>
  <c r="H28" i="206"/>
  <c r="P28" i="206"/>
  <c r="I28" i="206"/>
  <c r="N28" i="206"/>
  <c r="M28" i="206"/>
  <c r="L28" i="206"/>
  <c r="F28" i="206"/>
  <c r="J28" i="206"/>
  <c r="G28" i="206"/>
  <c r="O29" i="206"/>
  <c r="I29" i="206"/>
  <c r="P29" i="206"/>
  <c r="H29" i="206"/>
  <c r="J29" i="206"/>
  <c r="L29" i="206"/>
  <c r="K29" i="206"/>
  <c r="G29" i="206"/>
  <c r="M29" i="206"/>
  <c r="N29" i="206"/>
  <c r="Q29" i="206" s="1"/>
  <c r="F29" i="206"/>
  <c r="M5" i="206"/>
  <c r="G5" i="206"/>
  <c r="P5" i="206"/>
  <c r="I5" i="206"/>
  <c r="O5" i="206"/>
  <c r="H5" i="206"/>
  <c r="N5" i="206"/>
  <c r="F5" i="206"/>
  <c r="J5" i="206"/>
  <c r="L5" i="206"/>
  <c r="K5" i="206"/>
  <c r="O32" i="206"/>
  <c r="I32" i="206"/>
  <c r="J32" i="206"/>
  <c r="K32" i="206"/>
  <c r="M32" i="206"/>
  <c r="L32" i="206"/>
  <c r="H32" i="206"/>
  <c r="N32" i="206"/>
  <c r="F32" i="206"/>
  <c r="P32" i="206"/>
  <c r="G32" i="206"/>
  <c r="N55" i="206"/>
  <c r="H55" i="206"/>
  <c r="M55" i="206"/>
  <c r="F55" i="206"/>
  <c r="K55" i="206"/>
  <c r="L55" i="206"/>
  <c r="I55" i="206"/>
  <c r="G55" i="206"/>
  <c r="J55" i="206"/>
  <c r="P55" i="206"/>
  <c r="O55" i="206"/>
  <c r="N54" i="206"/>
  <c r="H54" i="206"/>
  <c r="K54" i="206"/>
  <c r="F54" i="206"/>
  <c r="G54" i="206"/>
  <c r="I54" i="206"/>
  <c r="J54" i="206"/>
  <c r="L54" i="206"/>
  <c r="M54" i="206"/>
  <c r="N50" i="206"/>
  <c r="H50" i="206"/>
  <c r="I50" i="206"/>
  <c r="K50" i="206"/>
  <c r="L50" i="206"/>
  <c r="M50" i="206"/>
  <c r="F50" i="206"/>
  <c r="G50" i="206"/>
  <c r="J50" i="206"/>
  <c r="F44" i="206"/>
  <c r="F46" i="206" s="1"/>
  <c r="M26" i="206"/>
  <c r="M38" i="206" s="1"/>
  <c r="G26" i="206"/>
  <c r="L26" i="206"/>
  <c r="N26" i="206"/>
  <c r="F26" i="206"/>
  <c r="I26" i="206"/>
  <c r="I38" i="206" s="1"/>
  <c r="H26" i="206"/>
  <c r="P26" i="206"/>
  <c r="P38" i="206" s="1"/>
  <c r="J26" i="206"/>
  <c r="O26" i="206"/>
  <c r="O38" i="206" s="1"/>
  <c r="K26" i="206"/>
  <c r="F63" i="206"/>
  <c r="R63" i="206" s="1"/>
  <c r="K65" i="206"/>
  <c r="L65" i="206"/>
  <c r="G65" i="206"/>
  <c r="H65" i="206"/>
  <c r="I65" i="206"/>
  <c r="N65" i="206"/>
  <c r="F65" i="206"/>
  <c r="J65" i="206"/>
  <c r="M65" i="206"/>
  <c r="R54" i="205"/>
  <c r="R8" i="205"/>
  <c r="R33" i="205"/>
  <c r="Q61" i="205"/>
  <c r="R61" i="205" s="1"/>
  <c r="Q28" i="205"/>
  <c r="R28" i="205" s="1"/>
  <c r="P32" i="205"/>
  <c r="J32" i="205"/>
  <c r="O32" i="205"/>
  <c r="I32" i="205"/>
  <c r="K32" i="205"/>
  <c r="M32" i="205"/>
  <c r="L32" i="205"/>
  <c r="H32" i="205"/>
  <c r="G32" i="205"/>
  <c r="F32" i="205"/>
  <c r="N32" i="205"/>
  <c r="I62" i="205"/>
  <c r="N62" i="205" s="1"/>
  <c r="R51" i="205"/>
  <c r="O12" i="205"/>
  <c r="R12" i="205" s="1"/>
  <c r="L69" i="205"/>
  <c r="R69" i="205" s="1"/>
  <c r="R47" i="205"/>
  <c r="R55" i="205"/>
  <c r="N77" i="205"/>
  <c r="K69" i="242" s="1"/>
  <c r="Q48" i="205"/>
  <c r="R48" i="205" s="1"/>
  <c r="P16" i="205"/>
  <c r="J16" i="205"/>
  <c r="K16" i="205"/>
  <c r="I16" i="205"/>
  <c r="H16" i="205"/>
  <c r="N16" i="205"/>
  <c r="F16" i="205"/>
  <c r="O16" i="205"/>
  <c r="G16" i="205"/>
  <c r="M16" i="205"/>
  <c r="L16" i="205"/>
  <c r="H94" i="205"/>
  <c r="O94" i="205"/>
  <c r="R94" i="205" s="1"/>
  <c r="R72" i="205"/>
  <c r="F72" i="205"/>
  <c r="F77" i="205" s="1"/>
  <c r="C69" i="242" s="1"/>
  <c r="M58" i="205"/>
  <c r="G58" i="205"/>
  <c r="K58" i="205"/>
  <c r="J58" i="205"/>
  <c r="L58" i="205"/>
  <c r="O58" i="205"/>
  <c r="N58" i="205"/>
  <c r="I58" i="205"/>
  <c r="H58" i="205"/>
  <c r="F58" i="205"/>
  <c r="P58" i="205"/>
  <c r="P29" i="205"/>
  <c r="P38" i="205" s="1"/>
  <c r="J29" i="205"/>
  <c r="O29" i="205"/>
  <c r="I29" i="205"/>
  <c r="I38" i="205" s="1"/>
  <c r="K29" i="205"/>
  <c r="K38" i="205" s="1"/>
  <c r="M29" i="205"/>
  <c r="L29" i="205"/>
  <c r="G29" i="205"/>
  <c r="G38" i="205" s="1"/>
  <c r="H29" i="205"/>
  <c r="F29" i="205"/>
  <c r="N29" i="205"/>
  <c r="N38" i="205" s="1"/>
  <c r="P14" i="205"/>
  <c r="P25" i="205" s="1"/>
  <c r="J14" i="205"/>
  <c r="J25" i="205" s="1"/>
  <c r="K14" i="205"/>
  <c r="I14" i="205"/>
  <c r="I25" i="205" s="1"/>
  <c r="H14" i="205"/>
  <c r="N14" i="205"/>
  <c r="O14" i="205"/>
  <c r="O25" i="205" s="1"/>
  <c r="G14" i="205"/>
  <c r="G25" i="205" s="1"/>
  <c r="L14" i="205"/>
  <c r="F14" i="205"/>
  <c r="M14" i="205"/>
  <c r="M25" i="205" s="1"/>
  <c r="H92" i="205"/>
  <c r="J92" i="205"/>
  <c r="L92" i="205"/>
  <c r="F92" i="205"/>
  <c r="Q31" i="205"/>
  <c r="R31" i="205" s="1"/>
  <c r="Q6" i="205"/>
  <c r="R6" i="205" s="1"/>
  <c r="R4" i="205"/>
  <c r="O52" i="205"/>
  <c r="Q7" i="205"/>
  <c r="Q30" i="205"/>
  <c r="R30" i="205" s="1"/>
  <c r="Q13" i="205"/>
  <c r="R13" i="205" s="1"/>
  <c r="R17" i="205"/>
  <c r="I77" i="205"/>
  <c r="F69" i="242" s="1"/>
  <c r="G77" i="205"/>
  <c r="D69" i="242" s="1"/>
  <c r="R9" i="205"/>
  <c r="O50" i="205"/>
  <c r="R50" i="205" s="1"/>
  <c r="R64" i="205"/>
  <c r="O75" i="205"/>
  <c r="R75" i="205" s="1"/>
  <c r="Q60" i="205"/>
  <c r="R60" i="205" s="1"/>
  <c r="O73" i="205"/>
  <c r="R73" i="205" s="1"/>
  <c r="Q90" i="205"/>
  <c r="O57" i="205"/>
  <c r="I57" i="205"/>
  <c r="K57" i="205"/>
  <c r="J57" i="205"/>
  <c r="L57" i="205"/>
  <c r="N57" i="205"/>
  <c r="M57" i="205"/>
  <c r="G57" i="205"/>
  <c r="H57" i="205"/>
  <c r="P57" i="205"/>
  <c r="F57" i="205"/>
  <c r="K56" i="205"/>
  <c r="J56" i="205"/>
  <c r="P56" i="205"/>
  <c r="P71" i="205" s="1"/>
  <c r="P78" i="205" s="1"/>
  <c r="I56" i="205"/>
  <c r="L56" i="205"/>
  <c r="N56" i="205"/>
  <c r="M56" i="205"/>
  <c r="H56" i="205"/>
  <c r="G56" i="205"/>
  <c r="O56" i="205"/>
  <c r="F56" i="205"/>
  <c r="R74" i="205"/>
  <c r="M77" i="205"/>
  <c r="J69" i="242" s="1"/>
  <c r="I43" i="205"/>
  <c r="I46" i="205" s="1"/>
  <c r="D46" i="205"/>
  <c r="K77" i="205"/>
  <c r="H69" i="242" s="1"/>
  <c r="Q27" i="205"/>
  <c r="R27" i="205" s="1"/>
  <c r="J66" i="205"/>
  <c r="K66" i="205"/>
  <c r="I66" i="205"/>
  <c r="L66" i="205"/>
  <c r="N66" i="205"/>
  <c r="H66" i="205"/>
  <c r="M66" i="205"/>
  <c r="G66" i="205"/>
  <c r="F66" i="205"/>
  <c r="R53" i="205"/>
  <c r="O53" i="205"/>
  <c r="Q34" i="205"/>
  <c r="R34" i="205" s="1"/>
  <c r="K59" i="205"/>
  <c r="L59" i="205"/>
  <c r="J59" i="205"/>
  <c r="M59" i="205"/>
  <c r="F59" i="205"/>
  <c r="O59" i="205"/>
  <c r="N59" i="205"/>
  <c r="H59" i="205"/>
  <c r="I59" i="205"/>
  <c r="P59" i="205"/>
  <c r="G59" i="205"/>
  <c r="L93" i="205"/>
  <c r="F93" i="205"/>
  <c r="M93" i="205"/>
  <c r="G93" i="205"/>
  <c r="O93" i="205"/>
  <c r="N93" i="205"/>
  <c r="P93" i="205"/>
  <c r="H93" i="205"/>
  <c r="J93" i="205"/>
  <c r="I93" i="205"/>
  <c r="K93" i="205"/>
  <c r="Q5" i="205"/>
  <c r="R5" i="205" s="1"/>
  <c r="H25" i="205"/>
  <c r="R7" i="205"/>
  <c r="R52" i="205"/>
  <c r="J38" i="205"/>
  <c r="H38" i="205"/>
  <c r="Q90" i="204"/>
  <c r="L90" i="204" s="1"/>
  <c r="R90" i="204" s="1"/>
  <c r="K28" i="204"/>
  <c r="L28" i="204"/>
  <c r="F28" i="204"/>
  <c r="O28" i="204"/>
  <c r="G28" i="204"/>
  <c r="N28" i="204"/>
  <c r="M28" i="204"/>
  <c r="P28" i="204"/>
  <c r="H28" i="204"/>
  <c r="J28" i="204"/>
  <c r="I28" i="204"/>
  <c r="M3" i="204"/>
  <c r="G3" i="204"/>
  <c r="N3" i="204"/>
  <c r="F3" i="204"/>
  <c r="P3" i="204"/>
  <c r="I3" i="204"/>
  <c r="O3" i="204"/>
  <c r="L3" i="204"/>
  <c r="K3" i="204"/>
  <c r="J3" i="204"/>
  <c r="H3" i="204"/>
  <c r="R74" i="204"/>
  <c r="L15" i="204"/>
  <c r="R15" i="204" s="1"/>
  <c r="F15" i="204"/>
  <c r="N17" i="204"/>
  <c r="H17" i="204"/>
  <c r="O17" i="204"/>
  <c r="G17" i="204"/>
  <c r="M17" i="204"/>
  <c r="F17" i="204"/>
  <c r="L17" i="204"/>
  <c r="P17" i="204"/>
  <c r="I17" i="204"/>
  <c r="K17" i="204"/>
  <c r="J17" i="204"/>
  <c r="M55" i="204"/>
  <c r="G55" i="204"/>
  <c r="P55" i="204"/>
  <c r="I55" i="204"/>
  <c r="J55" i="204"/>
  <c r="F55" i="204"/>
  <c r="O55" i="204"/>
  <c r="N55" i="204"/>
  <c r="H55" i="204"/>
  <c r="L55" i="204"/>
  <c r="K55" i="204"/>
  <c r="F72" i="204"/>
  <c r="R72" i="204" s="1"/>
  <c r="M50" i="204"/>
  <c r="G50" i="204"/>
  <c r="K50" i="204"/>
  <c r="L50" i="204"/>
  <c r="N50" i="204"/>
  <c r="J50" i="204"/>
  <c r="I50" i="204"/>
  <c r="H50" i="204"/>
  <c r="F50" i="204"/>
  <c r="H94" i="204"/>
  <c r="O94" i="204" s="1"/>
  <c r="R94" i="204" s="1"/>
  <c r="M27" i="204"/>
  <c r="N27" i="204"/>
  <c r="F27" i="204"/>
  <c r="J27" i="204"/>
  <c r="I27" i="204"/>
  <c r="H27" i="204"/>
  <c r="K27" i="204"/>
  <c r="P27" i="204"/>
  <c r="O27" i="204"/>
  <c r="M6" i="204"/>
  <c r="G6" i="204"/>
  <c r="P6" i="204"/>
  <c r="I6" i="204"/>
  <c r="O6" i="204"/>
  <c r="H6" i="204"/>
  <c r="J6" i="204"/>
  <c r="L6" i="204"/>
  <c r="K6" i="204"/>
  <c r="F6" i="204"/>
  <c r="N6" i="204"/>
  <c r="O57" i="204"/>
  <c r="I57" i="204"/>
  <c r="J57" i="204"/>
  <c r="K57" i="204"/>
  <c r="L57" i="204"/>
  <c r="H57" i="204"/>
  <c r="G57" i="204"/>
  <c r="M57" i="204"/>
  <c r="P57" i="204"/>
  <c r="N57" i="204"/>
  <c r="F57" i="204"/>
  <c r="M53" i="204"/>
  <c r="G53" i="204"/>
  <c r="K53" i="204"/>
  <c r="L53" i="204"/>
  <c r="I53" i="204"/>
  <c r="H53" i="204"/>
  <c r="F53" i="204"/>
  <c r="J53" i="204"/>
  <c r="N53" i="204"/>
  <c r="O5" i="204"/>
  <c r="I5" i="204"/>
  <c r="P5" i="204"/>
  <c r="H5" i="204"/>
  <c r="N5" i="204"/>
  <c r="G5" i="204"/>
  <c r="J5" i="204"/>
  <c r="M5" i="204"/>
  <c r="L5" i="204"/>
  <c r="K5" i="204"/>
  <c r="F5" i="204"/>
  <c r="F81" i="204"/>
  <c r="L81" i="204" s="1"/>
  <c r="F63" i="204"/>
  <c r="R63" i="204" s="1"/>
  <c r="O29" i="204"/>
  <c r="I29" i="204"/>
  <c r="P29" i="204"/>
  <c r="J29" i="204"/>
  <c r="K29" i="204"/>
  <c r="H29" i="204"/>
  <c r="G29" i="204"/>
  <c r="L29" i="204"/>
  <c r="N29" i="204"/>
  <c r="M29" i="204"/>
  <c r="F29" i="204"/>
  <c r="R68" i="204"/>
  <c r="F68" i="204"/>
  <c r="F44" i="204"/>
  <c r="F46" i="204" s="1"/>
  <c r="M26" i="204"/>
  <c r="N26" i="204"/>
  <c r="H26" i="204"/>
  <c r="O26" i="204"/>
  <c r="F26" i="204"/>
  <c r="L26" i="204"/>
  <c r="K26" i="204"/>
  <c r="P26" i="204"/>
  <c r="G26" i="204"/>
  <c r="J26" i="204"/>
  <c r="I26" i="204"/>
  <c r="M76" i="204"/>
  <c r="G76" i="204"/>
  <c r="N76" i="204"/>
  <c r="F76" i="204"/>
  <c r="H76" i="204"/>
  <c r="I76" i="204"/>
  <c r="J76" i="204"/>
  <c r="L76" i="204"/>
  <c r="K76" i="204"/>
  <c r="K7" i="204"/>
  <c r="P7" i="204"/>
  <c r="I7" i="204"/>
  <c r="O7" i="204"/>
  <c r="H7" i="204"/>
  <c r="J7" i="204"/>
  <c r="N7" i="204"/>
  <c r="M7" i="204"/>
  <c r="L7" i="204"/>
  <c r="G7" i="204"/>
  <c r="F7" i="204"/>
  <c r="O60" i="204"/>
  <c r="I60" i="204"/>
  <c r="K60" i="204"/>
  <c r="L60" i="204"/>
  <c r="M60" i="204"/>
  <c r="J60" i="204"/>
  <c r="H60" i="204"/>
  <c r="N60" i="204"/>
  <c r="G60" i="204"/>
  <c r="F60" i="204"/>
  <c r="P60" i="204"/>
  <c r="K31" i="204"/>
  <c r="L31" i="204"/>
  <c r="F31" i="204"/>
  <c r="I31" i="204"/>
  <c r="P31" i="204"/>
  <c r="H31" i="204"/>
  <c r="O31" i="204"/>
  <c r="G31" i="204"/>
  <c r="J31" i="204"/>
  <c r="N31" i="204"/>
  <c r="M31" i="204"/>
  <c r="Q31" i="204" s="1"/>
  <c r="K56" i="204"/>
  <c r="P56" i="204"/>
  <c r="I56" i="204"/>
  <c r="J56" i="204"/>
  <c r="N56" i="204"/>
  <c r="M56" i="204"/>
  <c r="L56" i="204"/>
  <c r="O56" i="204"/>
  <c r="F56" i="204"/>
  <c r="H56" i="204"/>
  <c r="G56" i="204"/>
  <c r="D46" i="204"/>
  <c r="I43" i="204"/>
  <c r="I46" i="204" s="1"/>
  <c r="K4" i="204"/>
  <c r="O4" i="204"/>
  <c r="H4" i="204"/>
  <c r="N4" i="204"/>
  <c r="G4" i="204"/>
  <c r="P4" i="204"/>
  <c r="I4" i="204"/>
  <c r="L4" i="204"/>
  <c r="J4" i="204"/>
  <c r="F4" i="204"/>
  <c r="M4" i="204"/>
  <c r="D92" i="204"/>
  <c r="M73" i="204"/>
  <c r="G73" i="204"/>
  <c r="N73" i="204"/>
  <c r="F73" i="204"/>
  <c r="H73" i="204"/>
  <c r="K73" i="204"/>
  <c r="J73" i="204"/>
  <c r="I73" i="204"/>
  <c r="L73" i="204"/>
  <c r="L13" i="204"/>
  <c r="F13" i="204"/>
  <c r="J13" i="204"/>
  <c r="P13" i="204"/>
  <c r="I13" i="204"/>
  <c r="O13" i="204"/>
  <c r="H13" i="204"/>
  <c r="K13" i="204"/>
  <c r="N13" i="204"/>
  <c r="G13" i="204"/>
  <c r="Q13" i="204" s="1"/>
  <c r="M13" i="204"/>
  <c r="M58" i="204"/>
  <c r="G58" i="204"/>
  <c r="J58" i="204"/>
  <c r="K58" i="204"/>
  <c r="H58" i="204"/>
  <c r="P58" i="204"/>
  <c r="F58" i="204"/>
  <c r="O58" i="204"/>
  <c r="I58" i="204"/>
  <c r="N58" i="204"/>
  <c r="L58" i="204"/>
  <c r="K10" i="204"/>
  <c r="J10" i="204"/>
  <c r="P10" i="204"/>
  <c r="I10" i="204"/>
  <c r="O10" i="204"/>
  <c r="L10" i="204"/>
  <c r="F10" i="204"/>
  <c r="N10" i="204"/>
  <c r="M10" i="204"/>
  <c r="H10" i="204"/>
  <c r="G10" i="204"/>
  <c r="M61" i="204"/>
  <c r="G61" i="204"/>
  <c r="K61" i="204"/>
  <c r="L61" i="204"/>
  <c r="I61" i="204"/>
  <c r="H61" i="204"/>
  <c r="P61" i="204"/>
  <c r="F61" i="204"/>
  <c r="Q61" i="204" s="1"/>
  <c r="J61" i="204"/>
  <c r="O61" i="204"/>
  <c r="N61" i="204"/>
  <c r="F89" i="204"/>
  <c r="L89" i="204" s="1"/>
  <c r="R89" i="204" s="1"/>
  <c r="P34" i="204"/>
  <c r="K34" i="204"/>
  <c r="L34" i="204"/>
  <c r="F34" i="204"/>
  <c r="M34" i="204"/>
  <c r="J34" i="204"/>
  <c r="I34" i="204"/>
  <c r="N34" i="204"/>
  <c r="O34" i="204"/>
  <c r="H34" i="204"/>
  <c r="G34" i="204"/>
  <c r="K59" i="204"/>
  <c r="J59" i="204"/>
  <c r="L59" i="204"/>
  <c r="O59" i="204"/>
  <c r="F59" i="204"/>
  <c r="N59" i="204"/>
  <c r="M59" i="204"/>
  <c r="P59" i="204"/>
  <c r="G59" i="204"/>
  <c r="I59" i="204"/>
  <c r="H59" i="204"/>
  <c r="R69" i="204"/>
  <c r="M9" i="204"/>
  <c r="G9" i="204"/>
  <c r="J9" i="204"/>
  <c r="P9" i="204"/>
  <c r="I9" i="204"/>
  <c r="K9" i="204"/>
  <c r="O9" i="204"/>
  <c r="N9" i="204"/>
  <c r="L9" i="204"/>
  <c r="H9" i="204"/>
  <c r="F9" i="204"/>
  <c r="M52" i="204"/>
  <c r="G52" i="204"/>
  <c r="I52" i="204"/>
  <c r="J52" i="204"/>
  <c r="K52" i="204"/>
  <c r="H52" i="204"/>
  <c r="F52" i="204"/>
  <c r="L52" i="204"/>
  <c r="N52" i="204"/>
  <c r="R11" i="204"/>
  <c r="F11" i="204"/>
  <c r="L12" i="204"/>
  <c r="F12" i="204"/>
  <c r="H12" i="204"/>
  <c r="N12" i="204"/>
  <c r="G12" i="204"/>
  <c r="M12" i="204"/>
  <c r="I12" i="204"/>
  <c r="K12" i="204"/>
  <c r="J12" i="204"/>
  <c r="J65" i="204"/>
  <c r="N65" i="204"/>
  <c r="G65" i="204"/>
  <c r="H65" i="204"/>
  <c r="I65" i="204"/>
  <c r="F65" i="204"/>
  <c r="O65" i="204" s="1"/>
  <c r="K65" i="204"/>
  <c r="M65" i="204"/>
  <c r="L65" i="204"/>
  <c r="D48" i="204"/>
  <c r="N47" i="204"/>
  <c r="N48" i="204" s="1"/>
  <c r="F47" i="204"/>
  <c r="F48" i="204" s="1"/>
  <c r="K47" i="204"/>
  <c r="K48" i="204" s="1"/>
  <c r="M30" i="204"/>
  <c r="G30" i="204"/>
  <c r="N30" i="204"/>
  <c r="H30" i="204"/>
  <c r="O30" i="204"/>
  <c r="L30" i="204"/>
  <c r="K30" i="204"/>
  <c r="P30" i="204"/>
  <c r="F30" i="204"/>
  <c r="J30" i="204"/>
  <c r="I30" i="204"/>
  <c r="R45" i="204"/>
  <c r="L45" i="204"/>
  <c r="L46" i="204" s="1"/>
  <c r="M75" i="204"/>
  <c r="G75" i="204"/>
  <c r="K75" i="204"/>
  <c r="L75" i="204"/>
  <c r="I75" i="204"/>
  <c r="H75" i="204"/>
  <c r="F75" i="204"/>
  <c r="J75" i="204"/>
  <c r="N75" i="204"/>
  <c r="J64" i="204"/>
  <c r="L64" i="204"/>
  <c r="M64" i="204"/>
  <c r="F64" i="204"/>
  <c r="I64" i="204"/>
  <c r="H64" i="204"/>
  <c r="G64" i="204"/>
  <c r="K64" i="204"/>
  <c r="N64" i="204"/>
  <c r="I62" i="204"/>
  <c r="M33" i="204"/>
  <c r="G33" i="204"/>
  <c r="N33" i="204"/>
  <c r="H33" i="204"/>
  <c r="I33" i="204"/>
  <c r="P33" i="204"/>
  <c r="F33" i="204"/>
  <c r="O33" i="204"/>
  <c r="J33" i="204"/>
  <c r="L33" i="204"/>
  <c r="K33" i="204"/>
  <c r="D93" i="204"/>
  <c r="O8" i="204"/>
  <c r="I8" i="204"/>
  <c r="J8" i="204"/>
  <c r="P8" i="204"/>
  <c r="H8" i="204"/>
  <c r="K8" i="204"/>
  <c r="N8" i="204"/>
  <c r="M8" i="204"/>
  <c r="L8" i="204"/>
  <c r="G8" i="204"/>
  <c r="F8" i="204"/>
  <c r="P14" i="204"/>
  <c r="J14" i="204"/>
  <c r="K14" i="204"/>
  <c r="I14" i="204"/>
  <c r="O14" i="204"/>
  <c r="H14" i="204"/>
  <c r="L14" i="204"/>
  <c r="N14" i="204"/>
  <c r="M14" i="204"/>
  <c r="G14" i="204"/>
  <c r="F14" i="204"/>
  <c r="P16" i="204"/>
  <c r="J16" i="204"/>
  <c r="N16" i="204"/>
  <c r="G16" i="204"/>
  <c r="M16" i="204"/>
  <c r="F16" i="204"/>
  <c r="L16" i="204"/>
  <c r="O16" i="204"/>
  <c r="H16" i="204"/>
  <c r="K16" i="204"/>
  <c r="I16" i="204"/>
  <c r="Q16" i="204" s="1"/>
  <c r="J66" i="204"/>
  <c r="I66" i="204"/>
  <c r="K66" i="204"/>
  <c r="G66" i="204"/>
  <c r="F66" i="204"/>
  <c r="N66" i="204"/>
  <c r="H66" i="204"/>
  <c r="M66" i="204"/>
  <c r="L66" i="204"/>
  <c r="M54" i="204"/>
  <c r="G54" i="204"/>
  <c r="N54" i="204"/>
  <c r="F54" i="204"/>
  <c r="H54" i="204"/>
  <c r="I54" i="204"/>
  <c r="J54" i="204"/>
  <c r="L54" i="204"/>
  <c r="K54" i="204"/>
  <c r="O32" i="204"/>
  <c r="I32" i="204"/>
  <c r="P32" i="204"/>
  <c r="J32" i="204"/>
  <c r="M32" i="204"/>
  <c r="L32" i="204"/>
  <c r="K32" i="204"/>
  <c r="N32" i="204"/>
  <c r="F32" i="204"/>
  <c r="H32" i="204"/>
  <c r="G32" i="204"/>
  <c r="F88" i="204"/>
  <c r="L88" i="204" s="1"/>
  <c r="D87" i="204"/>
  <c r="H67" i="204"/>
  <c r="R67" i="204" s="1"/>
  <c r="N4" i="203"/>
  <c r="H4" i="203"/>
  <c r="J4" i="203"/>
  <c r="P4" i="203"/>
  <c r="I4" i="203"/>
  <c r="O4" i="203"/>
  <c r="G4" i="203"/>
  <c r="K4" i="203"/>
  <c r="M4" i="203"/>
  <c r="L4" i="203"/>
  <c r="F4" i="203"/>
  <c r="M14" i="203"/>
  <c r="G14" i="203"/>
  <c r="L14" i="203"/>
  <c r="K14" i="203"/>
  <c r="J14" i="203"/>
  <c r="N14" i="203"/>
  <c r="F14" i="203"/>
  <c r="H14" i="203"/>
  <c r="P14" i="203"/>
  <c r="O14" i="203"/>
  <c r="I14" i="203"/>
  <c r="J27" i="203"/>
  <c r="K27" i="203"/>
  <c r="I27" i="203"/>
  <c r="P27" i="203"/>
  <c r="H27" i="203"/>
  <c r="M27" i="203"/>
  <c r="O27" i="203"/>
  <c r="N27" i="203"/>
  <c r="F27" i="203"/>
  <c r="P3" i="203"/>
  <c r="J3" i="203"/>
  <c r="I3" i="203"/>
  <c r="O3" i="203"/>
  <c r="H3" i="203"/>
  <c r="N3" i="203"/>
  <c r="G3" i="203"/>
  <c r="K3" i="203"/>
  <c r="M3" i="203"/>
  <c r="L3" i="203"/>
  <c r="F3" i="203"/>
  <c r="I12" i="203"/>
  <c r="J12" i="203"/>
  <c r="H12" i="203"/>
  <c r="N12" i="203"/>
  <c r="G12" i="203"/>
  <c r="K12" i="203"/>
  <c r="L12" i="203"/>
  <c r="F12" i="203"/>
  <c r="M12" i="203"/>
  <c r="J64" i="203"/>
  <c r="H64" i="203"/>
  <c r="I64" i="203"/>
  <c r="M64" i="203"/>
  <c r="L64" i="203"/>
  <c r="K64" i="203"/>
  <c r="N64" i="203"/>
  <c r="G64" i="203"/>
  <c r="F64" i="203"/>
  <c r="O64" i="203" s="1"/>
  <c r="N31" i="203"/>
  <c r="H31" i="203"/>
  <c r="O31" i="203"/>
  <c r="I31" i="203"/>
  <c r="G31" i="203"/>
  <c r="P31" i="203"/>
  <c r="F31" i="203"/>
  <c r="M31" i="203"/>
  <c r="J31" i="203"/>
  <c r="L31" i="203"/>
  <c r="K31" i="203"/>
  <c r="O13" i="203"/>
  <c r="I13" i="203"/>
  <c r="L13" i="203"/>
  <c r="K13" i="203"/>
  <c r="J13" i="203"/>
  <c r="M13" i="203"/>
  <c r="F13" i="203"/>
  <c r="P13" i="203"/>
  <c r="N13" i="203"/>
  <c r="H13" i="203"/>
  <c r="G13" i="203"/>
  <c r="M51" i="203"/>
  <c r="G51" i="203"/>
  <c r="J51" i="203"/>
  <c r="K51" i="203"/>
  <c r="N51" i="203"/>
  <c r="L51" i="203"/>
  <c r="F51" i="203"/>
  <c r="I51" i="203"/>
  <c r="H51" i="203"/>
  <c r="M74" i="203"/>
  <c r="G74" i="203"/>
  <c r="L74" i="203"/>
  <c r="N74" i="203"/>
  <c r="F74" i="203"/>
  <c r="K74" i="203"/>
  <c r="J74" i="203"/>
  <c r="I74" i="203"/>
  <c r="H74" i="203"/>
  <c r="K59" i="203"/>
  <c r="N59" i="203"/>
  <c r="G59" i="203"/>
  <c r="O59" i="203"/>
  <c r="H59" i="203"/>
  <c r="I59" i="203"/>
  <c r="F59" i="203"/>
  <c r="P59" i="203"/>
  <c r="J59" i="203"/>
  <c r="L59" i="203"/>
  <c r="M59" i="203"/>
  <c r="I62" i="203"/>
  <c r="M54" i="203"/>
  <c r="G54" i="203"/>
  <c r="J54" i="203"/>
  <c r="K54" i="203"/>
  <c r="L54" i="203"/>
  <c r="I54" i="203"/>
  <c r="H54" i="203"/>
  <c r="N54" i="203"/>
  <c r="F54" i="203"/>
  <c r="O54" i="203" s="1"/>
  <c r="H67" i="203"/>
  <c r="R67" i="203" s="1"/>
  <c r="J66" i="203"/>
  <c r="M66" i="203"/>
  <c r="F66" i="203"/>
  <c r="N66" i="203"/>
  <c r="G66" i="203"/>
  <c r="K66" i="203"/>
  <c r="I66" i="203"/>
  <c r="H66" i="203"/>
  <c r="L66" i="203"/>
  <c r="N7" i="203"/>
  <c r="H7" i="203"/>
  <c r="K7" i="203"/>
  <c r="J7" i="203"/>
  <c r="P7" i="203"/>
  <c r="I7" i="203"/>
  <c r="L7" i="203"/>
  <c r="F7" i="203"/>
  <c r="O7" i="203"/>
  <c r="M7" i="203"/>
  <c r="G7" i="203"/>
  <c r="F72" i="203"/>
  <c r="R72" i="203"/>
  <c r="N28" i="203"/>
  <c r="H28" i="203"/>
  <c r="O28" i="203"/>
  <c r="I28" i="203"/>
  <c r="M28" i="203"/>
  <c r="L28" i="203"/>
  <c r="K28" i="203"/>
  <c r="P28" i="203"/>
  <c r="F28" i="203"/>
  <c r="J28" i="203"/>
  <c r="G28" i="203"/>
  <c r="F69" i="203"/>
  <c r="L69" i="203" s="1"/>
  <c r="R69" i="203" s="1"/>
  <c r="P30" i="203"/>
  <c r="J30" i="203"/>
  <c r="K30" i="203"/>
  <c r="M30" i="203"/>
  <c r="L30" i="203"/>
  <c r="I30" i="203"/>
  <c r="N30" i="203"/>
  <c r="F30" i="203"/>
  <c r="O30" i="203"/>
  <c r="G30" i="203"/>
  <c r="H30" i="203"/>
  <c r="F88" i="203"/>
  <c r="D87" i="203"/>
  <c r="M52" i="203"/>
  <c r="G52" i="203"/>
  <c r="L52" i="203"/>
  <c r="N52" i="203"/>
  <c r="F52" i="203"/>
  <c r="K52" i="203"/>
  <c r="J52" i="203"/>
  <c r="H52" i="203"/>
  <c r="I52" i="203"/>
  <c r="F81" i="203"/>
  <c r="L81" i="203" s="1"/>
  <c r="L5" i="203"/>
  <c r="F5" i="203"/>
  <c r="J5" i="203"/>
  <c r="P5" i="203"/>
  <c r="I5" i="203"/>
  <c r="O5" i="203"/>
  <c r="H5" i="203"/>
  <c r="K5" i="203"/>
  <c r="M5" i="203"/>
  <c r="G5" i="203"/>
  <c r="N5" i="203"/>
  <c r="M58" i="203"/>
  <c r="G58" i="203"/>
  <c r="N58" i="203"/>
  <c r="F58" i="203"/>
  <c r="O58" i="203"/>
  <c r="H58" i="203"/>
  <c r="K58" i="203"/>
  <c r="J58" i="203"/>
  <c r="I58" i="203"/>
  <c r="L58" i="203"/>
  <c r="P58" i="203"/>
  <c r="M61" i="203"/>
  <c r="G61" i="203"/>
  <c r="O61" i="203"/>
  <c r="H61" i="203"/>
  <c r="P61" i="203"/>
  <c r="I61" i="203"/>
  <c r="L61" i="203"/>
  <c r="K61" i="203"/>
  <c r="J61" i="203"/>
  <c r="N61" i="203"/>
  <c r="F61" i="203"/>
  <c r="L8" i="203"/>
  <c r="F8" i="203"/>
  <c r="K8" i="203"/>
  <c r="J8" i="203"/>
  <c r="P8" i="203"/>
  <c r="I8" i="203"/>
  <c r="M8" i="203"/>
  <c r="N8" i="203"/>
  <c r="H8" i="203"/>
  <c r="Q8" i="203" s="1"/>
  <c r="G8" i="203"/>
  <c r="O8" i="203"/>
  <c r="F89" i="203"/>
  <c r="L89" i="203"/>
  <c r="R89" i="203" s="1"/>
  <c r="P9" i="203"/>
  <c r="J9" i="203"/>
  <c r="L9" i="203"/>
  <c r="K9" i="203"/>
  <c r="I9" i="203"/>
  <c r="M9" i="203"/>
  <c r="F9" i="203"/>
  <c r="N9" i="203"/>
  <c r="O9" i="203"/>
  <c r="H9" i="203"/>
  <c r="G9" i="203"/>
  <c r="M73" i="203"/>
  <c r="G73" i="203"/>
  <c r="J73" i="203"/>
  <c r="K73" i="203"/>
  <c r="N73" i="203"/>
  <c r="L73" i="203"/>
  <c r="F73" i="203"/>
  <c r="I73" i="203"/>
  <c r="H73" i="203"/>
  <c r="P33" i="203"/>
  <c r="J33" i="203"/>
  <c r="K33" i="203"/>
  <c r="O33" i="203"/>
  <c r="G33" i="203"/>
  <c r="N33" i="203"/>
  <c r="F33" i="203"/>
  <c r="M33" i="203"/>
  <c r="H33" i="203"/>
  <c r="L33" i="203"/>
  <c r="I33" i="203"/>
  <c r="H94" i="203"/>
  <c r="O94" i="203" s="1"/>
  <c r="M55" i="203"/>
  <c r="G55" i="203"/>
  <c r="L55" i="203"/>
  <c r="N55" i="203"/>
  <c r="F55" i="203"/>
  <c r="J55" i="203"/>
  <c r="I55" i="203"/>
  <c r="H55" i="203"/>
  <c r="K55" i="203"/>
  <c r="P55" i="203"/>
  <c r="O55" i="203"/>
  <c r="P6" i="203"/>
  <c r="J6" i="203"/>
  <c r="K6" i="203"/>
  <c r="I6" i="203"/>
  <c r="O6" i="203"/>
  <c r="H6" i="203"/>
  <c r="L6" i="203"/>
  <c r="N6" i="203"/>
  <c r="G6" i="203"/>
  <c r="F6" i="203"/>
  <c r="M6" i="203"/>
  <c r="D48" i="203"/>
  <c r="F47" i="203"/>
  <c r="F48" i="203" s="1"/>
  <c r="N47" i="203"/>
  <c r="N48" i="203" s="1"/>
  <c r="K47" i="203"/>
  <c r="K48" i="203" s="1"/>
  <c r="M93" i="203"/>
  <c r="G93" i="203"/>
  <c r="J93" i="203"/>
  <c r="P93" i="203"/>
  <c r="I93" i="203"/>
  <c r="O93" i="203"/>
  <c r="H93" i="203"/>
  <c r="K93" i="203"/>
  <c r="N93" i="203"/>
  <c r="L93" i="203"/>
  <c r="F93" i="203"/>
  <c r="M76" i="203"/>
  <c r="G76" i="203"/>
  <c r="J76" i="203"/>
  <c r="K76" i="203"/>
  <c r="L76" i="203"/>
  <c r="I76" i="203"/>
  <c r="H76" i="203"/>
  <c r="N76" i="203"/>
  <c r="F76" i="203"/>
  <c r="O76" i="203" s="1"/>
  <c r="L45" i="203"/>
  <c r="L46" i="203" s="1"/>
  <c r="F44" i="203"/>
  <c r="F46" i="203" s="1"/>
  <c r="R44" i="203"/>
  <c r="N10" i="203"/>
  <c r="H10" i="203"/>
  <c r="L10" i="203"/>
  <c r="K10" i="203"/>
  <c r="J10" i="203"/>
  <c r="M10" i="203"/>
  <c r="F10" i="203"/>
  <c r="G10" i="203"/>
  <c r="P10" i="203"/>
  <c r="O10" i="203"/>
  <c r="I10" i="203"/>
  <c r="I43" i="203"/>
  <c r="I46" i="203" s="1"/>
  <c r="D46" i="203"/>
  <c r="F15" i="203"/>
  <c r="L15" i="203"/>
  <c r="F63" i="203"/>
  <c r="R63" i="203" s="1"/>
  <c r="Q90" i="203"/>
  <c r="L90" i="203" s="1"/>
  <c r="R90" i="203" s="1"/>
  <c r="F68" i="203"/>
  <c r="R68" i="203" s="1"/>
  <c r="D92" i="203"/>
  <c r="L32" i="203"/>
  <c r="F32" i="203"/>
  <c r="M32" i="203"/>
  <c r="G32" i="203"/>
  <c r="K32" i="203"/>
  <c r="J32" i="203"/>
  <c r="I32" i="203"/>
  <c r="N32" i="203"/>
  <c r="O32" i="203"/>
  <c r="H32" i="203"/>
  <c r="P32" i="203"/>
  <c r="O60" i="203"/>
  <c r="I60" i="203"/>
  <c r="N60" i="203"/>
  <c r="G60" i="203"/>
  <c r="P60" i="203"/>
  <c r="H60" i="203"/>
  <c r="M60" i="203"/>
  <c r="L60" i="203"/>
  <c r="F60" i="203"/>
  <c r="K60" i="203"/>
  <c r="J60" i="203"/>
  <c r="K26" i="203"/>
  <c r="P26" i="203"/>
  <c r="I26" i="203"/>
  <c r="O26" i="203"/>
  <c r="H26" i="203"/>
  <c r="N26" i="203"/>
  <c r="G26" i="203"/>
  <c r="J26" i="203"/>
  <c r="L26" i="203"/>
  <c r="M26" i="203"/>
  <c r="Q26" i="203" s="1"/>
  <c r="F26" i="203"/>
  <c r="M75" i="203"/>
  <c r="G75" i="203"/>
  <c r="H75" i="203"/>
  <c r="I75" i="203"/>
  <c r="L75" i="203"/>
  <c r="K75" i="203"/>
  <c r="J75" i="203"/>
  <c r="N75" i="203"/>
  <c r="F75" i="203"/>
  <c r="M16" i="203"/>
  <c r="G16" i="203"/>
  <c r="P16" i="203"/>
  <c r="I16" i="203"/>
  <c r="O16" i="203"/>
  <c r="H16" i="203"/>
  <c r="N16" i="203"/>
  <c r="F16" i="203"/>
  <c r="J16" i="203"/>
  <c r="K16" i="203"/>
  <c r="L16" i="203"/>
  <c r="M53" i="203"/>
  <c r="G53" i="203"/>
  <c r="H53" i="203"/>
  <c r="I53" i="203"/>
  <c r="L53" i="203"/>
  <c r="K53" i="203"/>
  <c r="J53" i="203"/>
  <c r="N53" i="203"/>
  <c r="F53" i="203"/>
  <c r="P34" i="203"/>
  <c r="N34" i="203"/>
  <c r="H34" i="203"/>
  <c r="O34" i="203"/>
  <c r="I34" i="203"/>
  <c r="K34" i="203"/>
  <c r="J34" i="203"/>
  <c r="G34" i="203"/>
  <c r="L34" i="203"/>
  <c r="M34" i="203"/>
  <c r="F34" i="203"/>
  <c r="O57" i="203"/>
  <c r="I57" i="203"/>
  <c r="M57" i="203"/>
  <c r="F57" i="203"/>
  <c r="N57" i="203"/>
  <c r="G57" i="203"/>
  <c r="P57" i="203"/>
  <c r="L57" i="203"/>
  <c r="K57" i="203"/>
  <c r="H57" i="203"/>
  <c r="J57" i="203"/>
  <c r="L29" i="203"/>
  <c r="F29" i="203"/>
  <c r="M29" i="203"/>
  <c r="G29" i="203"/>
  <c r="I29" i="203"/>
  <c r="P29" i="203"/>
  <c r="H29" i="203"/>
  <c r="O29" i="203"/>
  <c r="J29" i="203"/>
  <c r="N29" i="203"/>
  <c r="K29" i="203"/>
  <c r="F11" i="203"/>
  <c r="R11" i="203" s="1"/>
  <c r="M50" i="203"/>
  <c r="G50" i="203"/>
  <c r="H50" i="203"/>
  <c r="I50" i="203"/>
  <c r="N50" i="203"/>
  <c r="L50" i="203"/>
  <c r="F50" i="203"/>
  <c r="K50" i="203"/>
  <c r="J50" i="203"/>
  <c r="K17" i="203"/>
  <c r="P17" i="203"/>
  <c r="I17" i="203"/>
  <c r="O17" i="203"/>
  <c r="H17" i="203"/>
  <c r="N17" i="203"/>
  <c r="G17" i="203"/>
  <c r="J17" i="203"/>
  <c r="M17" i="203"/>
  <c r="F17" i="203"/>
  <c r="L17" i="203"/>
  <c r="J65" i="203"/>
  <c r="K65" i="203"/>
  <c r="L65" i="203"/>
  <c r="M65" i="203"/>
  <c r="I65" i="203"/>
  <c r="H65" i="203"/>
  <c r="N65" i="203"/>
  <c r="F65" i="203"/>
  <c r="O65" i="203" s="1"/>
  <c r="G65" i="203"/>
  <c r="K56" i="203"/>
  <c r="M56" i="203"/>
  <c r="F56" i="203"/>
  <c r="N56" i="203"/>
  <c r="G56" i="203"/>
  <c r="H56" i="203"/>
  <c r="P56" i="203"/>
  <c r="O56" i="203"/>
  <c r="I56" i="203"/>
  <c r="L56" i="203"/>
  <c r="J56" i="203"/>
  <c r="L92" i="202"/>
  <c r="F92" i="202"/>
  <c r="H92" i="202"/>
  <c r="J92" i="202"/>
  <c r="N93" i="202"/>
  <c r="H93" i="202"/>
  <c r="J93" i="202"/>
  <c r="P93" i="202"/>
  <c r="G93" i="202"/>
  <c r="O93" i="202"/>
  <c r="F93" i="202"/>
  <c r="M93" i="202"/>
  <c r="I93" i="202"/>
  <c r="L93" i="202"/>
  <c r="K93" i="202"/>
  <c r="P16" i="202"/>
  <c r="J16" i="202"/>
  <c r="K16" i="202"/>
  <c r="I16" i="202"/>
  <c r="H16" i="202"/>
  <c r="M16" i="202"/>
  <c r="O16" i="202"/>
  <c r="G16" i="202"/>
  <c r="N16" i="202"/>
  <c r="F16" i="202"/>
  <c r="L16" i="202"/>
  <c r="Q57" i="202"/>
  <c r="R57" i="202" s="1"/>
  <c r="P30" i="202"/>
  <c r="J30" i="202"/>
  <c r="K30" i="202"/>
  <c r="I30" i="202"/>
  <c r="L30" i="202"/>
  <c r="G30" i="202"/>
  <c r="F30" i="202"/>
  <c r="M30" i="202"/>
  <c r="O30" i="202"/>
  <c r="N30" i="202"/>
  <c r="H30" i="202"/>
  <c r="P60" i="202"/>
  <c r="J60" i="202"/>
  <c r="L60" i="202"/>
  <c r="O60" i="202"/>
  <c r="G60" i="202"/>
  <c r="N60" i="202"/>
  <c r="F60" i="202"/>
  <c r="M60" i="202"/>
  <c r="H60" i="202"/>
  <c r="I60" i="202"/>
  <c r="K60" i="202"/>
  <c r="K34" i="202"/>
  <c r="P34" i="202"/>
  <c r="I34" i="202"/>
  <c r="N34" i="202"/>
  <c r="F34" i="202"/>
  <c r="M34" i="202"/>
  <c r="O34" i="202"/>
  <c r="G34" i="202"/>
  <c r="J34" i="202"/>
  <c r="L34" i="202"/>
  <c r="H34" i="202"/>
  <c r="F69" i="202"/>
  <c r="L69" i="202" s="1"/>
  <c r="R69" i="202" s="1"/>
  <c r="Q8" i="202"/>
  <c r="R8" i="202" s="1"/>
  <c r="Q58" i="202"/>
  <c r="R58" i="202" s="1"/>
  <c r="Q7" i="202"/>
  <c r="R7" i="202" s="1"/>
  <c r="D48" i="202"/>
  <c r="N47" i="202"/>
  <c r="N48" i="202" s="1"/>
  <c r="K47" i="202"/>
  <c r="K48" i="202" s="1"/>
  <c r="F47" i="202"/>
  <c r="F48" i="202" s="1"/>
  <c r="N73" i="202"/>
  <c r="H73" i="202"/>
  <c r="G73" i="202"/>
  <c r="L73" i="202"/>
  <c r="K73" i="202"/>
  <c r="J73" i="202"/>
  <c r="M73" i="202"/>
  <c r="I73" i="202"/>
  <c r="F73" i="202"/>
  <c r="O73" i="202" s="1"/>
  <c r="R45" i="202"/>
  <c r="L45" i="202"/>
  <c r="L46" i="202" s="1"/>
  <c r="P14" i="202"/>
  <c r="J14" i="202"/>
  <c r="K14" i="202"/>
  <c r="I14" i="202"/>
  <c r="I25" i="202" s="1"/>
  <c r="H14" i="202"/>
  <c r="M14" i="202"/>
  <c r="O14" i="202"/>
  <c r="G14" i="202"/>
  <c r="G25" i="202" s="1"/>
  <c r="N14" i="202"/>
  <c r="N25" i="202" s="1"/>
  <c r="F14" i="202"/>
  <c r="Q14" i="202" s="1"/>
  <c r="L14" i="202"/>
  <c r="I62" i="202"/>
  <c r="N62" i="202" s="1"/>
  <c r="R62" i="202" s="1"/>
  <c r="K64" i="202"/>
  <c r="M64" i="202"/>
  <c r="F64" i="202"/>
  <c r="G64" i="202"/>
  <c r="N64" i="202"/>
  <c r="L64" i="202"/>
  <c r="H64" i="202"/>
  <c r="J64" i="202"/>
  <c r="O64" i="202" s="1"/>
  <c r="I64" i="202"/>
  <c r="F88" i="202"/>
  <c r="D87" i="202"/>
  <c r="R29" i="202"/>
  <c r="Q28" i="202"/>
  <c r="R28" i="202" s="1"/>
  <c r="R55" i="202"/>
  <c r="D46" i="202"/>
  <c r="Q27" i="202"/>
  <c r="R27" i="202" s="1"/>
  <c r="Q9" i="202"/>
  <c r="R3" i="202"/>
  <c r="N51" i="202"/>
  <c r="H51" i="202"/>
  <c r="G51" i="202"/>
  <c r="L51" i="202"/>
  <c r="K51" i="202"/>
  <c r="M51" i="202"/>
  <c r="J51" i="202"/>
  <c r="I51" i="202"/>
  <c r="F51" i="202"/>
  <c r="Q33" i="202"/>
  <c r="R33" i="202" s="1"/>
  <c r="N75" i="202"/>
  <c r="H75" i="202"/>
  <c r="L75" i="202"/>
  <c r="F75" i="202"/>
  <c r="M75" i="202"/>
  <c r="K75" i="202"/>
  <c r="G75" i="202"/>
  <c r="J75" i="202"/>
  <c r="I75" i="202"/>
  <c r="K65" i="202"/>
  <c r="H65" i="202"/>
  <c r="L65" i="202"/>
  <c r="J65" i="202"/>
  <c r="I65" i="202"/>
  <c r="M65" i="202"/>
  <c r="N65" i="202"/>
  <c r="G65" i="202"/>
  <c r="F65" i="202"/>
  <c r="J25" i="202"/>
  <c r="P25" i="202"/>
  <c r="R9" i="202"/>
  <c r="O12" i="202"/>
  <c r="R12" i="202" s="1"/>
  <c r="R72" i="202"/>
  <c r="F72" i="202"/>
  <c r="F77" i="202" s="1"/>
  <c r="C66" i="242" s="1"/>
  <c r="Q17" i="202"/>
  <c r="R17" i="202" s="1"/>
  <c r="L59" i="202"/>
  <c r="F59" i="202"/>
  <c r="K59" i="202"/>
  <c r="M59" i="202"/>
  <c r="J59" i="202"/>
  <c r="I59" i="202"/>
  <c r="N59" i="202"/>
  <c r="H59" i="202"/>
  <c r="G59" i="202"/>
  <c r="P59" i="202"/>
  <c r="P71" i="202" s="1"/>
  <c r="P78" i="202" s="1"/>
  <c r="O59" i="202"/>
  <c r="L32" i="202"/>
  <c r="F32" i="202"/>
  <c r="K32" i="202"/>
  <c r="J32" i="202"/>
  <c r="M32" i="202"/>
  <c r="H32" i="202"/>
  <c r="G32" i="202"/>
  <c r="P32" i="202"/>
  <c r="O32" i="202"/>
  <c r="N32" i="202"/>
  <c r="I32" i="202"/>
  <c r="N50" i="202"/>
  <c r="H50" i="202"/>
  <c r="L50" i="202"/>
  <c r="G50" i="202"/>
  <c r="F50" i="202"/>
  <c r="I50" i="202"/>
  <c r="J50" i="202"/>
  <c r="M50" i="202"/>
  <c r="K50" i="202"/>
  <c r="K66" i="202"/>
  <c r="J66" i="202"/>
  <c r="H66" i="202"/>
  <c r="G66" i="202"/>
  <c r="N66" i="202"/>
  <c r="F66" i="202"/>
  <c r="I66" i="202"/>
  <c r="M66" i="202"/>
  <c r="L66" i="202"/>
  <c r="Q13" i="202"/>
  <c r="R13" i="202" s="1"/>
  <c r="R52" i="202"/>
  <c r="K25" i="202"/>
  <c r="N61" i="202"/>
  <c r="H61" i="202"/>
  <c r="L61" i="202"/>
  <c r="J61" i="202"/>
  <c r="I61" i="202"/>
  <c r="P61" i="202"/>
  <c r="G61" i="202"/>
  <c r="K61" i="202"/>
  <c r="F61" i="202"/>
  <c r="O61" i="202"/>
  <c r="M61" i="202"/>
  <c r="N31" i="202"/>
  <c r="H31" i="202"/>
  <c r="H38" i="202" s="1"/>
  <c r="K31" i="202"/>
  <c r="J31" i="202"/>
  <c r="L31" i="202"/>
  <c r="G31" i="202"/>
  <c r="F31" i="202"/>
  <c r="M31" i="202"/>
  <c r="P31" i="202"/>
  <c r="O31" i="202"/>
  <c r="I31" i="202"/>
  <c r="N53" i="202"/>
  <c r="H53" i="202"/>
  <c r="L53" i="202"/>
  <c r="F53" i="202"/>
  <c r="M53" i="202"/>
  <c r="G53" i="202"/>
  <c r="I53" i="202"/>
  <c r="K53" i="202"/>
  <c r="J53" i="202"/>
  <c r="H67" i="202"/>
  <c r="R67" i="202" s="1"/>
  <c r="H94" i="202"/>
  <c r="O94" i="202" s="1"/>
  <c r="R10" i="202"/>
  <c r="Q5" i="202"/>
  <c r="R5" i="202" s="1"/>
  <c r="Q26" i="202"/>
  <c r="R26" i="202" s="1"/>
  <c r="O50" i="201"/>
  <c r="R72" i="201"/>
  <c r="F72" i="201"/>
  <c r="Q61" i="201"/>
  <c r="R61" i="201" s="1"/>
  <c r="R50" i="201"/>
  <c r="N55" i="201"/>
  <c r="H55" i="201"/>
  <c r="K55" i="201"/>
  <c r="P55" i="201"/>
  <c r="G55" i="201"/>
  <c r="I55" i="201"/>
  <c r="O55" i="201"/>
  <c r="M55" i="201"/>
  <c r="F55" i="201"/>
  <c r="L55" i="201"/>
  <c r="J55" i="201"/>
  <c r="O3" i="201"/>
  <c r="I3" i="201"/>
  <c r="K3" i="201"/>
  <c r="J3" i="201"/>
  <c r="P3" i="201"/>
  <c r="H3" i="201"/>
  <c r="N3" i="201"/>
  <c r="G3" i="201"/>
  <c r="L3" i="201"/>
  <c r="F3" i="201"/>
  <c r="M3" i="201"/>
  <c r="M32" i="201"/>
  <c r="G32" i="201"/>
  <c r="K32" i="201"/>
  <c r="L32" i="201"/>
  <c r="N32" i="201"/>
  <c r="F32" i="201"/>
  <c r="J32" i="201"/>
  <c r="P32" i="201"/>
  <c r="I32" i="201"/>
  <c r="H32" i="201"/>
  <c r="O32" i="201"/>
  <c r="N73" i="201"/>
  <c r="H73" i="201"/>
  <c r="I73" i="201"/>
  <c r="L73" i="201"/>
  <c r="K73" i="201"/>
  <c r="J73" i="201"/>
  <c r="M73" i="201"/>
  <c r="G73" i="201"/>
  <c r="F73" i="201"/>
  <c r="P60" i="201"/>
  <c r="J60" i="201"/>
  <c r="M60" i="201"/>
  <c r="F60" i="201"/>
  <c r="O60" i="201"/>
  <c r="G60" i="201"/>
  <c r="Q60" i="201" s="1"/>
  <c r="N60" i="201"/>
  <c r="H60" i="201"/>
  <c r="L60" i="201"/>
  <c r="K60" i="201"/>
  <c r="I60" i="201"/>
  <c r="N53" i="201"/>
  <c r="H53" i="201"/>
  <c r="M53" i="201"/>
  <c r="F53" i="201"/>
  <c r="G53" i="201"/>
  <c r="L53" i="201"/>
  <c r="K53" i="201"/>
  <c r="J53" i="201"/>
  <c r="I53" i="201"/>
  <c r="P57" i="201"/>
  <c r="J57" i="201"/>
  <c r="L57" i="201"/>
  <c r="N57" i="201"/>
  <c r="F57" i="201"/>
  <c r="O57" i="201"/>
  <c r="G57" i="201"/>
  <c r="M57" i="201"/>
  <c r="K57" i="201"/>
  <c r="I57" i="201"/>
  <c r="H57" i="201"/>
  <c r="K34" i="201"/>
  <c r="J34" i="201"/>
  <c r="N34" i="201"/>
  <c r="F34" i="201"/>
  <c r="O34" i="201"/>
  <c r="G34" i="201"/>
  <c r="H34" i="201"/>
  <c r="L34" i="201"/>
  <c r="P34" i="201"/>
  <c r="M34" i="201"/>
  <c r="I34" i="201"/>
  <c r="F69" i="201"/>
  <c r="Q10" i="201"/>
  <c r="R10" i="201" s="1"/>
  <c r="N54" i="201"/>
  <c r="H54" i="201"/>
  <c r="I54" i="201"/>
  <c r="K54" i="201"/>
  <c r="L54" i="201"/>
  <c r="M54" i="201"/>
  <c r="F54" i="201"/>
  <c r="J54" i="201"/>
  <c r="G54" i="201"/>
  <c r="F81" i="201"/>
  <c r="L81" i="201" s="1"/>
  <c r="R29" i="201"/>
  <c r="O76" i="201"/>
  <c r="R76" i="201" s="1"/>
  <c r="R52" i="201"/>
  <c r="N12" i="201"/>
  <c r="H12" i="201"/>
  <c r="K12" i="201"/>
  <c r="J12" i="201"/>
  <c r="I12" i="201"/>
  <c r="G12" i="201"/>
  <c r="O12" i="201" s="1"/>
  <c r="L12" i="201"/>
  <c r="M12" i="201"/>
  <c r="F12" i="201"/>
  <c r="K5" i="201"/>
  <c r="L5" i="201"/>
  <c r="J5" i="201"/>
  <c r="P5" i="201"/>
  <c r="I5" i="201"/>
  <c r="O5" i="201"/>
  <c r="H5" i="201"/>
  <c r="M5" i="201"/>
  <c r="F5" i="201"/>
  <c r="N5" i="201"/>
  <c r="G5" i="201"/>
  <c r="L59" i="201"/>
  <c r="F59" i="201"/>
  <c r="M59" i="201"/>
  <c r="K59" i="201"/>
  <c r="N59" i="201"/>
  <c r="J59" i="201"/>
  <c r="I59" i="201"/>
  <c r="P59" i="201"/>
  <c r="H59" i="201"/>
  <c r="G59" i="201"/>
  <c r="Q59" i="201" s="1"/>
  <c r="O59" i="201"/>
  <c r="K64" i="201"/>
  <c r="N64" i="201"/>
  <c r="G64" i="201"/>
  <c r="F64" i="201"/>
  <c r="M64" i="201"/>
  <c r="L64" i="201"/>
  <c r="H64" i="201"/>
  <c r="J64" i="201"/>
  <c r="I64" i="201"/>
  <c r="F88" i="201"/>
  <c r="L88" i="201" s="1"/>
  <c r="D87" i="201"/>
  <c r="F89" i="201"/>
  <c r="L89" i="201" s="1"/>
  <c r="N75" i="201"/>
  <c r="H75" i="201"/>
  <c r="M75" i="201"/>
  <c r="F75" i="201"/>
  <c r="L75" i="201"/>
  <c r="K75" i="201"/>
  <c r="G75" i="201"/>
  <c r="J75" i="201"/>
  <c r="I75" i="201"/>
  <c r="L92" i="201"/>
  <c r="H92" i="201"/>
  <c r="F92" i="201"/>
  <c r="J92" i="201"/>
  <c r="N92" i="201"/>
  <c r="I46" i="201"/>
  <c r="R43" i="201"/>
  <c r="K8" i="201"/>
  <c r="M8" i="201"/>
  <c r="F8" i="201"/>
  <c r="L8" i="201"/>
  <c r="J8" i="201"/>
  <c r="P8" i="201"/>
  <c r="I8" i="201"/>
  <c r="N8" i="201"/>
  <c r="G8" i="201"/>
  <c r="H8" i="201"/>
  <c r="O8" i="201"/>
  <c r="N51" i="201"/>
  <c r="H51" i="201"/>
  <c r="H71" i="201" s="1"/>
  <c r="I51" i="201"/>
  <c r="L51" i="201"/>
  <c r="M51" i="201"/>
  <c r="M71" i="201" s="1"/>
  <c r="K51" i="201"/>
  <c r="J51" i="201"/>
  <c r="G51" i="201"/>
  <c r="O51" i="201" s="1"/>
  <c r="F51" i="201"/>
  <c r="N93" i="201"/>
  <c r="H93" i="201"/>
  <c r="K93" i="201"/>
  <c r="I93" i="201"/>
  <c r="P93" i="201"/>
  <c r="G93" i="201"/>
  <c r="O93" i="201"/>
  <c r="F93" i="201"/>
  <c r="J93" i="201"/>
  <c r="M93" i="201"/>
  <c r="L93" i="201"/>
  <c r="K30" i="201"/>
  <c r="J30" i="201"/>
  <c r="L30" i="201"/>
  <c r="H30" i="201"/>
  <c r="M30" i="201"/>
  <c r="M38" i="201" s="1"/>
  <c r="P30" i="201"/>
  <c r="G30" i="201"/>
  <c r="O30" i="201"/>
  <c r="F30" i="201"/>
  <c r="N30" i="201"/>
  <c r="I30" i="201"/>
  <c r="K65" i="201"/>
  <c r="I65" i="201"/>
  <c r="L65" i="201"/>
  <c r="J65" i="201"/>
  <c r="H65" i="201"/>
  <c r="M65" i="201"/>
  <c r="N65" i="201"/>
  <c r="G65" i="201"/>
  <c r="O65" i="201" s="1"/>
  <c r="R65" i="201" s="1"/>
  <c r="F65" i="201"/>
  <c r="N58" i="201"/>
  <c r="H58" i="201"/>
  <c r="L58" i="201"/>
  <c r="I58" i="201"/>
  <c r="J58" i="201"/>
  <c r="M58" i="201"/>
  <c r="K58" i="201"/>
  <c r="P58" i="201"/>
  <c r="G58" i="201"/>
  <c r="F58" i="201"/>
  <c r="O58" i="201"/>
  <c r="Q17" i="201"/>
  <c r="R17" i="201" s="1"/>
  <c r="F11" i="201"/>
  <c r="R11" i="201" s="1"/>
  <c r="I62" i="201"/>
  <c r="N62" i="201" s="1"/>
  <c r="Q90" i="201"/>
  <c r="L90" i="201" s="1"/>
  <c r="R90" i="201" s="1"/>
  <c r="K14" i="201"/>
  <c r="L14" i="201"/>
  <c r="F14" i="201"/>
  <c r="I14" i="201"/>
  <c r="P14" i="201"/>
  <c r="H14" i="201"/>
  <c r="O14" i="201"/>
  <c r="G14" i="201"/>
  <c r="N14" i="201"/>
  <c r="J14" i="201"/>
  <c r="M14" i="201"/>
  <c r="K33" i="201"/>
  <c r="L33" i="201"/>
  <c r="M33" i="201"/>
  <c r="F33" i="201"/>
  <c r="Q33" i="201" s="1"/>
  <c r="I33" i="201"/>
  <c r="H33" i="201"/>
  <c r="N33" i="201"/>
  <c r="P33" i="201"/>
  <c r="G33" i="201"/>
  <c r="O33" i="201"/>
  <c r="J33" i="201"/>
  <c r="K66" i="201"/>
  <c r="L66" i="201"/>
  <c r="H66" i="201"/>
  <c r="G66" i="201"/>
  <c r="N66" i="201"/>
  <c r="F66" i="201"/>
  <c r="I66" i="201"/>
  <c r="M66" i="201"/>
  <c r="J66" i="201"/>
  <c r="R15" i="201"/>
  <c r="L45" i="201"/>
  <c r="L46" i="201" s="1"/>
  <c r="D48" i="201"/>
  <c r="N47" i="201"/>
  <c r="N48" i="201" s="1"/>
  <c r="K47" i="201"/>
  <c r="K48" i="201" s="1"/>
  <c r="F47" i="201"/>
  <c r="F48" i="201" s="1"/>
  <c r="L56" i="201"/>
  <c r="F56" i="201"/>
  <c r="Q56" i="201" s="1"/>
  <c r="K56" i="201"/>
  <c r="J56" i="201"/>
  <c r="M56" i="201"/>
  <c r="O56" i="201"/>
  <c r="N56" i="201"/>
  <c r="G56" i="201"/>
  <c r="I56" i="201"/>
  <c r="I71" i="201" s="1"/>
  <c r="H56" i="201"/>
  <c r="P56" i="201"/>
  <c r="M4" i="201"/>
  <c r="G4" i="201"/>
  <c r="K4" i="201"/>
  <c r="J4" i="201"/>
  <c r="P4" i="201"/>
  <c r="I4" i="201"/>
  <c r="O4" i="201"/>
  <c r="H4" i="201"/>
  <c r="L4" i="201"/>
  <c r="N4" i="201"/>
  <c r="F4" i="201"/>
  <c r="O31" i="201"/>
  <c r="O38" i="201" s="1"/>
  <c r="I31" i="201"/>
  <c r="K31" i="201"/>
  <c r="L31" i="201"/>
  <c r="P31" i="201"/>
  <c r="P38" i="201" s="1"/>
  <c r="F31" i="201"/>
  <c r="N31" i="201"/>
  <c r="H31" i="201"/>
  <c r="M31" i="201"/>
  <c r="J31" i="201"/>
  <c r="G31" i="201"/>
  <c r="K16" i="201"/>
  <c r="L16" i="201"/>
  <c r="F16" i="201"/>
  <c r="I16" i="201"/>
  <c r="P16" i="201"/>
  <c r="H16" i="201"/>
  <c r="M16" i="201"/>
  <c r="O16" i="201"/>
  <c r="G16" i="201"/>
  <c r="N16" i="201"/>
  <c r="J16" i="201"/>
  <c r="F44" i="201"/>
  <c r="F46" i="201" s="1"/>
  <c r="Q46" i="201" s="1"/>
  <c r="H67" i="201"/>
  <c r="R67" i="201" s="1"/>
  <c r="H94" i="201"/>
  <c r="O94" i="201"/>
  <c r="R94" i="201" s="1"/>
  <c r="R13" i="201"/>
  <c r="Q26" i="201"/>
  <c r="R26" i="201" s="1"/>
  <c r="L45" i="200"/>
  <c r="L46" i="200" s="1"/>
  <c r="P29" i="200"/>
  <c r="J29" i="200"/>
  <c r="L29" i="200"/>
  <c r="M29" i="200"/>
  <c r="F29" i="200"/>
  <c r="G29" i="200"/>
  <c r="O29" i="200"/>
  <c r="N29" i="200"/>
  <c r="H29" i="200"/>
  <c r="K29" i="200"/>
  <c r="I29" i="200"/>
  <c r="L9" i="200"/>
  <c r="F9" i="200"/>
  <c r="O9" i="200"/>
  <c r="H9" i="200"/>
  <c r="N9" i="200"/>
  <c r="G9" i="200"/>
  <c r="M9" i="200"/>
  <c r="P9" i="200"/>
  <c r="I9" i="200"/>
  <c r="Q9" i="200" s="1"/>
  <c r="K9" i="200"/>
  <c r="J9" i="200"/>
  <c r="P32" i="200"/>
  <c r="J32" i="200"/>
  <c r="M32" i="200"/>
  <c r="F32" i="200"/>
  <c r="N32" i="200"/>
  <c r="G32" i="200"/>
  <c r="H32" i="200"/>
  <c r="O32" i="200"/>
  <c r="I32" i="200"/>
  <c r="L32" i="200"/>
  <c r="K32" i="200"/>
  <c r="L28" i="200"/>
  <c r="F28" i="200"/>
  <c r="K28" i="200"/>
  <c r="M28" i="200"/>
  <c r="I28" i="200"/>
  <c r="H28" i="200"/>
  <c r="P28" i="200"/>
  <c r="G28" i="200"/>
  <c r="J28" i="200"/>
  <c r="N28" i="200"/>
  <c r="O28" i="200"/>
  <c r="L76" i="200"/>
  <c r="N76" i="200"/>
  <c r="H76" i="200"/>
  <c r="M76" i="200"/>
  <c r="F76" i="200"/>
  <c r="K76" i="200"/>
  <c r="J76" i="200"/>
  <c r="G76" i="200"/>
  <c r="I76" i="200"/>
  <c r="K64" i="200"/>
  <c r="J64" i="200"/>
  <c r="H64" i="200"/>
  <c r="I64" i="200"/>
  <c r="G64" i="200"/>
  <c r="F64" i="200"/>
  <c r="N64" i="200"/>
  <c r="L64" i="200"/>
  <c r="M64" i="200"/>
  <c r="D87" i="200"/>
  <c r="F88" i="200"/>
  <c r="R81" i="200"/>
  <c r="N14" i="200"/>
  <c r="H14" i="200"/>
  <c r="O14" i="200"/>
  <c r="I14" i="200"/>
  <c r="G14" i="200"/>
  <c r="P14" i="200"/>
  <c r="F14" i="200"/>
  <c r="M14" i="200"/>
  <c r="J14" i="200"/>
  <c r="L14" i="200"/>
  <c r="K14" i="200"/>
  <c r="N62" i="200"/>
  <c r="R62" i="200" s="1"/>
  <c r="L56" i="200"/>
  <c r="F56" i="200"/>
  <c r="O56" i="200"/>
  <c r="H56" i="200"/>
  <c r="M56" i="200"/>
  <c r="N56" i="200"/>
  <c r="I56" i="200"/>
  <c r="G56" i="200"/>
  <c r="P56" i="200"/>
  <c r="J56" i="200"/>
  <c r="K56" i="200"/>
  <c r="L3" i="200"/>
  <c r="F3" i="200"/>
  <c r="M3" i="200"/>
  <c r="K3" i="200"/>
  <c r="J3" i="200"/>
  <c r="N3" i="200"/>
  <c r="G3" i="200"/>
  <c r="I3" i="200"/>
  <c r="P3" i="200"/>
  <c r="H3" i="200"/>
  <c r="O3" i="200"/>
  <c r="N58" i="200"/>
  <c r="H58" i="200"/>
  <c r="P58" i="200"/>
  <c r="I58" i="200"/>
  <c r="K58" i="200"/>
  <c r="L58" i="200"/>
  <c r="F58" i="200"/>
  <c r="O58" i="200"/>
  <c r="M58" i="200"/>
  <c r="G58" i="200"/>
  <c r="Q58" i="200" s="1"/>
  <c r="J58" i="200"/>
  <c r="N5" i="200"/>
  <c r="H5" i="200"/>
  <c r="M5" i="200"/>
  <c r="F5" i="200"/>
  <c r="L5" i="200"/>
  <c r="K5" i="200"/>
  <c r="O5" i="200"/>
  <c r="G5" i="200"/>
  <c r="J5" i="200"/>
  <c r="I5" i="200"/>
  <c r="P5" i="200"/>
  <c r="N61" i="200"/>
  <c r="H61" i="200"/>
  <c r="J61" i="200"/>
  <c r="L61" i="200"/>
  <c r="M61" i="200"/>
  <c r="P61" i="200"/>
  <c r="O61" i="200"/>
  <c r="K61" i="200"/>
  <c r="I61" i="200"/>
  <c r="F61" i="200"/>
  <c r="G61" i="200"/>
  <c r="N30" i="200"/>
  <c r="H30" i="200"/>
  <c r="L30" i="200"/>
  <c r="M30" i="200"/>
  <c r="F30" i="200"/>
  <c r="O30" i="200"/>
  <c r="K30" i="200"/>
  <c r="J30" i="200"/>
  <c r="P30" i="200"/>
  <c r="I30" i="200"/>
  <c r="G30" i="200"/>
  <c r="Q30" i="200" s="1"/>
  <c r="D46" i="200"/>
  <c r="I43" i="200"/>
  <c r="I46" i="200" s="1"/>
  <c r="Q90" i="200"/>
  <c r="L90" i="200" s="1"/>
  <c r="R90" i="200" s="1"/>
  <c r="K66" i="200"/>
  <c r="H66" i="200"/>
  <c r="J66" i="200"/>
  <c r="L66" i="200"/>
  <c r="I66" i="200"/>
  <c r="G66" i="200"/>
  <c r="F66" i="200"/>
  <c r="M66" i="200"/>
  <c r="N66" i="200"/>
  <c r="O75" i="200"/>
  <c r="R75" i="200" s="1"/>
  <c r="N8" i="200"/>
  <c r="H8" i="200"/>
  <c r="O8" i="200"/>
  <c r="G8" i="200"/>
  <c r="M8" i="200"/>
  <c r="F8" i="200"/>
  <c r="L8" i="200"/>
  <c r="P8" i="200"/>
  <c r="I8" i="200"/>
  <c r="K8" i="200"/>
  <c r="J8" i="200"/>
  <c r="N26" i="200"/>
  <c r="H26" i="200"/>
  <c r="P26" i="200"/>
  <c r="I26" i="200"/>
  <c r="J26" i="200"/>
  <c r="M26" i="200"/>
  <c r="L26" i="200"/>
  <c r="K26" i="200"/>
  <c r="O26" i="200"/>
  <c r="F26" i="200"/>
  <c r="Q26" i="200" s="1"/>
  <c r="G26" i="200"/>
  <c r="R10" i="200"/>
  <c r="Q17" i="200"/>
  <c r="R17" i="200" s="1"/>
  <c r="L6" i="200"/>
  <c r="F6" i="200"/>
  <c r="N6" i="200"/>
  <c r="G6" i="200"/>
  <c r="M6" i="200"/>
  <c r="K6" i="200"/>
  <c r="O6" i="200"/>
  <c r="H6" i="200"/>
  <c r="J6" i="200"/>
  <c r="I6" i="200"/>
  <c r="P6" i="200"/>
  <c r="K65" i="200"/>
  <c r="M65" i="200"/>
  <c r="F65" i="200"/>
  <c r="N65" i="200"/>
  <c r="G65" i="200"/>
  <c r="I65" i="200"/>
  <c r="H65" i="200"/>
  <c r="J65" i="200"/>
  <c r="L65" i="200"/>
  <c r="O65" i="200" s="1"/>
  <c r="P57" i="200"/>
  <c r="J57" i="200"/>
  <c r="O57" i="200"/>
  <c r="H57" i="200"/>
  <c r="G57" i="200"/>
  <c r="I57" i="200"/>
  <c r="F57" i="200"/>
  <c r="N57" i="200"/>
  <c r="M57" i="200"/>
  <c r="K57" i="200"/>
  <c r="L57" i="200"/>
  <c r="P4" i="200"/>
  <c r="J4" i="200"/>
  <c r="M4" i="200"/>
  <c r="F4" i="200"/>
  <c r="L4" i="200"/>
  <c r="K4" i="200"/>
  <c r="N4" i="200"/>
  <c r="G4" i="200"/>
  <c r="H4" i="200"/>
  <c r="O4" i="200"/>
  <c r="I4" i="200"/>
  <c r="F68" i="200"/>
  <c r="R68" i="200" s="1"/>
  <c r="L31" i="200"/>
  <c r="F31" i="200"/>
  <c r="M31" i="200"/>
  <c r="N31" i="200"/>
  <c r="G31" i="200"/>
  <c r="J31" i="200"/>
  <c r="I31" i="200"/>
  <c r="H31" i="200"/>
  <c r="K31" i="200"/>
  <c r="O31" i="200"/>
  <c r="P31" i="200"/>
  <c r="N51" i="200"/>
  <c r="H51" i="200"/>
  <c r="L51" i="200"/>
  <c r="F51" i="200"/>
  <c r="G51" i="200"/>
  <c r="M51" i="200"/>
  <c r="I51" i="200"/>
  <c r="K51" i="200"/>
  <c r="J51" i="200"/>
  <c r="R67" i="200"/>
  <c r="H67" i="200"/>
  <c r="H94" i="200"/>
  <c r="O94" i="200" s="1"/>
  <c r="R94" i="200" s="1"/>
  <c r="P7" i="200"/>
  <c r="J7" i="200"/>
  <c r="N7" i="200"/>
  <c r="G7" i="200"/>
  <c r="M7" i="200"/>
  <c r="F7" i="200"/>
  <c r="L7" i="200"/>
  <c r="O7" i="200"/>
  <c r="H7" i="200"/>
  <c r="K7" i="200"/>
  <c r="I7" i="200"/>
  <c r="Q7" i="200" s="1"/>
  <c r="P60" i="200"/>
  <c r="J60" i="200"/>
  <c r="I60" i="200"/>
  <c r="H60" i="200"/>
  <c r="K60" i="200"/>
  <c r="O60" i="200"/>
  <c r="N60" i="200"/>
  <c r="M60" i="200"/>
  <c r="L60" i="200"/>
  <c r="F60" i="200"/>
  <c r="G60" i="200"/>
  <c r="N53" i="200"/>
  <c r="H53" i="200"/>
  <c r="J53" i="200"/>
  <c r="G53" i="200"/>
  <c r="I53" i="200"/>
  <c r="F53" i="200"/>
  <c r="M53" i="200"/>
  <c r="K53" i="200"/>
  <c r="L53" i="200"/>
  <c r="J12" i="200"/>
  <c r="K12" i="200"/>
  <c r="G12" i="200"/>
  <c r="N12" i="200"/>
  <c r="F12" i="200"/>
  <c r="M12" i="200"/>
  <c r="H12" i="200"/>
  <c r="L12" i="200"/>
  <c r="I12" i="200"/>
  <c r="L59" i="200"/>
  <c r="F59" i="200"/>
  <c r="P59" i="200"/>
  <c r="I59" i="200"/>
  <c r="N59" i="200"/>
  <c r="O59" i="200"/>
  <c r="G59" i="200"/>
  <c r="M59" i="200"/>
  <c r="K59" i="200"/>
  <c r="H59" i="200"/>
  <c r="J59" i="200"/>
  <c r="N54" i="200"/>
  <c r="H54" i="200"/>
  <c r="L54" i="200"/>
  <c r="M54" i="200"/>
  <c r="F54" i="200"/>
  <c r="I54" i="200"/>
  <c r="G54" i="200"/>
  <c r="J54" i="200"/>
  <c r="K54" i="200"/>
  <c r="K34" i="200"/>
  <c r="N34" i="200"/>
  <c r="G34" i="200"/>
  <c r="P34" i="200"/>
  <c r="H34" i="200"/>
  <c r="I34" i="200"/>
  <c r="M34" i="200"/>
  <c r="L34" i="200"/>
  <c r="J34" i="200"/>
  <c r="O34" i="200"/>
  <c r="F34" i="200"/>
  <c r="Q34" i="200" s="1"/>
  <c r="F69" i="200"/>
  <c r="L69" i="200" s="1"/>
  <c r="R69" i="200" s="1"/>
  <c r="F89" i="200"/>
  <c r="L89" i="200" s="1"/>
  <c r="R89" i="200" s="1"/>
  <c r="F44" i="200"/>
  <c r="F46" i="200" s="1"/>
  <c r="N33" i="200"/>
  <c r="H33" i="200"/>
  <c r="M33" i="200"/>
  <c r="F33" i="200"/>
  <c r="O33" i="200"/>
  <c r="G33" i="200"/>
  <c r="P33" i="200"/>
  <c r="L33" i="200"/>
  <c r="K33" i="200"/>
  <c r="I33" i="200"/>
  <c r="J33" i="200"/>
  <c r="N50" i="200"/>
  <c r="H50" i="200"/>
  <c r="J50" i="200"/>
  <c r="I50" i="200"/>
  <c r="K50" i="200"/>
  <c r="M50" i="200"/>
  <c r="F50" i="200"/>
  <c r="G50" i="200"/>
  <c r="L50" i="200"/>
  <c r="N52" i="200"/>
  <c r="H52" i="200"/>
  <c r="G52" i="200"/>
  <c r="K52" i="200"/>
  <c r="L52" i="200"/>
  <c r="F52" i="200"/>
  <c r="I52" i="200"/>
  <c r="M52" i="200"/>
  <c r="J52" i="200"/>
  <c r="P13" i="200"/>
  <c r="J13" i="200"/>
  <c r="K13" i="200"/>
  <c r="M13" i="200"/>
  <c r="L13" i="200"/>
  <c r="I13" i="200"/>
  <c r="N13" i="200"/>
  <c r="F13" i="200"/>
  <c r="O13" i="200"/>
  <c r="H13" i="200"/>
  <c r="G13" i="200"/>
  <c r="D92" i="200"/>
  <c r="N73" i="200"/>
  <c r="N77" i="200" s="1"/>
  <c r="K64" i="242" s="1"/>
  <c r="H73" i="200"/>
  <c r="H77" i="200" s="1"/>
  <c r="E64" i="242" s="1"/>
  <c r="L73" i="200"/>
  <c r="L77" i="200" s="1"/>
  <c r="I64" i="242" s="1"/>
  <c r="F73" i="200"/>
  <c r="G73" i="200"/>
  <c r="G77" i="200" s="1"/>
  <c r="D64" i="242" s="1"/>
  <c r="J73" i="200"/>
  <c r="J77" i="200" s="1"/>
  <c r="G64" i="242" s="1"/>
  <c r="I73" i="200"/>
  <c r="I77" i="200" s="1"/>
  <c r="F64" i="242" s="1"/>
  <c r="K73" i="200"/>
  <c r="M73" i="200"/>
  <c r="M77" i="200" s="1"/>
  <c r="J64" i="242" s="1"/>
  <c r="N47" i="200"/>
  <c r="N48" i="200" s="1"/>
  <c r="K47" i="200"/>
  <c r="K48" i="200" s="1"/>
  <c r="F47" i="200"/>
  <c r="F48" i="200" s="1"/>
  <c r="D48" i="200"/>
  <c r="F72" i="200"/>
  <c r="F77" i="200" s="1"/>
  <c r="C64" i="242" s="1"/>
  <c r="L93" i="200"/>
  <c r="F93" i="200"/>
  <c r="N93" i="200"/>
  <c r="H93" i="200"/>
  <c r="P93" i="200"/>
  <c r="G93" i="200"/>
  <c r="O93" i="200"/>
  <c r="I93" i="200"/>
  <c r="M93" i="200"/>
  <c r="K93" i="200"/>
  <c r="J93" i="200"/>
  <c r="O74" i="200"/>
  <c r="R74" i="200" s="1"/>
  <c r="N16" i="200"/>
  <c r="H16" i="200"/>
  <c r="O16" i="200"/>
  <c r="I16" i="200"/>
  <c r="G16" i="200"/>
  <c r="P16" i="200"/>
  <c r="F16" i="200"/>
  <c r="M16" i="200"/>
  <c r="J16" i="200"/>
  <c r="L16" i="200"/>
  <c r="K16" i="200"/>
  <c r="R63" i="199"/>
  <c r="R32" i="199"/>
  <c r="L93" i="199"/>
  <c r="F93" i="199"/>
  <c r="K93" i="199"/>
  <c r="P93" i="199"/>
  <c r="J93" i="199"/>
  <c r="O93" i="199"/>
  <c r="I93" i="199"/>
  <c r="N93" i="199"/>
  <c r="H93" i="199"/>
  <c r="M93" i="199"/>
  <c r="G93" i="199"/>
  <c r="R67" i="199"/>
  <c r="H94" i="199"/>
  <c r="O94" i="199" s="1"/>
  <c r="R94" i="199" s="1"/>
  <c r="R56" i="199"/>
  <c r="R7" i="199"/>
  <c r="F69" i="199"/>
  <c r="D46" i="199"/>
  <c r="I43" i="199"/>
  <c r="I46" i="199" s="1"/>
  <c r="Q90" i="199"/>
  <c r="L90" i="199" s="1"/>
  <c r="R90" i="199" s="1"/>
  <c r="F81" i="199"/>
  <c r="L81" i="199" s="1"/>
  <c r="R81" i="199" s="1"/>
  <c r="N47" i="199"/>
  <c r="N48" i="199" s="1"/>
  <c r="K47" i="199"/>
  <c r="K48" i="199" s="1"/>
  <c r="F47" i="199"/>
  <c r="F48" i="199" s="1"/>
  <c r="D48" i="199"/>
  <c r="R45" i="199"/>
  <c r="L45" i="199"/>
  <c r="L46" i="199" s="1"/>
  <c r="F44" i="199"/>
  <c r="F46" i="199" s="1"/>
  <c r="R11" i="199"/>
  <c r="F89" i="199"/>
  <c r="R68" i="199"/>
  <c r="R10" i="199"/>
  <c r="D92" i="199"/>
  <c r="D87" i="199"/>
  <c r="F88" i="199"/>
  <c r="L57" i="198"/>
  <c r="F57" i="198"/>
  <c r="K57" i="198"/>
  <c r="J57" i="198"/>
  <c r="H57" i="198"/>
  <c r="P57" i="198"/>
  <c r="G57" i="198"/>
  <c r="O57" i="198"/>
  <c r="M57" i="198"/>
  <c r="N57" i="198"/>
  <c r="I57" i="198"/>
  <c r="I43" i="198"/>
  <c r="I46" i="198" s="1"/>
  <c r="D46" i="198"/>
  <c r="R43" i="198"/>
  <c r="H67" i="198"/>
  <c r="R67" i="198" s="1"/>
  <c r="L12" i="198"/>
  <c r="F12" i="198"/>
  <c r="I12" i="198"/>
  <c r="H12" i="198"/>
  <c r="N12" i="198"/>
  <c r="G12" i="198"/>
  <c r="K12" i="198"/>
  <c r="J12" i="198"/>
  <c r="M12" i="198"/>
  <c r="N30" i="198"/>
  <c r="H30" i="198"/>
  <c r="M30" i="198"/>
  <c r="G30" i="198"/>
  <c r="K30" i="198"/>
  <c r="J30" i="198"/>
  <c r="I30" i="198"/>
  <c r="P30" i="198"/>
  <c r="O30" i="198"/>
  <c r="L30" i="198"/>
  <c r="F30" i="198"/>
  <c r="Q30" i="198" s="1"/>
  <c r="J52" i="198"/>
  <c r="K52" i="198"/>
  <c r="I52" i="198"/>
  <c r="G52" i="198"/>
  <c r="F52" i="198"/>
  <c r="N52" i="198"/>
  <c r="H52" i="198"/>
  <c r="M52" i="198"/>
  <c r="L52" i="198"/>
  <c r="L6" i="198"/>
  <c r="F6" i="198"/>
  <c r="K6" i="198"/>
  <c r="P6" i="198"/>
  <c r="J6" i="198"/>
  <c r="O6" i="198"/>
  <c r="N6" i="198"/>
  <c r="M6" i="198"/>
  <c r="G6" i="198"/>
  <c r="Q6" i="198" s="1"/>
  <c r="I6" i="198"/>
  <c r="H6" i="198"/>
  <c r="P14" i="198"/>
  <c r="J14" i="198"/>
  <c r="L14" i="198"/>
  <c r="K14" i="198"/>
  <c r="I14" i="198"/>
  <c r="H14" i="198"/>
  <c r="G14" i="198"/>
  <c r="F14" i="198"/>
  <c r="O14" i="198"/>
  <c r="N14" i="198"/>
  <c r="M14" i="198"/>
  <c r="L31" i="198"/>
  <c r="F31" i="198"/>
  <c r="K31" i="198"/>
  <c r="O31" i="198"/>
  <c r="G31" i="198"/>
  <c r="N31" i="198"/>
  <c r="M31" i="198"/>
  <c r="P31" i="198"/>
  <c r="I31" i="198"/>
  <c r="H31" i="198"/>
  <c r="J31" i="198"/>
  <c r="M64" i="198"/>
  <c r="G64" i="198"/>
  <c r="I64" i="198"/>
  <c r="N64" i="198"/>
  <c r="F64" i="198"/>
  <c r="L64" i="198"/>
  <c r="H64" i="198"/>
  <c r="K64" i="198"/>
  <c r="J64" i="198"/>
  <c r="O64" i="198" s="1"/>
  <c r="R64" i="198" s="1"/>
  <c r="K10" i="198"/>
  <c r="L10" i="198"/>
  <c r="J10" i="198"/>
  <c r="P10" i="198"/>
  <c r="I10" i="198"/>
  <c r="H10" i="198"/>
  <c r="G10" i="198"/>
  <c r="F10" i="198"/>
  <c r="O10" i="198"/>
  <c r="N10" i="198"/>
  <c r="M10" i="198"/>
  <c r="N56" i="198"/>
  <c r="H56" i="198"/>
  <c r="K56" i="198"/>
  <c r="J56" i="198"/>
  <c r="L56" i="198"/>
  <c r="I56" i="198"/>
  <c r="G56" i="198"/>
  <c r="P56" i="198"/>
  <c r="O56" i="198"/>
  <c r="M56" i="198"/>
  <c r="F56" i="198"/>
  <c r="Q56" i="198" s="1"/>
  <c r="N5" i="198"/>
  <c r="H5" i="198"/>
  <c r="M5" i="198"/>
  <c r="G5" i="198"/>
  <c r="L5" i="198"/>
  <c r="F5" i="198"/>
  <c r="P5" i="198"/>
  <c r="O5" i="198"/>
  <c r="J5" i="198"/>
  <c r="K5" i="198"/>
  <c r="I5" i="198"/>
  <c r="F15" i="198"/>
  <c r="L15" i="198" s="1"/>
  <c r="R15" i="198" s="1"/>
  <c r="K47" i="198"/>
  <c r="K48" i="198" s="1"/>
  <c r="D48" i="198"/>
  <c r="N47" i="198"/>
  <c r="N48" i="198" s="1"/>
  <c r="F47" i="198"/>
  <c r="F48" i="198" s="1"/>
  <c r="F88" i="198"/>
  <c r="D87" i="198"/>
  <c r="L45" i="198"/>
  <c r="L46" i="198" s="1"/>
  <c r="P4" i="198"/>
  <c r="J4" i="198"/>
  <c r="O4" i="198"/>
  <c r="I4" i="198"/>
  <c r="N4" i="198"/>
  <c r="H4" i="198"/>
  <c r="G4" i="198"/>
  <c r="F4" i="198"/>
  <c r="K4" i="198"/>
  <c r="M4" i="198"/>
  <c r="L4" i="198"/>
  <c r="N26" i="198"/>
  <c r="H26" i="198"/>
  <c r="O26" i="198"/>
  <c r="G26" i="198"/>
  <c r="M26" i="198"/>
  <c r="F26" i="198"/>
  <c r="L26" i="198"/>
  <c r="P26" i="198"/>
  <c r="J26" i="198"/>
  <c r="K26" i="198"/>
  <c r="I26" i="198"/>
  <c r="M65" i="198"/>
  <c r="G65" i="198"/>
  <c r="K65" i="198"/>
  <c r="I65" i="198"/>
  <c r="H65" i="198"/>
  <c r="J65" i="198"/>
  <c r="F65" i="198"/>
  <c r="L65" i="198"/>
  <c r="N65" i="198"/>
  <c r="O33" i="198"/>
  <c r="I33" i="198"/>
  <c r="P33" i="198"/>
  <c r="H33" i="198"/>
  <c r="N33" i="198"/>
  <c r="G33" i="198"/>
  <c r="M33" i="198"/>
  <c r="L33" i="198"/>
  <c r="K33" i="198"/>
  <c r="J33" i="198"/>
  <c r="F33" i="198"/>
  <c r="J74" i="198"/>
  <c r="M74" i="198"/>
  <c r="F74" i="198"/>
  <c r="K74" i="198"/>
  <c r="I74" i="198"/>
  <c r="N74" i="198"/>
  <c r="G74" i="198"/>
  <c r="L74" i="198"/>
  <c r="H74" i="198"/>
  <c r="J50" i="198"/>
  <c r="M50" i="198"/>
  <c r="F50" i="198"/>
  <c r="L50" i="198"/>
  <c r="I50" i="198"/>
  <c r="H50" i="198"/>
  <c r="G50" i="198"/>
  <c r="N50" i="198"/>
  <c r="K50" i="198"/>
  <c r="J75" i="198"/>
  <c r="H75" i="198"/>
  <c r="M75" i="198"/>
  <c r="F75" i="198"/>
  <c r="L75" i="198"/>
  <c r="G75" i="198"/>
  <c r="N75" i="198"/>
  <c r="K75" i="198"/>
  <c r="I75" i="198"/>
  <c r="P58" i="198"/>
  <c r="J58" i="198"/>
  <c r="L58" i="198"/>
  <c r="K58" i="198"/>
  <c r="O58" i="198"/>
  <c r="F58" i="198"/>
  <c r="N58" i="198"/>
  <c r="M58" i="198"/>
  <c r="I58" i="198"/>
  <c r="H58" i="198"/>
  <c r="G58" i="198"/>
  <c r="F81" i="198"/>
  <c r="L81" i="198" s="1"/>
  <c r="R81" i="198" s="1"/>
  <c r="P7" i="198"/>
  <c r="J7" i="198"/>
  <c r="O7" i="198"/>
  <c r="I7" i="198"/>
  <c r="N7" i="198"/>
  <c r="H7" i="198"/>
  <c r="M7" i="198"/>
  <c r="L7" i="198"/>
  <c r="K7" i="198"/>
  <c r="G7" i="198"/>
  <c r="F7" i="198"/>
  <c r="F72" i="198"/>
  <c r="F68" i="198"/>
  <c r="R68" i="198" s="1"/>
  <c r="P32" i="198"/>
  <c r="J32" i="198"/>
  <c r="O32" i="198"/>
  <c r="I32" i="198"/>
  <c r="K32" i="198"/>
  <c r="H32" i="198"/>
  <c r="G32" i="198"/>
  <c r="F32" i="198"/>
  <c r="N32" i="198"/>
  <c r="M32" i="198"/>
  <c r="L32" i="198"/>
  <c r="N27" i="198"/>
  <c r="F27" i="198"/>
  <c r="I27" i="198"/>
  <c r="P27" i="198"/>
  <c r="H27" i="198"/>
  <c r="O27" i="198"/>
  <c r="J27" i="198"/>
  <c r="M27" i="198"/>
  <c r="K27" i="198"/>
  <c r="J76" i="198"/>
  <c r="K76" i="198"/>
  <c r="H76" i="198"/>
  <c r="N76" i="198"/>
  <c r="G76" i="198"/>
  <c r="I76" i="198"/>
  <c r="F76" i="198"/>
  <c r="M76" i="198"/>
  <c r="L76" i="198"/>
  <c r="F69" i="198"/>
  <c r="L69" i="198" s="1"/>
  <c r="R69" i="198" s="1"/>
  <c r="F44" i="198"/>
  <c r="F46" i="198" s="1"/>
  <c r="J53" i="198"/>
  <c r="M53" i="198"/>
  <c r="F53" i="198"/>
  <c r="L53" i="198"/>
  <c r="G53" i="198"/>
  <c r="N53" i="198"/>
  <c r="K53" i="198"/>
  <c r="I53" i="198"/>
  <c r="H53" i="198"/>
  <c r="N59" i="198"/>
  <c r="H59" i="198"/>
  <c r="L59" i="198"/>
  <c r="K59" i="198"/>
  <c r="M59" i="198"/>
  <c r="J59" i="198"/>
  <c r="I59" i="198"/>
  <c r="P59" i="198"/>
  <c r="O59" i="198"/>
  <c r="G59" i="198"/>
  <c r="Q59" i="198" s="1"/>
  <c r="F59" i="198"/>
  <c r="M66" i="198"/>
  <c r="G66" i="198"/>
  <c r="N66" i="198"/>
  <c r="F66" i="198"/>
  <c r="K66" i="198"/>
  <c r="J66" i="198"/>
  <c r="L66" i="198"/>
  <c r="I66" i="198"/>
  <c r="H66" i="198"/>
  <c r="L9" i="198"/>
  <c r="F9" i="198"/>
  <c r="K9" i="198"/>
  <c r="P9" i="198"/>
  <c r="J9" i="198"/>
  <c r="I9" i="198"/>
  <c r="H9" i="198"/>
  <c r="G9" i="198"/>
  <c r="N9" i="198"/>
  <c r="M9" i="198"/>
  <c r="O9" i="198"/>
  <c r="N17" i="198"/>
  <c r="H17" i="198"/>
  <c r="P17" i="198"/>
  <c r="I17" i="198"/>
  <c r="O17" i="198"/>
  <c r="G17" i="198"/>
  <c r="M17" i="198"/>
  <c r="F17" i="198"/>
  <c r="L17" i="198"/>
  <c r="K17" i="198"/>
  <c r="J17" i="198"/>
  <c r="P29" i="198"/>
  <c r="J29" i="198"/>
  <c r="O29" i="198"/>
  <c r="I29" i="198"/>
  <c r="G29" i="198"/>
  <c r="N29" i="198"/>
  <c r="F29" i="198"/>
  <c r="M29" i="198"/>
  <c r="L29" i="198"/>
  <c r="K29" i="198"/>
  <c r="H29" i="198"/>
  <c r="L89" i="198"/>
  <c r="R89" i="198" s="1"/>
  <c r="F89" i="198"/>
  <c r="D92" i="198"/>
  <c r="J54" i="198"/>
  <c r="H54" i="198"/>
  <c r="N54" i="198"/>
  <c r="G54" i="198"/>
  <c r="M54" i="198"/>
  <c r="L54" i="198"/>
  <c r="I54" i="198"/>
  <c r="K54" i="198"/>
  <c r="F54" i="198"/>
  <c r="P61" i="198"/>
  <c r="J61" i="198"/>
  <c r="M61" i="198"/>
  <c r="F61" i="198"/>
  <c r="L61" i="198"/>
  <c r="G61" i="198"/>
  <c r="O61" i="198"/>
  <c r="N61" i="198"/>
  <c r="K61" i="198"/>
  <c r="I61" i="198"/>
  <c r="H61" i="198"/>
  <c r="L60" i="198"/>
  <c r="F60" i="198"/>
  <c r="M60" i="198"/>
  <c r="K60" i="198"/>
  <c r="I60" i="198"/>
  <c r="H60" i="198"/>
  <c r="P60" i="198"/>
  <c r="G60" i="198"/>
  <c r="Q60" i="198" s="1"/>
  <c r="R60" i="198" s="1"/>
  <c r="N60" i="198"/>
  <c r="O60" i="198"/>
  <c r="J60" i="198"/>
  <c r="F63" i="198"/>
  <c r="R63" i="198" s="1"/>
  <c r="O94" i="198"/>
  <c r="R94" i="198" s="1"/>
  <c r="L13" i="198"/>
  <c r="F13" i="198"/>
  <c r="K13" i="198"/>
  <c r="J13" i="198"/>
  <c r="P13" i="198"/>
  <c r="I13" i="198"/>
  <c r="H13" i="198"/>
  <c r="G13" i="198"/>
  <c r="O13" i="198"/>
  <c r="N13" i="198"/>
  <c r="M13" i="198"/>
  <c r="P16" i="198"/>
  <c r="J16" i="198"/>
  <c r="O16" i="198"/>
  <c r="H16" i="198"/>
  <c r="N16" i="198"/>
  <c r="G16" i="198"/>
  <c r="M16" i="198"/>
  <c r="F16" i="198"/>
  <c r="K16" i="198"/>
  <c r="I16" i="198"/>
  <c r="L16" i="198"/>
  <c r="J73" i="198"/>
  <c r="J77" i="198" s="1"/>
  <c r="G62" i="242" s="1"/>
  <c r="K73" i="198"/>
  <c r="H73" i="198"/>
  <c r="N73" i="198"/>
  <c r="G73" i="198"/>
  <c r="M73" i="198"/>
  <c r="M77" i="198" s="1"/>
  <c r="J62" i="242" s="1"/>
  <c r="L73" i="198"/>
  <c r="I73" i="198"/>
  <c r="I77" i="198" s="1"/>
  <c r="F62" i="242" s="1"/>
  <c r="F73" i="198"/>
  <c r="M34" i="198"/>
  <c r="G34" i="198"/>
  <c r="P34" i="198"/>
  <c r="I34" i="198"/>
  <c r="O34" i="198"/>
  <c r="H34" i="198"/>
  <c r="L34" i="198"/>
  <c r="K34" i="198"/>
  <c r="J34" i="198"/>
  <c r="N34" i="198"/>
  <c r="F34" i="198"/>
  <c r="Q34" i="198" s="1"/>
  <c r="J51" i="198"/>
  <c r="H51" i="198"/>
  <c r="N51" i="198"/>
  <c r="G51" i="198"/>
  <c r="I51" i="198"/>
  <c r="F51" i="198"/>
  <c r="M51" i="198"/>
  <c r="L51" i="198"/>
  <c r="K51" i="198"/>
  <c r="L3" i="198"/>
  <c r="F3" i="198"/>
  <c r="K3" i="198"/>
  <c r="P3" i="198"/>
  <c r="J3" i="198"/>
  <c r="I3" i="198"/>
  <c r="H3" i="198"/>
  <c r="G3" i="198"/>
  <c r="N3" i="198"/>
  <c r="O3" i="198"/>
  <c r="M3" i="198"/>
  <c r="R11" i="198"/>
  <c r="F11" i="198"/>
  <c r="P55" i="198"/>
  <c r="P71" i="198" s="1"/>
  <c r="P78" i="198" s="1"/>
  <c r="J55" i="198"/>
  <c r="K55" i="198"/>
  <c r="I55" i="198"/>
  <c r="N55" i="198"/>
  <c r="M55" i="198"/>
  <c r="L55" i="198"/>
  <c r="H55" i="198"/>
  <c r="G55" i="198"/>
  <c r="F55" i="198"/>
  <c r="O55" i="198"/>
  <c r="L28" i="198"/>
  <c r="F28" i="198"/>
  <c r="K28" i="198"/>
  <c r="M28" i="198"/>
  <c r="J28" i="198"/>
  <c r="I28" i="198"/>
  <c r="H28" i="198"/>
  <c r="G28" i="198"/>
  <c r="O28" i="198"/>
  <c r="N28" i="198"/>
  <c r="P28" i="198"/>
  <c r="I62" i="198"/>
  <c r="D93" i="198"/>
  <c r="Q90" i="198"/>
  <c r="L90" i="198" s="1"/>
  <c r="R90" i="198" s="1"/>
  <c r="N8" i="198"/>
  <c r="H8" i="198"/>
  <c r="M8" i="198"/>
  <c r="G8" i="198"/>
  <c r="L8" i="198"/>
  <c r="F8" i="198"/>
  <c r="K8" i="198"/>
  <c r="J8" i="198"/>
  <c r="I8" i="198"/>
  <c r="P8" i="198"/>
  <c r="O8" i="198"/>
  <c r="R52" i="197"/>
  <c r="O74" i="197"/>
  <c r="R74" i="197" s="1"/>
  <c r="R76" i="197"/>
  <c r="R10" i="197"/>
  <c r="R7" i="197"/>
  <c r="R68" i="197"/>
  <c r="F81" i="197"/>
  <c r="L81" i="197" s="1"/>
  <c r="N75" i="197"/>
  <c r="H75" i="197"/>
  <c r="M75" i="197"/>
  <c r="F75" i="197"/>
  <c r="G75" i="197"/>
  <c r="K75" i="197"/>
  <c r="L75" i="197"/>
  <c r="I75" i="197"/>
  <c r="J75" i="197"/>
  <c r="D48" i="197"/>
  <c r="N47" i="197"/>
  <c r="N48" i="197" s="1"/>
  <c r="K47" i="197"/>
  <c r="K48" i="197" s="1"/>
  <c r="F47" i="197"/>
  <c r="F48" i="197" s="1"/>
  <c r="F72" i="197"/>
  <c r="R29" i="197"/>
  <c r="L45" i="197"/>
  <c r="L46" i="197" s="1"/>
  <c r="F89" i="197"/>
  <c r="L89" i="197" s="1"/>
  <c r="M38" i="197"/>
  <c r="F88" i="197"/>
  <c r="D87" i="197"/>
  <c r="R17" i="197"/>
  <c r="R9" i="197"/>
  <c r="I38" i="197"/>
  <c r="R60" i="197"/>
  <c r="D92" i="197"/>
  <c r="I46" i="197"/>
  <c r="R43" i="197"/>
  <c r="R13" i="197"/>
  <c r="I71" i="197"/>
  <c r="Q90" i="197"/>
  <c r="F44" i="197"/>
  <c r="F46" i="197" s="1"/>
  <c r="R67" i="197"/>
  <c r="H94" i="197"/>
  <c r="O94" i="197" s="1"/>
  <c r="R94" i="197" s="1"/>
  <c r="R26" i="197"/>
  <c r="D46" i="197"/>
  <c r="N73" i="197"/>
  <c r="H73" i="197"/>
  <c r="H77" i="197" s="1"/>
  <c r="E61" i="242" s="1"/>
  <c r="I73" i="197"/>
  <c r="I77" i="197" s="1"/>
  <c r="F61" i="242" s="1"/>
  <c r="L73" i="197"/>
  <c r="L77" i="197" s="1"/>
  <c r="I61" i="242" s="1"/>
  <c r="M73" i="197"/>
  <c r="M77" i="197" s="1"/>
  <c r="J61" i="242" s="1"/>
  <c r="J73" i="197"/>
  <c r="J77" i="197" s="1"/>
  <c r="G61" i="242" s="1"/>
  <c r="K73" i="197"/>
  <c r="K77" i="197" s="1"/>
  <c r="H61" i="242" s="1"/>
  <c r="F73" i="197"/>
  <c r="G73" i="197"/>
  <c r="R11" i="197"/>
  <c r="R69" i="197"/>
  <c r="R32" i="196"/>
  <c r="L3" i="196"/>
  <c r="F3" i="196"/>
  <c r="P3" i="196"/>
  <c r="I3" i="196"/>
  <c r="O3" i="196"/>
  <c r="H3" i="196"/>
  <c r="N3" i="196"/>
  <c r="G3" i="196"/>
  <c r="J3" i="196"/>
  <c r="K3" i="196"/>
  <c r="M3" i="196"/>
  <c r="L28" i="196"/>
  <c r="F28" i="196"/>
  <c r="N28" i="196"/>
  <c r="G28" i="196"/>
  <c r="O28" i="196"/>
  <c r="H28" i="196"/>
  <c r="M28" i="196"/>
  <c r="K28" i="196"/>
  <c r="J28" i="196"/>
  <c r="I28" i="196"/>
  <c r="P28" i="196"/>
  <c r="L26" i="196"/>
  <c r="F26" i="196"/>
  <c r="M26" i="196"/>
  <c r="G26" i="196"/>
  <c r="I26" i="196"/>
  <c r="P26" i="196"/>
  <c r="H26" i="196"/>
  <c r="O26" i="196"/>
  <c r="J26" i="196"/>
  <c r="N26" i="196"/>
  <c r="K26" i="196"/>
  <c r="P10" i="196"/>
  <c r="J10" i="196"/>
  <c r="L10" i="196"/>
  <c r="K10" i="196"/>
  <c r="I10" i="196"/>
  <c r="M10" i="196"/>
  <c r="F10" i="196"/>
  <c r="O10" i="196"/>
  <c r="N10" i="196"/>
  <c r="H10" i="196"/>
  <c r="Q10" i="196" s="1"/>
  <c r="G10" i="196"/>
  <c r="P13" i="196"/>
  <c r="K13" i="196"/>
  <c r="L13" i="196"/>
  <c r="J13" i="196"/>
  <c r="I13" i="196"/>
  <c r="M13" i="196"/>
  <c r="F13" i="196"/>
  <c r="N13" i="196"/>
  <c r="H13" i="196"/>
  <c r="G13" i="196"/>
  <c r="O13" i="196"/>
  <c r="P60" i="196"/>
  <c r="J60" i="196"/>
  <c r="I60" i="196"/>
  <c r="L60" i="196"/>
  <c r="M60" i="196"/>
  <c r="N60" i="196"/>
  <c r="G60" i="196"/>
  <c r="K60" i="196"/>
  <c r="H60" i="196"/>
  <c r="O60" i="196"/>
  <c r="F60" i="196"/>
  <c r="F63" i="196"/>
  <c r="R63" i="196" s="1"/>
  <c r="N54" i="196"/>
  <c r="H54" i="196"/>
  <c r="L54" i="196"/>
  <c r="G54" i="196"/>
  <c r="I54" i="196"/>
  <c r="M54" i="196"/>
  <c r="K54" i="196"/>
  <c r="F54" i="196"/>
  <c r="J54" i="196"/>
  <c r="K64" i="196"/>
  <c r="J64" i="196"/>
  <c r="L64" i="196"/>
  <c r="M64" i="196"/>
  <c r="F64" i="196"/>
  <c r="I64" i="196"/>
  <c r="N64" i="196"/>
  <c r="G64" i="196"/>
  <c r="H64" i="196"/>
  <c r="F88" i="196"/>
  <c r="L88" i="196"/>
  <c r="D87" i="196"/>
  <c r="I62" i="196"/>
  <c r="N62" i="196"/>
  <c r="R62" i="196" s="1"/>
  <c r="N74" i="196"/>
  <c r="H74" i="196"/>
  <c r="G74" i="196"/>
  <c r="M74" i="196"/>
  <c r="F74" i="196"/>
  <c r="I74" i="196"/>
  <c r="L74" i="196"/>
  <c r="J74" i="196"/>
  <c r="K74" i="196"/>
  <c r="P7" i="196"/>
  <c r="J7" i="196"/>
  <c r="K7" i="196"/>
  <c r="I7" i="196"/>
  <c r="O7" i="196"/>
  <c r="H7" i="196"/>
  <c r="L7" i="196"/>
  <c r="N7" i="196"/>
  <c r="M7" i="196"/>
  <c r="G7" i="196"/>
  <c r="F7" i="196"/>
  <c r="Q7" i="196" s="1"/>
  <c r="F68" i="196"/>
  <c r="R68" i="196" s="1"/>
  <c r="L45" i="196"/>
  <c r="L46" i="196" s="1"/>
  <c r="R45" i="196"/>
  <c r="N14" i="196"/>
  <c r="H14" i="196"/>
  <c r="O14" i="196"/>
  <c r="I14" i="196"/>
  <c r="P14" i="196"/>
  <c r="F14" i="196"/>
  <c r="M14" i="196"/>
  <c r="L14" i="196"/>
  <c r="G14" i="196"/>
  <c r="K14" i="196"/>
  <c r="J14" i="196"/>
  <c r="N53" i="196"/>
  <c r="H53" i="196"/>
  <c r="J53" i="196"/>
  <c r="K53" i="196"/>
  <c r="L53" i="196"/>
  <c r="I53" i="196"/>
  <c r="M53" i="196"/>
  <c r="F53" i="196"/>
  <c r="G53" i="196"/>
  <c r="Q90" i="196"/>
  <c r="L90" i="196" s="1"/>
  <c r="R90" i="196" s="1"/>
  <c r="N76" i="196"/>
  <c r="H76" i="196"/>
  <c r="L76" i="196"/>
  <c r="G76" i="196"/>
  <c r="I76" i="196"/>
  <c r="J76" i="196"/>
  <c r="F76" i="196"/>
  <c r="K76" i="196"/>
  <c r="M76" i="196"/>
  <c r="K66" i="196"/>
  <c r="H66" i="196"/>
  <c r="M66" i="196"/>
  <c r="N66" i="196"/>
  <c r="F66" i="196"/>
  <c r="G66" i="196"/>
  <c r="L66" i="196"/>
  <c r="I66" i="196"/>
  <c r="J66" i="196"/>
  <c r="N5" i="196"/>
  <c r="H5" i="196"/>
  <c r="J5" i="196"/>
  <c r="P5" i="196"/>
  <c r="I5" i="196"/>
  <c r="O5" i="196"/>
  <c r="G5" i="196"/>
  <c r="K5" i="196"/>
  <c r="M5" i="196"/>
  <c r="Q5" i="196" s="1"/>
  <c r="L5" i="196"/>
  <c r="F5" i="196"/>
  <c r="F11" i="196"/>
  <c r="R11" i="196"/>
  <c r="N73" i="196"/>
  <c r="H73" i="196"/>
  <c r="L73" i="196"/>
  <c r="I73" i="196"/>
  <c r="J73" i="196"/>
  <c r="F73" i="196"/>
  <c r="M73" i="196"/>
  <c r="G73" i="196"/>
  <c r="K73" i="196"/>
  <c r="N8" i="196"/>
  <c r="H8" i="196"/>
  <c r="K8" i="196"/>
  <c r="J8" i="196"/>
  <c r="P8" i="196"/>
  <c r="I8" i="196"/>
  <c r="L8" i="196"/>
  <c r="F8" i="196"/>
  <c r="O8" i="196"/>
  <c r="M8" i="196"/>
  <c r="G8" i="196"/>
  <c r="Q8" i="196" s="1"/>
  <c r="N61" i="196"/>
  <c r="H61" i="196"/>
  <c r="J61" i="196"/>
  <c r="O61" i="196"/>
  <c r="F61" i="196"/>
  <c r="P61" i="196"/>
  <c r="G61" i="196"/>
  <c r="L61" i="196"/>
  <c r="K61" i="196"/>
  <c r="I61" i="196"/>
  <c r="M61" i="196"/>
  <c r="N16" i="196"/>
  <c r="H16" i="196"/>
  <c r="O16" i="196"/>
  <c r="I16" i="196"/>
  <c r="P16" i="196"/>
  <c r="F16" i="196"/>
  <c r="M16" i="196"/>
  <c r="L16" i="196"/>
  <c r="G16" i="196"/>
  <c r="J16" i="196"/>
  <c r="K16" i="196"/>
  <c r="P57" i="196"/>
  <c r="J57" i="196"/>
  <c r="O57" i="196"/>
  <c r="H57" i="196"/>
  <c r="K57" i="196"/>
  <c r="L57" i="196"/>
  <c r="N57" i="196"/>
  <c r="M57" i="196"/>
  <c r="F57" i="196"/>
  <c r="I57" i="196"/>
  <c r="G57" i="196"/>
  <c r="Q57" i="196" s="1"/>
  <c r="R57" i="196" s="1"/>
  <c r="F44" i="196"/>
  <c r="F46" i="196" s="1"/>
  <c r="H67" i="196"/>
  <c r="R67" i="196" s="1"/>
  <c r="H94" i="196"/>
  <c r="O94" i="196" s="1"/>
  <c r="L56" i="196"/>
  <c r="F56" i="196"/>
  <c r="O56" i="196"/>
  <c r="H56" i="196"/>
  <c r="P56" i="196"/>
  <c r="G56" i="196"/>
  <c r="I56" i="196"/>
  <c r="K56" i="196"/>
  <c r="N56" i="196"/>
  <c r="M56" i="196"/>
  <c r="J56" i="196"/>
  <c r="L9" i="196"/>
  <c r="F9" i="196"/>
  <c r="K9" i="196"/>
  <c r="J9" i="196"/>
  <c r="P9" i="196"/>
  <c r="I9" i="196"/>
  <c r="M9" i="196"/>
  <c r="N9" i="196"/>
  <c r="H9" i="196"/>
  <c r="G9" i="196"/>
  <c r="O9" i="196"/>
  <c r="N93" i="196"/>
  <c r="H93" i="196"/>
  <c r="O93" i="196"/>
  <c r="G93" i="196"/>
  <c r="M93" i="196"/>
  <c r="L93" i="196"/>
  <c r="K93" i="196"/>
  <c r="P93" i="196"/>
  <c r="F93" i="196"/>
  <c r="I93" i="196"/>
  <c r="J93" i="196"/>
  <c r="N75" i="196"/>
  <c r="H75" i="196"/>
  <c r="J75" i="196"/>
  <c r="K75" i="196"/>
  <c r="L75" i="196"/>
  <c r="G75" i="196"/>
  <c r="F75" i="196"/>
  <c r="I75" i="196"/>
  <c r="M75" i="196"/>
  <c r="N30" i="196"/>
  <c r="H30" i="196"/>
  <c r="O30" i="196"/>
  <c r="G30" i="196"/>
  <c r="P30" i="196"/>
  <c r="I30" i="196"/>
  <c r="F30" i="196"/>
  <c r="Q30" i="196" s="1"/>
  <c r="L30" i="196"/>
  <c r="M30" i="196"/>
  <c r="J30" i="196"/>
  <c r="K30" i="196"/>
  <c r="F81" i="196"/>
  <c r="L81" i="196" s="1"/>
  <c r="R81" i="196" s="1"/>
  <c r="N50" i="196"/>
  <c r="H50" i="196"/>
  <c r="J50" i="196"/>
  <c r="L50" i="196"/>
  <c r="M50" i="196"/>
  <c r="G50" i="196"/>
  <c r="K50" i="196"/>
  <c r="I50" i="196"/>
  <c r="F50" i="196"/>
  <c r="F89" i="196"/>
  <c r="N52" i="196"/>
  <c r="H52" i="196"/>
  <c r="G52" i="196"/>
  <c r="M52" i="196"/>
  <c r="F52" i="196"/>
  <c r="L52" i="196"/>
  <c r="J52" i="196"/>
  <c r="O52" i="196" s="1"/>
  <c r="K52" i="196"/>
  <c r="I52" i="196"/>
  <c r="R43" i="196"/>
  <c r="D46" i="196"/>
  <c r="I43" i="196"/>
  <c r="I46" i="196" s="1"/>
  <c r="K34" i="196"/>
  <c r="N34" i="196"/>
  <c r="G34" i="196"/>
  <c r="J34" i="196"/>
  <c r="L34" i="196"/>
  <c r="F34" i="196"/>
  <c r="P34" i="196"/>
  <c r="M34" i="196"/>
  <c r="O34" i="196"/>
  <c r="H34" i="196"/>
  <c r="I34" i="196"/>
  <c r="F69" i="196"/>
  <c r="L69" i="196" s="1"/>
  <c r="R69" i="196" s="1"/>
  <c r="L6" i="196"/>
  <c r="F6" i="196"/>
  <c r="J6" i="196"/>
  <c r="P6" i="196"/>
  <c r="I6" i="196"/>
  <c r="O6" i="196"/>
  <c r="H6" i="196"/>
  <c r="K6" i="196"/>
  <c r="M6" i="196"/>
  <c r="G6" i="196"/>
  <c r="N6" i="196"/>
  <c r="Q17" i="196"/>
  <c r="R17" i="196" s="1"/>
  <c r="N33" i="196"/>
  <c r="H33" i="196"/>
  <c r="P33" i="196"/>
  <c r="I33" i="196"/>
  <c r="J33" i="196"/>
  <c r="G33" i="196"/>
  <c r="F33" i="196"/>
  <c r="O33" i="196"/>
  <c r="M33" i="196"/>
  <c r="K33" i="196"/>
  <c r="L33" i="196"/>
  <c r="N27" i="196"/>
  <c r="F27" i="196"/>
  <c r="M27" i="196"/>
  <c r="O27" i="196"/>
  <c r="P27" i="196"/>
  <c r="K27" i="196"/>
  <c r="H27" i="196"/>
  <c r="J27" i="196"/>
  <c r="I27" i="196"/>
  <c r="K65" i="196"/>
  <c r="M65" i="196"/>
  <c r="F65" i="196"/>
  <c r="H65" i="196"/>
  <c r="I65" i="196"/>
  <c r="L65" i="196"/>
  <c r="N65" i="196"/>
  <c r="G65" i="196"/>
  <c r="J65" i="196"/>
  <c r="L59" i="196"/>
  <c r="F59" i="196"/>
  <c r="P59" i="196"/>
  <c r="I59" i="196"/>
  <c r="H59" i="196"/>
  <c r="J59" i="196"/>
  <c r="N59" i="196"/>
  <c r="M59" i="196"/>
  <c r="G59" i="196"/>
  <c r="K59" i="196"/>
  <c r="O59" i="196"/>
  <c r="L31" i="196"/>
  <c r="F31" i="196"/>
  <c r="O31" i="196"/>
  <c r="H31" i="196"/>
  <c r="P31" i="196"/>
  <c r="I31" i="196"/>
  <c r="N31" i="196"/>
  <c r="M31" i="196"/>
  <c r="K31" i="196"/>
  <c r="J31" i="196"/>
  <c r="G31" i="196"/>
  <c r="P29" i="196"/>
  <c r="J29" i="196"/>
  <c r="N29" i="196"/>
  <c r="G29" i="196"/>
  <c r="O29" i="196"/>
  <c r="H29" i="196"/>
  <c r="K29" i="196"/>
  <c r="I29" i="196"/>
  <c r="F29" i="196"/>
  <c r="L29" i="196"/>
  <c r="M29" i="196"/>
  <c r="K12" i="196"/>
  <c r="I12" i="196"/>
  <c r="H12" i="196"/>
  <c r="N12" i="196"/>
  <c r="G12" i="196"/>
  <c r="J12" i="196"/>
  <c r="M12" i="196"/>
  <c r="L12" i="196"/>
  <c r="F12" i="196"/>
  <c r="N55" i="196"/>
  <c r="H55" i="196"/>
  <c r="O55" i="196"/>
  <c r="G55" i="196"/>
  <c r="L55" i="196"/>
  <c r="M55" i="196"/>
  <c r="F55" i="196"/>
  <c r="K55" i="196"/>
  <c r="P55" i="196"/>
  <c r="I55" i="196"/>
  <c r="J55" i="196"/>
  <c r="D92" i="196"/>
  <c r="N58" i="196"/>
  <c r="H58" i="196"/>
  <c r="P58" i="196"/>
  <c r="I58" i="196"/>
  <c r="M58" i="196"/>
  <c r="O58" i="196"/>
  <c r="F58" i="196"/>
  <c r="L58" i="196"/>
  <c r="K58" i="196"/>
  <c r="J58" i="196"/>
  <c r="G58" i="196"/>
  <c r="N51" i="196"/>
  <c r="H51" i="196"/>
  <c r="L51" i="196"/>
  <c r="I51" i="196"/>
  <c r="J51" i="196"/>
  <c r="M51" i="196"/>
  <c r="K51" i="196"/>
  <c r="G51" i="196"/>
  <c r="F51" i="196"/>
  <c r="N47" i="196"/>
  <c r="N48" i="196" s="1"/>
  <c r="F47" i="196"/>
  <c r="F48" i="196" s="1"/>
  <c r="K47" i="196"/>
  <c r="K48" i="196" s="1"/>
  <c r="R47" i="196"/>
  <c r="D48" i="196"/>
  <c r="F72" i="196"/>
  <c r="F77" i="196" s="1"/>
  <c r="C60" i="242" s="1"/>
  <c r="F15" i="196"/>
  <c r="L15" i="196" s="1"/>
  <c r="R15" i="196" s="1"/>
  <c r="R28" i="195"/>
  <c r="L92" i="195"/>
  <c r="H92" i="195"/>
  <c r="F92" i="195"/>
  <c r="J92" i="195"/>
  <c r="R13" i="195"/>
  <c r="R27" i="195"/>
  <c r="N55" i="195"/>
  <c r="H55" i="195"/>
  <c r="K55" i="195"/>
  <c r="G55" i="195"/>
  <c r="I55" i="195"/>
  <c r="J55" i="195"/>
  <c r="O55" i="195"/>
  <c r="F55" i="195"/>
  <c r="L55" i="195"/>
  <c r="M55" i="195"/>
  <c r="K33" i="195"/>
  <c r="L33" i="195"/>
  <c r="M33" i="195"/>
  <c r="F33" i="195"/>
  <c r="O33" i="195"/>
  <c r="N33" i="195"/>
  <c r="I33" i="195"/>
  <c r="J33" i="195"/>
  <c r="P33" i="195"/>
  <c r="G33" i="195"/>
  <c r="H33" i="195"/>
  <c r="L56" i="195"/>
  <c r="F56" i="195"/>
  <c r="K56" i="195"/>
  <c r="J56" i="195"/>
  <c r="M56" i="195"/>
  <c r="H56" i="195"/>
  <c r="Q56" i="195" s="1"/>
  <c r="O56" i="195"/>
  <c r="G56" i="195"/>
  <c r="P56" i="195"/>
  <c r="I56" i="195"/>
  <c r="N56" i="195"/>
  <c r="M4" i="195"/>
  <c r="G4" i="195"/>
  <c r="O4" i="195"/>
  <c r="H4" i="195"/>
  <c r="N4" i="195"/>
  <c r="F4" i="195"/>
  <c r="L4" i="195"/>
  <c r="P4" i="195"/>
  <c r="I4" i="195"/>
  <c r="K4" i="195"/>
  <c r="J4" i="195"/>
  <c r="N93" i="195"/>
  <c r="H93" i="195"/>
  <c r="K93" i="195"/>
  <c r="I93" i="195"/>
  <c r="P93" i="195"/>
  <c r="G93" i="195"/>
  <c r="O93" i="195"/>
  <c r="F93" i="195"/>
  <c r="J93" i="195"/>
  <c r="L93" i="195"/>
  <c r="M93" i="195"/>
  <c r="K30" i="195"/>
  <c r="J30" i="195"/>
  <c r="L30" i="195"/>
  <c r="N30" i="195"/>
  <c r="M30" i="195"/>
  <c r="I30" i="195"/>
  <c r="O30" i="195"/>
  <c r="F30" i="195"/>
  <c r="H30" i="195"/>
  <c r="G30" i="195"/>
  <c r="P30" i="195"/>
  <c r="K65" i="195"/>
  <c r="I65" i="195"/>
  <c r="L65" i="195"/>
  <c r="M65" i="195"/>
  <c r="H65" i="195"/>
  <c r="G65" i="195"/>
  <c r="F65" i="195"/>
  <c r="J65" i="195"/>
  <c r="N65" i="195"/>
  <c r="R43" i="195"/>
  <c r="O3" i="195"/>
  <c r="I3" i="195"/>
  <c r="N3" i="195"/>
  <c r="G3" i="195"/>
  <c r="M3" i="195"/>
  <c r="F3" i="195"/>
  <c r="L3" i="195"/>
  <c r="P3" i="195"/>
  <c r="H3" i="195"/>
  <c r="K3" i="195"/>
  <c r="J3" i="195"/>
  <c r="M29" i="195"/>
  <c r="G29" i="195"/>
  <c r="J29" i="195"/>
  <c r="K29" i="195"/>
  <c r="P29" i="195"/>
  <c r="F29" i="195"/>
  <c r="O29" i="195"/>
  <c r="N29" i="195"/>
  <c r="H29" i="195"/>
  <c r="L29" i="195"/>
  <c r="I29" i="195"/>
  <c r="N54" i="195"/>
  <c r="H54" i="195"/>
  <c r="I54" i="195"/>
  <c r="K54" i="195"/>
  <c r="L54" i="195"/>
  <c r="G54" i="195"/>
  <c r="F54" i="195"/>
  <c r="J54" i="195"/>
  <c r="M54" i="195"/>
  <c r="L45" i="195"/>
  <c r="L46" i="195" s="1"/>
  <c r="R45" i="195"/>
  <c r="F89" i="195"/>
  <c r="L89" i="195" s="1"/>
  <c r="K16" i="195"/>
  <c r="L16" i="195"/>
  <c r="F16" i="195"/>
  <c r="N16" i="195"/>
  <c r="M16" i="195"/>
  <c r="J16" i="195"/>
  <c r="O16" i="195"/>
  <c r="G16" i="195"/>
  <c r="I16" i="195"/>
  <c r="H16" i="195"/>
  <c r="P16" i="195"/>
  <c r="F44" i="195"/>
  <c r="F46" i="195" s="1"/>
  <c r="D46" i="195"/>
  <c r="H67" i="195"/>
  <c r="R67" i="195" s="1"/>
  <c r="H94" i="195"/>
  <c r="O94" i="195" s="1"/>
  <c r="R94" i="195" s="1"/>
  <c r="N61" i="195"/>
  <c r="H61" i="195"/>
  <c r="M61" i="195"/>
  <c r="F61" i="195"/>
  <c r="J61" i="195"/>
  <c r="K61" i="195"/>
  <c r="P61" i="195"/>
  <c r="I61" i="195"/>
  <c r="Q61" i="195" s="1"/>
  <c r="O61" i="195"/>
  <c r="L61" i="195"/>
  <c r="G61" i="195"/>
  <c r="O76" i="195"/>
  <c r="R76" i="195" s="1"/>
  <c r="N52" i="195"/>
  <c r="H52" i="195"/>
  <c r="K52" i="195"/>
  <c r="I52" i="195"/>
  <c r="J52" i="195"/>
  <c r="F52" i="195"/>
  <c r="M52" i="195"/>
  <c r="G52" i="195"/>
  <c r="L52" i="195"/>
  <c r="K14" i="195"/>
  <c r="L14" i="195"/>
  <c r="F14" i="195"/>
  <c r="N14" i="195"/>
  <c r="M14" i="195"/>
  <c r="J14" i="195"/>
  <c r="O14" i="195"/>
  <c r="G14" i="195"/>
  <c r="I14" i="195"/>
  <c r="P14" i="195"/>
  <c r="H14" i="195"/>
  <c r="O26" i="195"/>
  <c r="I26" i="195"/>
  <c r="P26" i="195"/>
  <c r="J26" i="195"/>
  <c r="N26" i="195"/>
  <c r="F26" i="195"/>
  <c r="M26" i="195"/>
  <c r="L26" i="195"/>
  <c r="G26" i="195"/>
  <c r="K26" i="195"/>
  <c r="H26" i="195"/>
  <c r="O74" i="195"/>
  <c r="R74" i="195" s="1"/>
  <c r="K5" i="195"/>
  <c r="O5" i="195"/>
  <c r="H5" i="195"/>
  <c r="N5" i="195"/>
  <c r="G5" i="195"/>
  <c r="M5" i="195"/>
  <c r="F5" i="195"/>
  <c r="P5" i="195"/>
  <c r="I5" i="195"/>
  <c r="L5" i="195"/>
  <c r="J5" i="195"/>
  <c r="N53" i="195"/>
  <c r="H53" i="195"/>
  <c r="M53" i="195"/>
  <c r="F53" i="195"/>
  <c r="G53" i="195"/>
  <c r="I53" i="195"/>
  <c r="L53" i="195"/>
  <c r="J53" i="195"/>
  <c r="K53" i="195"/>
  <c r="P57" i="195"/>
  <c r="J57" i="195"/>
  <c r="L57" i="195"/>
  <c r="N57" i="195"/>
  <c r="F57" i="195"/>
  <c r="O57" i="195"/>
  <c r="G57" i="195"/>
  <c r="H57" i="195"/>
  <c r="M57" i="195"/>
  <c r="I57" i="195"/>
  <c r="K57" i="195"/>
  <c r="K34" i="195"/>
  <c r="J34" i="195"/>
  <c r="N34" i="195"/>
  <c r="F34" i="195"/>
  <c r="O34" i="195"/>
  <c r="G34" i="195"/>
  <c r="M34" i="195"/>
  <c r="L34" i="195"/>
  <c r="H34" i="195"/>
  <c r="I34" i="195"/>
  <c r="P34" i="195"/>
  <c r="F69" i="195"/>
  <c r="L69" i="195" s="1"/>
  <c r="R69" i="195" s="1"/>
  <c r="P60" i="195"/>
  <c r="J60" i="195"/>
  <c r="M60" i="195"/>
  <c r="F60" i="195"/>
  <c r="O60" i="195"/>
  <c r="G60" i="195"/>
  <c r="H60" i="195"/>
  <c r="N60" i="195"/>
  <c r="K60" i="195"/>
  <c r="L60" i="195"/>
  <c r="I60" i="195"/>
  <c r="M32" i="195"/>
  <c r="G32" i="195"/>
  <c r="K32" i="195"/>
  <c r="L32" i="195"/>
  <c r="H32" i="195"/>
  <c r="P32" i="195"/>
  <c r="F32" i="195"/>
  <c r="N32" i="195"/>
  <c r="O32" i="195"/>
  <c r="I32" i="195"/>
  <c r="J32" i="195"/>
  <c r="F68" i="195"/>
  <c r="R68" i="195" s="1"/>
  <c r="K8" i="195"/>
  <c r="P8" i="195"/>
  <c r="I8" i="195"/>
  <c r="O8" i="195"/>
  <c r="H8" i="195"/>
  <c r="N8" i="195"/>
  <c r="G8" i="195"/>
  <c r="J8" i="195"/>
  <c r="F8" i="195"/>
  <c r="Q8" i="195" s="1"/>
  <c r="M8" i="195"/>
  <c r="L8" i="195"/>
  <c r="N51" i="195"/>
  <c r="H51" i="195"/>
  <c r="I51" i="195"/>
  <c r="L51" i="195"/>
  <c r="M51" i="195"/>
  <c r="F51" i="195"/>
  <c r="K51" i="195"/>
  <c r="G51" i="195"/>
  <c r="J51" i="195"/>
  <c r="Q90" i="195"/>
  <c r="L90" i="195" s="1"/>
  <c r="R90" i="195" s="1"/>
  <c r="N75" i="195"/>
  <c r="H75" i="195"/>
  <c r="M75" i="195"/>
  <c r="F75" i="195"/>
  <c r="G75" i="195"/>
  <c r="K75" i="195"/>
  <c r="J75" i="195"/>
  <c r="I75" i="195"/>
  <c r="L75" i="195"/>
  <c r="N58" i="195"/>
  <c r="H58" i="195"/>
  <c r="L58" i="195"/>
  <c r="I58" i="195"/>
  <c r="J58" i="195"/>
  <c r="F58" i="195"/>
  <c r="P58" i="195"/>
  <c r="O58" i="195"/>
  <c r="M58" i="195"/>
  <c r="G58" i="195"/>
  <c r="K58" i="195"/>
  <c r="D48" i="195"/>
  <c r="F47" i="195"/>
  <c r="F48" i="195" s="1"/>
  <c r="K47" i="195"/>
  <c r="K48" i="195" s="1"/>
  <c r="N47" i="195"/>
  <c r="N48" i="195" s="1"/>
  <c r="F72" i="195"/>
  <c r="R72" i="195" s="1"/>
  <c r="N50" i="195"/>
  <c r="H50" i="195"/>
  <c r="M50" i="195"/>
  <c r="F50" i="195"/>
  <c r="G50" i="195"/>
  <c r="I50" i="195"/>
  <c r="K50" i="195"/>
  <c r="L50" i="195"/>
  <c r="J50" i="195"/>
  <c r="L15" i="195"/>
  <c r="R15" i="195" s="1"/>
  <c r="N73" i="195"/>
  <c r="N77" i="195" s="1"/>
  <c r="K59" i="242" s="1"/>
  <c r="H73" i="195"/>
  <c r="H77" i="195" s="1"/>
  <c r="E59" i="242" s="1"/>
  <c r="I73" i="195"/>
  <c r="I77" i="195" s="1"/>
  <c r="F59" i="242" s="1"/>
  <c r="L73" i="195"/>
  <c r="M73" i="195"/>
  <c r="J73" i="195"/>
  <c r="J77" i="195" s="1"/>
  <c r="G59" i="242" s="1"/>
  <c r="G73" i="195"/>
  <c r="G77" i="195" s="1"/>
  <c r="D59" i="242" s="1"/>
  <c r="F73" i="195"/>
  <c r="K73" i="195"/>
  <c r="K77" i="195" s="1"/>
  <c r="H59" i="242" s="1"/>
  <c r="K66" i="195"/>
  <c r="L66" i="195"/>
  <c r="H66" i="195"/>
  <c r="I66" i="195"/>
  <c r="J66" i="195"/>
  <c r="G66" i="195"/>
  <c r="F66" i="195"/>
  <c r="M66" i="195"/>
  <c r="N66" i="195"/>
  <c r="N12" i="195"/>
  <c r="H12" i="195"/>
  <c r="G12" i="195"/>
  <c r="M12" i="195"/>
  <c r="F12" i="195"/>
  <c r="L12" i="195"/>
  <c r="I12" i="195"/>
  <c r="K12" i="195"/>
  <c r="J12" i="195"/>
  <c r="F11" i="195"/>
  <c r="R11" i="195" s="1"/>
  <c r="I62" i="195"/>
  <c r="N62" i="195" s="1"/>
  <c r="L59" i="195"/>
  <c r="F59" i="195"/>
  <c r="M59" i="195"/>
  <c r="K59" i="195"/>
  <c r="N59" i="195"/>
  <c r="G59" i="195"/>
  <c r="J59" i="195"/>
  <c r="P59" i="195"/>
  <c r="O59" i="195"/>
  <c r="H59" i="195"/>
  <c r="I59" i="195"/>
  <c r="K64" i="195"/>
  <c r="N64" i="195"/>
  <c r="G64" i="195"/>
  <c r="F64" i="195"/>
  <c r="H64" i="195"/>
  <c r="I64" i="195"/>
  <c r="M64" i="195"/>
  <c r="J64" i="195"/>
  <c r="L64" i="195"/>
  <c r="D87" i="195"/>
  <c r="F88" i="195"/>
  <c r="L88" i="195" s="1"/>
  <c r="R9" i="195"/>
  <c r="D87" i="194"/>
  <c r="F88" i="194"/>
  <c r="L88" i="194" s="1"/>
  <c r="R88" i="194" s="1"/>
  <c r="R62" i="194"/>
  <c r="R33" i="194"/>
  <c r="N47" i="194"/>
  <c r="N48" i="194" s="1"/>
  <c r="K47" i="194"/>
  <c r="K48" i="194" s="1"/>
  <c r="F47" i="194"/>
  <c r="F48" i="194" s="1"/>
  <c r="D48" i="194"/>
  <c r="L45" i="194"/>
  <c r="L46" i="194" s="1"/>
  <c r="R64" i="194"/>
  <c r="F44" i="194"/>
  <c r="F46" i="194" s="1"/>
  <c r="R44" i="194"/>
  <c r="F72" i="194"/>
  <c r="R72" i="194" s="1"/>
  <c r="R11" i="194"/>
  <c r="H94" i="194"/>
  <c r="Q90" i="194"/>
  <c r="L90" i="194" s="1"/>
  <c r="R90" i="194" s="1"/>
  <c r="R63" i="194"/>
  <c r="F89" i="194"/>
  <c r="L89" i="194" s="1"/>
  <c r="R89" i="194" s="1"/>
  <c r="D46" i="194"/>
  <c r="R43" i="194"/>
  <c r="I43" i="194"/>
  <c r="I46" i="194" s="1"/>
  <c r="R67" i="194"/>
  <c r="H92" i="194"/>
  <c r="F92" i="194"/>
  <c r="J92" i="194"/>
  <c r="L92" i="194"/>
  <c r="R15" i="194"/>
  <c r="R68" i="194"/>
  <c r="F81" i="194"/>
  <c r="L93" i="194"/>
  <c r="F93" i="194"/>
  <c r="K93" i="194"/>
  <c r="P93" i="194"/>
  <c r="J93" i="194"/>
  <c r="H93" i="194"/>
  <c r="N93" i="194"/>
  <c r="I93" i="194"/>
  <c r="G93" i="194"/>
  <c r="O93" i="194"/>
  <c r="M93" i="194"/>
  <c r="R55" i="193"/>
  <c r="I43" i="193"/>
  <c r="I46" i="193" s="1"/>
  <c r="D46" i="193"/>
  <c r="H92" i="193"/>
  <c r="J92" i="193"/>
  <c r="L92" i="193"/>
  <c r="F92" i="193"/>
  <c r="M30" i="193"/>
  <c r="G30" i="193"/>
  <c r="N30" i="193"/>
  <c r="H30" i="193"/>
  <c r="J30" i="193"/>
  <c r="I30" i="193"/>
  <c r="P30" i="193"/>
  <c r="F30" i="193"/>
  <c r="Q30" i="193" s="1"/>
  <c r="K30" i="193"/>
  <c r="O30" i="193"/>
  <c r="L30" i="193"/>
  <c r="L13" i="193"/>
  <c r="F13" i="193"/>
  <c r="K13" i="193"/>
  <c r="J13" i="193"/>
  <c r="P13" i="193"/>
  <c r="I13" i="193"/>
  <c r="M13" i="193"/>
  <c r="N13" i="193"/>
  <c r="H13" i="193"/>
  <c r="G13" i="193"/>
  <c r="O13" i="193"/>
  <c r="F63" i="193"/>
  <c r="R63" i="193" s="1"/>
  <c r="P14" i="193"/>
  <c r="J14" i="193"/>
  <c r="L14" i="193"/>
  <c r="K14" i="193"/>
  <c r="I14" i="193"/>
  <c r="M14" i="193"/>
  <c r="F14" i="193"/>
  <c r="O14" i="193"/>
  <c r="H14" i="193"/>
  <c r="N14" i="193"/>
  <c r="G14" i="193"/>
  <c r="F81" i="193"/>
  <c r="L81" i="193" s="1"/>
  <c r="R81" i="193" s="1"/>
  <c r="M50" i="193"/>
  <c r="G50" i="193"/>
  <c r="K50" i="193"/>
  <c r="L50" i="193"/>
  <c r="H50" i="193"/>
  <c r="F50" i="193"/>
  <c r="I50" i="193"/>
  <c r="N50" i="193"/>
  <c r="J50" i="193"/>
  <c r="Q90" i="193"/>
  <c r="L90" i="193"/>
  <c r="R90" i="193" s="1"/>
  <c r="M27" i="193"/>
  <c r="N27" i="193"/>
  <c r="F27" i="193"/>
  <c r="P27" i="193"/>
  <c r="O27" i="193"/>
  <c r="K27" i="193"/>
  <c r="H27" i="193"/>
  <c r="I27" i="193"/>
  <c r="J27" i="193"/>
  <c r="Q48" i="193"/>
  <c r="R48" i="193"/>
  <c r="M26" i="193"/>
  <c r="G26" i="193"/>
  <c r="N26" i="193"/>
  <c r="H26" i="193"/>
  <c r="J26" i="193"/>
  <c r="I26" i="193"/>
  <c r="P26" i="193"/>
  <c r="F26" i="193"/>
  <c r="K26" i="193"/>
  <c r="O26" i="193"/>
  <c r="L26" i="193"/>
  <c r="K4" i="193"/>
  <c r="P4" i="193"/>
  <c r="I4" i="193"/>
  <c r="O4" i="193"/>
  <c r="H4" i="193"/>
  <c r="N4" i="193"/>
  <c r="G4" i="193"/>
  <c r="J4" i="193"/>
  <c r="M4" i="193"/>
  <c r="L4" i="193"/>
  <c r="F4" i="193"/>
  <c r="Q4" i="193" s="1"/>
  <c r="M33" i="193"/>
  <c r="G33" i="193"/>
  <c r="N33" i="193"/>
  <c r="H33" i="193"/>
  <c r="L33" i="193"/>
  <c r="K33" i="193"/>
  <c r="J33" i="193"/>
  <c r="O33" i="193"/>
  <c r="P33" i="193"/>
  <c r="I33" i="193"/>
  <c r="F33" i="193"/>
  <c r="Q33" i="193" s="1"/>
  <c r="R33" i="193" s="1"/>
  <c r="J66" i="193"/>
  <c r="I66" i="193"/>
  <c r="N66" i="193"/>
  <c r="G66" i="193"/>
  <c r="K66" i="193"/>
  <c r="H66" i="193"/>
  <c r="F66" i="193"/>
  <c r="L66" i="193"/>
  <c r="M66" i="193"/>
  <c r="M51" i="193"/>
  <c r="G51" i="193"/>
  <c r="N51" i="193"/>
  <c r="F51" i="193"/>
  <c r="H51" i="193"/>
  <c r="L51" i="193"/>
  <c r="I51" i="193"/>
  <c r="J51" i="193"/>
  <c r="K51" i="193"/>
  <c r="K7" i="193"/>
  <c r="J7" i="193"/>
  <c r="P7" i="193"/>
  <c r="I7" i="193"/>
  <c r="O7" i="193"/>
  <c r="H7" i="193"/>
  <c r="L7" i="193"/>
  <c r="N7" i="193"/>
  <c r="G7" i="193"/>
  <c r="M7" i="193"/>
  <c r="F7" i="193"/>
  <c r="Q7" i="193" s="1"/>
  <c r="O60" i="193"/>
  <c r="I60" i="193"/>
  <c r="K60" i="193"/>
  <c r="L60" i="193"/>
  <c r="G60" i="193"/>
  <c r="M60" i="193"/>
  <c r="P60" i="193"/>
  <c r="F60" i="193"/>
  <c r="Q60" i="193" s="1"/>
  <c r="N60" i="193"/>
  <c r="H60" i="193"/>
  <c r="J60" i="193"/>
  <c r="J65" i="193"/>
  <c r="N65" i="193"/>
  <c r="G65" i="193"/>
  <c r="L65" i="193"/>
  <c r="H65" i="193"/>
  <c r="F65" i="193"/>
  <c r="M65" i="193"/>
  <c r="I65" i="193"/>
  <c r="K65" i="193"/>
  <c r="K31" i="193"/>
  <c r="L31" i="193"/>
  <c r="F31" i="193"/>
  <c r="N31" i="193"/>
  <c r="M31" i="193"/>
  <c r="J31" i="193"/>
  <c r="O31" i="193"/>
  <c r="G31" i="193"/>
  <c r="Q31" i="193" s="1"/>
  <c r="P31" i="193"/>
  <c r="H31" i="193"/>
  <c r="I31" i="193"/>
  <c r="K56" i="193"/>
  <c r="P56" i="193"/>
  <c r="I56" i="193"/>
  <c r="J56" i="193"/>
  <c r="H56" i="193"/>
  <c r="G56" i="193"/>
  <c r="O56" i="193"/>
  <c r="F56" i="193"/>
  <c r="L56" i="193"/>
  <c r="M56" i="193"/>
  <c r="N56" i="193"/>
  <c r="M3" i="193"/>
  <c r="G3" i="193"/>
  <c r="P3" i="193"/>
  <c r="I3" i="193"/>
  <c r="O3" i="193"/>
  <c r="H3" i="193"/>
  <c r="N3" i="193"/>
  <c r="F3" i="193"/>
  <c r="J3" i="193"/>
  <c r="K3" i="193"/>
  <c r="L3" i="193"/>
  <c r="P16" i="193"/>
  <c r="J16" i="193"/>
  <c r="O16" i="193"/>
  <c r="H16" i="193"/>
  <c r="N16" i="193"/>
  <c r="G16" i="193"/>
  <c r="M16" i="193"/>
  <c r="F16" i="193"/>
  <c r="I16" i="193"/>
  <c r="L16" i="193"/>
  <c r="K16" i="193"/>
  <c r="F15" i="193"/>
  <c r="K28" i="193"/>
  <c r="L28" i="193"/>
  <c r="F28" i="193"/>
  <c r="J28" i="193"/>
  <c r="I28" i="193"/>
  <c r="P28" i="193"/>
  <c r="H28" i="193"/>
  <c r="M28" i="193"/>
  <c r="G28" i="193"/>
  <c r="O28" i="193"/>
  <c r="N28" i="193"/>
  <c r="O5" i="193"/>
  <c r="I5" i="193"/>
  <c r="J5" i="193"/>
  <c r="P5" i="193"/>
  <c r="H5" i="193"/>
  <c r="N5" i="193"/>
  <c r="G5" i="193"/>
  <c r="K5" i="193"/>
  <c r="M5" i="193"/>
  <c r="L5" i="193"/>
  <c r="F5" i="193"/>
  <c r="F44" i="193"/>
  <c r="F46" i="193" s="1"/>
  <c r="R44" i="193"/>
  <c r="M73" i="193"/>
  <c r="G73" i="193"/>
  <c r="N73" i="193"/>
  <c r="F73" i="193"/>
  <c r="K73" i="193"/>
  <c r="H73" i="193"/>
  <c r="L73" i="193"/>
  <c r="J73" i="193"/>
  <c r="I73" i="193"/>
  <c r="M52" i="193"/>
  <c r="G52" i="193"/>
  <c r="I52" i="193"/>
  <c r="J52" i="193"/>
  <c r="N52" i="193"/>
  <c r="L52" i="193"/>
  <c r="F52" i="193"/>
  <c r="K52" i="193"/>
  <c r="H52" i="193"/>
  <c r="K10" i="193"/>
  <c r="L10" i="193"/>
  <c r="J10" i="193"/>
  <c r="P10" i="193"/>
  <c r="I10" i="193"/>
  <c r="M10" i="193"/>
  <c r="F10" i="193"/>
  <c r="O10" i="193"/>
  <c r="H10" i="193"/>
  <c r="N10" i="193"/>
  <c r="G10" i="193"/>
  <c r="M61" i="193"/>
  <c r="G61" i="193"/>
  <c r="K61" i="193"/>
  <c r="L61" i="193"/>
  <c r="O61" i="193"/>
  <c r="N61" i="193"/>
  <c r="J61" i="193"/>
  <c r="I61" i="193"/>
  <c r="P61" i="193"/>
  <c r="F61" i="193"/>
  <c r="H61" i="193"/>
  <c r="P34" i="193"/>
  <c r="K34" i="193"/>
  <c r="L34" i="193"/>
  <c r="F34" i="193"/>
  <c r="H34" i="193"/>
  <c r="O34" i="193"/>
  <c r="G34" i="193"/>
  <c r="N34" i="193"/>
  <c r="I34" i="193"/>
  <c r="M34" i="193"/>
  <c r="J34" i="193"/>
  <c r="K59" i="193"/>
  <c r="J59" i="193"/>
  <c r="L59" i="193"/>
  <c r="I59" i="193"/>
  <c r="H59" i="193"/>
  <c r="O59" i="193"/>
  <c r="P59" i="193"/>
  <c r="G59" i="193"/>
  <c r="F59" i="193"/>
  <c r="M59" i="193"/>
  <c r="N59" i="193"/>
  <c r="F89" i="193"/>
  <c r="L89" i="193" s="1"/>
  <c r="L12" i="193"/>
  <c r="F12" i="193"/>
  <c r="I12" i="193"/>
  <c r="H12" i="193"/>
  <c r="N12" i="193"/>
  <c r="G12" i="193"/>
  <c r="J12" i="193"/>
  <c r="M12" i="193"/>
  <c r="K12" i="193"/>
  <c r="F68" i="193"/>
  <c r="R68" i="193" s="1"/>
  <c r="H94" i="193"/>
  <c r="M54" i="193"/>
  <c r="G54" i="193"/>
  <c r="N54" i="193"/>
  <c r="F54" i="193"/>
  <c r="H54" i="193"/>
  <c r="L54" i="193"/>
  <c r="K54" i="193"/>
  <c r="J54" i="193"/>
  <c r="I54" i="193"/>
  <c r="O8" i="193"/>
  <c r="I8" i="193"/>
  <c r="K8" i="193"/>
  <c r="J8" i="193"/>
  <c r="P8" i="193"/>
  <c r="H8" i="193"/>
  <c r="L8" i="193"/>
  <c r="F8" i="193"/>
  <c r="N8" i="193"/>
  <c r="M8" i="193"/>
  <c r="G8" i="193"/>
  <c r="M58" i="193"/>
  <c r="G58" i="193"/>
  <c r="J58" i="193"/>
  <c r="K58" i="193"/>
  <c r="N58" i="193"/>
  <c r="H58" i="193"/>
  <c r="L58" i="193"/>
  <c r="I58" i="193"/>
  <c r="O58" i="193"/>
  <c r="P58" i="193"/>
  <c r="F58" i="193"/>
  <c r="O29" i="193"/>
  <c r="I29" i="193"/>
  <c r="P29" i="193"/>
  <c r="J29" i="193"/>
  <c r="N29" i="193"/>
  <c r="F29" i="193"/>
  <c r="M29" i="193"/>
  <c r="L29" i="193"/>
  <c r="G29" i="193"/>
  <c r="K29" i="193"/>
  <c r="Q29" i="193" s="1"/>
  <c r="H29" i="193"/>
  <c r="F69" i="193"/>
  <c r="L45" i="193"/>
  <c r="L46" i="193" s="1"/>
  <c r="M75" i="193"/>
  <c r="G75" i="193"/>
  <c r="K75" i="193"/>
  <c r="I75" i="193"/>
  <c r="L75" i="193"/>
  <c r="N75" i="193"/>
  <c r="J75" i="193"/>
  <c r="F75" i="193"/>
  <c r="H75" i="193"/>
  <c r="J64" i="193"/>
  <c r="L64" i="193"/>
  <c r="I64" i="193"/>
  <c r="M64" i="193"/>
  <c r="F64" i="193"/>
  <c r="K64" i="193"/>
  <c r="N64" i="193"/>
  <c r="G64" i="193"/>
  <c r="H64" i="193"/>
  <c r="I62" i="193"/>
  <c r="N62" i="193" s="1"/>
  <c r="R62" i="193" s="1"/>
  <c r="D93" i="193"/>
  <c r="R6" i="193"/>
  <c r="M53" i="193"/>
  <c r="G53" i="193"/>
  <c r="K53" i="193"/>
  <c r="L53" i="193"/>
  <c r="N53" i="193"/>
  <c r="J53" i="193"/>
  <c r="F53" i="193"/>
  <c r="I53" i="193"/>
  <c r="H53" i="193"/>
  <c r="O32" i="193"/>
  <c r="I32" i="193"/>
  <c r="P32" i="193"/>
  <c r="J32" i="193"/>
  <c r="H32" i="193"/>
  <c r="G32" i="193"/>
  <c r="N32" i="193"/>
  <c r="F32" i="193"/>
  <c r="K32" i="193"/>
  <c r="M32" i="193"/>
  <c r="L32" i="193"/>
  <c r="M9" i="193"/>
  <c r="G9" i="193"/>
  <c r="K9" i="193"/>
  <c r="J9" i="193"/>
  <c r="P9" i="193"/>
  <c r="I9" i="193"/>
  <c r="L9" i="193"/>
  <c r="N9" i="193"/>
  <c r="H9" i="193"/>
  <c r="F9" i="193"/>
  <c r="O9" i="193"/>
  <c r="R72" i="193"/>
  <c r="F72" i="193"/>
  <c r="O57" i="193"/>
  <c r="I57" i="193"/>
  <c r="J57" i="193"/>
  <c r="K57" i="193"/>
  <c r="P57" i="193"/>
  <c r="F57" i="193"/>
  <c r="N57" i="193"/>
  <c r="M57" i="193"/>
  <c r="G57" i="193"/>
  <c r="Q57" i="193" s="1"/>
  <c r="L57" i="193"/>
  <c r="H57" i="193"/>
  <c r="F11" i="193"/>
  <c r="R11" i="193"/>
  <c r="M76" i="193"/>
  <c r="G76" i="193"/>
  <c r="N76" i="193"/>
  <c r="F76" i="193"/>
  <c r="K76" i="193"/>
  <c r="H76" i="193"/>
  <c r="L76" i="193"/>
  <c r="I76" i="193"/>
  <c r="J76" i="193"/>
  <c r="L88" i="193"/>
  <c r="F88" i="193"/>
  <c r="D87" i="193"/>
  <c r="H67" i="193"/>
  <c r="R67" i="193" s="1"/>
  <c r="R61" i="192"/>
  <c r="K14" i="192"/>
  <c r="L14" i="192"/>
  <c r="F14" i="192"/>
  <c r="J14" i="192"/>
  <c r="O14" i="192"/>
  <c r="G14" i="192"/>
  <c r="I14" i="192"/>
  <c r="P14" i="192"/>
  <c r="H14" i="192"/>
  <c r="M14" i="192"/>
  <c r="N14" i="192"/>
  <c r="K66" i="192"/>
  <c r="L66" i="192"/>
  <c r="H66" i="192"/>
  <c r="G66" i="192"/>
  <c r="N66" i="192"/>
  <c r="F66" i="192"/>
  <c r="O66" i="192" s="1"/>
  <c r="R66" i="192" s="1"/>
  <c r="I66" i="192"/>
  <c r="M66" i="192"/>
  <c r="J66" i="192"/>
  <c r="R63" i="192"/>
  <c r="F63" i="192"/>
  <c r="N12" i="192"/>
  <c r="H12" i="192"/>
  <c r="L12" i="192"/>
  <c r="I12" i="192"/>
  <c r="K12" i="192"/>
  <c r="J12" i="192"/>
  <c r="M12" i="192"/>
  <c r="F12" i="192"/>
  <c r="G12" i="192"/>
  <c r="Q6" i="192"/>
  <c r="R6" i="192"/>
  <c r="F11" i="192"/>
  <c r="R11" i="192" s="1"/>
  <c r="I62" i="192"/>
  <c r="N62" i="192"/>
  <c r="R62" i="192" s="1"/>
  <c r="N93" i="192"/>
  <c r="H93" i="192"/>
  <c r="K93" i="192"/>
  <c r="I93" i="192"/>
  <c r="P93" i="192"/>
  <c r="G93" i="192"/>
  <c r="O93" i="192"/>
  <c r="F93" i="192"/>
  <c r="J93" i="192"/>
  <c r="M93" i="192"/>
  <c r="L93" i="192"/>
  <c r="K30" i="192"/>
  <c r="J30" i="192"/>
  <c r="L30" i="192"/>
  <c r="I30" i="192"/>
  <c r="O30" i="192"/>
  <c r="F30" i="192"/>
  <c r="N30" i="192"/>
  <c r="H30" i="192"/>
  <c r="Q30" i="192" s="1"/>
  <c r="P30" i="192"/>
  <c r="G30" i="192"/>
  <c r="M30" i="192"/>
  <c r="K65" i="192"/>
  <c r="I65" i="192"/>
  <c r="L65" i="192"/>
  <c r="J65" i="192"/>
  <c r="H65" i="192"/>
  <c r="M65" i="192"/>
  <c r="N65" i="192"/>
  <c r="G65" i="192"/>
  <c r="F65" i="192"/>
  <c r="I43" i="192"/>
  <c r="I46" i="192" s="1"/>
  <c r="D46" i="192"/>
  <c r="R43" i="192"/>
  <c r="M7" i="192"/>
  <c r="G7" i="192"/>
  <c r="N7" i="192"/>
  <c r="F7" i="192"/>
  <c r="L7" i="192"/>
  <c r="K7" i="192"/>
  <c r="O7" i="192"/>
  <c r="H7" i="192"/>
  <c r="J7" i="192"/>
  <c r="P7" i="192"/>
  <c r="I7" i="192"/>
  <c r="N52" i="192"/>
  <c r="H52" i="192"/>
  <c r="K52" i="192"/>
  <c r="I52" i="192"/>
  <c r="J52" i="192"/>
  <c r="M52" i="192"/>
  <c r="G52" i="192"/>
  <c r="F52" i="192"/>
  <c r="L52" i="192"/>
  <c r="O3" i="192"/>
  <c r="I3" i="192"/>
  <c r="L3" i="192"/>
  <c r="H3" i="192"/>
  <c r="K3" i="192"/>
  <c r="J3" i="192"/>
  <c r="M3" i="192"/>
  <c r="F3" i="192"/>
  <c r="P3" i="192"/>
  <c r="N3" i="192"/>
  <c r="G3" i="192"/>
  <c r="M32" i="192"/>
  <c r="G32" i="192"/>
  <c r="K32" i="192"/>
  <c r="L32" i="192"/>
  <c r="O32" i="192"/>
  <c r="I32" i="192"/>
  <c r="H32" i="192"/>
  <c r="N32" i="192"/>
  <c r="J32" i="192"/>
  <c r="P32" i="192"/>
  <c r="F32" i="192"/>
  <c r="N73" i="192"/>
  <c r="H73" i="192"/>
  <c r="I73" i="192"/>
  <c r="L73" i="192"/>
  <c r="K73" i="192"/>
  <c r="J73" i="192"/>
  <c r="M73" i="192"/>
  <c r="F73" i="192"/>
  <c r="G73" i="192"/>
  <c r="K16" i="192"/>
  <c r="L16" i="192"/>
  <c r="F16" i="192"/>
  <c r="J16" i="192"/>
  <c r="O16" i="192"/>
  <c r="G16" i="192"/>
  <c r="I16" i="192"/>
  <c r="P16" i="192"/>
  <c r="H16" i="192"/>
  <c r="M16" i="192"/>
  <c r="N16" i="192"/>
  <c r="F44" i="192"/>
  <c r="F46" i="192" s="1"/>
  <c r="H67" i="192"/>
  <c r="R67" i="192" s="1"/>
  <c r="H94" i="192"/>
  <c r="O94" i="192" s="1"/>
  <c r="O28" i="192"/>
  <c r="I28" i="192"/>
  <c r="J28" i="192"/>
  <c r="K28" i="192"/>
  <c r="P28" i="192"/>
  <c r="F28" i="192"/>
  <c r="L28" i="192"/>
  <c r="N28" i="192"/>
  <c r="H28" i="192"/>
  <c r="M28" i="192"/>
  <c r="G28" i="192"/>
  <c r="M29" i="192"/>
  <c r="G29" i="192"/>
  <c r="J29" i="192"/>
  <c r="K29" i="192"/>
  <c r="N29" i="192"/>
  <c r="H29" i="192"/>
  <c r="F29" i="192"/>
  <c r="L29" i="192"/>
  <c r="P29" i="192"/>
  <c r="I29" i="192"/>
  <c r="O29" i="192"/>
  <c r="O31" i="192"/>
  <c r="I31" i="192"/>
  <c r="K31" i="192"/>
  <c r="L31" i="192"/>
  <c r="G31" i="192"/>
  <c r="M31" i="192"/>
  <c r="P31" i="192"/>
  <c r="F31" i="192"/>
  <c r="J31" i="192"/>
  <c r="N31" i="192"/>
  <c r="H31" i="192"/>
  <c r="K33" i="192"/>
  <c r="L33" i="192"/>
  <c r="M33" i="192"/>
  <c r="F33" i="192"/>
  <c r="J33" i="192"/>
  <c r="P33" i="192"/>
  <c r="G33" i="192"/>
  <c r="O33" i="192"/>
  <c r="I33" i="192"/>
  <c r="H33" i="192"/>
  <c r="N33" i="192"/>
  <c r="L45" i="192"/>
  <c r="L46" i="192" s="1"/>
  <c r="F89" i="192"/>
  <c r="P60" i="192"/>
  <c r="J60" i="192"/>
  <c r="M60" i="192"/>
  <c r="F60" i="192"/>
  <c r="O60" i="192"/>
  <c r="G60" i="192"/>
  <c r="N60" i="192"/>
  <c r="L60" i="192"/>
  <c r="H60" i="192"/>
  <c r="K60" i="192"/>
  <c r="Q60" i="192" s="1"/>
  <c r="I60" i="192"/>
  <c r="N53" i="192"/>
  <c r="H53" i="192"/>
  <c r="M53" i="192"/>
  <c r="F53" i="192"/>
  <c r="L53" i="192"/>
  <c r="K53" i="192"/>
  <c r="G53" i="192"/>
  <c r="J53" i="192"/>
  <c r="I53" i="192"/>
  <c r="P57" i="192"/>
  <c r="J57" i="192"/>
  <c r="L57" i="192"/>
  <c r="N57" i="192"/>
  <c r="F57" i="192"/>
  <c r="M57" i="192"/>
  <c r="K57" i="192"/>
  <c r="O57" i="192"/>
  <c r="G57" i="192"/>
  <c r="I57" i="192"/>
  <c r="H57" i="192"/>
  <c r="K34" i="192"/>
  <c r="J34" i="192"/>
  <c r="N34" i="192"/>
  <c r="F34" i="192"/>
  <c r="O34" i="192"/>
  <c r="G34" i="192"/>
  <c r="I34" i="192"/>
  <c r="P34" i="192"/>
  <c r="H34" i="192"/>
  <c r="M34" i="192"/>
  <c r="L34" i="192"/>
  <c r="F69" i="192"/>
  <c r="L69" i="192" s="1"/>
  <c r="R69" i="192" s="1"/>
  <c r="J27" i="192"/>
  <c r="P27" i="192"/>
  <c r="H27" i="192"/>
  <c r="I27" i="192"/>
  <c r="F27" i="192"/>
  <c r="N27" i="192"/>
  <c r="M27" i="192"/>
  <c r="O27" i="192"/>
  <c r="K27" i="192"/>
  <c r="Q10" i="192"/>
  <c r="R10" i="192" s="1"/>
  <c r="O26" i="192"/>
  <c r="I26" i="192"/>
  <c r="I38" i="192" s="1"/>
  <c r="P26" i="192"/>
  <c r="J26" i="192"/>
  <c r="L26" i="192"/>
  <c r="G26" i="192"/>
  <c r="G38" i="192" s="1"/>
  <c r="F26" i="192"/>
  <c r="K26" i="192"/>
  <c r="N26" i="192"/>
  <c r="N38" i="192" s="1"/>
  <c r="H26" i="192"/>
  <c r="M26" i="192"/>
  <c r="M38" i="192" s="1"/>
  <c r="Q90" i="192"/>
  <c r="L90" i="192"/>
  <c r="R90" i="192" s="1"/>
  <c r="K5" i="192"/>
  <c r="M5" i="192"/>
  <c r="F5" i="192"/>
  <c r="L5" i="192"/>
  <c r="I5" i="192"/>
  <c r="J5" i="192"/>
  <c r="N5" i="192"/>
  <c r="G5" i="192"/>
  <c r="P5" i="192"/>
  <c r="H5" i="192"/>
  <c r="O5" i="192"/>
  <c r="F81" i="192"/>
  <c r="L81" i="192" s="1"/>
  <c r="N75" i="192"/>
  <c r="H75" i="192"/>
  <c r="M75" i="192"/>
  <c r="F75" i="192"/>
  <c r="L75" i="192"/>
  <c r="K75" i="192"/>
  <c r="G75" i="192"/>
  <c r="I75" i="192"/>
  <c r="J75" i="192"/>
  <c r="N58" i="192"/>
  <c r="H58" i="192"/>
  <c r="L58" i="192"/>
  <c r="I58" i="192"/>
  <c r="P58" i="192"/>
  <c r="G58" i="192"/>
  <c r="O58" i="192"/>
  <c r="F58" i="192"/>
  <c r="J58" i="192"/>
  <c r="M58" i="192"/>
  <c r="K58" i="192"/>
  <c r="D48" i="192"/>
  <c r="K47" i="192"/>
  <c r="K48" i="192" s="1"/>
  <c r="F47" i="192"/>
  <c r="F48" i="192" s="1"/>
  <c r="N47" i="192"/>
  <c r="N48" i="192" s="1"/>
  <c r="F72" i="192"/>
  <c r="O17" i="192"/>
  <c r="I17" i="192"/>
  <c r="P17" i="192"/>
  <c r="J17" i="192"/>
  <c r="N17" i="192"/>
  <c r="F17" i="192"/>
  <c r="M17" i="192"/>
  <c r="L17" i="192"/>
  <c r="G17" i="192"/>
  <c r="K17" i="192"/>
  <c r="H17" i="192"/>
  <c r="D92" i="192"/>
  <c r="M4" i="192"/>
  <c r="G4" i="192"/>
  <c r="L4" i="192"/>
  <c r="P4" i="192"/>
  <c r="K4" i="192"/>
  <c r="J4" i="192"/>
  <c r="N4" i="192"/>
  <c r="F4" i="192"/>
  <c r="I4" i="192"/>
  <c r="O4" i="192"/>
  <c r="H4" i="192"/>
  <c r="O50" i="192"/>
  <c r="N74" i="192"/>
  <c r="H74" i="192"/>
  <c r="K74" i="192"/>
  <c r="I74" i="192"/>
  <c r="G74" i="192"/>
  <c r="F74" i="192"/>
  <c r="J74" i="192"/>
  <c r="M74" i="192"/>
  <c r="L74" i="192"/>
  <c r="O74" i="192" s="1"/>
  <c r="K8" i="192"/>
  <c r="N8" i="192"/>
  <c r="G8" i="192"/>
  <c r="J8" i="192"/>
  <c r="M8" i="192"/>
  <c r="F8" i="192"/>
  <c r="L8" i="192"/>
  <c r="O8" i="192"/>
  <c r="H8" i="192"/>
  <c r="P8" i="192"/>
  <c r="I8" i="192"/>
  <c r="N51" i="192"/>
  <c r="H51" i="192"/>
  <c r="I51" i="192"/>
  <c r="L51" i="192"/>
  <c r="M51" i="192"/>
  <c r="K51" i="192"/>
  <c r="G51" i="192"/>
  <c r="F51" i="192"/>
  <c r="O51" i="192" s="1"/>
  <c r="J51" i="192"/>
  <c r="N55" i="192"/>
  <c r="H55" i="192"/>
  <c r="K55" i="192"/>
  <c r="P55" i="192"/>
  <c r="G55" i="192"/>
  <c r="O55" i="192"/>
  <c r="F55" i="192"/>
  <c r="M55" i="192"/>
  <c r="I55" i="192"/>
  <c r="L55" i="192"/>
  <c r="J55" i="192"/>
  <c r="L59" i="192"/>
  <c r="F59" i="192"/>
  <c r="M59" i="192"/>
  <c r="K59" i="192"/>
  <c r="J59" i="192"/>
  <c r="I59" i="192"/>
  <c r="N59" i="192"/>
  <c r="H59" i="192"/>
  <c r="P59" i="192"/>
  <c r="G59" i="192"/>
  <c r="O59" i="192"/>
  <c r="K64" i="192"/>
  <c r="N64" i="192"/>
  <c r="G64" i="192"/>
  <c r="F64" i="192"/>
  <c r="M64" i="192"/>
  <c r="L64" i="192"/>
  <c r="H64" i="192"/>
  <c r="J64" i="192"/>
  <c r="I64" i="192"/>
  <c r="F88" i="192"/>
  <c r="D87" i="192"/>
  <c r="K71" i="192"/>
  <c r="F15" i="192"/>
  <c r="Q9" i="192"/>
  <c r="R9" i="192" s="1"/>
  <c r="Q13" i="192"/>
  <c r="R13" i="192" s="1"/>
  <c r="R11" i="191"/>
  <c r="O94" i="191"/>
  <c r="H94" i="191"/>
  <c r="R94" i="191" s="1"/>
  <c r="D92" i="191"/>
  <c r="F44" i="191"/>
  <c r="F46" i="191" s="1"/>
  <c r="R27" i="191"/>
  <c r="F81" i="191"/>
  <c r="L81" i="191" s="1"/>
  <c r="D48" i="191"/>
  <c r="F47" i="191"/>
  <c r="F48" i="191" s="1"/>
  <c r="N47" i="191"/>
  <c r="N48" i="191" s="1"/>
  <c r="K47" i="191"/>
  <c r="K48" i="191" s="1"/>
  <c r="L45" i="191"/>
  <c r="L46" i="191" s="1"/>
  <c r="L89" i="191"/>
  <c r="R89" i="191" s="1"/>
  <c r="R63" i="191"/>
  <c r="R67" i="191"/>
  <c r="R68" i="191"/>
  <c r="I43" i="191"/>
  <c r="I46" i="191" s="1"/>
  <c r="R43" i="191"/>
  <c r="D46" i="191"/>
  <c r="Q90" i="191"/>
  <c r="F88" i="191"/>
  <c r="D87" i="191"/>
  <c r="L88" i="191"/>
  <c r="R88" i="191" s="1"/>
  <c r="D93" i="191"/>
  <c r="R3" i="191"/>
  <c r="R13" i="190"/>
  <c r="K47" i="190"/>
  <c r="K48" i="190" s="1"/>
  <c r="N47" i="190"/>
  <c r="N48" i="190" s="1"/>
  <c r="D48" i="190"/>
  <c r="F47" i="190"/>
  <c r="F48" i="190" s="1"/>
  <c r="F89" i="190"/>
  <c r="L89" i="190" s="1"/>
  <c r="R68" i="190"/>
  <c r="R75" i="190"/>
  <c r="L77" i="190"/>
  <c r="I54" i="242" s="1"/>
  <c r="D87" i="190"/>
  <c r="F88" i="190"/>
  <c r="N77" i="190"/>
  <c r="K54" i="242" s="1"/>
  <c r="R54" i="190"/>
  <c r="D46" i="190"/>
  <c r="I43" i="190"/>
  <c r="I46" i="190" s="1"/>
  <c r="R74" i="190"/>
  <c r="G77" i="190"/>
  <c r="D54" i="242" s="1"/>
  <c r="R73" i="190"/>
  <c r="R29" i="190"/>
  <c r="R52" i="190"/>
  <c r="F77" i="190"/>
  <c r="C54" i="242" s="1"/>
  <c r="D92" i="190"/>
  <c r="P71" i="190"/>
  <c r="P78" i="190" s="1"/>
  <c r="Q90" i="190"/>
  <c r="L90" i="190" s="1"/>
  <c r="R90" i="190" s="1"/>
  <c r="R51" i="190"/>
  <c r="F81" i="190"/>
  <c r="R17" i="190"/>
  <c r="R15" i="190"/>
  <c r="H77" i="190"/>
  <c r="E54" i="242" s="1"/>
  <c r="R11" i="190"/>
  <c r="R44" i="190"/>
  <c r="F44" i="190"/>
  <c r="F46" i="190" s="1"/>
  <c r="R67" i="190"/>
  <c r="H94" i="190"/>
  <c r="O94" i="190" s="1"/>
  <c r="R94" i="190" s="1"/>
  <c r="I77" i="190"/>
  <c r="F54" i="242" s="1"/>
  <c r="I12" i="189"/>
  <c r="K12" i="189"/>
  <c r="J12" i="189"/>
  <c r="F12" i="189"/>
  <c r="H12" i="189"/>
  <c r="N12" i="189"/>
  <c r="G12" i="189"/>
  <c r="M12" i="189"/>
  <c r="L12" i="189"/>
  <c r="M52" i="189"/>
  <c r="G52" i="189"/>
  <c r="L52" i="189"/>
  <c r="N52" i="189"/>
  <c r="F52" i="189"/>
  <c r="K52" i="189"/>
  <c r="J52" i="189"/>
  <c r="I52" i="189"/>
  <c r="H52" i="189"/>
  <c r="Q9" i="189"/>
  <c r="R9" i="189" s="1"/>
  <c r="Q29" i="189"/>
  <c r="R29" i="189" s="1"/>
  <c r="M75" i="189"/>
  <c r="G75" i="189"/>
  <c r="H75" i="189"/>
  <c r="I75" i="189"/>
  <c r="N75" i="189"/>
  <c r="L75" i="189"/>
  <c r="F75" i="189"/>
  <c r="O75" i="189" s="1"/>
  <c r="K75" i="189"/>
  <c r="J75" i="189"/>
  <c r="J27" i="189"/>
  <c r="M27" i="189"/>
  <c r="O27" i="189"/>
  <c r="F27" i="189"/>
  <c r="K27" i="189"/>
  <c r="I27" i="189"/>
  <c r="P27" i="189"/>
  <c r="H27" i="189"/>
  <c r="N27" i="189"/>
  <c r="L5" i="189"/>
  <c r="F5" i="189"/>
  <c r="K5" i="189"/>
  <c r="J5" i="189"/>
  <c r="N5" i="189"/>
  <c r="P5" i="189"/>
  <c r="I5" i="189"/>
  <c r="O5" i="189"/>
  <c r="H5" i="189"/>
  <c r="G5" i="189"/>
  <c r="M5" i="189"/>
  <c r="K26" i="189"/>
  <c r="J26" i="189"/>
  <c r="M26" i="189"/>
  <c r="F26" i="189"/>
  <c r="P26" i="189"/>
  <c r="I26" i="189"/>
  <c r="O26" i="189"/>
  <c r="H26" i="189"/>
  <c r="N26" i="189"/>
  <c r="G26" i="189"/>
  <c r="L26" i="189"/>
  <c r="D48" i="189"/>
  <c r="F47" i="189"/>
  <c r="F48" i="189" s="1"/>
  <c r="N47" i="189"/>
  <c r="N48" i="189" s="1"/>
  <c r="K47" i="189"/>
  <c r="K48" i="189" s="1"/>
  <c r="I62" i="189"/>
  <c r="N62" i="189" s="1"/>
  <c r="R62" i="189" s="1"/>
  <c r="R73" i="189"/>
  <c r="F81" i="189"/>
  <c r="Q16" i="189"/>
  <c r="R16" i="189" s="1"/>
  <c r="P34" i="189"/>
  <c r="N34" i="189"/>
  <c r="H34" i="189"/>
  <c r="O34" i="189"/>
  <c r="I34" i="189"/>
  <c r="L34" i="189"/>
  <c r="F34" i="189"/>
  <c r="K34" i="189"/>
  <c r="J34" i="189"/>
  <c r="G34" i="189"/>
  <c r="M34" i="189"/>
  <c r="P3" i="189"/>
  <c r="J3" i="189"/>
  <c r="K3" i="189"/>
  <c r="I3" i="189"/>
  <c r="M3" i="189"/>
  <c r="O3" i="189"/>
  <c r="H3" i="189"/>
  <c r="N3" i="189"/>
  <c r="G3" i="189"/>
  <c r="F3" i="189"/>
  <c r="L3" i="189"/>
  <c r="P33" i="189"/>
  <c r="J33" i="189"/>
  <c r="K33" i="189"/>
  <c r="H33" i="189"/>
  <c r="L33" i="189"/>
  <c r="O33" i="189"/>
  <c r="G33" i="189"/>
  <c r="N33" i="189"/>
  <c r="F33" i="189"/>
  <c r="M33" i="189"/>
  <c r="I33" i="189"/>
  <c r="H94" i="189"/>
  <c r="M55" i="189"/>
  <c r="G55" i="189"/>
  <c r="L55" i="189"/>
  <c r="N55" i="189"/>
  <c r="F55" i="189"/>
  <c r="K55" i="189"/>
  <c r="J55" i="189"/>
  <c r="I55" i="189"/>
  <c r="H55" i="189"/>
  <c r="P55" i="189"/>
  <c r="O55" i="189"/>
  <c r="R13" i="189"/>
  <c r="O64" i="189"/>
  <c r="R64" i="189" s="1"/>
  <c r="R31" i="189"/>
  <c r="M54" i="189"/>
  <c r="G54" i="189"/>
  <c r="J54" i="189"/>
  <c r="K54" i="189"/>
  <c r="N54" i="189"/>
  <c r="L54" i="189"/>
  <c r="I54" i="189"/>
  <c r="H54" i="189"/>
  <c r="F54" i="189"/>
  <c r="L32" i="189"/>
  <c r="F32" i="189"/>
  <c r="M32" i="189"/>
  <c r="G32" i="189"/>
  <c r="N32" i="189"/>
  <c r="P32" i="189"/>
  <c r="H32" i="189"/>
  <c r="K32" i="189"/>
  <c r="J32" i="189"/>
  <c r="I32" i="189"/>
  <c r="O32" i="189"/>
  <c r="F15" i="189"/>
  <c r="L15" i="189" s="1"/>
  <c r="F63" i="189"/>
  <c r="R63" i="189" s="1"/>
  <c r="Q90" i="189"/>
  <c r="F68" i="189"/>
  <c r="R68" i="189" s="1"/>
  <c r="D92" i="189"/>
  <c r="Q8" i="189"/>
  <c r="R8" i="189" s="1"/>
  <c r="Q57" i="189"/>
  <c r="R57" i="189" s="1"/>
  <c r="P30" i="189"/>
  <c r="J30" i="189"/>
  <c r="K30" i="189"/>
  <c r="N30" i="189"/>
  <c r="F30" i="189"/>
  <c r="H30" i="189"/>
  <c r="M30" i="189"/>
  <c r="L30" i="189"/>
  <c r="I30" i="189"/>
  <c r="O30" i="189"/>
  <c r="G30" i="189"/>
  <c r="Q10" i="189"/>
  <c r="R10" i="189" s="1"/>
  <c r="F89" i="189"/>
  <c r="R89" i="189" s="1"/>
  <c r="L89" i="189"/>
  <c r="M61" i="189"/>
  <c r="G61" i="189"/>
  <c r="O61" i="189"/>
  <c r="H61" i="189"/>
  <c r="P61" i="189"/>
  <c r="I61" i="189"/>
  <c r="N61" i="189"/>
  <c r="L61" i="189"/>
  <c r="F61" i="189"/>
  <c r="K61" i="189"/>
  <c r="J61" i="189"/>
  <c r="M53" i="189"/>
  <c r="G53" i="189"/>
  <c r="H53" i="189"/>
  <c r="I53" i="189"/>
  <c r="N53" i="189"/>
  <c r="F53" i="189"/>
  <c r="L53" i="189"/>
  <c r="K53" i="189"/>
  <c r="J53" i="189"/>
  <c r="Q28" i="189"/>
  <c r="R28" i="189" s="1"/>
  <c r="K17" i="189"/>
  <c r="J17" i="189"/>
  <c r="M17" i="189"/>
  <c r="F17" i="189"/>
  <c r="P17" i="189"/>
  <c r="I17" i="189"/>
  <c r="O17" i="189"/>
  <c r="H17" i="189"/>
  <c r="N17" i="189"/>
  <c r="G17" i="189"/>
  <c r="L17" i="189"/>
  <c r="Q17" i="189" s="1"/>
  <c r="J65" i="189"/>
  <c r="K65" i="189"/>
  <c r="L65" i="189"/>
  <c r="N65" i="189"/>
  <c r="M65" i="189"/>
  <c r="I65" i="189"/>
  <c r="H65" i="189"/>
  <c r="G65" i="189"/>
  <c r="F65" i="189"/>
  <c r="K56" i="189"/>
  <c r="M56" i="189"/>
  <c r="F56" i="189"/>
  <c r="N56" i="189"/>
  <c r="G56" i="189"/>
  <c r="I56" i="189"/>
  <c r="L56" i="189"/>
  <c r="H56" i="189"/>
  <c r="P56" i="189"/>
  <c r="O56" i="189"/>
  <c r="J56" i="189"/>
  <c r="R51" i="189"/>
  <c r="Q7" i="189"/>
  <c r="R7" i="189" s="1"/>
  <c r="N4" i="189"/>
  <c r="H4" i="189"/>
  <c r="K4" i="189"/>
  <c r="J4" i="189"/>
  <c r="M4" i="189"/>
  <c r="P4" i="189"/>
  <c r="I4" i="189"/>
  <c r="O4" i="189"/>
  <c r="G4" i="189"/>
  <c r="F4" i="189"/>
  <c r="L4" i="189"/>
  <c r="L88" i="189"/>
  <c r="F88" i="189"/>
  <c r="D87" i="189"/>
  <c r="Q14" i="189"/>
  <c r="R14" i="189" s="1"/>
  <c r="Q46" i="189"/>
  <c r="R46" i="189" s="1"/>
  <c r="M76" i="189"/>
  <c r="G76" i="189"/>
  <c r="J76" i="189"/>
  <c r="K76" i="189"/>
  <c r="N76" i="189"/>
  <c r="F76" i="189"/>
  <c r="L76" i="189"/>
  <c r="I76" i="189"/>
  <c r="H76" i="189"/>
  <c r="M74" i="189"/>
  <c r="M77" i="189" s="1"/>
  <c r="J53" i="242" s="1"/>
  <c r="G74" i="189"/>
  <c r="L74" i="189"/>
  <c r="N74" i="189"/>
  <c r="N77" i="189" s="1"/>
  <c r="K53" i="242" s="1"/>
  <c r="F74" i="189"/>
  <c r="F77" i="189" s="1"/>
  <c r="C53" i="242" s="1"/>
  <c r="I74" i="189"/>
  <c r="I77" i="189" s="1"/>
  <c r="F53" i="242" s="1"/>
  <c r="K74" i="189"/>
  <c r="J74" i="189"/>
  <c r="J77" i="189" s="1"/>
  <c r="H74" i="189"/>
  <c r="H77" i="189" s="1"/>
  <c r="E53" i="242" s="1"/>
  <c r="K59" i="189"/>
  <c r="N59" i="189"/>
  <c r="G59" i="189"/>
  <c r="O59" i="189"/>
  <c r="H59" i="189"/>
  <c r="J59" i="189"/>
  <c r="I59" i="189"/>
  <c r="F59" i="189"/>
  <c r="P59" i="189"/>
  <c r="M59" i="189"/>
  <c r="L59" i="189"/>
  <c r="M93" i="189"/>
  <c r="G93" i="189"/>
  <c r="J93" i="189"/>
  <c r="P93" i="189"/>
  <c r="I93" i="189"/>
  <c r="O93" i="189"/>
  <c r="H93" i="189"/>
  <c r="K93" i="189"/>
  <c r="N93" i="189"/>
  <c r="L93" i="189"/>
  <c r="F93" i="189"/>
  <c r="Q6" i="189"/>
  <c r="R6" i="189" s="1"/>
  <c r="R27" i="188"/>
  <c r="N47" i="188"/>
  <c r="N48" i="188" s="1"/>
  <c r="D48" i="188"/>
  <c r="K47" i="188"/>
  <c r="K48" i="188" s="1"/>
  <c r="F47" i="188"/>
  <c r="F48" i="188" s="1"/>
  <c r="K53" i="188"/>
  <c r="M53" i="188"/>
  <c r="G53" i="188"/>
  <c r="H53" i="188"/>
  <c r="F53" i="188"/>
  <c r="I53" i="188"/>
  <c r="J53" i="188"/>
  <c r="N53" i="188"/>
  <c r="L53" i="188"/>
  <c r="O26" i="188"/>
  <c r="I26" i="188"/>
  <c r="N26" i="188"/>
  <c r="G26" i="188"/>
  <c r="M26" i="188"/>
  <c r="F26" i="188"/>
  <c r="P26" i="188"/>
  <c r="L26" i="188"/>
  <c r="H26" i="188"/>
  <c r="K26" i="188"/>
  <c r="J26" i="188"/>
  <c r="R69" i="188"/>
  <c r="O5" i="188"/>
  <c r="I5" i="188"/>
  <c r="M5" i="188"/>
  <c r="F5" i="188"/>
  <c r="L5" i="188"/>
  <c r="K5" i="188"/>
  <c r="N5" i="188"/>
  <c r="G5" i="188"/>
  <c r="P5" i="188"/>
  <c r="J5" i="188"/>
  <c r="H5" i="188"/>
  <c r="P34" i="188"/>
  <c r="M34" i="188"/>
  <c r="G34" i="188"/>
  <c r="L34" i="188"/>
  <c r="K34" i="188"/>
  <c r="O34" i="188"/>
  <c r="N34" i="188"/>
  <c r="J34" i="188"/>
  <c r="F34" i="188"/>
  <c r="I34" i="188"/>
  <c r="H34" i="188"/>
  <c r="K16" i="188"/>
  <c r="O16" i="188"/>
  <c r="H16" i="188"/>
  <c r="N16" i="188"/>
  <c r="G16" i="188"/>
  <c r="F16" i="188"/>
  <c r="L16" i="188"/>
  <c r="P16" i="188"/>
  <c r="M16" i="188"/>
  <c r="I16" i="188"/>
  <c r="J16" i="188"/>
  <c r="K52" i="188"/>
  <c r="M52" i="188"/>
  <c r="G52" i="188"/>
  <c r="J52" i="188"/>
  <c r="H52" i="188"/>
  <c r="O52" i="188" s="1"/>
  <c r="F52" i="188"/>
  <c r="N52" i="188"/>
  <c r="L52" i="188"/>
  <c r="I52" i="188"/>
  <c r="F63" i="188"/>
  <c r="R63" i="188" s="1"/>
  <c r="M31" i="188"/>
  <c r="G31" i="188"/>
  <c r="K31" i="188"/>
  <c r="J31" i="188"/>
  <c r="N31" i="188"/>
  <c r="H31" i="188"/>
  <c r="L31" i="188"/>
  <c r="I31" i="188"/>
  <c r="O31" i="188"/>
  <c r="P31" i="188"/>
  <c r="F31" i="188"/>
  <c r="O30" i="188"/>
  <c r="I30" i="188"/>
  <c r="K30" i="188"/>
  <c r="J30" i="188"/>
  <c r="P30" i="188"/>
  <c r="F30" i="188"/>
  <c r="N30" i="188"/>
  <c r="M30" i="188"/>
  <c r="G30" i="188"/>
  <c r="L30" i="188"/>
  <c r="H30" i="188"/>
  <c r="L7" i="188"/>
  <c r="F7" i="188"/>
  <c r="K7" i="188"/>
  <c r="P7" i="188"/>
  <c r="H7" i="188"/>
  <c r="O7" i="188"/>
  <c r="G7" i="188"/>
  <c r="N7" i="188"/>
  <c r="I7" i="188"/>
  <c r="M7" i="188"/>
  <c r="J7" i="188"/>
  <c r="N66" i="188"/>
  <c r="H66" i="188"/>
  <c r="J66" i="188"/>
  <c r="G66" i="188"/>
  <c r="M66" i="188"/>
  <c r="L66" i="188"/>
  <c r="K66" i="188"/>
  <c r="I66" i="188"/>
  <c r="F66" i="188"/>
  <c r="K32" i="188"/>
  <c r="L32" i="188"/>
  <c r="J32" i="188"/>
  <c r="I32" i="188"/>
  <c r="H32" i="188"/>
  <c r="P32" i="188"/>
  <c r="G32" i="188"/>
  <c r="M32" i="188"/>
  <c r="O32" i="188"/>
  <c r="F32" i="188"/>
  <c r="N32" i="188"/>
  <c r="D92" i="188"/>
  <c r="K54" i="188"/>
  <c r="M54" i="188"/>
  <c r="G54" i="188"/>
  <c r="N54" i="188"/>
  <c r="F54" i="188"/>
  <c r="J54" i="188"/>
  <c r="I54" i="188"/>
  <c r="H54" i="188"/>
  <c r="L54" i="188"/>
  <c r="K73" i="188"/>
  <c r="M73" i="188"/>
  <c r="G73" i="188"/>
  <c r="N73" i="188"/>
  <c r="I73" i="188"/>
  <c r="H73" i="188"/>
  <c r="J73" i="188"/>
  <c r="F73" i="188"/>
  <c r="L73" i="188"/>
  <c r="M13" i="188"/>
  <c r="G13" i="188"/>
  <c r="L13" i="188"/>
  <c r="F13" i="188"/>
  <c r="I13" i="188"/>
  <c r="N13" i="188"/>
  <c r="P13" i="188"/>
  <c r="H13" i="188"/>
  <c r="O13" i="188"/>
  <c r="J13" i="188"/>
  <c r="K13" i="188"/>
  <c r="O17" i="188"/>
  <c r="I17" i="188"/>
  <c r="P17" i="188"/>
  <c r="H17" i="188"/>
  <c r="N17" i="188"/>
  <c r="G17" i="188"/>
  <c r="M17" i="188"/>
  <c r="J17" i="188"/>
  <c r="L17" i="188"/>
  <c r="K17" i="188"/>
  <c r="F17" i="188"/>
  <c r="Q17" i="188" s="1"/>
  <c r="F89" i="188"/>
  <c r="L89" i="188" s="1"/>
  <c r="F11" i="188"/>
  <c r="R11" i="188" s="1"/>
  <c r="L10" i="188"/>
  <c r="F10" i="188"/>
  <c r="K10" i="188"/>
  <c r="J10" i="188"/>
  <c r="I10" i="188"/>
  <c r="P10" i="188"/>
  <c r="H10" i="188"/>
  <c r="M10" i="188"/>
  <c r="O10" i="188"/>
  <c r="G10" i="188"/>
  <c r="N10" i="188"/>
  <c r="K14" i="188"/>
  <c r="L14" i="188"/>
  <c r="J14" i="188"/>
  <c r="N14" i="188"/>
  <c r="H14" i="188"/>
  <c r="M14" i="188"/>
  <c r="I14" i="188"/>
  <c r="O14" i="188"/>
  <c r="F14" i="188"/>
  <c r="Q14" i="188" s="1"/>
  <c r="G14" i="188"/>
  <c r="P14" i="188"/>
  <c r="O56" i="188"/>
  <c r="I56" i="188"/>
  <c r="K56" i="188"/>
  <c r="N56" i="188"/>
  <c r="F56" i="188"/>
  <c r="Q56" i="188" s="1"/>
  <c r="R56" i="188" s="1"/>
  <c r="L56" i="188"/>
  <c r="J56" i="188"/>
  <c r="P56" i="188"/>
  <c r="M56" i="188"/>
  <c r="H56" i="188"/>
  <c r="G56" i="188"/>
  <c r="K55" i="188"/>
  <c r="M55" i="188"/>
  <c r="G55" i="188"/>
  <c r="J55" i="188"/>
  <c r="O55" i="188"/>
  <c r="N55" i="188"/>
  <c r="P55" i="188"/>
  <c r="L55" i="188"/>
  <c r="I55" i="188"/>
  <c r="H55" i="188"/>
  <c r="F55" i="188"/>
  <c r="K74" i="188"/>
  <c r="M74" i="188"/>
  <c r="G74" i="188"/>
  <c r="J74" i="188"/>
  <c r="H74" i="188"/>
  <c r="F74" i="188"/>
  <c r="O74" i="188" s="1"/>
  <c r="N74" i="188"/>
  <c r="L74" i="188"/>
  <c r="I74" i="188"/>
  <c r="P8" i="188"/>
  <c r="J8" i="188"/>
  <c r="O8" i="188"/>
  <c r="I8" i="188"/>
  <c r="L8" i="188"/>
  <c r="K8" i="188"/>
  <c r="H8" i="188"/>
  <c r="M8" i="188"/>
  <c r="F8" i="188"/>
  <c r="Q8" i="188" s="1"/>
  <c r="G8" i="188"/>
  <c r="N8" i="188"/>
  <c r="Q28" i="188"/>
  <c r="R28" i="188" s="1"/>
  <c r="M3" i="188"/>
  <c r="G3" i="188"/>
  <c r="L3" i="188"/>
  <c r="K3" i="188"/>
  <c r="J3" i="188"/>
  <c r="N3" i="188"/>
  <c r="F3" i="188"/>
  <c r="H3" i="188"/>
  <c r="P3" i="188"/>
  <c r="I3" i="188"/>
  <c r="O3" i="188"/>
  <c r="Q90" i="188"/>
  <c r="L90" i="188" s="1"/>
  <c r="R90" i="188" s="1"/>
  <c r="L81" i="188"/>
  <c r="R81" i="188" s="1"/>
  <c r="F81" i="188"/>
  <c r="F44" i="188"/>
  <c r="F46" i="188" s="1"/>
  <c r="K93" i="188"/>
  <c r="M93" i="188"/>
  <c r="G93" i="188"/>
  <c r="L93" i="188"/>
  <c r="O93" i="188"/>
  <c r="N93" i="188"/>
  <c r="I93" i="188"/>
  <c r="H93" i="188"/>
  <c r="F93" i="188"/>
  <c r="J93" i="188"/>
  <c r="P93" i="188"/>
  <c r="N9" i="188"/>
  <c r="H9" i="188"/>
  <c r="M9" i="188"/>
  <c r="G9" i="188"/>
  <c r="P9" i="188"/>
  <c r="F9" i="188"/>
  <c r="O9" i="188"/>
  <c r="L9" i="188"/>
  <c r="I9" i="188"/>
  <c r="K9" i="188"/>
  <c r="J9" i="188"/>
  <c r="R45" i="188"/>
  <c r="L45" i="188"/>
  <c r="L46" i="188" s="1"/>
  <c r="F15" i="188"/>
  <c r="L15" i="188" s="1"/>
  <c r="R15" i="188" s="1"/>
  <c r="D87" i="188"/>
  <c r="F88" i="188"/>
  <c r="N64" i="188"/>
  <c r="H64" i="188"/>
  <c r="J64" i="188"/>
  <c r="M64" i="188"/>
  <c r="G64" i="188"/>
  <c r="F64" i="188"/>
  <c r="O64" i="188" s="1"/>
  <c r="I64" i="188"/>
  <c r="K64" i="188"/>
  <c r="L64" i="188"/>
  <c r="O59" i="188"/>
  <c r="I59" i="188"/>
  <c r="K59" i="188"/>
  <c r="H59" i="188"/>
  <c r="M59" i="188"/>
  <c r="L59" i="188"/>
  <c r="G59" i="188"/>
  <c r="F59" i="188"/>
  <c r="J59" i="188"/>
  <c r="P59" i="188"/>
  <c r="N59" i="188"/>
  <c r="K50" i="188"/>
  <c r="M50" i="188"/>
  <c r="G50" i="188"/>
  <c r="H50" i="188"/>
  <c r="J50" i="188"/>
  <c r="I50" i="188"/>
  <c r="L50" i="188"/>
  <c r="F50" i="188"/>
  <c r="N50" i="188"/>
  <c r="K58" i="188"/>
  <c r="M58" i="188"/>
  <c r="G58" i="188"/>
  <c r="N58" i="188"/>
  <c r="P58" i="188"/>
  <c r="F58" i="188"/>
  <c r="O58" i="188"/>
  <c r="H58" i="188"/>
  <c r="I58" i="188"/>
  <c r="L58" i="188"/>
  <c r="J58" i="188"/>
  <c r="K75" i="188"/>
  <c r="M75" i="188"/>
  <c r="G75" i="188"/>
  <c r="H75" i="188"/>
  <c r="F75" i="188"/>
  <c r="N75" i="188"/>
  <c r="L75" i="188"/>
  <c r="J75" i="188"/>
  <c r="I75" i="188"/>
  <c r="H94" i="188"/>
  <c r="O94" i="188" s="1"/>
  <c r="K4" i="188"/>
  <c r="M4" i="188"/>
  <c r="F4" i="188"/>
  <c r="L4" i="188"/>
  <c r="J4" i="188"/>
  <c r="N4" i="188"/>
  <c r="G4" i="188"/>
  <c r="O4" i="188"/>
  <c r="I4" i="188"/>
  <c r="H4" i="188"/>
  <c r="P4" i="188"/>
  <c r="K29" i="188"/>
  <c r="J29" i="188"/>
  <c r="P29" i="188"/>
  <c r="I29" i="188"/>
  <c r="H29" i="188"/>
  <c r="G29" i="188"/>
  <c r="O29" i="188"/>
  <c r="F29" i="188"/>
  <c r="Q29" i="188" s="1"/>
  <c r="L29" i="188"/>
  <c r="N29" i="188"/>
  <c r="M29" i="188"/>
  <c r="R68" i="188"/>
  <c r="F68" i="188"/>
  <c r="D46" i="188"/>
  <c r="M6" i="188"/>
  <c r="G6" i="188"/>
  <c r="N6" i="188"/>
  <c r="F6" i="188"/>
  <c r="L6" i="188"/>
  <c r="K6" i="188"/>
  <c r="O6" i="188"/>
  <c r="H6" i="188"/>
  <c r="I6" i="188"/>
  <c r="J6" i="188"/>
  <c r="P6" i="188"/>
  <c r="N65" i="188"/>
  <c r="H65" i="188"/>
  <c r="J65" i="188"/>
  <c r="K65" i="188"/>
  <c r="F65" i="188"/>
  <c r="O65" i="188" s="1"/>
  <c r="L65" i="188"/>
  <c r="I65" i="188"/>
  <c r="G65" i="188"/>
  <c r="M65" i="188"/>
  <c r="O33" i="188"/>
  <c r="I33" i="188"/>
  <c r="L33" i="188"/>
  <c r="K33" i="188"/>
  <c r="G33" i="188"/>
  <c r="P33" i="188"/>
  <c r="F33" i="188"/>
  <c r="N33" i="188"/>
  <c r="M33" i="188"/>
  <c r="H33" i="188"/>
  <c r="J33" i="188"/>
  <c r="H67" i="188"/>
  <c r="R67" i="188" s="1"/>
  <c r="I62" i="188"/>
  <c r="N62" i="188" s="1"/>
  <c r="R62" i="188" s="1"/>
  <c r="K51" i="188"/>
  <c r="M51" i="188"/>
  <c r="G51" i="188"/>
  <c r="N51" i="188"/>
  <c r="I51" i="188"/>
  <c r="H51" i="188"/>
  <c r="L51" i="188"/>
  <c r="J51" i="188"/>
  <c r="F51" i="188"/>
  <c r="K61" i="188"/>
  <c r="M61" i="188"/>
  <c r="G61" i="188"/>
  <c r="P61" i="188"/>
  <c r="H61" i="188"/>
  <c r="F61" i="188"/>
  <c r="O61" i="188"/>
  <c r="L61" i="188"/>
  <c r="J61" i="188"/>
  <c r="I61" i="188"/>
  <c r="N61" i="188"/>
  <c r="K76" i="188"/>
  <c r="M76" i="188"/>
  <c r="G76" i="188"/>
  <c r="N76" i="188"/>
  <c r="F76" i="188"/>
  <c r="H76" i="188"/>
  <c r="L76" i="188"/>
  <c r="I76" i="188"/>
  <c r="J76" i="188"/>
  <c r="M60" i="188"/>
  <c r="G60" i="188"/>
  <c r="O60" i="188"/>
  <c r="I60" i="188"/>
  <c r="L60" i="188"/>
  <c r="J60" i="188"/>
  <c r="H60" i="188"/>
  <c r="K60" i="188"/>
  <c r="F60" i="188"/>
  <c r="N60" i="188"/>
  <c r="P60" i="188"/>
  <c r="M57" i="188"/>
  <c r="G57" i="188"/>
  <c r="O57" i="188"/>
  <c r="I57" i="188"/>
  <c r="J57" i="188"/>
  <c r="H57" i="188"/>
  <c r="F57" i="188"/>
  <c r="Q57" i="188" s="1"/>
  <c r="P57" i="188"/>
  <c r="N57" i="188"/>
  <c r="L57" i="188"/>
  <c r="K57" i="188"/>
  <c r="R43" i="188"/>
  <c r="R13" i="187"/>
  <c r="R4" i="187"/>
  <c r="R29" i="187"/>
  <c r="R32" i="187"/>
  <c r="P17" i="187"/>
  <c r="J17" i="187"/>
  <c r="N17" i="187"/>
  <c r="H17" i="187"/>
  <c r="K17" i="187"/>
  <c r="I17" i="187"/>
  <c r="G17" i="187"/>
  <c r="F17" i="187"/>
  <c r="O17" i="187"/>
  <c r="L17" i="187"/>
  <c r="M17" i="187"/>
  <c r="N56" i="187"/>
  <c r="H56" i="187"/>
  <c r="L56" i="187"/>
  <c r="F56" i="187"/>
  <c r="O56" i="187"/>
  <c r="K56" i="187"/>
  <c r="P56" i="187"/>
  <c r="G56" i="187"/>
  <c r="M56" i="187"/>
  <c r="J56" i="187"/>
  <c r="I56" i="187"/>
  <c r="L92" i="187"/>
  <c r="F92" i="187"/>
  <c r="J92" i="187"/>
  <c r="H92" i="187"/>
  <c r="F15" i="187"/>
  <c r="J50" i="187"/>
  <c r="N50" i="187"/>
  <c r="H50" i="187"/>
  <c r="G50" i="187"/>
  <c r="M50" i="187"/>
  <c r="I50" i="187"/>
  <c r="K50" i="187"/>
  <c r="L50" i="187"/>
  <c r="F50" i="187"/>
  <c r="J54" i="187"/>
  <c r="N54" i="187"/>
  <c r="H54" i="187"/>
  <c r="M54" i="187"/>
  <c r="K54" i="187"/>
  <c r="F54" i="187"/>
  <c r="G54" i="187"/>
  <c r="I54" i="187"/>
  <c r="L54" i="187"/>
  <c r="P93" i="187"/>
  <c r="J93" i="187"/>
  <c r="N93" i="187"/>
  <c r="H93" i="187"/>
  <c r="O93" i="187"/>
  <c r="F93" i="187"/>
  <c r="L93" i="187"/>
  <c r="G93" i="187"/>
  <c r="K93" i="187"/>
  <c r="M93" i="187"/>
  <c r="I93" i="187"/>
  <c r="H67" i="187"/>
  <c r="R67" i="187" s="1"/>
  <c r="H94" i="187"/>
  <c r="O94" i="187" s="1"/>
  <c r="R52" i="187"/>
  <c r="N28" i="187"/>
  <c r="H28" i="187"/>
  <c r="L28" i="187"/>
  <c r="F28" i="187"/>
  <c r="O28" i="187"/>
  <c r="I28" i="187"/>
  <c r="P28" i="187"/>
  <c r="M28" i="187"/>
  <c r="K28" i="187"/>
  <c r="J28" i="187"/>
  <c r="G28" i="187"/>
  <c r="N31" i="187"/>
  <c r="H31" i="187"/>
  <c r="L31" i="187"/>
  <c r="F31" i="187"/>
  <c r="O31" i="187"/>
  <c r="I31" i="187"/>
  <c r="J31" i="187"/>
  <c r="G31" i="187"/>
  <c r="P31" i="187"/>
  <c r="K31" i="187"/>
  <c r="M31" i="187"/>
  <c r="M34" i="187"/>
  <c r="G34" i="187"/>
  <c r="K34" i="187"/>
  <c r="L34" i="187"/>
  <c r="I34" i="187"/>
  <c r="N34" i="187"/>
  <c r="F34" i="187"/>
  <c r="P34" i="187"/>
  <c r="O34" i="187"/>
  <c r="H34" i="187"/>
  <c r="J34" i="187"/>
  <c r="R81" i="187"/>
  <c r="N59" i="187"/>
  <c r="H59" i="187"/>
  <c r="L59" i="187"/>
  <c r="F59" i="187"/>
  <c r="I59" i="187"/>
  <c r="O59" i="187"/>
  <c r="J59" i="187"/>
  <c r="K59" i="187"/>
  <c r="P59" i="187"/>
  <c r="G59" i="187"/>
  <c r="M59" i="187"/>
  <c r="P58" i="187"/>
  <c r="J58" i="187"/>
  <c r="N58" i="187"/>
  <c r="H58" i="187"/>
  <c r="M58" i="187"/>
  <c r="K58" i="187"/>
  <c r="O58" i="187"/>
  <c r="F58" i="187"/>
  <c r="G58" i="187"/>
  <c r="I58" i="187"/>
  <c r="L58" i="187"/>
  <c r="K47" i="187"/>
  <c r="K48" i="187" s="1"/>
  <c r="N47" i="187"/>
  <c r="N48" i="187" s="1"/>
  <c r="D48" i="187"/>
  <c r="F47" i="187"/>
  <c r="F48" i="187" s="1"/>
  <c r="F72" i="187"/>
  <c r="R74" i="187"/>
  <c r="Q7" i="187"/>
  <c r="R7" i="187" s="1"/>
  <c r="I62" i="187"/>
  <c r="N62" i="187" s="1"/>
  <c r="F89" i="187"/>
  <c r="L89" i="187" s="1"/>
  <c r="P27" i="187"/>
  <c r="I27" i="187"/>
  <c r="N27" i="187"/>
  <c r="F27" i="187"/>
  <c r="J27" i="187"/>
  <c r="O27" i="187"/>
  <c r="M27" i="187"/>
  <c r="K27" i="187"/>
  <c r="H27" i="187"/>
  <c r="P26" i="187"/>
  <c r="J26" i="187"/>
  <c r="N26" i="187"/>
  <c r="H26" i="187"/>
  <c r="K26" i="187"/>
  <c r="F26" i="187"/>
  <c r="O26" i="187"/>
  <c r="M26" i="187"/>
  <c r="L26" i="187"/>
  <c r="G26" i="187"/>
  <c r="I26" i="187"/>
  <c r="P61" i="187"/>
  <c r="J61" i="187"/>
  <c r="N61" i="187"/>
  <c r="H61" i="187"/>
  <c r="G61" i="187"/>
  <c r="M61" i="187"/>
  <c r="I61" i="187"/>
  <c r="F61" i="187"/>
  <c r="O61" i="187"/>
  <c r="L61" i="187"/>
  <c r="K61" i="187"/>
  <c r="J73" i="187"/>
  <c r="N73" i="187"/>
  <c r="H73" i="187"/>
  <c r="M73" i="187"/>
  <c r="K73" i="187"/>
  <c r="F73" i="187"/>
  <c r="G73" i="187"/>
  <c r="L73" i="187"/>
  <c r="I73" i="187"/>
  <c r="M64" i="187"/>
  <c r="G64" i="187"/>
  <c r="K64" i="187"/>
  <c r="N64" i="187"/>
  <c r="J64" i="187"/>
  <c r="F64" i="187"/>
  <c r="L64" i="187"/>
  <c r="I64" i="187"/>
  <c r="H64" i="187"/>
  <c r="D87" i="187"/>
  <c r="F88" i="187"/>
  <c r="L88" i="187" s="1"/>
  <c r="P3" i="187"/>
  <c r="J3" i="187"/>
  <c r="O3" i="187"/>
  <c r="I3" i="187"/>
  <c r="N3" i="187"/>
  <c r="H3" i="187"/>
  <c r="M3" i="187"/>
  <c r="G3" i="187"/>
  <c r="K3" i="187"/>
  <c r="L3" i="187"/>
  <c r="F3" i="187"/>
  <c r="L60" i="187"/>
  <c r="F60" i="187"/>
  <c r="P60" i="187"/>
  <c r="J60" i="187"/>
  <c r="M60" i="187"/>
  <c r="I60" i="187"/>
  <c r="N60" i="187"/>
  <c r="O60" i="187"/>
  <c r="K60" i="187"/>
  <c r="H60" i="187"/>
  <c r="G60" i="187"/>
  <c r="F69" i="187"/>
  <c r="L69" i="187" s="1"/>
  <c r="P30" i="187"/>
  <c r="J30" i="187"/>
  <c r="N30" i="187"/>
  <c r="H30" i="187"/>
  <c r="K30" i="187"/>
  <c r="L30" i="187"/>
  <c r="I30" i="187"/>
  <c r="G30" i="187"/>
  <c r="F30" i="187"/>
  <c r="Q30" i="187" s="1"/>
  <c r="M30" i="187"/>
  <c r="O30" i="187"/>
  <c r="F63" i="187"/>
  <c r="R63" i="187" s="1"/>
  <c r="F44" i="187"/>
  <c r="F46" i="187" s="1"/>
  <c r="J76" i="187"/>
  <c r="N76" i="187"/>
  <c r="H76" i="187"/>
  <c r="M76" i="187"/>
  <c r="K76" i="187"/>
  <c r="F76" i="187"/>
  <c r="G76" i="187"/>
  <c r="L76" i="187"/>
  <c r="I76" i="187"/>
  <c r="M65" i="187"/>
  <c r="G65" i="187"/>
  <c r="K65" i="187"/>
  <c r="J65" i="187"/>
  <c r="H65" i="187"/>
  <c r="L65" i="187"/>
  <c r="I65" i="187"/>
  <c r="N65" i="187"/>
  <c r="F65" i="187"/>
  <c r="Q10" i="187"/>
  <c r="R10" i="187" s="1"/>
  <c r="L57" i="187"/>
  <c r="F57" i="187"/>
  <c r="P57" i="187"/>
  <c r="J57" i="187"/>
  <c r="I57" i="187"/>
  <c r="O57" i="187"/>
  <c r="G57" i="187"/>
  <c r="K57" i="187"/>
  <c r="N57" i="187"/>
  <c r="M57" i="187"/>
  <c r="H57" i="187"/>
  <c r="P6" i="187"/>
  <c r="J6" i="187"/>
  <c r="M6" i="187"/>
  <c r="G6" i="187"/>
  <c r="O6" i="187"/>
  <c r="I6" i="187"/>
  <c r="N6" i="187"/>
  <c r="H6" i="187"/>
  <c r="K6" i="187"/>
  <c r="F6" i="187"/>
  <c r="L6" i="187"/>
  <c r="J53" i="187"/>
  <c r="N53" i="187"/>
  <c r="H53" i="187"/>
  <c r="G53" i="187"/>
  <c r="M53" i="187"/>
  <c r="I53" i="187"/>
  <c r="L53" i="187"/>
  <c r="K53" i="187"/>
  <c r="F53" i="187"/>
  <c r="O53" i="187" s="1"/>
  <c r="L90" i="187"/>
  <c r="R90" i="187" s="1"/>
  <c r="Q5" i="187"/>
  <c r="R5" i="187" s="1"/>
  <c r="R55" i="187"/>
  <c r="O33" i="187"/>
  <c r="J33" i="187"/>
  <c r="N33" i="187"/>
  <c r="H33" i="187"/>
  <c r="K33" i="187"/>
  <c r="F33" i="187"/>
  <c r="P33" i="187"/>
  <c r="M33" i="187"/>
  <c r="L33" i="187"/>
  <c r="G33" i="187"/>
  <c r="Q33" i="187" s="1"/>
  <c r="I33" i="187"/>
  <c r="I43" i="187"/>
  <c r="I46" i="187" s="1"/>
  <c r="D46" i="187"/>
  <c r="J75" i="187"/>
  <c r="N75" i="187"/>
  <c r="H75" i="187"/>
  <c r="G75" i="187"/>
  <c r="M75" i="187"/>
  <c r="I75" i="187"/>
  <c r="F75" i="187"/>
  <c r="L75" i="187"/>
  <c r="K75" i="187"/>
  <c r="J51" i="187"/>
  <c r="N51" i="187"/>
  <c r="H51" i="187"/>
  <c r="M51" i="187"/>
  <c r="K51" i="187"/>
  <c r="F51" i="187"/>
  <c r="G51" i="187"/>
  <c r="I51" i="187"/>
  <c r="L51" i="187"/>
  <c r="M66" i="187"/>
  <c r="G66" i="187"/>
  <c r="K66" i="187"/>
  <c r="H66" i="187"/>
  <c r="N66" i="187"/>
  <c r="I66" i="187"/>
  <c r="J66" i="187"/>
  <c r="F66" i="187"/>
  <c r="L66" i="187"/>
  <c r="P9" i="187"/>
  <c r="J9" i="187"/>
  <c r="O9" i="187"/>
  <c r="I9" i="187"/>
  <c r="N9" i="187"/>
  <c r="H9" i="187"/>
  <c r="M9" i="187"/>
  <c r="G9" i="187"/>
  <c r="K9" i="187"/>
  <c r="L9" i="187"/>
  <c r="F9" i="187"/>
  <c r="R12" i="186"/>
  <c r="L45" i="186"/>
  <c r="L46" i="186" s="1"/>
  <c r="R45" i="186"/>
  <c r="I65" i="186"/>
  <c r="M65" i="186"/>
  <c r="G65" i="186"/>
  <c r="L65" i="186"/>
  <c r="F65" i="186"/>
  <c r="J65" i="186"/>
  <c r="H65" i="186"/>
  <c r="N65" i="186"/>
  <c r="K65" i="186"/>
  <c r="F69" i="186"/>
  <c r="L69" i="186" s="1"/>
  <c r="D87" i="186"/>
  <c r="F88" i="186"/>
  <c r="L50" i="186"/>
  <c r="F50" i="186"/>
  <c r="J50" i="186"/>
  <c r="I50" i="186"/>
  <c r="M50" i="186"/>
  <c r="G50" i="186"/>
  <c r="N50" i="186"/>
  <c r="K50" i="186"/>
  <c r="H50" i="186"/>
  <c r="P59" i="186"/>
  <c r="J59" i="186"/>
  <c r="N59" i="186"/>
  <c r="H59" i="186"/>
  <c r="M59" i="186"/>
  <c r="G59" i="186"/>
  <c r="K59" i="186"/>
  <c r="L59" i="186"/>
  <c r="F59" i="186"/>
  <c r="O59" i="186"/>
  <c r="I59" i="186"/>
  <c r="D46" i="186"/>
  <c r="I43" i="186"/>
  <c r="I46" i="186" s="1"/>
  <c r="R43" i="186"/>
  <c r="F44" i="186"/>
  <c r="F46" i="186" s="1"/>
  <c r="R44" i="186"/>
  <c r="R13" i="186"/>
  <c r="R5" i="186"/>
  <c r="R54" i="186"/>
  <c r="R34" i="186"/>
  <c r="Q8" i="186"/>
  <c r="R8" i="186" s="1"/>
  <c r="I66" i="186"/>
  <c r="M66" i="186"/>
  <c r="G66" i="186"/>
  <c r="L66" i="186"/>
  <c r="F66" i="186"/>
  <c r="O66" i="186" s="1"/>
  <c r="R66" i="186" s="1"/>
  <c r="J66" i="186"/>
  <c r="K66" i="186"/>
  <c r="N66" i="186"/>
  <c r="H66" i="186"/>
  <c r="I62" i="186"/>
  <c r="N62" i="186" s="1"/>
  <c r="R62" i="186" s="1"/>
  <c r="K7" i="186"/>
  <c r="O7" i="186"/>
  <c r="I7" i="186"/>
  <c r="L7" i="186"/>
  <c r="F7" i="186"/>
  <c r="P7" i="186"/>
  <c r="N7" i="186"/>
  <c r="M7" i="186"/>
  <c r="J7" i="186"/>
  <c r="H7" i="186"/>
  <c r="G7" i="186"/>
  <c r="M9" i="186"/>
  <c r="G9" i="186"/>
  <c r="K9" i="186"/>
  <c r="N9" i="186"/>
  <c r="H9" i="186"/>
  <c r="L9" i="186"/>
  <c r="P9" i="186"/>
  <c r="J9" i="186"/>
  <c r="I9" i="186"/>
  <c r="F9" i="186"/>
  <c r="O9" i="186"/>
  <c r="L75" i="186"/>
  <c r="F75" i="186"/>
  <c r="J75" i="186"/>
  <c r="J77" i="186" s="1"/>
  <c r="G50" i="242" s="1"/>
  <c r="I75" i="186"/>
  <c r="M75" i="186"/>
  <c r="G75" i="186"/>
  <c r="G77" i="186" s="1"/>
  <c r="D50" i="242" s="1"/>
  <c r="N75" i="186"/>
  <c r="H75" i="186"/>
  <c r="K75" i="186"/>
  <c r="P29" i="186"/>
  <c r="J29" i="186"/>
  <c r="J38" i="186" s="1"/>
  <c r="N29" i="186"/>
  <c r="H29" i="186"/>
  <c r="K29" i="186"/>
  <c r="L29" i="186"/>
  <c r="I29" i="186"/>
  <c r="G29" i="186"/>
  <c r="F29" i="186"/>
  <c r="Q29" i="186" s="1"/>
  <c r="O29" i="186"/>
  <c r="M29" i="186"/>
  <c r="F89" i="186"/>
  <c r="L89" i="186"/>
  <c r="R89" i="186" s="1"/>
  <c r="O74" i="186"/>
  <c r="R74" i="186" s="1"/>
  <c r="O52" i="186"/>
  <c r="R52" i="186" s="1"/>
  <c r="R28" i="186"/>
  <c r="Q31" i="186"/>
  <c r="R31" i="186" s="1"/>
  <c r="O76" i="186"/>
  <c r="R76" i="186" s="1"/>
  <c r="H77" i="186"/>
  <c r="E50" i="242" s="1"/>
  <c r="R73" i="186"/>
  <c r="O51" i="186"/>
  <c r="R51" i="186" s="1"/>
  <c r="R15" i="186"/>
  <c r="R47" i="186"/>
  <c r="K10" i="186"/>
  <c r="O10" i="186"/>
  <c r="I10" i="186"/>
  <c r="L10" i="186"/>
  <c r="F10" i="186"/>
  <c r="J10" i="186"/>
  <c r="N10" i="186"/>
  <c r="H10" i="186"/>
  <c r="G10" i="186"/>
  <c r="P10" i="186"/>
  <c r="M10" i="186"/>
  <c r="Q58" i="186"/>
  <c r="Q26" i="186"/>
  <c r="R26" i="186" s="1"/>
  <c r="K4" i="186"/>
  <c r="O4" i="186"/>
  <c r="I4" i="186"/>
  <c r="L4" i="186"/>
  <c r="F4" i="186"/>
  <c r="J4" i="186"/>
  <c r="H4" i="186"/>
  <c r="G4" i="186"/>
  <c r="P4" i="186"/>
  <c r="N4" i="186"/>
  <c r="M4" i="186"/>
  <c r="M6" i="186"/>
  <c r="G6" i="186"/>
  <c r="K6" i="186"/>
  <c r="N6" i="186"/>
  <c r="H6" i="186"/>
  <c r="F6" i="186"/>
  <c r="J6" i="186"/>
  <c r="P6" i="186"/>
  <c r="O6" i="186"/>
  <c r="L6" i="186"/>
  <c r="I6" i="186"/>
  <c r="F63" i="186"/>
  <c r="R63" i="186"/>
  <c r="P16" i="186"/>
  <c r="J16" i="186"/>
  <c r="N16" i="186"/>
  <c r="H16" i="186"/>
  <c r="K16" i="186"/>
  <c r="I16" i="186"/>
  <c r="M16" i="186"/>
  <c r="G16" i="186"/>
  <c r="F16" i="186"/>
  <c r="Q16" i="186" s="1"/>
  <c r="R16" i="186" s="1"/>
  <c r="O16" i="186"/>
  <c r="L16" i="186"/>
  <c r="N57" i="186"/>
  <c r="H57" i="186"/>
  <c r="L57" i="186"/>
  <c r="F57" i="186"/>
  <c r="K57" i="186"/>
  <c r="O57" i="186"/>
  <c r="I57" i="186"/>
  <c r="P57" i="186"/>
  <c r="G57" i="186"/>
  <c r="M57" i="186"/>
  <c r="J57" i="186"/>
  <c r="Q90" i="186"/>
  <c r="D93" i="186"/>
  <c r="R64" i="186"/>
  <c r="R58" i="186"/>
  <c r="R33" i="186"/>
  <c r="P32" i="186"/>
  <c r="J32" i="186"/>
  <c r="N32" i="186"/>
  <c r="H32" i="186"/>
  <c r="K32" i="186"/>
  <c r="F32" i="186"/>
  <c r="O32" i="186"/>
  <c r="O38" i="186" s="1"/>
  <c r="M32" i="186"/>
  <c r="L32" i="186"/>
  <c r="I32" i="186"/>
  <c r="G32" i="186"/>
  <c r="K77" i="186"/>
  <c r="H50" i="242" s="1"/>
  <c r="F81" i="186"/>
  <c r="M3" i="186"/>
  <c r="G3" i="186"/>
  <c r="K3" i="186"/>
  <c r="N3" i="186"/>
  <c r="H3" i="186"/>
  <c r="L3" i="186"/>
  <c r="P3" i="186"/>
  <c r="J3" i="186"/>
  <c r="I3" i="186"/>
  <c r="F3" i="186"/>
  <c r="O3" i="186"/>
  <c r="L61" i="186"/>
  <c r="F61" i="186"/>
  <c r="P61" i="186"/>
  <c r="J61" i="186"/>
  <c r="O61" i="186"/>
  <c r="I61" i="186"/>
  <c r="M61" i="186"/>
  <c r="G61" i="186"/>
  <c r="N61" i="186"/>
  <c r="H61" i="186"/>
  <c r="K61" i="186"/>
  <c r="P14" i="186"/>
  <c r="J14" i="186"/>
  <c r="N14" i="186"/>
  <c r="H14" i="186"/>
  <c r="K14" i="186"/>
  <c r="O14" i="186"/>
  <c r="G14" i="186"/>
  <c r="M14" i="186"/>
  <c r="L14" i="186"/>
  <c r="I14" i="186"/>
  <c r="F14" i="186"/>
  <c r="Q14" i="186" s="1"/>
  <c r="D92" i="186"/>
  <c r="N60" i="186"/>
  <c r="H60" i="186"/>
  <c r="L60" i="186"/>
  <c r="F60" i="186"/>
  <c r="K60" i="186"/>
  <c r="O60" i="186"/>
  <c r="I60" i="186"/>
  <c r="P60" i="186"/>
  <c r="J60" i="186"/>
  <c r="G60" i="186"/>
  <c r="M60" i="186"/>
  <c r="N77" i="186"/>
  <c r="K50" i="242" s="1"/>
  <c r="M77" i="186"/>
  <c r="J50" i="242" s="1"/>
  <c r="L77" i="186"/>
  <c r="I50" i="242" s="1"/>
  <c r="F72" i="186"/>
  <c r="R72" i="186" s="1"/>
  <c r="H94" i="186"/>
  <c r="L53" i="186"/>
  <c r="F53" i="186"/>
  <c r="J53" i="186"/>
  <c r="I53" i="186"/>
  <c r="M53" i="186"/>
  <c r="G53" i="186"/>
  <c r="N53" i="186"/>
  <c r="H53" i="186"/>
  <c r="K53" i="186"/>
  <c r="P56" i="186"/>
  <c r="P71" i="186" s="1"/>
  <c r="P78" i="186" s="1"/>
  <c r="J56" i="186"/>
  <c r="N56" i="186"/>
  <c r="H56" i="186"/>
  <c r="M56" i="186"/>
  <c r="G56" i="186"/>
  <c r="K56" i="186"/>
  <c r="L56" i="186"/>
  <c r="O56" i="186"/>
  <c r="I56" i="186"/>
  <c r="F56" i="186"/>
  <c r="Q56" i="186" s="1"/>
  <c r="I77" i="186"/>
  <c r="F50" i="242" s="1"/>
  <c r="Q48" i="186"/>
  <c r="R48" i="186" s="1"/>
  <c r="R27" i="185"/>
  <c r="O9" i="185"/>
  <c r="I9" i="185"/>
  <c r="K9" i="185"/>
  <c r="J9" i="185"/>
  <c r="P9" i="185"/>
  <c r="H9" i="185"/>
  <c r="L9" i="185"/>
  <c r="F9" i="185"/>
  <c r="G9" i="185"/>
  <c r="Q9" i="185" s="1"/>
  <c r="N9" i="185"/>
  <c r="M9" i="185"/>
  <c r="N54" i="185"/>
  <c r="H54" i="185"/>
  <c r="I54" i="185"/>
  <c r="K54" i="185"/>
  <c r="L54" i="185"/>
  <c r="J54" i="185"/>
  <c r="G54" i="185"/>
  <c r="F54" i="185"/>
  <c r="M54" i="185"/>
  <c r="N61" i="185"/>
  <c r="H61" i="185"/>
  <c r="M61" i="185"/>
  <c r="F61" i="185"/>
  <c r="J61" i="185"/>
  <c r="K61" i="185"/>
  <c r="P61" i="185"/>
  <c r="L61" i="185"/>
  <c r="O61" i="185"/>
  <c r="G61" i="185"/>
  <c r="I61" i="185"/>
  <c r="O31" i="185"/>
  <c r="I31" i="185"/>
  <c r="K31" i="185"/>
  <c r="L31" i="185"/>
  <c r="M31" i="185"/>
  <c r="J31" i="185"/>
  <c r="H31" i="185"/>
  <c r="N31" i="185"/>
  <c r="P31" i="185"/>
  <c r="G31" i="185"/>
  <c r="F31" i="185"/>
  <c r="F81" i="185"/>
  <c r="L81" i="185" s="1"/>
  <c r="N75" i="185"/>
  <c r="H75" i="185"/>
  <c r="M75" i="185"/>
  <c r="F75" i="185"/>
  <c r="G75" i="185"/>
  <c r="L75" i="185"/>
  <c r="K75" i="185"/>
  <c r="J75" i="185"/>
  <c r="I75" i="185"/>
  <c r="N58" i="185"/>
  <c r="H58" i="185"/>
  <c r="L58" i="185"/>
  <c r="I58" i="185"/>
  <c r="J58" i="185"/>
  <c r="G58" i="185"/>
  <c r="F58" i="185"/>
  <c r="O58" i="185"/>
  <c r="P58" i="185"/>
  <c r="K58" i="185"/>
  <c r="M58" i="185"/>
  <c r="D48" i="185"/>
  <c r="K47" i="185"/>
  <c r="K48" i="185" s="1"/>
  <c r="F47" i="185"/>
  <c r="F48" i="185" s="1"/>
  <c r="N47" i="185"/>
  <c r="N48" i="185" s="1"/>
  <c r="F72" i="185"/>
  <c r="M10" i="185"/>
  <c r="G10" i="185"/>
  <c r="K10" i="185"/>
  <c r="J10" i="185"/>
  <c r="P10" i="185"/>
  <c r="I10" i="185"/>
  <c r="L10" i="185"/>
  <c r="H10" i="185"/>
  <c r="F10" i="185"/>
  <c r="O10" i="185"/>
  <c r="N10" i="185"/>
  <c r="M32" i="185"/>
  <c r="G32" i="185"/>
  <c r="K32" i="185"/>
  <c r="L32" i="185"/>
  <c r="I32" i="185"/>
  <c r="H32" i="185"/>
  <c r="P32" i="185"/>
  <c r="F32" i="185"/>
  <c r="J32" i="185"/>
  <c r="N32" i="185"/>
  <c r="O32" i="185"/>
  <c r="N73" i="185"/>
  <c r="H73" i="185"/>
  <c r="I73" i="185"/>
  <c r="L73" i="185"/>
  <c r="M73" i="185"/>
  <c r="K73" i="185"/>
  <c r="J73" i="185"/>
  <c r="F73" i="185"/>
  <c r="G73" i="185"/>
  <c r="O73" i="185" s="1"/>
  <c r="L59" i="185"/>
  <c r="F59" i="185"/>
  <c r="M59" i="185"/>
  <c r="K59" i="185"/>
  <c r="N59" i="185"/>
  <c r="H59" i="185"/>
  <c r="O59" i="185"/>
  <c r="G59" i="185"/>
  <c r="P59" i="185"/>
  <c r="I59" i="185"/>
  <c r="J59" i="185"/>
  <c r="K64" i="185"/>
  <c r="N64" i="185"/>
  <c r="G64" i="185"/>
  <c r="F64" i="185"/>
  <c r="H64" i="185"/>
  <c r="J64" i="185"/>
  <c r="I64" i="185"/>
  <c r="L64" i="185"/>
  <c r="M64" i="185"/>
  <c r="F88" i="185"/>
  <c r="L88" i="185" s="1"/>
  <c r="D87" i="185"/>
  <c r="M7" i="185"/>
  <c r="G7" i="185"/>
  <c r="J7" i="185"/>
  <c r="P7" i="185"/>
  <c r="I7" i="185"/>
  <c r="O7" i="185"/>
  <c r="H7" i="185"/>
  <c r="K7" i="185"/>
  <c r="L7" i="185"/>
  <c r="F7" i="185"/>
  <c r="Q7" i="185" s="1"/>
  <c r="N7" i="185"/>
  <c r="R7" i="185" s="1"/>
  <c r="M13" i="185"/>
  <c r="N13" i="185"/>
  <c r="H13" i="185"/>
  <c r="K13" i="185"/>
  <c r="J13" i="185"/>
  <c r="I13" i="185"/>
  <c r="L13" i="185"/>
  <c r="G13" i="185"/>
  <c r="P13" i="185"/>
  <c r="O13" i="185"/>
  <c r="F13" i="185"/>
  <c r="N55" i="185"/>
  <c r="H55" i="185"/>
  <c r="K55" i="185"/>
  <c r="P55" i="185"/>
  <c r="G55" i="185"/>
  <c r="I55" i="185"/>
  <c r="L55" i="185"/>
  <c r="J55" i="185"/>
  <c r="F55" i="185"/>
  <c r="M55" i="185"/>
  <c r="O55" i="185"/>
  <c r="L45" i="185"/>
  <c r="L46" i="185" s="1"/>
  <c r="F89" i="185"/>
  <c r="L89" i="185" s="1"/>
  <c r="D93" i="185"/>
  <c r="K30" i="185"/>
  <c r="J30" i="185"/>
  <c r="L30" i="185"/>
  <c r="O30" i="185"/>
  <c r="F30" i="185"/>
  <c r="N30" i="185"/>
  <c r="M30" i="185"/>
  <c r="P30" i="185"/>
  <c r="G30" i="185"/>
  <c r="H30" i="185"/>
  <c r="I30" i="185"/>
  <c r="K65" i="185"/>
  <c r="I65" i="185"/>
  <c r="L65" i="185"/>
  <c r="M65" i="185"/>
  <c r="J65" i="185"/>
  <c r="H65" i="185"/>
  <c r="G65" i="185"/>
  <c r="F65" i="185"/>
  <c r="N65" i="185"/>
  <c r="O17" i="185"/>
  <c r="I17" i="185"/>
  <c r="P17" i="185"/>
  <c r="J17" i="185"/>
  <c r="K17" i="185"/>
  <c r="H17" i="185"/>
  <c r="G17" i="185"/>
  <c r="L17" i="185"/>
  <c r="M17" i="185"/>
  <c r="F17" i="185"/>
  <c r="N17" i="185"/>
  <c r="Q28" i="185"/>
  <c r="R28" i="185" s="1"/>
  <c r="L56" i="185"/>
  <c r="F56" i="185"/>
  <c r="K56" i="185"/>
  <c r="J56" i="185"/>
  <c r="M56" i="185"/>
  <c r="I56" i="185"/>
  <c r="P56" i="185"/>
  <c r="H56" i="185"/>
  <c r="G56" i="185"/>
  <c r="N56" i="185"/>
  <c r="O56" i="185"/>
  <c r="N76" i="185"/>
  <c r="H76" i="185"/>
  <c r="I76" i="185"/>
  <c r="K76" i="185"/>
  <c r="L76" i="185"/>
  <c r="G76" i="185"/>
  <c r="M76" i="185"/>
  <c r="J76" i="185"/>
  <c r="F76" i="185"/>
  <c r="O26" i="185"/>
  <c r="I26" i="185"/>
  <c r="P26" i="185"/>
  <c r="J26" i="185"/>
  <c r="G26" i="185"/>
  <c r="N26" i="185"/>
  <c r="F26" i="185"/>
  <c r="M26" i="185"/>
  <c r="H26" i="185"/>
  <c r="L26" i="185"/>
  <c r="K26" i="185"/>
  <c r="R68" i="185"/>
  <c r="F68" i="185"/>
  <c r="K5" i="185"/>
  <c r="P5" i="185"/>
  <c r="I5" i="185"/>
  <c r="O5" i="185"/>
  <c r="H5" i="185"/>
  <c r="N5" i="185"/>
  <c r="G5" i="185"/>
  <c r="J5" i="185"/>
  <c r="M5" i="185"/>
  <c r="L5" i="185"/>
  <c r="F5" i="185"/>
  <c r="Q5" i="185" s="1"/>
  <c r="R5" i="185" s="1"/>
  <c r="K14" i="185"/>
  <c r="L14" i="185"/>
  <c r="F14" i="185"/>
  <c r="O14" i="185"/>
  <c r="G14" i="185"/>
  <c r="N14" i="185"/>
  <c r="M14" i="185"/>
  <c r="P14" i="185"/>
  <c r="H14" i="185"/>
  <c r="J14" i="185"/>
  <c r="I14" i="185"/>
  <c r="K33" i="185"/>
  <c r="L33" i="185"/>
  <c r="M33" i="185"/>
  <c r="F33" i="185"/>
  <c r="P33" i="185"/>
  <c r="G33" i="185"/>
  <c r="O33" i="185"/>
  <c r="N33" i="185"/>
  <c r="J33" i="185"/>
  <c r="H33" i="185"/>
  <c r="I33" i="185"/>
  <c r="K66" i="185"/>
  <c r="L66" i="185"/>
  <c r="H66" i="185"/>
  <c r="I66" i="185"/>
  <c r="M66" i="185"/>
  <c r="J66" i="185"/>
  <c r="F66" i="185"/>
  <c r="G66" i="185"/>
  <c r="N66" i="185"/>
  <c r="O66" i="185"/>
  <c r="R43" i="185"/>
  <c r="N50" i="185"/>
  <c r="H50" i="185"/>
  <c r="M50" i="185"/>
  <c r="F50" i="185"/>
  <c r="G50" i="185"/>
  <c r="I50" i="185"/>
  <c r="L50" i="185"/>
  <c r="J50" i="185"/>
  <c r="K50" i="185"/>
  <c r="K8" i="185"/>
  <c r="J8" i="185"/>
  <c r="P8" i="185"/>
  <c r="I8" i="185"/>
  <c r="O8" i="185"/>
  <c r="H8" i="185"/>
  <c r="L8" i="185"/>
  <c r="N8" i="185"/>
  <c r="M8" i="185"/>
  <c r="G8" i="185"/>
  <c r="F8" i="185"/>
  <c r="N51" i="185"/>
  <c r="H51" i="185"/>
  <c r="I51" i="185"/>
  <c r="L51" i="185"/>
  <c r="M51" i="185"/>
  <c r="G51" i="185"/>
  <c r="F51" i="185"/>
  <c r="O51" i="185" s="1"/>
  <c r="J51" i="185"/>
  <c r="K51" i="185"/>
  <c r="Q90" i="185"/>
  <c r="L90" i="185"/>
  <c r="R90" i="185" s="1"/>
  <c r="K16" i="185"/>
  <c r="L16" i="185"/>
  <c r="F16" i="185"/>
  <c r="O16" i="185"/>
  <c r="G16" i="185"/>
  <c r="N16" i="185"/>
  <c r="M16" i="185"/>
  <c r="P16" i="185"/>
  <c r="H16" i="185"/>
  <c r="J16" i="185"/>
  <c r="I16" i="185"/>
  <c r="F44" i="185"/>
  <c r="F46" i="185" s="1"/>
  <c r="H67" i="185"/>
  <c r="R67" i="185" s="1"/>
  <c r="H94" i="185"/>
  <c r="O94" i="185" s="1"/>
  <c r="R94" i="185" s="1"/>
  <c r="N12" i="185"/>
  <c r="H12" i="185"/>
  <c r="I12" i="185"/>
  <c r="G12" i="185"/>
  <c r="M12" i="185"/>
  <c r="F12" i="185"/>
  <c r="J12" i="185"/>
  <c r="L12" i="185"/>
  <c r="K12" i="185"/>
  <c r="M29" i="185"/>
  <c r="G29" i="185"/>
  <c r="J29" i="185"/>
  <c r="K29" i="185"/>
  <c r="H29" i="185"/>
  <c r="P29" i="185"/>
  <c r="F29" i="185"/>
  <c r="O29" i="185"/>
  <c r="I29" i="185"/>
  <c r="L29" i="185"/>
  <c r="N29" i="185"/>
  <c r="M4" i="185"/>
  <c r="G4" i="185"/>
  <c r="P4" i="185"/>
  <c r="I4" i="185"/>
  <c r="O4" i="185"/>
  <c r="H4" i="185"/>
  <c r="N4" i="185"/>
  <c r="N25" i="185" s="1"/>
  <c r="F4" i="185"/>
  <c r="J4" i="185"/>
  <c r="J25" i="185" s="1"/>
  <c r="L4" i="185"/>
  <c r="K4" i="185"/>
  <c r="Q3" i="185"/>
  <c r="R3" i="185" s="1"/>
  <c r="D92" i="185"/>
  <c r="N52" i="185"/>
  <c r="H52" i="185"/>
  <c r="K52" i="185"/>
  <c r="I52" i="185"/>
  <c r="J52" i="185"/>
  <c r="G52" i="185"/>
  <c r="F52" i="185"/>
  <c r="L52" i="185"/>
  <c r="M52" i="185"/>
  <c r="P60" i="185"/>
  <c r="J60" i="185"/>
  <c r="M60" i="185"/>
  <c r="F60" i="185"/>
  <c r="O60" i="185"/>
  <c r="G60" i="185"/>
  <c r="H60" i="185"/>
  <c r="N60" i="185"/>
  <c r="L60" i="185"/>
  <c r="I60" i="185"/>
  <c r="K60" i="185"/>
  <c r="F11" i="185"/>
  <c r="R11" i="185" s="1"/>
  <c r="I62" i="185"/>
  <c r="N62" i="185" s="1"/>
  <c r="R62" i="185" s="1"/>
  <c r="N53" i="185"/>
  <c r="H53" i="185"/>
  <c r="M53" i="185"/>
  <c r="F53" i="185"/>
  <c r="G53" i="185"/>
  <c r="J53" i="185"/>
  <c r="I53" i="185"/>
  <c r="K53" i="185"/>
  <c r="L53" i="185"/>
  <c r="P57" i="185"/>
  <c r="J57" i="185"/>
  <c r="L57" i="185"/>
  <c r="N57" i="185"/>
  <c r="F57" i="185"/>
  <c r="O57" i="185"/>
  <c r="G57" i="185"/>
  <c r="I57" i="185"/>
  <c r="H57" i="185"/>
  <c r="K57" i="185"/>
  <c r="M57" i="185"/>
  <c r="K34" i="185"/>
  <c r="J34" i="185"/>
  <c r="N34" i="185"/>
  <c r="F34" i="185"/>
  <c r="O34" i="185"/>
  <c r="G34" i="185"/>
  <c r="P34" i="185"/>
  <c r="M34" i="185"/>
  <c r="L34" i="185"/>
  <c r="I34" i="185"/>
  <c r="H34" i="185"/>
  <c r="F69" i="185"/>
  <c r="L69" i="185" s="1"/>
  <c r="R69" i="185" s="1"/>
  <c r="H67" i="184"/>
  <c r="R67" i="184" s="1"/>
  <c r="H94" i="184"/>
  <c r="O94" i="184" s="1"/>
  <c r="R94" i="184" s="1"/>
  <c r="N29" i="184"/>
  <c r="H29" i="184"/>
  <c r="K29" i="184"/>
  <c r="P29" i="184"/>
  <c r="M29" i="184"/>
  <c r="G29" i="184"/>
  <c r="J29" i="184"/>
  <c r="L29" i="184"/>
  <c r="F29" i="184"/>
  <c r="O29" i="184"/>
  <c r="I29" i="184"/>
  <c r="R7" i="184"/>
  <c r="D46" i="184"/>
  <c r="R43" i="184"/>
  <c r="I43" i="184"/>
  <c r="I46" i="184" s="1"/>
  <c r="L74" i="184"/>
  <c r="F74" i="184"/>
  <c r="K74" i="184"/>
  <c r="J74" i="184"/>
  <c r="I74" i="184"/>
  <c r="N74" i="184"/>
  <c r="H74" i="184"/>
  <c r="G74" i="184"/>
  <c r="M74" i="184"/>
  <c r="K9" i="184"/>
  <c r="N9" i="184"/>
  <c r="H9" i="184"/>
  <c r="P9" i="184"/>
  <c r="J9" i="184"/>
  <c r="M9" i="184"/>
  <c r="G9" i="184"/>
  <c r="O9" i="184"/>
  <c r="I9" i="184"/>
  <c r="L9" i="184"/>
  <c r="F9" i="184"/>
  <c r="N16" i="184"/>
  <c r="H16" i="184"/>
  <c r="K16" i="184"/>
  <c r="P16" i="184"/>
  <c r="M16" i="184"/>
  <c r="G16" i="184"/>
  <c r="J16" i="184"/>
  <c r="L16" i="184"/>
  <c r="F16" i="184"/>
  <c r="Q16" i="184" s="1"/>
  <c r="O16" i="184"/>
  <c r="I16" i="184"/>
  <c r="N47" i="184"/>
  <c r="N48" i="184" s="1"/>
  <c r="K47" i="184"/>
  <c r="K48" i="184" s="1"/>
  <c r="F47" i="184"/>
  <c r="F48" i="184" s="1"/>
  <c r="D48" i="184"/>
  <c r="F72" i="184"/>
  <c r="R72" i="184" s="1"/>
  <c r="L45" i="184"/>
  <c r="L46" i="184" s="1"/>
  <c r="L50" i="184"/>
  <c r="F50" i="184"/>
  <c r="K50" i="184"/>
  <c r="J50" i="184"/>
  <c r="I50" i="184"/>
  <c r="N50" i="184"/>
  <c r="H50" i="184"/>
  <c r="M50" i="184"/>
  <c r="G50" i="184"/>
  <c r="L58" i="184"/>
  <c r="F58" i="184"/>
  <c r="K58" i="184"/>
  <c r="P58" i="184"/>
  <c r="J58" i="184"/>
  <c r="O58" i="184"/>
  <c r="I58" i="184"/>
  <c r="N58" i="184"/>
  <c r="H58" i="184"/>
  <c r="M58" i="184"/>
  <c r="G58" i="184"/>
  <c r="L75" i="184"/>
  <c r="F75" i="184"/>
  <c r="K75" i="184"/>
  <c r="J75" i="184"/>
  <c r="I75" i="184"/>
  <c r="N75" i="184"/>
  <c r="H75" i="184"/>
  <c r="M75" i="184"/>
  <c r="G75" i="184"/>
  <c r="F44" i="184"/>
  <c r="F46" i="184" s="1"/>
  <c r="R56" i="184"/>
  <c r="Q4" i="184"/>
  <c r="R4" i="184" s="1"/>
  <c r="P13" i="184"/>
  <c r="J13" i="184"/>
  <c r="M13" i="184"/>
  <c r="G13" i="184"/>
  <c r="L13" i="184"/>
  <c r="O13" i="184"/>
  <c r="I13" i="184"/>
  <c r="F13" i="184"/>
  <c r="N13" i="184"/>
  <c r="H13" i="184"/>
  <c r="K13" i="184"/>
  <c r="P28" i="184"/>
  <c r="J28" i="184"/>
  <c r="M28" i="184"/>
  <c r="G28" i="184"/>
  <c r="F28" i="184"/>
  <c r="O28" i="184"/>
  <c r="I28" i="184"/>
  <c r="L28" i="184"/>
  <c r="N28" i="184"/>
  <c r="H28" i="184"/>
  <c r="K28" i="184"/>
  <c r="P59" i="184"/>
  <c r="J59" i="184"/>
  <c r="O59" i="184"/>
  <c r="I59" i="184"/>
  <c r="N59" i="184"/>
  <c r="H59" i="184"/>
  <c r="M59" i="184"/>
  <c r="G59" i="184"/>
  <c r="L59" i="184"/>
  <c r="F59" i="184"/>
  <c r="K59" i="184"/>
  <c r="N14" i="184"/>
  <c r="H14" i="184"/>
  <c r="K14" i="184"/>
  <c r="J14" i="184"/>
  <c r="M14" i="184"/>
  <c r="G14" i="184"/>
  <c r="P14" i="184"/>
  <c r="L14" i="184"/>
  <c r="F14" i="184"/>
  <c r="O14" i="184"/>
  <c r="I14" i="184"/>
  <c r="I64" i="184"/>
  <c r="N64" i="184"/>
  <c r="H64" i="184"/>
  <c r="M64" i="184"/>
  <c r="G64" i="184"/>
  <c r="L64" i="184"/>
  <c r="F64" i="184"/>
  <c r="O64" i="184" s="1"/>
  <c r="K64" i="184"/>
  <c r="J64" i="184"/>
  <c r="D87" i="184"/>
  <c r="F88" i="184"/>
  <c r="L51" i="184"/>
  <c r="F51" i="184"/>
  <c r="K51" i="184"/>
  <c r="J51" i="184"/>
  <c r="I51" i="184"/>
  <c r="N51" i="184"/>
  <c r="H51" i="184"/>
  <c r="M51" i="184"/>
  <c r="G51" i="184"/>
  <c r="L61" i="184"/>
  <c r="F61" i="184"/>
  <c r="K61" i="184"/>
  <c r="P61" i="184"/>
  <c r="J61" i="184"/>
  <c r="O61" i="184"/>
  <c r="I61" i="184"/>
  <c r="N61" i="184"/>
  <c r="H61" i="184"/>
  <c r="M61" i="184"/>
  <c r="G61" i="184"/>
  <c r="L76" i="184"/>
  <c r="F76" i="184"/>
  <c r="K76" i="184"/>
  <c r="J76" i="184"/>
  <c r="I76" i="184"/>
  <c r="N76" i="184"/>
  <c r="H76" i="184"/>
  <c r="M76" i="184"/>
  <c r="G76" i="184"/>
  <c r="L17" i="184"/>
  <c r="F17" i="184"/>
  <c r="O17" i="184"/>
  <c r="I17" i="184"/>
  <c r="N17" i="184"/>
  <c r="H17" i="184"/>
  <c r="K17" i="184"/>
  <c r="P17" i="184"/>
  <c r="J17" i="184"/>
  <c r="M17" i="184"/>
  <c r="G17" i="184"/>
  <c r="I62" i="184"/>
  <c r="J12" i="184"/>
  <c r="M12" i="184"/>
  <c r="G12" i="184"/>
  <c r="L12" i="184"/>
  <c r="I12" i="184"/>
  <c r="F12" i="184"/>
  <c r="N12" i="184"/>
  <c r="H12" i="184"/>
  <c r="K12" i="184"/>
  <c r="L32" i="184"/>
  <c r="O32" i="184"/>
  <c r="H32" i="184"/>
  <c r="K32" i="184"/>
  <c r="J32" i="184"/>
  <c r="N32" i="184"/>
  <c r="G32" i="184"/>
  <c r="M32" i="184"/>
  <c r="F32" i="184"/>
  <c r="P32" i="184"/>
  <c r="I32" i="184"/>
  <c r="D92" i="184"/>
  <c r="F69" i="184"/>
  <c r="L69" i="184" s="1"/>
  <c r="M8" i="184"/>
  <c r="G8" i="184"/>
  <c r="P8" i="184"/>
  <c r="J8" i="184"/>
  <c r="L8" i="184"/>
  <c r="F8" i="184"/>
  <c r="O8" i="184"/>
  <c r="I8" i="184"/>
  <c r="K8" i="184"/>
  <c r="N8" i="184"/>
  <c r="H8" i="184"/>
  <c r="K6" i="184"/>
  <c r="N6" i="184"/>
  <c r="H6" i="184"/>
  <c r="P6" i="184"/>
  <c r="J6" i="184"/>
  <c r="O6" i="184"/>
  <c r="I6" i="184"/>
  <c r="M6" i="184"/>
  <c r="G6" i="184"/>
  <c r="L6" i="184"/>
  <c r="F6" i="184"/>
  <c r="R10" i="184"/>
  <c r="I65" i="184"/>
  <c r="N65" i="184"/>
  <c r="H65" i="184"/>
  <c r="M65" i="184"/>
  <c r="G65" i="184"/>
  <c r="L65" i="184"/>
  <c r="F65" i="184"/>
  <c r="O65" i="184" s="1"/>
  <c r="K65" i="184"/>
  <c r="J65" i="184"/>
  <c r="N57" i="184"/>
  <c r="H57" i="184"/>
  <c r="M57" i="184"/>
  <c r="G57" i="184"/>
  <c r="L57" i="184"/>
  <c r="F57" i="184"/>
  <c r="K57" i="184"/>
  <c r="P57" i="184"/>
  <c r="J57" i="184"/>
  <c r="O57" i="184"/>
  <c r="I57" i="184"/>
  <c r="Q90" i="184"/>
  <c r="L90" i="184"/>
  <c r="R90" i="184" s="1"/>
  <c r="L52" i="184"/>
  <c r="F52" i="184"/>
  <c r="K52" i="184"/>
  <c r="J52" i="184"/>
  <c r="I52" i="184"/>
  <c r="N52" i="184"/>
  <c r="H52" i="184"/>
  <c r="G52" i="184"/>
  <c r="M52" i="184"/>
  <c r="F63" i="184"/>
  <c r="R63" i="184" s="1"/>
  <c r="L89" i="184"/>
  <c r="R89" i="184" s="1"/>
  <c r="F89" i="184"/>
  <c r="F15" i="184"/>
  <c r="L15" i="184" s="1"/>
  <c r="R15" i="184" s="1"/>
  <c r="F11" i="184"/>
  <c r="R11" i="184" s="1"/>
  <c r="M5" i="184"/>
  <c r="G5" i="184"/>
  <c r="P5" i="184"/>
  <c r="J5" i="184"/>
  <c r="L5" i="184"/>
  <c r="F5" i="184"/>
  <c r="K5" i="184"/>
  <c r="O5" i="184"/>
  <c r="I5" i="184"/>
  <c r="N5" i="184"/>
  <c r="H5" i="184"/>
  <c r="K3" i="184"/>
  <c r="K25" i="184" s="1"/>
  <c r="N3" i="184"/>
  <c r="H3" i="184"/>
  <c r="H25" i="184" s="1"/>
  <c r="P3" i="184"/>
  <c r="P25" i="184" s="1"/>
  <c r="J3" i="184"/>
  <c r="M3" i="184"/>
  <c r="M25" i="184" s="1"/>
  <c r="G3" i="184"/>
  <c r="O3" i="184"/>
  <c r="I3" i="184"/>
  <c r="L3" i="184"/>
  <c r="F3" i="184"/>
  <c r="L54" i="184"/>
  <c r="F54" i="184"/>
  <c r="K54" i="184"/>
  <c r="J54" i="184"/>
  <c r="I54" i="184"/>
  <c r="N54" i="184"/>
  <c r="H54" i="184"/>
  <c r="M54" i="184"/>
  <c r="G54" i="184"/>
  <c r="L73" i="184"/>
  <c r="L77" i="184" s="1"/>
  <c r="I48" i="242" s="1"/>
  <c r="F73" i="184"/>
  <c r="K73" i="184"/>
  <c r="K77" i="184" s="1"/>
  <c r="H48" i="242" s="1"/>
  <c r="J73" i="184"/>
  <c r="I73" i="184"/>
  <c r="I77" i="184" s="1"/>
  <c r="F48" i="242" s="1"/>
  <c r="N73" i="184"/>
  <c r="H73" i="184"/>
  <c r="H77" i="184" s="1"/>
  <c r="E48" i="242" s="1"/>
  <c r="M73" i="184"/>
  <c r="M77" i="184" s="1"/>
  <c r="J48" i="242" s="1"/>
  <c r="G73" i="184"/>
  <c r="O34" i="184"/>
  <c r="I34" i="184"/>
  <c r="N34" i="184"/>
  <c r="H34" i="184"/>
  <c r="M34" i="184"/>
  <c r="G34" i="184"/>
  <c r="L34" i="184"/>
  <c r="F34" i="184"/>
  <c r="K34" i="184"/>
  <c r="J34" i="184"/>
  <c r="P34" i="184"/>
  <c r="L55" i="184"/>
  <c r="F55" i="184"/>
  <c r="K55" i="184"/>
  <c r="P55" i="184"/>
  <c r="J55" i="184"/>
  <c r="O55" i="184"/>
  <c r="I55" i="184"/>
  <c r="N55" i="184"/>
  <c r="H55" i="184"/>
  <c r="G55" i="184"/>
  <c r="M55" i="184"/>
  <c r="L26" i="184"/>
  <c r="F26" i="184"/>
  <c r="O26" i="184"/>
  <c r="I26" i="184"/>
  <c r="N26" i="184"/>
  <c r="K26" i="184"/>
  <c r="H26" i="184"/>
  <c r="P26" i="184"/>
  <c r="J26" i="184"/>
  <c r="M26" i="184"/>
  <c r="G26" i="184"/>
  <c r="K27" i="184"/>
  <c r="O27" i="184"/>
  <c r="H27" i="184"/>
  <c r="N27" i="184"/>
  <c r="J27" i="184"/>
  <c r="F27" i="184"/>
  <c r="P27" i="184"/>
  <c r="I27" i="184"/>
  <c r="M27" i="184"/>
  <c r="K33" i="184"/>
  <c r="P33" i="184"/>
  <c r="J33" i="184"/>
  <c r="O33" i="184"/>
  <c r="I33" i="184"/>
  <c r="N33" i="184"/>
  <c r="H33" i="184"/>
  <c r="L33" i="184"/>
  <c r="G33" i="184"/>
  <c r="F33" i="184"/>
  <c r="M33" i="184"/>
  <c r="I66" i="184"/>
  <c r="N66" i="184"/>
  <c r="H66" i="184"/>
  <c r="M66" i="184"/>
  <c r="G66" i="184"/>
  <c r="L66" i="184"/>
  <c r="F66" i="184"/>
  <c r="K66" i="184"/>
  <c r="J66" i="184"/>
  <c r="N60" i="184"/>
  <c r="H60" i="184"/>
  <c r="M60" i="184"/>
  <c r="G60" i="184"/>
  <c r="L60" i="184"/>
  <c r="F60" i="184"/>
  <c r="K60" i="184"/>
  <c r="P60" i="184"/>
  <c r="J60" i="184"/>
  <c r="I60" i="184"/>
  <c r="O60" i="184"/>
  <c r="L53" i="184"/>
  <c r="F53" i="184"/>
  <c r="K53" i="184"/>
  <c r="J53" i="184"/>
  <c r="I53" i="184"/>
  <c r="N53" i="184"/>
  <c r="H53" i="184"/>
  <c r="M53" i="184"/>
  <c r="G53" i="184"/>
  <c r="F68" i="184"/>
  <c r="R68" i="184"/>
  <c r="F81" i="184"/>
  <c r="L81" i="184" s="1"/>
  <c r="R81" i="184" s="1"/>
  <c r="D93" i="184"/>
  <c r="P31" i="184"/>
  <c r="J31" i="184"/>
  <c r="M31" i="184"/>
  <c r="G31" i="184"/>
  <c r="L31" i="184"/>
  <c r="F31" i="184"/>
  <c r="O31" i="184"/>
  <c r="I31" i="184"/>
  <c r="N31" i="184"/>
  <c r="H31" i="184"/>
  <c r="K31" i="184"/>
  <c r="Q30" i="184"/>
  <c r="R30" i="184" s="1"/>
  <c r="M53" i="183"/>
  <c r="G53" i="183"/>
  <c r="I53" i="183"/>
  <c r="J53" i="183"/>
  <c r="K53" i="183"/>
  <c r="H53" i="183"/>
  <c r="F53" i="183"/>
  <c r="L53" i="183"/>
  <c r="N53" i="183"/>
  <c r="H67" i="183"/>
  <c r="R67" i="183" s="1"/>
  <c r="K33" i="183"/>
  <c r="L33" i="183"/>
  <c r="F33" i="183"/>
  <c r="I33" i="183"/>
  <c r="P33" i="183"/>
  <c r="H33" i="183"/>
  <c r="O33" i="183"/>
  <c r="G33" i="183"/>
  <c r="Q33" i="183" s="1"/>
  <c r="J33" i="183"/>
  <c r="M33" i="183"/>
  <c r="N33" i="183"/>
  <c r="D48" i="183"/>
  <c r="F47" i="183"/>
  <c r="F48" i="183" s="1"/>
  <c r="K47" i="183"/>
  <c r="K48" i="183" s="1"/>
  <c r="N47" i="183"/>
  <c r="N48" i="183" s="1"/>
  <c r="F63" i="183"/>
  <c r="R63" i="183" s="1"/>
  <c r="L45" i="183"/>
  <c r="L46" i="183" s="1"/>
  <c r="N16" i="183"/>
  <c r="H16" i="183"/>
  <c r="K16" i="183"/>
  <c r="J16" i="183"/>
  <c r="P16" i="183"/>
  <c r="I16" i="183"/>
  <c r="L16" i="183"/>
  <c r="O16" i="183"/>
  <c r="M16" i="183"/>
  <c r="G16" i="183"/>
  <c r="F16" i="183"/>
  <c r="Q16" i="183" s="1"/>
  <c r="F81" i="183"/>
  <c r="N14" i="183"/>
  <c r="H14" i="183"/>
  <c r="O14" i="183"/>
  <c r="G14" i="183"/>
  <c r="M14" i="183"/>
  <c r="F14" i="183"/>
  <c r="L14" i="183"/>
  <c r="P14" i="183"/>
  <c r="I14" i="183"/>
  <c r="K14" i="183"/>
  <c r="J14" i="183"/>
  <c r="J66" i="183"/>
  <c r="N66" i="183"/>
  <c r="G66" i="183"/>
  <c r="H66" i="183"/>
  <c r="I66" i="183"/>
  <c r="F66" i="183"/>
  <c r="K66" i="183"/>
  <c r="M66" i="183"/>
  <c r="L66" i="183"/>
  <c r="M32" i="183"/>
  <c r="G32" i="183"/>
  <c r="N32" i="183"/>
  <c r="H32" i="183"/>
  <c r="O32" i="183"/>
  <c r="L32" i="183"/>
  <c r="K32" i="183"/>
  <c r="P32" i="183"/>
  <c r="F32" i="183"/>
  <c r="J32" i="183"/>
  <c r="I32" i="183"/>
  <c r="K9" i="183"/>
  <c r="M9" i="183"/>
  <c r="F9" i="183"/>
  <c r="O9" i="183"/>
  <c r="H9" i="183"/>
  <c r="L9" i="183"/>
  <c r="J9" i="183"/>
  <c r="I9" i="183"/>
  <c r="Q9" i="183" s="1"/>
  <c r="G9" i="183"/>
  <c r="P9" i="183"/>
  <c r="N9" i="183"/>
  <c r="M76" i="183"/>
  <c r="G76" i="183"/>
  <c r="K76" i="183"/>
  <c r="L76" i="183"/>
  <c r="I76" i="183"/>
  <c r="H76" i="183"/>
  <c r="F76" i="183"/>
  <c r="J76" i="183"/>
  <c r="N76" i="183"/>
  <c r="K30" i="183"/>
  <c r="L30" i="183"/>
  <c r="F30" i="183"/>
  <c r="O30" i="183"/>
  <c r="G30" i="183"/>
  <c r="N30" i="183"/>
  <c r="M30" i="183"/>
  <c r="P30" i="183"/>
  <c r="H30" i="183"/>
  <c r="J30" i="183"/>
  <c r="I30" i="183"/>
  <c r="K59" i="183"/>
  <c r="O59" i="183"/>
  <c r="H59" i="183"/>
  <c r="P59" i="183"/>
  <c r="I59" i="183"/>
  <c r="F59" i="183"/>
  <c r="N59" i="183"/>
  <c r="M59" i="183"/>
  <c r="G59" i="183"/>
  <c r="L59" i="183"/>
  <c r="J59" i="183"/>
  <c r="D93" i="183"/>
  <c r="F15" i="183"/>
  <c r="L15" i="183"/>
  <c r="R15" i="183" s="1"/>
  <c r="F89" i="183"/>
  <c r="L89" i="183" s="1"/>
  <c r="L26" i="183"/>
  <c r="F26" i="183"/>
  <c r="Q26" i="183" s="1"/>
  <c r="K26" i="183"/>
  <c r="J26" i="183"/>
  <c r="P26" i="183"/>
  <c r="I26" i="183"/>
  <c r="M26" i="183"/>
  <c r="G26" i="183"/>
  <c r="O26" i="183"/>
  <c r="N26" i="183"/>
  <c r="H26" i="183"/>
  <c r="F72" i="183"/>
  <c r="M51" i="183"/>
  <c r="G51" i="183"/>
  <c r="K51" i="183"/>
  <c r="L51" i="183"/>
  <c r="N51" i="183"/>
  <c r="J51" i="183"/>
  <c r="I51" i="183"/>
  <c r="H51" i="183"/>
  <c r="F51" i="183"/>
  <c r="O51" i="183" s="1"/>
  <c r="F44" i="183"/>
  <c r="F46" i="183" s="1"/>
  <c r="M5" i="183"/>
  <c r="G5" i="183"/>
  <c r="K5" i="183"/>
  <c r="N5" i="183"/>
  <c r="F5" i="183"/>
  <c r="O5" i="183"/>
  <c r="L5" i="183"/>
  <c r="J5" i="183"/>
  <c r="I5" i="183"/>
  <c r="H5" i="183"/>
  <c r="P5" i="183"/>
  <c r="M74" i="183"/>
  <c r="G74" i="183"/>
  <c r="N74" i="183"/>
  <c r="F74" i="183"/>
  <c r="H74" i="183"/>
  <c r="K74" i="183"/>
  <c r="O74" i="183" s="1"/>
  <c r="J74" i="183"/>
  <c r="I74" i="183"/>
  <c r="L74" i="183"/>
  <c r="O31" i="183"/>
  <c r="I31" i="183"/>
  <c r="P31" i="183"/>
  <c r="J31" i="183"/>
  <c r="K31" i="183"/>
  <c r="H31" i="183"/>
  <c r="G31" i="183"/>
  <c r="L31" i="183"/>
  <c r="M31" i="183"/>
  <c r="F31" i="183"/>
  <c r="N31" i="183"/>
  <c r="M75" i="183"/>
  <c r="G75" i="183"/>
  <c r="I75" i="183"/>
  <c r="J75" i="183"/>
  <c r="K75" i="183"/>
  <c r="H75" i="183"/>
  <c r="F75" i="183"/>
  <c r="L75" i="183"/>
  <c r="N75" i="183"/>
  <c r="M50" i="183"/>
  <c r="G50" i="183"/>
  <c r="I50" i="183"/>
  <c r="J50" i="183"/>
  <c r="N50" i="183"/>
  <c r="L50" i="183"/>
  <c r="K50" i="183"/>
  <c r="H50" i="183"/>
  <c r="F50" i="183"/>
  <c r="O10" i="183"/>
  <c r="I10" i="183"/>
  <c r="N10" i="183"/>
  <c r="G10" i="183"/>
  <c r="M10" i="183"/>
  <c r="F10" i="183"/>
  <c r="L10" i="183"/>
  <c r="P10" i="183"/>
  <c r="H10" i="183"/>
  <c r="K10" i="183"/>
  <c r="J10" i="183"/>
  <c r="O28" i="183"/>
  <c r="I28" i="183"/>
  <c r="P28" i="183"/>
  <c r="J28" i="183"/>
  <c r="G28" i="183"/>
  <c r="N28" i="183"/>
  <c r="F28" i="183"/>
  <c r="M28" i="183"/>
  <c r="H28" i="183"/>
  <c r="L28" i="183"/>
  <c r="K28" i="183"/>
  <c r="O7" i="183"/>
  <c r="I7" i="183"/>
  <c r="L7" i="183"/>
  <c r="N7" i="183"/>
  <c r="G7" i="183"/>
  <c r="H7" i="183"/>
  <c r="F7" i="183"/>
  <c r="P7" i="183"/>
  <c r="M7" i="183"/>
  <c r="K7" i="183"/>
  <c r="J7" i="183"/>
  <c r="Q90" i="183"/>
  <c r="L90" i="183"/>
  <c r="R90" i="183" s="1"/>
  <c r="M54" i="183"/>
  <c r="G54" i="183"/>
  <c r="K54" i="183"/>
  <c r="L54" i="183"/>
  <c r="I54" i="183"/>
  <c r="H54" i="183"/>
  <c r="F54" i="183"/>
  <c r="J54" i="183"/>
  <c r="N54" i="183"/>
  <c r="H94" i="183"/>
  <c r="O94" i="183" s="1"/>
  <c r="J65" i="183"/>
  <c r="L65" i="183"/>
  <c r="M65" i="183"/>
  <c r="F65" i="183"/>
  <c r="O65" i="183" s="1"/>
  <c r="I65" i="183"/>
  <c r="H65" i="183"/>
  <c r="G65" i="183"/>
  <c r="K65" i="183"/>
  <c r="N65" i="183"/>
  <c r="D87" i="183"/>
  <c r="L88" i="183"/>
  <c r="F88" i="183"/>
  <c r="P34" i="183"/>
  <c r="O34" i="183"/>
  <c r="I34" i="183"/>
  <c r="J34" i="183"/>
  <c r="M34" i="183"/>
  <c r="L34" i="183"/>
  <c r="K34" i="183"/>
  <c r="N34" i="183"/>
  <c r="F34" i="183"/>
  <c r="H34" i="183"/>
  <c r="G34" i="183"/>
  <c r="I62" i="183"/>
  <c r="N62" i="183" s="1"/>
  <c r="J64" i="183"/>
  <c r="I64" i="183"/>
  <c r="K64" i="183"/>
  <c r="L64" i="183"/>
  <c r="H64" i="183"/>
  <c r="G64" i="183"/>
  <c r="M64" i="183"/>
  <c r="N64" i="183"/>
  <c r="F64" i="183"/>
  <c r="O64" i="183" s="1"/>
  <c r="M61" i="183"/>
  <c r="G61" i="183"/>
  <c r="P61" i="183"/>
  <c r="I61" i="183"/>
  <c r="J61" i="183"/>
  <c r="K61" i="183"/>
  <c r="H61" i="183"/>
  <c r="F61" i="183"/>
  <c r="L61" i="183"/>
  <c r="O61" i="183"/>
  <c r="N61" i="183"/>
  <c r="M29" i="183"/>
  <c r="G29" i="183"/>
  <c r="N29" i="183"/>
  <c r="H29" i="183"/>
  <c r="K29" i="183"/>
  <c r="J29" i="183"/>
  <c r="I29" i="183"/>
  <c r="L29" i="183"/>
  <c r="O29" i="183"/>
  <c r="F29" i="183"/>
  <c r="P29" i="183"/>
  <c r="M52" i="183"/>
  <c r="G52" i="183"/>
  <c r="N52" i="183"/>
  <c r="F52" i="183"/>
  <c r="H52" i="183"/>
  <c r="K52" i="183"/>
  <c r="J52" i="183"/>
  <c r="I52" i="183"/>
  <c r="L52" i="183"/>
  <c r="O60" i="183"/>
  <c r="I60" i="183"/>
  <c r="P60" i="183"/>
  <c r="H60" i="183"/>
  <c r="J60" i="183"/>
  <c r="M60" i="183"/>
  <c r="L60" i="183"/>
  <c r="K60" i="183"/>
  <c r="N60" i="183"/>
  <c r="G60" i="183"/>
  <c r="F60" i="183"/>
  <c r="F11" i="183"/>
  <c r="R11" i="183" s="1"/>
  <c r="M8" i="183"/>
  <c r="G8" i="183"/>
  <c r="L8" i="183"/>
  <c r="O8" i="183"/>
  <c r="H8" i="183"/>
  <c r="P8" i="183"/>
  <c r="N8" i="183"/>
  <c r="K8" i="183"/>
  <c r="J8" i="183"/>
  <c r="I8" i="183"/>
  <c r="F8" i="183"/>
  <c r="Q8" i="183" s="1"/>
  <c r="R8" i="183" s="1"/>
  <c r="J12" i="183"/>
  <c r="L12" i="183"/>
  <c r="K12" i="183"/>
  <c r="I12" i="183"/>
  <c r="M12" i="183"/>
  <c r="F12" i="183"/>
  <c r="N12" i="183"/>
  <c r="H12" i="183"/>
  <c r="G12" i="183"/>
  <c r="K3" i="183"/>
  <c r="M3" i="183"/>
  <c r="F3" i="183"/>
  <c r="N3" i="183"/>
  <c r="L3" i="183"/>
  <c r="J3" i="183"/>
  <c r="I3" i="183"/>
  <c r="P3" i="183"/>
  <c r="H3" i="183"/>
  <c r="O3" i="183"/>
  <c r="G3" i="183"/>
  <c r="F69" i="183"/>
  <c r="L69" i="183" s="1"/>
  <c r="R69" i="183" s="1"/>
  <c r="D92" i="183"/>
  <c r="L17" i="183"/>
  <c r="F17" i="183"/>
  <c r="K17" i="183"/>
  <c r="J17" i="183"/>
  <c r="P17" i="183"/>
  <c r="I17" i="183"/>
  <c r="M17" i="183"/>
  <c r="G17" i="183"/>
  <c r="O17" i="183"/>
  <c r="N17" i="183"/>
  <c r="H17" i="183"/>
  <c r="M55" i="183"/>
  <c r="G55" i="183"/>
  <c r="N55" i="183"/>
  <c r="F55" i="183"/>
  <c r="O55" i="183"/>
  <c r="H55" i="183"/>
  <c r="I55" i="183"/>
  <c r="P55" i="183"/>
  <c r="J55" i="183"/>
  <c r="L55" i="183"/>
  <c r="K55" i="183"/>
  <c r="O57" i="183"/>
  <c r="I57" i="183"/>
  <c r="N57" i="183"/>
  <c r="G57" i="183"/>
  <c r="P57" i="183"/>
  <c r="H57" i="183"/>
  <c r="L57" i="183"/>
  <c r="K57" i="183"/>
  <c r="J57" i="183"/>
  <c r="M57" i="183"/>
  <c r="Q57" i="183"/>
  <c r="F57" i="183"/>
  <c r="O4" i="183"/>
  <c r="I4" i="183"/>
  <c r="M4" i="183"/>
  <c r="F4" i="183"/>
  <c r="H4" i="183"/>
  <c r="P4" i="183"/>
  <c r="G4" i="183"/>
  <c r="N4" i="183"/>
  <c r="L4" i="183"/>
  <c r="K4" i="183"/>
  <c r="J4" i="183"/>
  <c r="R68" i="183"/>
  <c r="F68" i="183"/>
  <c r="P13" i="183"/>
  <c r="J13" i="183"/>
  <c r="N13" i="183"/>
  <c r="G13" i="183"/>
  <c r="M13" i="183"/>
  <c r="F13" i="183"/>
  <c r="L13" i="183"/>
  <c r="O13" i="183"/>
  <c r="H13" i="183"/>
  <c r="I13" i="183"/>
  <c r="K13" i="183"/>
  <c r="M58" i="183"/>
  <c r="G58" i="183"/>
  <c r="O58" i="183"/>
  <c r="H58" i="183"/>
  <c r="P58" i="183"/>
  <c r="I58" i="183"/>
  <c r="J58" i="183"/>
  <c r="F58" i="183"/>
  <c r="K58" i="183"/>
  <c r="N58" i="183"/>
  <c r="L58" i="183"/>
  <c r="D46" i="183"/>
  <c r="I43" i="183"/>
  <c r="I46" i="183" s="1"/>
  <c r="K27" i="183"/>
  <c r="N27" i="183"/>
  <c r="M27" i="183"/>
  <c r="J27" i="183"/>
  <c r="O27" i="183"/>
  <c r="F27" i="183"/>
  <c r="P27" i="183"/>
  <c r="I27" i="183"/>
  <c r="H27" i="183"/>
  <c r="Q27" i="183" s="1"/>
  <c r="K6" i="183"/>
  <c r="L6" i="183"/>
  <c r="N6" i="183"/>
  <c r="G6" i="183"/>
  <c r="J6" i="183"/>
  <c r="I6" i="183"/>
  <c r="H6" i="183"/>
  <c r="P6" i="183"/>
  <c r="F6" i="183"/>
  <c r="Q6" i="183" s="1"/>
  <c r="O6" i="183"/>
  <c r="M6" i="183"/>
  <c r="M73" i="183"/>
  <c r="G73" i="183"/>
  <c r="K73" i="183"/>
  <c r="L73" i="183"/>
  <c r="L77" i="183" s="1"/>
  <c r="I47" i="242" s="1"/>
  <c r="N73" i="183"/>
  <c r="N77" i="183" s="1"/>
  <c r="K47" i="242" s="1"/>
  <c r="J73" i="183"/>
  <c r="J77" i="183" s="1"/>
  <c r="G47" i="242" s="1"/>
  <c r="I73" i="183"/>
  <c r="H73" i="183"/>
  <c r="F73" i="183"/>
  <c r="O73" i="183" s="1"/>
  <c r="K56" i="183"/>
  <c r="N56" i="183"/>
  <c r="G56" i="183"/>
  <c r="O56" i="183"/>
  <c r="H56" i="183"/>
  <c r="P56" i="183"/>
  <c r="M56" i="183"/>
  <c r="L56" i="183"/>
  <c r="F56" i="183"/>
  <c r="J56" i="183"/>
  <c r="I56" i="183"/>
  <c r="Q56" i="183" s="1"/>
  <c r="N10" i="182"/>
  <c r="H10" i="182"/>
  <c r="L10" i="182"/>
  <c r="K10" i="182"/>
  <c r="O10" i="182"/>
  <c r="J10" i="182"/>
  <c r="P10" i="182"/>
  <c r="I10" i="182"/>
  <c r="G10" i="182"/>
  <c r="M10" i="182"/>
  <c r="F10" i="182"/>
  <c r="M50" i="182"/>
  <c r="G50" i="182"/>
  <c r="H50" i="182"/>
  <c r="N50" i="182"/>
  <c r="F50" i="182"/>
  <c r="L50" i="182"/>
  <c r="I50" i="182"/>
  <c r="K50" i="182"/>
  <c r="J50" i="182"/>
  <c r="M73" i="182"/>
  <c r="G73" i="182"/>
  <c r="J73" i="182"/>
  <c r="I73" i="182"/>
  <c r="H73" i="182"/>
  <c r="K73" i="182"/>
  <c r="L73" i="182"/>
  <c r="N73" i="182"/>
  <c r="F73" i="182"/>
  <c r="O73" i="182" s="1"/>
  <c r="F11" i="182"/>
  <c r="R11" i="182" s="1"/>
  <c r="R67" i="182"/>
  <c r="H67" i="182"/>
  <c r="M54" i="182"/>
  <c r="G54" i="182"/>
  <c r="J54" i="182"/>
  <c r="I54" i="182"/>
  <c r="H54" i="182"/>
  <c r="K54" i="182"/>
  <c r="L54" i="182"/>
  <c r="F54" i="182"/>
  <c r="N54" i="182"/>
  <c r="N4" i="182"/>
  <c r="H4" i="182"/>
  <c r="J4" i="182"/>
  <c r="P4" i="182"/>
  <c r="I4" i="182"/>
  <c r="L4" i="182"/>
  <c r="O4" i="182"/>
  <c r="G4" i="182"/>
  <c r="M4" i="182"/>
  <c r="F4" i="182"/>
  <c r="K4" i="182"/>
  <c r="P33" i="182"/>
  <c r="J33" i="182"/>
  <c r="O33" i="182"/>
  <c r="I33" i="182"/>
  <c r="N33" i="182"/>
  <c r="H33" i="182"/>
  <c r="K33" i="182"/>
  <c r="M33" i="182"/>
  <c r="L33" i="182"/>
  <c r="G33" i="182"/>
  <c r="F33" i="182"/>
  <c r="Q33" i="182" s="1"/>
  <c r="L88" i="182"/>
  <c r="F88" i="182"/>
  <c r="D87" i="182"/>
  <c r="O57" i="182"/>
  <c r="I57" i="182"/>
  <c r="M57" i="182"/>
  <c r="F57" i="182"/>
  <c r="L57" i="182"/>
  <c r="K57" i="182"/>
  <c r="N57" i="182"/>
  <c r="G57" i="182"/>
  <c r="P57" i="182"/>
  <c r="J57" i="182"/>
  <c r="H57" i="182"/>
  <c r="K56" i="182"/>
  <c r="M56" i="182"/>
  <c r="F56" i="182"/>
  <c r="L56" i="182"/>
  <c r="J56" i="182"/>
  <c r="N56" i="182"/>
  <c r="G56" i="182"/>
  <c r="H56" i="182"/>
  <c r="O56" i="182"/>
  <c r="P56" i="182"/>
  <c r="I56" i="182"/>
  <c r="F15" i="182"/>
  <c r="F89" i="182"/>
  <c r="R89" i="182"/>
  <c r="L89" i="182"/>
  <c r="M51" i="182"/>
  <c r="G51" i="182"/>
  <c r="J51" i="182"/>
  <c r="I51" i="182"/>
  <c r="H51" i="182"/>
  <c r="K51" i="182"/>
  <c r="L51" i="182"/>
  <c r="N51" i="182"/>
  <c r="F51" i="182"/>
  <c r="P9" i="182"/>
  <c r="J9" i="182"/>
  <c r="L9" i="182"/>
  <c r="N9" i="182"/>
  <c r="K9" i="182"/>
  <c r="G9" i="182"/>
  <c r="I9" i="182"/>
  <c r="O9" i="182"/>
  <c r="H9" i="182"/>
  <c r="M9" i="182"/>
  <c r="F9" i="182"/>
  <c r="F44" i="182"/>
  <c r="F46" i="182" s="1"/>
  <c r="K17" i="182"/>
  <c r="P17" i="182"/>
  <c r="I17" i="182"/>
  <c r="L17" i="182"/>
  <c r="O17" i="182"/>
  <c r="H17" i="182"/>
  <c r="N17" i="182"/>
  <c r="G17" i="182"/>
  <c r="M17" i="182"/>
  <c r="F17" i="182"/>
  <c r="J17" i="182"/>
  <c r="J65" i="182"/>
  <c r="K65" i="182"/>
  <c r="I65" i="182"/>
  <c r="H65" i="182"/>
  <c r="L65" i="182"/>
  <c r="M65" i="182"/>
  <c r="G65" i="182"/>
  <c r="F65" i="182"/>
  <c r="N65" i="182"/>
  <c r="O65" i="182" s="1"/>
  <c r="M53" i="182"/>
  <c r="G53" i="182"/>
  <c r="H53" i="182"/>
  <c r="N53" i="182"/>
  <c r="F53" i="182"/>
  <c r="L53" i="182"/>
  <c r="I53" i="182"/>
  <c r="K53" i="182"/>
  <c r="J53" i="182"/>
  <c r="L29" i="182"/>
  <c r="F29" i="182"/>
  <c r="K29" i="182"/>
  <c r="M29" i="182"/>
  <c r="G29" i="182"/>
  <c r="O29" i="182"/>
  <c r="N29" i="182"/>
  <c r="J29" i="182"/>
  <c r="I29" i="182"/>
  <c r="H29" i="182"/>
  <c r="P29" i="182"/>
  <c r="J66" i="182"/>
  <c r="M66" i="182"/>
  <c r="F66" i="182"/>
  <c r="L66" i="182"/>
  <c r="K66" i="182"/>
  <c r="N66" i="182"/>
  <c r="G66" i="182"/>
  <c r="O66" i="182" s="1"/>
  <c r="H66" i="182"/>
  <c r="I66" i="182"/>
  <c r="D48" i="182"/>
  <c r="F47" i="182"/>
  <c r="F48" i="182" s="1"/>
  <c r="N47" i="182"/>
  <c r="N48" i="182" s="1"/>
  <c r="K47" i="182"/>
  <c r="K48" i="182" s="1"/>
  <c r="I62" i="182"/>
  <c r="N62" i="182" s="1"/>
  <c r="R62" i="182" s="1"/>
  <c r="J64" i="182"/>
  <c r="H64" i="182"/>
  <c r="N64" i="182"/>
  <c r="G64" i="182"/>
  <c r="M64" i="182"/>
  <c r="F64" i="182"/>
  <c r="I64" i="182"/>
  <c r="K64" i="182"/>
  <c r="L64" i="182"/>
  <c r="M93" i="182"/>
  <c r="G93" i="182"/>
  <c r="J93" i="182"/>
  <c r="P93" i="182"/>
  <c r="I93" i="182"/>
  <c r="O93" i="182"/>
  <c r="H93" i="182"/>
  <c r="K93" i="182"/>
  <c r="N93" i="182"/>
  <c r="L93" i="182"/>
  <c r="F93" i="182"/>
  <c r="Q93" i="182" s="1"/>
  <c r="H94" i="182"/>
  <c r="O94" i="182" s="1"/>
  <c r="K59" i="182"/>
  <c r="N59" i="182"/>
  <c r="G59" i="182"/>
  <c r="M59" i="182"/>
  <c r="F59" i="182"/>
  <c r="L59" i="182"/>
  <c r="O59" i="182"/>
  <c r="H59" i="182"/>
  <c r="I59" i="182"/>
  <c r="P59" i="182"/>
  <c r="J59" i="182"/>
  <c r="Q59" i="182" s="1"/>
  <c r="R59" i="182" s="1"/>
  <c r="N28" i="182"/>
  <c r="H28" i="182"/>
  <c r="M28" i="182"/>
  <c r="G28" i="182"/>
  <c r="O28" i="182"/>
  <c r="I28" i="182"/>
  <c r="P28" i="182"/>
  <c r="J28" i="182"/>
  <c r="L28" i="182"/>
  <c r="K28" i="182"/>
  <c r="F28" i="182"/>
  <c r="J27" i="182"/>
  <c r="K27" i="182"/>
  <c r="I27" i="182"/>
  <c r="P27" i="182"/>
  <c r="H27" i="182"/>
  <c r="O27" i="182"/>
  <c r="F27" i="182"/>
  <c r="N27" i="182"/>
  <c r="M27" i="182"/>
  <c r="P34" i="182"/>
  <c r="N34" i="182"/>
  <c r="H34" i="182"/>
  <c r="M34" i="182"/>
  <c r="G34" i="182"/>
  <c r="L34" i="182"/>
  <c r="F34" i="182"/>
  <c r="O34" i="182"/>
  <c r="I34" i="182"/>
  <c r="K34" i="182"/>
  <c r="J34" i="182"/>
  <c r="N31" i="182"/>
  <c r="H31" i="182"/>
  <c r="M31" i="182"/>
  <c r="G31" i="182"/>
  <c r="O31" i="182"/>
  <c r="I31" i="182"/>
  <c r="K31" i="182"/>
  <c r="J31" i="182"/>
  <c r="F31" i="182"/>
  <c r="P31" i="182"/>
  <c r="L31" i="182"/>
  <c r="O60" i="182"/>
  <c r="I60" i="182"/>
  <c r="N60" i="182"/>
  <c r="G60" i="182"/>
  <c r="M60" i="182"/>
  <c r="F60" i="182"/>
  <c r="L60" i="182"/>
  <c r="P60" i="182"/>
  <c r="H60" i="182"/>
  <c r="K60" i="182"/>
  <c r="J60" i="182"/>
  <c r="L32" i="182"/>
  <c r="F32" i="182"/>
  <c r="K32" i="182"/>
  <c r="P32" i="182"/>
  <c r="J32" i="182"/>
  <c r="M32" i="182"/>
  <c r="G32" i="182"/>
  <c r="I32" i="182"/>
  <c r="H32" i="182"/>
  <c r="O32" i="182"/>
  <c r="N32" i="182"/>
  <c r="F72" i="182"/>
  <c r="R72" i="182" s="1"/>
  <c r="M52" i="182"/>
  <c r="G52" i="182"/>
  <c r="L52" i="182"/>
  <c r="K52" i="182"/>
  <c r="J52" i="182"/>
  <c r="N52" i="182"/>
  <c r="F52" i="182"/>
  <c r="O52" i="182" s="1"/>
  <c r="I52" i="182"/>
  <c r="H52" i="182"/>
  <c r="F81" i="182"/>
  <c r="L8" i="182"/>
  <c r="F8" i="182"/>
  <c r="K8" i="182"/>
  <c r="G8" i="182"/>
  <c r="J8" i="182"/>
  <c r="P8" i="182"/>
  <c r="I8" i="182"/>
  <c r="O8" i="182"/>
  <c r="H8" i="182"/>
  <c r="N8" i="182"/>
  <c r="M8" i="182"/>
  <c r="M74" i="182"/>
  <c r="G74" i="182"/>
  <c r="L74" i="182"/>
  <c r="K74" i="182"/>
  <c r="J74" i="182"/>
  <c r="N74" i="182"/>
  <c r="F74" i="182"/>
  <c r="I74" i="182"/>
  <c r="H74" i="182"/>
  <c r="M14" i="182"/>
  <c r="G14" i="182"/>
  <c r="L14" i="182"/>
  <c r="O14" i="182"/>
  <c r="K14" i="182"/>
  <c r="J14" i="182"/>
  <c r="P14" i="182"/>
  <c r="I14" i="182"/>
  <c r="H14" i="182"/>
  <c r="N14" i="182"/>
  <c r="F14" i="182"/>
  <c r="Q14" i="182" s="1"/>
  <c r="I12" i="182"/>
  <c r="J12" i="182"/>
  <c r="H12" i="182"/>
  <c r="N12" i="182"/>
  <c r="G12" i="182"/>
  <c r="M12" i="182"/>
  <c r="F12" i="182"/>
  <c r="L12" i="182"/>
  <c r="K12" i="182"/>
  <c r="P3" i="182"/>
  <c r="J3" i="182"/>
  <c r="I3" i="182"/>
  <c r="L3" i="182"/>
  <c r="O3" i="182"/>
  <c r="H3" i="182"/>
  <c r="N3" i="182"/>
  <c r="G3" i="182"/>
  <c r="M3" i="182"/>
  <c r="F3" i="182"/>
  <c r="K3" i="182"/>
  <c r="M16" i="182"/>
  <c r="G16" i="182"/>
  <c r="P16" i="182"/>
  <c r="I16" i="182"/>
  <c r="K16" i="182"/>
  <c r="O16" i="182"/>
  <c r="H16" i="182"/>
  <c r="N16" i="182"/>
  <c r="F16" i="182"/>
  <c r="L16" i="182"/>
  <c r="J16" i="182"/>
  <c r="K26" i="182"/>
  <c r="P26" i="182"/>
  <c r="I26" i="182"/>
  <c r="O26" i="182"/>
  <c r="H26" i="182"/>
  <c r="N26" i="182"/>
  <c r="G26" i="182"/>
  <c r="M26" i="182"/>
  <c r="F26" i="182"/>
  <c r="Q26" i="182" s="1"/>
  <c r="L26" i="182"/>
  <c r="J26" i="182"/>
  <c r="M61" i="182"/>
  <c r="G61" i="182"/>
  <c r="O61" i="182"/>
  <c r="H61" i="182"/>
  <c r="N61" i="182"/>
  <c r="F61" i="182"/>
  <c r="L61" i="182"/>
  <c r="P61" i="182"/>
  <c r="I61" i="182"/>
  <c r="J61" i="182"/>
  <c r="K61" i="182"/>
  <c r="M55" i="182"/>
  <c r="G55" i="182"/>
  <c r="L55" i="182"/>
  <c r="K55" i="182"/>
  <c r="J55" i="182"/>
  <c r="N55" i="182"/>
  <c r="F55" i="182"/>
  <c r="H55" i="182"/>
  <c r="P55" i="182"/>
  <c r="O55" i="182"/>
  <c r="I55" i="182"/>
  <c r="N7" i="182"/>
  <c r="H7" i="182"/>
  <c r="K7" i="182"/>
  <c r="J7" i="182"/>
  <c r="M7" i="182"/>
  <c r="P7" i="182"/>
  <c r="I7" i="182"/>
  <c r="O7" i="182"/>
  <c r="G7" i="182"/>
  <c r="F7" i="182"/>
  <c r="L7" i="182"/>
  <c r="L69" i="182"/>
  <c r="F69" i="182"/>
  <c r="F63" i="182"/>
  <c r="R63" i="182" s="1"/>
  <c r="M58" i="182"/>
  <c r="G58" i="182"/>
  <c r="N58" i="182"/>
  <c r="F58" i="182"/>
  <c r="L58" i="182"/>
  <c r="K58" i="182"/>
  <c r="O58" i="182"/>
  <c r="H58" i="182"/>
  <c r="I58" i="182"/>
  <c r="P58" i="182"/>
  <c r="J58" i="182"/>
  <c r="O13" i="182"/>
  <c r="I13" i="182"/>
  <c r="L13" i="182"/>
  <c r="N13" i="182"/>
  <c r="K13" i="182"/>
  <c r="G13" i="182"/>
  <c r="J13" i="182"/>
  <c r="P13" i="182"/>
  <c r="H13" i="182"/>
  <c r="M13" i="182"/>
  <c r="F13" i="182"/>
  <c r="L5" i="182"/>
  <c r="F5" i="182"/>
  <c r="J5" i="182"/>
  <c r="P5" i="182"/>
  <c r="I5" i="182"/>
  <c r="O5" i="182"/>
  <c r="H5" i="182"/>
  <c r="N5" i="182"/>
  <c r="G5" i="182"/>
  <c r="M5" i="182"/>
  <c r="K5" i="182"/>
  <c r="M76" i="182"/>
  <c r="G76" i="182"/>
  <c r="J76" i="182"/>
  <c r="I76" i="182"/>
  <c r="H76" i="182"/>
  <c r="K76" i="182"/>
  <c r="L76" i="182"/>
  <c r="F76" i="182"/>
  <c r="N76" i="182"/>
  <c r="P30" i="182"/>
  <c r="J30" i="182"/>
  <c r="O30" i="182"/>
  <c r="I30" i="182"/>
  <c r="K30" i="182"/>
  <c r="M30" i="182"/>
  <c r="F30" i="182"/>
  <c r="L30" i="182"/>
  <c r="H30" i="182"/>
  <c r="G30" i="182"/>
  <c r="N30" i="182"/>
  <c r="L45" i="182"/>
  <c r="L46" i="182" s="1"/>
  <c r="M75" i="182"/>
  <c r="G75" i="182"/>
  <c r="H75" i="182"/>
  <c r="N75" i="182"/>
  <c r="F75" i="182"/>
  <c r="L75" i="182"/>
  <c r="I75" i="182"/>
  <c r="J75" i="182"/>
  <c r="K75" i="182"/>
  <c r="I43" i="182"/>
  <c r="I46" i="182" s="1"/>
  <c r="D46" i="182"/>
  <c r="Q90" i="182"/>
  <c r="R68" i="182"/>
  <c r="F68" i="182"/>
  <c r="D92" i="182"/>
  <c r="P6" i="182"/>
  <c r="J6" i="182"/>
  <c r="K6" i="182"/>
  <c r="M6" i="182"/>
  <c r="I6" i="182"/>
  <c r="F6" i="182"/>
  <c r="O6" i="182"/>
  <c r="H6" i="182"/>
  <c r="N6" i="182"/>
  <c r="G6" i="182"/>
  <c r="L6" i="182"/>
  <c r="R5" i="181"/>
  <c r="M93" i="181"/>
  <c r="G93" i="181"/>
  <c r="P93" i="181"/>
  <c r="I93" i="181"/>
  <c r="O93" i="181"/>
  <c r="H93" i="181"/>
  <c r="L93" i="181"/>
  <c r="J93" i="181"/>
  <c r="N93" i="181"/>
  <c r="K93" i="181"/>
  <c r="F93" i="181"/>
  <c r="Q93" i="181" s="1"/>
  <c r="Q48" i="181"/>
  <c r="R48" i="181" s="1"/>
  <c r="M52" i="181"/>
  <c r="G52" i="181"/>
  <c r="K52" i="181"/>
  <c r="J52" i="181"/>
  <c r="I52" i="181"/>
  <c r="F52" i="181"/>
  <c r="N52" i="181"/>
  <c r="L52" i="181"/>
  <c r="H52" i="181"/>
  <c r="I12" i="181"/>
  <c r="K12" i="181"/>
  <c r="M12" i="181"/>
  <c r="J12" i="181"/>
  <c r="N12" i="181"/>
  <c r="H12" i="181"/>
  <c r="G12" i="181"/>
  <c r="F12" i="181"/>
  <c r="L12" i="181"/>
  <c r="F81" i="181"/>
  <c r="L81" i="181" s="1"/>
  <c r="R81" i="181" s="1"/>
  <c r="O33" i="181"/>
  <c r="I33" i="181"/>
  <c r="N33" i="181"/>
  <c r="H33" i="181"/>
  <c r="M33" i="181"/>
  <c r="K33" i="181"/>
  <c r="G33" i="181"/>
  <c r="J33" i="181"/>
  <c r="F33" i="181"/>
  <c r="Q33" i="181" s="1"/>
  <c r="R33" i="181" s="1"/>
  <c r="P33" i="181"/>
  <c r="L33" i="181"/>
  <c r="M50" i="181"/>
  <c r="G50" i="181"/>
  <c r="N50" i="181"/>
  <c r="F50" i="181"/>
  <c r="L50" i="181"/>
  <c r="K50" i="181"/>
  <c r="I50" i="181"/>
  <c r="J50" i="181"/>
  <c r="H50" i="181"/>
  <c r="H94" i="181"/>
  <c r="O94" i="181" s="1"/>
  <c r="M58" i="181"/>
  <c r="G58" i="181"/>
  <c r="L58" i="181"/>
  <c r="K58" i="181"/>
  <c r="H58" i="181"/>
  <c r="O58" i="181"/>
  <c r="J58" i="181"/>
  <c r="I58" i="181"/>
  <c r="F58" i="181"/>
  <c r="P58" i="181"/>
  <c r="N58" i="181"/>
  <c r="D92" i="181"/>
  <c r="F15" i="181"/>
  <c r="L15" i="181" s="1"/>
  <c r="Q10" i="181"/>
  <c r="R10" i="181" s="1"/>
  <c r="R8" i="181"/>
  <c r="R6" i="181"/>
  <c r="J27" i="181"/>
  <c r="M27" i="181"/>
  <c r="N27" i="181"/>
  <c r="K27" i="181"/>
  <c r="H27" i="181"/>
  <c r="P27" i="181"/>
  <c r="F27" i="181"/>
  <c r="Q27" i="181" s="1"/>
  <c r="I27" i="181"/>
  <c r="O27" i="181"/>
  <c r="K17" i="181"/>
  <c r="J17" i="181"/>
  <c r="P17" i="181"/>
  <c r="I17" i="181"/>
  <c r="G17" i="181"/>
  <c r="F17" i="181"/>
  <c r="O17" i="181"/>
  <c r="H17" i="181"/>
  <c r="N17" i="181"/>
  <c r="N25" i="181" s="1"/>
  <c r="M17" i="181"/>
  <c r="L17" i="181"/>
  <c r="O60" i="181"/>
  <c r="I60" i="181"/>
  <c r="M60" i="181"/>
  <c r="F60" i="181"/>
  <c r="L60" i="181"/>
  <c r="K60" i="181"/>
  <c r="H60" i="181"/>
  <c r="P60" i="181"/>
  <c r="N60" i="181"/>
  <c r="J60" i="181"/>
  <c r="G60" i="181"/>
  <c r="K32" i="181"/>
  <c r="P32" i="181"/>
  <c r="J32" i="181"/>
  <c r="I32" i="181"/>
  <c r="O32" i="181"/>
  <c r="G32" i="181"/>
  <c r="M32" i="181"/>
  <c r="F32" i="181"/>
  <c r="L32" i="181"/>
  <c r="N32" i="181"/>
  <c r="H32" i="181"/>
  <c r="F72" i="181"/>
  <c r="K59" i="181"/>
  <c r="M59" i="181"/>
  <c r="F59" i="181"/>
  <c r="L59" i="181"/>
  <c r="O59" i="181"/>
  <c r="J59" i="181"/>
  <c r="H59" i="181"/>
  <c r="P59" i="181"/>
  <c r="N59" i="181"/>
  <c r="G59" i="181"/>
  <c r="I59" i="181"/>
  <c r="R55" i="181"/>
  <c r="F89" i="181"/>
  <c r="L89" i="181"/>
  <c r="K29" i="181"/>
  <c r="P29" i="181"/>
  <c r="J29" i="181"/>
  <c r="O29" i="181"/>
  <c r="G29" i="181"/>
  <c r="M29" i="181"/>
  <c r="I29" i="181"/>
  <c r="L29" i="181"/>
  <c r="H29" i="181"/>
  <c r="F29" i="181"/>
  <c r="N29" i="181"/>
  <c r="Q14" i="181"/>
  <c r="R14" i="181" s="1"/>
  <c r="O76" i="181"/>
  <c r="R76" i="181" s="1"/>
  <c r="O73" i="181"/>
  <c r="R73" i="181" s="1"/>
  <c r="O54" i="181"/>
  <c r="R54" i="181" s="1"/>
  <c r="M28" i="181"/>
  <c r="G28" i="181"/>
  <c r="L28" i="181"/>
  <c r="F28" i="181"/>
  <c r="K28" i="181"/>
  <c r="O28" i="181"/>
  <c r="J28" i="181"/>
  <c r="I28" i="181"/>
  <c r="P28" i="181"/>
  <c r="H28" i="181"/>
  <c r="N28" i="181"/>
  <c r="P34" i="181"/>
  <c r="M34" i="181"/>
  <c r="G34" i="181"/>
  <c r="L34" i="181"/>
  <c r="F34" i="181"/>
  <c r="I34" i="181"/>
  <c r="O34" i="181"/>
  <c r="K34" i="181"/>
  <c r="N34" i="181"/>
  <c r="Q34" i="181" s="1"/>
  <c r="J34" i="181"/>
  <c r="H34" i="181"/>
  <c r="M61" i="181"/>
  <c r="G61" i="181"/>
  <c r="N61" i="181"/>
  <c r="F61" i="181"/>
  <c r="L61" i="181"/>
  <c r="I61" i="181"/>
  <c r="P61" i="181"/>
  <c r="K61" i="181"/>
  <c r="J61" i="181"/>
  <c r="H61" i="181"/>
  <c r="O61" i="181"/>
  <c r="I62" i="181"/>
  <c r="N62" i="181" s="1"/>
  <c r="K25" i="181"/>
  <c r="P25" i="181"/>
  <c r="H67" i="181"/>
  <c r="R67" i="181" s="1"/>
  <c r="J66" i="181"/>
  <c r="L66" i="181"/>
  <c r="K66" i="181"/>
  <c r="G66" i="181"/>
  <c r="N66" i="181"/>
  <c r="I66" i="181"/>
  <c r="H66" i="181"/>
  <c r="F66" i="181"/>
  <c r="M66" i="181"/>
  <c r="Q9" i="181"/>
  <c r="R9" i="181" s="1"/>
  <c r="Q7" i="181"/>
  <c r="R7" i="181" s="1"/>
  <c r="O30" i="181"/>
  <c r="I30" i="181"/>
  <c r="N30" i="181"/>
  <c r="H30" i="181"/>
  <c r="K30" i="181"/>
  <c r="G30" i="181"/>
  <c r="M30" i="181"/>
  <c r="P30" i="181"/>
  <c r="L30" i="181"/>
  <c r="J30" i="181"/>
  <c r="F30" i="181"/>
  <c r="Q30" i="181" s="1"/>
  <c r="J64" i="181"/>
  <c r="N64" i="181"/>
  <c r="G64" i="181"/>
  <c r="M64" i="181"/>
  <c r="F64" i="181"/>
  <c r="I64" i="181"/>
  <c r="L64" i="181"/>
  <c r="K64" i="181"/>
  <c r="H64" i="181"/>
  <c r="K26" i="181"/>
  <c r="M26" i="181"/>
  <c r="G26" i="181"/>
  <c r="P26" i="181"/>
  <c r="H26" i="181"/>
  <c r="O26" i="181"/>
  <c r="F26" i="181"/>
  <c r="J26" i="181"/>
  <c r="N26" i="181"/>
  <c r="L26" i="181"/>
  <c r="I26" i="181"/>
  <c r="L45" i="181"/>
  <c r="L46" i="181" s="1"/>
  <c r="R45" i="181"/>
  <c r="M75" i="181"/>
  <c r="G75" i="181"/>
  <c r="N75" i="181"/>
  <c r="F75" i="181"/>
  <c r="L75" i="181"/>
  <c r="I75" i="181"/>
  <c r="K75" i="181"/>
  <c r="J75" i="181"/>
  <c r="H75" i="181"/>
  <c r="D46" i="181"/>
  <c r="I43" i="181"/>
  <c r="I46" i="181" s="1"/>
  <c r="Q90" i="181"/>
  <c r="L90" i="181" s="1"/>
  <c r="R90" i="181" s="1"/>
  <c r="M53" i="181"/>
  <c r="G53" i="181"/>
  <c r="N53" i="181"/>
  <c r="F53" i="181"/>
  <c r="L53" i="181"/>
  <c r="I53" i="181"/>
  <c r="K53" i="181"/>
  <c r="J53" i="181"/>
  <c r="H53" i="181"/>
  <c r="K56" i="181"/>
  <c r="L56" i="181"/>
  <c r="J56" i="181"/>
  <c r="N56" i="181"/>
  <c r="I56" i="181"/>
  <c r="P56" i="181"/>
  <c r="G56" i="181"/>
  <c r="O56" i="181"/>
  <c r="M56" i="181"/>
  <c r="F56" i="181"/>
  <c r="H56" i="181"/>
  <c r="Q13" i="181"/>
  <c r="R13" i="181" s="1"/>
  <c r="R47" i="181"/>
  <c r="M74" i="181"/>
  <c r="M77" i="181" s="1"/>
  <c r="J45" i="242" s="1"/>
  <c r="G74" i="181"/>
  <c r="G77" i="181" s="1"/>
  <c r="D45" i="242" s="1"/>
  <c r="K74" i="181"/>
  <c r="K77" i="181" s="1"/>
  <c r="H45" i="242" s="1"/>
  <c r="J74" i="181"/>
  <c r="I74" i="181"/>
  <c r="I77" i="181" s="1"/>
  <c r="F45" i="242" s="1"/>
  <c r="F74" i="181"/>
  <c r="N74" i="181"/>
  <c r="N77" i="181" s="1"/>
  <c r="K45" i="242" s="1"/>
  <c r="L74" i="181"/>
  <c r="L77" i="181" s="1"/>
  <c r="I45" i="242" s="1"/>
  <c r="H74" i="181"/>
  <c r="F63" i="181"/>
  <c r="R63" i="181" s="1"/>
  <c r="J65" i="181"/>
  <c r="I65" i="181"/>
  <c r="H65" i="181"/>
  <c r="G65" i="181"/>
  <c r="N65" i="181"/>
  <c r="L65" i="181"/>
  <c r="M65" i="181"/>
  <c r="K65" i="181"/>
  <c r="F65" i="181"/>
  <c r="M31" i="181"/>
  <c r="G31" i="181"/>
  <c r="L31" i="181"/>
  <c r="F31" i="181"/>
  <c r="O31" i="181"/>
  <c r="K31" i="181"/>
  <c r="I31" i="181"/>
  <c r="P31" i="181"/>
  <c r="J31" i="181"/>
  <c r="H31" i="181"/>
  <c r="N31" i="181"/>
  <c r="F88" i="181"/>
  <c r="D87" i="181"/>
  <c r="O57" i="181"/>
  <c r="I57" i="181"/>
  <c r="L57" i="181"/>
  <c r="K57" i="181"/>
  <c r="J57" i="181"/>
  <c r="G57" i="181"/>
  <c r="N57" i="181"/>
  <c r="M57" i="181"/>
  <c r="P57" i="181"/>
  <c r="H57" i="181"/>
  <c r="F57" i="181"/>
  <c r="H92" i="180"/>
  <c r="F92" i="180"/>
  <c r="J92" i="180"/>
  <c r="L92" i="180"/>
  <c r="P30" i="180"/>
  <c r="J30" i="180"/>
  <c r="M30" i="180"/>
  <c r="G30" i="180"/>
  <c r="L30" i="180"/>
  <c r="K30" i="180"/>
  <c r="H30" i="180"/>
  <c r="I30" i="180"/>
  <c r="N30" i="180"/>
  <c r="O30" i="180"/>
  <c r="F30" i="180"/>
  <c r="F15" i="180"/>
  <c r="P27" i="180"/>
  <c r="I27" i="180"/>
  <c r="M27" i="180"/>
  <c r="H27" i="180"/>
  <c r="F27" i="180"/>
  <c r="N27" i="180"/>
  <c r="O27" i="180"/>
  <c r="J27" i="180"/>
  <c r="K27" i="180"/>
  <c r="D87" i="180"/>
  <c r="F88" i="180"/>
  <c r="K8" i="180"/>
  <c r="N8" i="180"/>
  <c r="H8" i="180"/>
  <c r="J8" i="180"/>
  <c r="F8" i="180"/>
  <c r="I8" i="180"/>
  <c r="P8" i="180"/>
  <c r="G8" i="180"/>
  <c r="L8" i="180"/>
  <c r="O8" i="180"/>
  <c r="M8" i="180"/>
  <c r="L50" i="180"/>
  <c r="F50" i="180"/>
  <c r="K50" i="180"/>
  <c r="J50" i="180"/>
  <c r="M50" i="180"/>
  <c r="G50" i="180"/>
  <c r="N50" i="180"/>
  <c r="H50" i="180"/>
  <c r="I50" i="180"/>
  <c r="L58" i="180"/>
  <c r="F58" i="180"/>
  <c r="K58" i="180"/>
  <c r="P58" i="180"/>
  <c r="J58" i="180"/>
  <c r="M58" i="180"/>
  <c r="G58" i="180"/>
  <c r="N58" i="180"/>
  <c r="H58" i="180"/>
  <c r="I58" i="180"/>
  <c r="O58" i="180"/>
  <c r="L75" i="180"/>
  <c r="F75" i="180"/>
  <c r="K75" i="180"/>
  <c r="J75" i="180"/>
  <c r="M75" i="180"/>
  <c r="G75" i="180"/>
  <c r="N75" i="180"/>
  <c r="H75" i="180"/>
  <c r="I75" i="180"/>
  <c r="F44" i="180"/>
  <c r="F46" i="180" s="1"/>
  <c r="N47" i="180"/>
  <c r="N48" i="180" s="1"/>
  <c r="K47" i="180"/>
  <c r="K48" i="180" s="1"/>
  <c r="D48" i="180"/>
  <c r="F47" i="180"/>
  <c r="F48" i="180" s="1"/>
  <c r="Q14" i="180"/>
  <c r="R14" i="180" s="1"/>
  <c r="L51" i="180"/>
  <c r="F51" i="180"/>
  <c r="K51" i="180"/>
  <c r="J51" i="180"/>
  <c r="M51" i="180"/>
  <c r="G51" i="180"/>
  <c r="N51" i="180"/>
  <c r="H51" i="180"/>
  <c r="I51" i="180"/>
  <c r="M4" i="180"/>
  <c r="G4" i="180"/>
  <c r="P4" i="180"/>
  <c r="J4" i="180"/>
  <c r="L4" i="180"/>
  <c r="H4" i="180"/>
  <c r="K4" i="180"/>
  <c r="I4" i="180"/>
  <c r="N4" i="180"/>
  <c r="F4" i="180"/>
  <c r="Q4" i="180" s="1"/>
  <c r="O4" i="180"/>
  <c r="N60" i="180"/>
  <c r="H60" i="180"/>
  <c r="M60" i="180"/>
  <c r="G60" i="180"/>
  <c r="L60" i="180"/>
  <c r="F60" i="180"/>
  <c r="O60" i="180"/>
  <c r="I60" i="180"/>
  <c r="K60" i="180"/>
  <c r="J60" i="180"/>
  <c r="P60" i="180"/>
  <c r="N31" i="180"/>
  <c r="H31" i="180"/>
  <c r="K31" i="180"/>
  <c r="P31" i="180"/>
  <c r="G31" i="180"/>
  <c r="O31" i="180"/>
  <c r="F31" i="180"/>
  <c r="L31" i="180"/>
  <c r="M31" i="180"/>
  <c r="I31" i="180"/>
  <c r="J31" i="180"/>
  <c r="I66" i="180"/>
  <c r="N66" i="180"/>
  <c r="H66" i="180"/>
  <c r="M66" i="180"/>
  <c r="G66" i="180"/>
  <c r="J66" i="180"/>
  <c r="F66" i="180"/>
  <c r="K66" i="180"/>
  <c r="L66" i="180"/>
  <c r="P56" i="180"/>
  <c r="J56" i="180"/>
  <c r="O56" i="180"/>
  <c r="I56" i="180"/>
  <c r="N56" i="180"/>
  <c r="H56" i="180"/>
  <c r="K56" i="180"/>
  <c r="M56" i="180"/>
  <c r="L56" i="180"/>
  <c r="F56" i="180"/>
  <c r="G56" i="180"/>
  <c r="Q56" i="180" s="1"/>
  <c r="R56" i="180" s="1"/>
  <c r="L52" i="180"/>
  <c r="F52" i="180"/>
  <c r="K52" i="180"/>
  <c r="J52" i="180"/>
  <c r="M52" i="180"/>
  <c r="G52" i="180"/>
  <c r="I52" i="180"/>
  <c r="H52" i="180"/>
  <c r="N52" i="180"/>
  <c r="F63" i="180"/>
  <c r="R63" i="180"/>
  <c r="F89" i="180"/>
  <c r="L89" i="180" s="1"/>
  <c r="O3" i="180"/>
  <c r="I3" i="180"/>
  <c r="L3" i="180"/>
  <c r="F3" i="180"/>
  <c r="H3" i="180"/>
  <c r="P3" i="180"/>
  <c r="G3" i="180"/>
  <c r="N3" i="180"/>
  <c r="J3" i="180"/>
  <c r="M3" i="180"/>
  <c r="K3" i="180"/>
  <c r="P26" i="180"/>
  <c r="J26" i="180"/>
  <c r="M26" i="180"/>
  <c r="G26" i="180"/>
  <c r="L26" i="180"/>
  <c r="K26" i="180"/>
  <c r="H26" i="180"/>
  <c r="I26" i="180"/>
  <c r="N26" i="180"/>
  <c r="O26" i="180"/>
  <c r="F26" i="180"/>
  <c r="F11" i="180"/>
  <c r="R11" i="180" s="1"/>
  <c r="L61" i="180"/>
  <c r="F61" i="180"/>
  <c r="K61" i="180"/>
  <c r="P61" i="180"/>
  <c r="J61" i="180"/>
  <c r="M61" i="180"/>
  <c r="G61" i="180"/>
  <c r="O61" i="180"/>
  <c r="N61" i="180"/>
  <c r="H61" i="180"/>
  <c r="I61" i="180"/>
  <c r="M7" i="180"/>
  <c r="G7" i="180"/>
  <c r="P7" i="180"/>
  <c r="J7" i="180"/>
  <c r="O7" i="180"/>
  <c r="F7" i="180"/>
  <c r="K7" i="180"/>
  <c r="N7" i="180"/>
  <c r="L7" i="180"/>
  <c r="H7" i="180"/>
  <c r="I7" i="180"/>
  <c r="P34" i="180"/>
  <c r="N34" i="180"/>
  <c r="H34" i="180"/>
  <c r="K34" i="180"/>
  <c r="J34" i="180"/>
  <c r="I34" i="180"/>
  <c r="O34" i="180"/>
  <c r="F34" i="180"/>
  <c r="G34" i="180"/>
  <c r="L34" i="180"/>
  <c r="M34" i="180"/>
  <c r="F69" i="180"/>
  <c r="L69" i="180" s="1"/>
  <c r="R69" i="180" s="1"/>
  <c r="P59" i="180"/>
  <c r="J59" i="180"/>
  <c r="O59" i="180"/>
  <c r="I59" i="180"/>
  <c r="N59" i="180"/>
  <c r="H59" i="180"/>
  <c r="K59" i="180"/>
  <c r="G59" i="180"/>
  <c r="F59" i="180"/>
  <c r="L59" i="180"/>
  <c r="M59" i="180"/>
  <c r="Q90" i="180"/>
  <c r="L90" i="180" s="1"/>
  <c r="R90" i="180" s="1"/>
  <c r="L53" i="180"/>
  <c r="F53" i="180"/>
  <c r="K53" i="180"/>
  <c r="J53" i="180"/>
  <c r="M53" i="180"/>
  <c r="G53" i="180"/>
  <c r="N53" i="180"/>
  <c r="H53" i="180"/>
  <c r="I53" i="180"/>
  <c r="F68" i="180"/>
  <c r="R68" i="180"/>
  <c r="F81" i="180"/>
  <c r="L81" i="180" s="1"/>
  <c r="R81" i="180" s="1"/>
  <c r="D93" i="180"/>
  <c r="N57" i="180"/>
  <c r="H57" i="180"/>
  <c r="M57" i="180"/>
  <c r="G57" i="180"/>
  <c r="L57" i="180"/>
  <c r="F57" i="180"/>
  <c r="O57" i="180"/>
  <c r="I57" i="180"/>
  <c r="P57" i="180"/>
  <c r="J57" i="180"/>
  <c r="K57" i="180"/>
  <c r="Q6" i="180"/>
  <c r="R6" i="180" s="1"/>
  <c r="H94" i="180"/>
  <c r="O94" i="180" s="1"/>
  <c r="R94" i="180" s="1"/>
  <c r="L76" i="180"/>
  <c r="F76" i="180"/>
  <c r="K76" i="180"/>
  <c r="J76" i="180"/>
  <c r="M76" i="180"/>
  <c r="G76" i="180"/>
  <c r="N76" i="180"/>
  <c r="H76" i="180"/>
  <c r="I76" i="180"/>
  <c r="R65" i="180"/>
  <c r="Q9" i="180"/>
  <c r="R9" i="180" s="1"/>
  <c r="P33" i="180"/>
  <c r="J33" i="180"/>
  <c r="M33" i="180"/>
  <c r="G33" i="180"/>
  <c r="O33" i="180"/>
  <c r="F33" i="180"/>
  <c r="N33" i="180"/>
  <c r="K33" i="180"/>
  <c r="L33" i="180"/>
  <c r="H33" i="180"/>
  <c r="I33" i="180"/>
  <c r="N12" i="180"/>
  <c r="H12" i="180"/>
  <c r="K12" i="180"/>
  <c r="J12" i="180"/>
  <c r="I12" i="180"/>
  <c r="F12" i="180"/>
  <c r="G12" i="180"/>
  <c r="L12" i="180"/>
  <c r="M12" i="180"/>
  <c r="I64" i="180"/>
  <c r="N64" i="180"/>
  <c r="H64" i="180"/>
  <c r="M64" i="180"/>
  <c r="G64" i="180"/>
  <c r="J64" i="180"/>
  <c r="L64" i="180"/>
  <c r="K64" i="180"/>
  <c r="F64" i="180"/>
  <c r="O64" i="180" s="1"/>
  <c r="F72" i="180"/>
  <c r="I62" i="180"/>
  <c r="L54" i="180"/>
  <c r="F54" i="180"/>
  <c r="K54" i="180"/>
  <c r="J54" i="180"/>
  <c r="M54" i="180"/>
  <c r="G54" i="180"/>
  <c r="O54" i="180" s="1"/>
  <c r="N54" i="180"/>
  <c r="H54" i="180"/>
  <c r="I54" i="180"/>
  <c r="L73" i="180"/>
  <c r="F73" i="180"/>
  <c r="K73" i="180"/>
  <c r="J73" i="180"/>
  <c r="M73" i="180"/>
  <c r="G73" i="180"/>
  <c r="N73" i="180"/>
  <c r="H73" i="180"/>
  <c r="I73" i="180"/>
  <c r="L45" i="180"/>
  <c r="L46" i="180" s="1"/>
  <c r="N28" i="180"/>
  <c r="H28" i="180"/>
  <c r="K28" i="180"/>
  <c r="M28" i="180"/>
  <c r="L28" i="180"/>
  <c r="I28" i="180"/>
  <c r="J28" i="180"/>
  <c r="O28" i="180"/>
  <c r="F28" i="180"/>
  <c r="G28" i="180"/>
  <c r="P28" i="180"/>
  <c r="P17" i="180"/>
  <c r="J17" i="180"/>
  <c r="M17" i="180"/>
  <c r="G17" i="180"/>
  <c r="O17" i="180"/>
  <c r="F17" i="180"/>
  <c r="N17" i="180"/>
  <c r="K17" i="180"/>
  <c r="L17" i="180"/>
  <c r="H17" i="180"/>
  <c r="I17" i="180"/>
  <c r="N13" i="180"/>
  <c r="H13" i="180"/>
  <c r="K13" i="180"/>
  <c r="P13" i="180"/>
  <c r="G13" i="180"/>
  <c r="O13" i="180"/>
  <c r="F13" i="180"/>
  <c r="L13" i="180"/>
  <c r="M13" i="180"/>
  <c r="I13" i="180"/>
  <c r="J13" i="180"/>
  <c r="H67" i="180"/>
  <c r="R67" i="180" s="1"/>
  <c r="K5" i="180"/>
  <c r="N5" i="180"/>
  <c r="H5" i="180"/>
  <c r="P5" i="180"/>
  <c r="G5" i="180"/>
  <c r="L5" i="180"/>
  <c r="O5" i="180"/>
  <c r="F5" i="180"/>
  <c r="M5" i="180"/>
  <c r="I5" i="180"/>
  <c r="J5" i="180"/>
  <c r="L55" i="180"/>
  <c r="F55" i="180"/>
  <c r="K55" i="180"/>
  <c r="P55" i="180"/>
  <c r="P71" i="180" s="1"/>
  <c r="P78" i="180" s="1"/>
  <c r="J55" i="180"/>
  <c r="M55" i="180"/>
  <c r="G55" i="180"/>
  <c r="I55" i="180"/>
  <c r="H55" i="180"/>
  <c r="N55" i="180"/>
  <c r="O55" i="180"/>
  <c r="L74" i="180"/>
  <c r="F74" i="180"/>
  <c r="K74" i="180"/>
  <c r="J74" i="180"/>
  <c r="M74" i="180"/>
  <c r="G74" i="180"/>
  <c r="I74" i="180"/>
  <c r="H74" i="180"/>
  <c r="N74" i="180"/>
  <c r="L29" i="180"/>
  <c r="F29" i="180"/>
  <c r="O29" i="180"/>
  <c r="I29" i="180"/>
  <c r="H29" i="180"/>
  <c r="P29" i="180"/>
  <c r="G29" i="180"/>
  <c r="M29" i="180"/>
  <c r="N29" i="180"/>
  <c r="J29" i="180"/>
  <c r="K29" i="180"/>
  <c r="R10" i="179"/>
  <c r="K32" i="179"/>
  <c r="P32" i="179"/>
  <c r="J32" i="179"/>
  <c r="M32" i="179"/>
  <c r="G32" i="179"/>
  <c r="H32" i="179"/>
  <c r="F32" i="179"/>
  <c r="O32" i="179"/>
  <c r="L32" i="179"/>
  <c r="N32" i="179"/>
  <c r="I32" i="179"/>
  <c r="M28" i="179"/>
  <c r="G28" i="179"/>
  <c r="L28" i="179"/>
  <c r="F28" i="179"/>
  <c r="O28" i="179"/>
  <c r="I28" i="179"/>
  <c r="P28" i="179"/>
  <c r="N28" i="179"/>
  <c r="H28" i="179"/>
  <c r="K28" i="179"/>
  <c r="J28" i="179"/>
  <c r="I50" i="179"/>
  <c r="M50" i="179"/>
  <c r="G50" i="179"/>
  <c r="K50" i="179"/>
  <c r="J50" i="179"/>
  <c r="H50" i="179"/>
  <c r="L50" i="179"/>
  <c r="F50" i="179"/>
  <c r="N50" i="179"/>
  <c r="O74" i="179"/>
  <c r="R74" i="179" s="1"/>
  <c r="M8" i="179"/>
  <c r="G8" i="179"/>
  <c r="L8" i="179"/>
  <c r="F8" i="179"/>
  <c r="K8" i="179"/>
  <c r="P8" i="179"/>
  <c r="J8" i="179"/>
  <c r="O8" i="179"/>
  <c r="I8" i="179"/>
  <c r="N8" i="179"/>
  <c r="H8" i="179"/>
  <c r="Q8" i="179" s="1"/>
  <c r="F72" i="179"/>
  <c r="F69" i="179"/>
  <c r="K29" i="179"/>
  <c r="P29" i="179"/>
  <c r="J29" i="179"/>
  <c r="M29" i="179"/>
  <c r="G29" i="179"/>
  <c r="N29" i="179"/>
  <c r="L29" i="179"/>
  <c r="I29" i="179"/>
  <c r="F29" i="179"/>
  <c r="H29" i="179"/>
  <c r="O29" i="179"/>
  <c r="O55" i="179"/>
  <c r="I55" i="179"/>
  <c r="M55" i="179"/>
  <c r="G55" i="179"/>
  <c r="N55" i="179"/>
  <c r="L55" i="179"/>
  <c r="K55" i="179"/>
  <c r="P55" i="179"/>
  <c r="F55" i="179"/>
  <c r="J55" i="179"/>
  <c r="H55" i="179"/>
  <c r="Q55" i="179" s="1"/>
  <c r="P34" i="179"/>
  <c r="M34" i="179"/>
  <c r="G34" i="179"/>
  <c r="L34" i="179"/>
  <c r="F34" i="179"/>
  <c r="O34" i="179"/>
  <c r="I34" i="179"/>
  <c r="N34" i="179"/>
  <c r="K34" i="179"/>
  <c r="H34" i="179"/>
  <c r="Q34" i="179" s="1"/>
  <c r="J34" i="179"/>
  <c r="R61" i="179"/>
  <c r="F47" i="179"/>
  <c r="F48" i="179" s="1"/>
  <c r="D48" i="179"/>
  <c r="N47" i="179"/>
  <c r="N48" i="179" s="1"/>
  <c r="K47" i="179"/>
  <c r="K48" i="179" s="1"/>
  <c r="D87" i="179"/>
  <c r="F88" i="179"/>
  <c r="L73" i="179"/>
  <c r="F73" i="179"/>
  <c r="I73" i="179"/>
  <c r="M73" i="179"/>
  <c r="G73" i="179"/>
  <c r="K73" i="179"/>
  <c r="J73" i="179"/>
  <c r="H73" i="179"/>
  <c r="N73" i="179"/>
  <c r="O30" i="179"/>
  <c r="I30" i="179"/>
  <c r="N30" i="179"/>
  <c r="H30" i="179"/>
  <c r="K30" i="179"/>
  <c r="L30" i="179"/>
  <c r="J30" i="179"/>
  <c r="G30" i="179"/>
  <c r="Q30" i="179" s="1"/>
  <c r="P30" i="179"/>
  <c r="F30" i="179"/>
  <c r="M30" i="179"/>
  <c r="I51" i="179"/>
  <c r="M51" i="179"/>
  <c r="G51" i="179"/>
  <c r="H51" i="179"/>
  <c r="F51" i="179"/>
  <c r="N51" i="179"/>
  <c r="J51" i="179"/>
  <c r="L51" i="179"/>
  <c r="K51" i="179"/>
  <c r="D92" i="179"/>
  <c r="K60" i="179"/>
  <c r="O60" i="179"/>
  <c r="I60" i="179"/>
  <c r="P60" i="179"/>
  <c r="G60" i="179"/>
  <c r="N60" i="179"/>
  <c r="F60" i="179"/>
  <c r="M60" i="179"/>
  <c r="H60" i="179"/>
  <c r="L60" i="179"/>
  <c r="J60" i="179"/>
  <c r="Q60" i="179" s="1"/>
  <c r="F89" i="179"/>
  <c r="L89" i="179" s="1"/>
  <c r="O27" i="179"/>
  <c r="H27" i="179"/>
  <c r="N27" i="179"/>
  <c r="F27" i="179"/>
  <c r="J27" i="179"/>
  <c r="P27" i="179"/>
  <c r="M27" i="179"/>
  <c r="I27" i="179"/>
  <c r="K27" i="179"/>
  <c r="L76" i="179"/>
  <c r="F76" i="179"/>
  <c r="I76" i="179"/>
  <c r="M76" i="179"/>
  <c r="G76" i="179"/>
  <c r="K76" i="179"/>
  <c r="J76" i="179"/>
  <c r="H76" i="179"/>
  <c r="N76" i="179"/>
  <c r="O26" i="179"/>
  <c r="I26" i="179"/>
  <c r="N26" i="179"/>
  <c r="H26" i="179"/>
  <c r="K26" i="179"/>
  <c r="F26" i="179"/>
  <c r="P26" i="179"/>
  <c r="J26" i="179"/>
  <c r="M26" i="179"/>
  <c r="L26" i="179"/>
  <c r="G26" i="179"/>
  <c r="Q26" i="179" s="1"/>
  <c r="K3" i="179"/>
  <c r="P3" i="179"/>
  <c r="J3" i="179"/>
  <c r="O3" i="179"/>
  <c r="I3" i="179"/>
  <c r="M3" i="179"/>
  <c r="G3" i="179"/>
  <c r="N3" i="179"/>
  <c r="H3" i="179"/>
  <c r="L3" i="179"/>
  <c r="F3" i="179"/>
  <c r="F15" i="179"/>
  <c r="L15" i="179" s="1"/>
  <c r="L75" i="179"/>
  <c r="F75" i="179"/>
  <c r="I75" i="179"/>
  <c r="M75" i="179"/>
  <c r="G75" i="179"/>
  <c r="K75" i="179"/>
  <c r="J75" i="179"/>
  <c r="H75" i="179"/>
  <c r="O75" i="179" s="1"/>
  <c r="N75" i="179"/>
  <c r="M5" i="179"/>
  <c r="G5" i="179"/>
  <c r="L5" i="179"/>
  <c r="F5" i="179"/>
  <c r="O5" i="179"/>
  <c r="I5" i="179"/>
  <c r="K5" i="179"/>
  <c r="P5" i="179"/>
  <c r="J5" i="179"/>
  <c r="N5" i="179"/>
  <c r="H5" i="179"/>
  <c r="O33" i="179"/>
  <c r="I33" i="179"/>
  <c r="N33" i="179"/>
  <c r="H33" i="179"/>
  <c r="K33" i="179"/>
  <c r="F33" i="179"/>
  <c r="P33" i="179"/>
  <c r="J33" i="179"/>
  <c r="M33" i="179"/>
  <c r="L33" i="179"/>
  <c r="G33" i="179"/>
  <c r="I54" i="179"/>
  <c r="M54" i="179"/>
  <c r="G54" i="179"/>
  <c r="H54" i="179"/>
  <c r="F54" i="179"/>
  <c r="N54" i="179"/>
  <c r="J54" i="179"/>
  <c r="L54" i="179"/>
  <c r="K54" i="179"/>
  <c r="H94" i="179"/>
  <c r="O94" i="179" s="1"/>
  <c r="F44" i="179"/>
  <c r="F46" i="179" s="1"/>
  <c r="M56" i="179"/>
  <c r="G56" i="179"/>
  <c r="K56" i="179"/>
  <c r="I56" i="179"/>
  <c r="P56" i="179"/>
  <c r="H56" i="179"/>
  <c r="O56" i="179"/>
  <c r="F56" i="179"/>
  <c r="J56" i="179"/>
  <c r="N56" i="179"/>
  <c r="L56" i="179"/>
  <c r="D93" i="179"/>
  <c r="Q7" i="179"/>
  <c r="R7" i="179" s="1"/>
  <c r="K6" i="179"/>
  <c r="P6" i="179"/>
  <c r="J6" i="179"/>
  <c r="M6" i="179"/>
  <c r="O6" i="179"/>
  <c r="I6" i="179"/>
  <c r="G6" i="179"/>
  <c r="N6" i="179"/>
  <c r="H6" i="179"/>
  <c r="L6" i="179"/>
  <c r="F6" i="179"/>
  <c r="Q6" i="179" s="1"/>
  <c r="K57" i="179"/>
  <c r="O57" i="179"/>
  <c r="I57" i="179"/>
  <c r="M57" i="179"/>
  <c r="L57" i="179"/>
  <c r="J57" i="179"/>
  <c r="N57" i="179"/>
  <c r="F57" i="179"/>
  <c r="H57" i="179"/>
  <c r="P57" i="179"/>
  <c r="G57" i="179"/>
  <c r="Q90" i="179"/>
  <c r="L90" i="179" s="1"/>
  <c r="R90" i="179" s="1"/>
  <c r="M12" i="179"/>
  <c r="G12" i="179"/>
  <c r="N12" i="179"/>
  <c r="F12" i="179"/>
  <c r="L12" i="179"/>
  <c r="I12" i="179"/>
  <c r="K12" i="179"/>
  <c r="J12" i="179"/>
  <c r="H12" i="179"/>
  <c r="M31" i="179"/>
  <c r="G31" i="179"/>
  <c r="L31" i="179"/>
  <c r="F31" i="179"/>
  <c r="O31" i="179"/>
  <c r="I31" i="179"/>
  <c r="J31" i="179"/>
  <c r="H31" i="179"/>
  <c r="N31" i="179"/>
  <c r="P31" i="179"/>
  <c r="K31" i="179"/>
  <c r="I66" i="179"/>
  <c r="L66" i="179"/>
  <c r="F66" i="179"/>
  <c r="J66" i="179"/>
  <c r="N66" i="179"/>
  <c r="M66" i="179"/>
  <c r="K66" i="179"/>
  <c r="H66" i="179"/>
  <c r="G66" i="179"/>
  <c r="O58" i="179"/>
  <c r="I58" i="179"/>
  <c r="M58" i="179"/>
  <c r="G58" i="179"/>
  <c r="H58" i="179"/>
  <c r="P58" i="179"/>
  <c r="F58" i="179"/>
  <c r="N58" i="179"/>
  <c r="J58" i="179"/>
  <c r="L58" i="179"/>
  <c r="K58" i="179"/>
  <c r="K14" i="179"/>
  <c r="P14" i="179"/>
  <c r="J14" i="179"/>
  <c r="L14" i="179"/>
  <c r="I14" i="179"/>
  <c r="H14" i="179"/>
  <c r="N14" i="179"/>
  <c r="F14" i="179"/>
  <c r="Q14" i="179" s="1"/>
  <c r="O14" i="179"/>
  <c r="G14" i="179"/>
  <c r="M14" i="179"/>
  <c r="M59" i="179"/>
  <c r="G59" i="179"/>
  <c r="K59" i="179"/>
  <c r="L59" i="179"/>
  <c r="J59" i="179"/>
  <c r="I59" i="179"/>
  <c r="N59" i="179"/>
  <c r="P59" i="179"/>
  <c r="H59" i="179"/>
  <c r="O59" i="179"/>
  <c r="F59" i="179"/>
  <c r="I43" i="179"/>
  <c r="I46" i="179" s="1"/>
  <c r="D46" i="179"/>
  <c r="R81" i="179"/>
  <c r="M13" i="179"/>
  <c r="G13" i="179"/>
  <c r="P13" i="179"/>
  <c r="I13" i="179"/>
  <c r="O13" i="179"/>
  <c r="H13" i="179"/>
  <c r="K13" i="179"/>
  <c r="N13" i="179"/>
  <c r="F13" i="179"/>
  <c r="Q13" i="179" s="1"/>
  <c r="L13" i="179"/>
  <c r="J13" i="179"/>
  <c r="L65" i="179"/>
  <c r="F65" i="179"/>
  <c r="J65" i="179"/>
  <c r="N65" i="179"/>
  <c r="M65" i="179"/>
  <c r="K65" i="179"/>
  <c r="G65" i="179"/>
  <c r="I65" i="179"/>
  <c r="H65" i="179"/>
  <c r="K9" i="179"/>
  <c r="P9" i="179"/>
  <c r="J9" i="179"/>
  <c r="O9" i="179"/>
  <c r="I9" i="179"/>
  <c r="N9" i="179"/>
  <c r="H9" i="179"/>
  <c r="M9" i="179"/>
  <c r="G9" i="179"/>
  <c r="L9" i="179"/>
  <c r="F9" i="179"/>
  <c r="F63" i="179"/>
  <c r="R63" i="179" s="1"/>
  <c r="O17" i="179"/>
  <c r="I17" i="179"/>
  <c r="N17" i="179"/>
  <c r="H17" i="179"/>
  <c r="K17" i="179"/>
  <c r="J17" i="179"/>
  <c r="G17" i="179"/>
  <c r="F17" i="179"/>
  <c r="M17" i="179"/>
  <c r="P17" i="179"/>
  <c r="L17" i="179"/>
  <c r="H67" i="179"/>
  <c r="R67" i="179" s="1"/>
  <c r="L64" i="179"/>
  <c r="F64" i="179"/>
  <c r="J64" i="179"/>
  <c r="H64" i="179"/>
  <c r="G64" i="179"/>
  <c r="N64" i="179"/>
  <c r="I64" i="179"/>
  <c r="M64" i="179"/>
  <c r="K64" i="179"/>
  <c r="K16" i="179"/>
  <c r="P16" i="179"/>
  <c r="J16" i="179"/>
  <c r="M16" i="179"/>
  <c r="L16" i="179"/>
  <c r="I16" i="179"/>
  <c r="F16" i="179"/>
  <c r="H16" i="179"/>
  <c r="O16" i="179"/>
  <c r="G16" i="179"/>
  <c r="N16" i="179"/>
  <c r="I52" i="179"/>
  <c r="M52" i="179"/>
  <c r="G52" i="179"/>
  <c r="N52" i="179"/>
  <c r="L52" i="179"/>
  <c r="K52" i="179"/>
  <c r="F52" i="179"/>
  <c r="J52" i="179"/>
  <c r="H52" i="179"/>
  <c r="I62" i="179"/>
  <c r="N62" i="179" s="1"/>
  <c r="R62" i="179" s="1"/>
  <c r="L45" i="179"/>
  <c r="L46" i="179" s="1"/>
  <c r="R45" i="179"/>
  <c r="I53" i="179"/>
  <c r="M53" i="179"/>
  <c r="G53" i="179"/>
  <c r="K53" i="179"/>
  <c r="J53" i="179"/>
  <c r="H53" i="179"/>
  <c r="L53" i="179"/>
  <c r="F53" i="179"/>
  <c r="N53" i="179"/>
  <c r="R34" i="178"/>
  <c r="L46" i="178"/>
  <c r="N47" i="178"/>
  <c r="N48" i="178" s="1"/>
  <c r="K47" i="178"/>
  <c r="K48" i="178" s="1"/>
  <c r="F47" i="178"/>
  <c r="F48" i="178" s="1"/>
  <c r="D48" i="178"/>
  <c r="Q90" i="178"/>
  <c r="R68" i="178"/>
  <c r="F81" i="178"/>
  <c r="L81" i="178" s="1"/>
  <c r="R81" i="178" s="1"/>
  <c r="D93" i="178"/>
  <c r="D87" i="178"/>
  <c r="R64" i="178"/>
  <c r="R3" i="178"/>
  <c r="H92" i="178"/>
  <c r="F92" i="178"/>
  <c r="J92" i="178"/>
  <c r="L92" i="178"/>
  <c r="R4" i="178"/>
  <c r="R7" i="178"/>
  <c r="R69" i="178"/>
  <c r="R31" i="178"/>
  <c r="R9" i="178"/>
  <c r="D46" i="178"/>
  <c r="I46" i="178"/>
  <c r="F46" i="178"/>
  <c r="R44" i="178"/>
  <c r="R10" i="178"/>
  <c r="R27" i="178"/>
  <c r="R72" i="178"/>
  <c r="R6" i="178"/>
  <c r="R11" i="178"/>
  <c r="R62" i="178"/>
  <c r="R63" i="178"/>
  <c r="F89" i="178"/>
  <c r="L89" i="178" s="1"/>
  <c r="R88" i="178"/>
  <c r="R28" i="178"/>
  <c r="O38" i="178"/>
  <c r="K38" i="178"/>
  <c r="R12" i="178"/>
  <c r="P25" i="178"/>
  <c r="F47" i="177"/>
  <c r="F48" i="177" s="1"/>
  <c r="D48" i="177"/>
  <c r="N47" i="177"/>
  <c r="N48" i="177" s="1"/>
  <c r="K47" i="177"/>
  <c r="K48" i="177" s="1"/>
  <c r="N62" i="177"/>
  <c r="R62" i="177" s="1"/>
  <c r="R11" i="177"/>
  <c r="F11" i="177"/>
  <c r="Q6" i="177"/>
  <c r="R6" i="177" s="1"/>
  <c r="Q90" i="177"/>
  <c r="L90" i="177" s="1"/>
  <c r="R90" i="177" s="1"/>
  <c r="L51" i="177"/>
  <c r="F51" i="177"/>
  <c r="I51" i="177"/>
  <c r="N51" i="177"/>
  <c r="H51" i="177"/>
  <c r="J51" i="177"/>
  <c r="K51" i="177"/>
  <c r="G51" i="177"/>
  <c r="M51" i="177"/>
  <c r="D92" i="177"/>
  <c r="F69" i="177"/>
  <c r="D46" i="177"/>
  <c r="I43" i="177"/>
  <c r="I46" i="177" s="1"/>
  <c r="F68" i="177"/>
  <c r="R68" i="177" s="1"/>
  <c r="D93" i="177"/>
  <c r="R33" i="177"/>
  <c r="L45" i="177"/>
  <c r="L46" i="177" s="1"/>
  <c r="O34" i="177"/>
  <c r="I34" i="177"/>
  <c r="L34" i="177"/>
  <c r="F34" i="177"/>
  <c r="K34" i="177"/>
  <c r="N34" i="177"/>
  <c r="M34" i="177"/>
  <c r="H34" i="177"/>
  <c r="P34" i="177"/>
  <c r="G34" i="177"/>
  <c r="J34" i="177"/>
  <c r="M12" i="177"/>
  <c r="G12" i="177"/>
  <c r="L12" i="177"/>
  <c r="F12" i="177"/>
  <c r="N12" i="177"/>
  <c r="I12" i="177"/>
  <c r="H12" i="177"/>
  <c r="K12" i="177"/>
  <c r="J12" i="177"/>
  <c r="L4" i="177"/>
  <c r="F4" i="177"/>
  <c r="K4" i="177"/>
  <c r="O4" i="177"/>
  <c r="G4" i="177"/>
  <c r="N4" i="177"/>
  <c r="J4" i="177"/>
  <c r="M4" i="177"/>
  <c r="P4" i="177"/>
  <c r="H4" i="177"/>
  <c r="I4" i="177"/>
  <c r="K16" i="177"/>
  <c r="P16" i="177"/>
  <c r="J16" i="177"/>
  <c r="N16" i="177"/>
  <c r="F16" i="177"/>
  <c r="M16" i="177"/>
  <c r="I16" i="177"/>
  <c r="H16" i="177"/>
  <c r="L16" i="177"/>
  <c r="O16" i="177"/>
  <c r="G16" i="177"/>
  <c r="L53" i="177"/>
  <c r="F53" i="177"/>
  <c r="I53" i="177"/>
  <c r="N53" i="177"/>
  <c r="H53" i="177"/>
  <c r="J53" i="177"/>
  <c r="K53" i="177"/>
  <c r="G53" i="177"/>
  <c r="M53" i="177"/>
  <c r="I64" i="177"/>
  <c r="N64" i="177"/>
  <c r="H64" i="177"/>
  <c r="L64" i="177"/>
  <c r="F64" i="177"/>
  <c r="K64" i="177"/>
  <c r="G64" i="177"/>
  <c r="M64" i="177"/>
  <c r="J64" i="177"/>
  <c r="D87" i="177"/>
  <c r="F88" i="177"/>
  <c r="L88" i="177" s="1"/>
  <c r="L74" i="177"/>
  <c r="F74" i="177"/>
  <c r="K74" i="177"/>
  <c r="I74" i="177"/>
  <c r="N74" i="177"/>
  <c r="H74" i="177"/>
  <c r="J74" i="177"/>
  <c r="M74" i="177"/>
  <c r="G74" i="177"/>
  <c r="L52" i="177"/>
  <c r="F52" i="177"/>
  <c r="I52" i="177"/>
  <c r="N52" i="177"/>
  <c r="H52" i="177"/>
  <c r="J52" i="177"/>
  <c r="K52" i="177"/>
  <c r="G52" i="177"/>
  <c r="M52" i="177"/>
  <c r="L73" i="177"/>
  <c r="F73" i="177"/>
  <c r="K73" i="177"/>
  <c r="I73" i="177"/>
  <c r="N73" i="177"/>
  <c r="H73" i="177"/>
  <c r="M73" i="177"/>
  <c r="G73" i="177"/>
  <c r="J73" i="177"/>
  <c r="R28" i="177"/>
  <c r="L7" i="177"/>
  <c r="F7" i="177"/>
  <c r="K7" i="177"/>
  <c r="I7" i="177"/>
  <c r="P7" i="177"/>
  <c r="H7" i="177"/>
  <c r="O7" i="177"/>
  <c r="G7" i="177"/>
  <c r="J7" i="177"/>
  <c r="N7" i="177"/>
  <c r="M7" i="177"/>
  <c r="K29" i="177"/>
  <c r="P29" i="177"/>
  <c r="J29" i="177"/>
  <c r="L29" i="177"/>
  <c r="N29" i="177"/>
  <c r="F29" i="177"/>
  <c r="I29" i="177"/>
  <c r="I38" i="177" s="1"/>
  <c r="O29" i="177"/>
  <c r="G29" i="177"/>
  <c r="H29" i="177"/>
  <c r="M29" i="177"/>
  <c r="L54" i="177"/>
  <c r="F54" i="177"/>
  <c r="I54" i="177"/>
  <c r="N54" i="177"/>
  <c r="H54" i="177"/>
  <c r="J54" i="177"/>
  <c r="G54" i="177"/>
  <c r="O54" i="177" s="1"/>
  <c r="M54" i="177"/>
  <c r="K54" i="177"/>
  <c r="I65" i="177"/>
  <c r="N65" i="177"/>
  <c r="H65" i="177"/>
  <c r="L65" i="177"/>
  <c r="F65" i="177"/>
  <c r="K65" i="177"/>
  <c r="M65" i="177"/>
  <c r="J65" i="177"/>
  <c r="G65" i="177"/>
  <c r="N57" i="177"/>
  <c r="H57" i="177"/>
  <c r="M57" i="177"/>
  <c r="G57" i="177"/>
  <c r="K57" i="177"/>
  <c r="P57" i="177"/>
  <c r="J57" i="177"/>
  <c r="L57" i="177"/>
  <c r="I57" i="177"/>
  <c r="O57" i="177"/>
  <c r="F57" i="177"/>
  <c r="L58" i="177"/>
  <c r="F58" i="177"/>
  <c r="K58" i="177"/>
  <c r="O58" i="177"/>
  <c r="I58" i="177"/>
  <c r="N58" i="177"/>
  <c r="H58" i="177"/>
  <c r="P58" i="177"/>
  <c r="M58" i="177"/>
  <c r="G58" i="177"/>
  <c r="J58" i="177"/>
  <c r="L75" i="177"/>
  <c r="F75" i="177"/>
  <c r="K75" i="177"/>
  <c r="I75" i="177"/>
  <c r="N75" i="177"/>
  <c r="H75" i="177"/>
  <c r="J75" i="177"/>
  <c r="G75" i="177"/>
  <c r="M75" i="177"/>
  <c r="F44" i="177"/>
  <c r="F46" i="177" s="1"/>
  <c r="R3" i="177"/>
  <c r="K14" i="177"/>
  <c r="P14" i="177"/>
  <c r="J14" i="177"/>
  <c r="N14" i="177"/>
  <c r="F14" i="177"/>
  <c r="M14" i="177"/>
  <c r="H14" i="177"/>
  <c r="L14" i="177"/>
  <c r="O14" i="177"/>
  <c r="G14" i="177"/>
  <c r="I14" i="177"/>
  <c r="Q14" i="177" s="1"/>
  <c r="Q26" i="177"/>
  <c r="R26" i="177" s="1"/>
  <c r="Q8" i="177"/>
  <c r="R8" i="177" s="1"/>
  <c r="L10" i="177"/>
  <c r="F10" i="177"/>
  <c r="K10" i="177"/>
  <c r="M10" i="177"/>
  <c r="P10" i="177"/>
  <c r="J10" i="177"/>
  <c r="H10" i="177"/>
  <c r="I10" i="177"/>
  <c r="N10" i="177"/>
  <c r="O10" i="177"/>
  <c r="G10" i="177"/>
  <c r="K32" i="177"/>
  <c r="P32" i="177"/>
  <c r="J32" i="177"/>
  <c r="N32" i="177"/>
  <c r="F32" i="177"/>
  <c r="I32" i="177"/>
  <c r="M32" i="177"/>
  <c r="L32" i="177"/>
  <c r="O32" i="177"/>
  <c r="O38" i="177" s="1"/>
  <c r="G32" i="177"/>
  <c r="H32" i="177"/>
  <c r="L55" i="177"/>
  <c r="F55" i="177"/>
  <c r="K55" i="177"/>
  <c r="O55" i="177"/>
  <c r="I55" i="177"/>
  <c r="N55" i="177"/>
  <c r="H55" i="177"/>
  <c r="J55" i="177"/>
  <c r="M55" i="177"/>
  <c r="G55" i="177"/>
  <c r="P55" i="177"/>
  <c r="I66" i="177"/>
  <c r="N66" i="177"/>
  <c r="H66" i="177"/>
  <c r="L66" i="177"/>
  <c r="F66" i="177"/>
  <c r="K66" i="177"/>
  <c r="G66" i="177"/>
  <c r="J66" i="177"/>
  <c r="M66" i="177"/>
  <c r="N60" i="177"/>
  <c r="H60" i="177"/>
  <c r="M60" i="177"/>
  <c r="G60" i="177"/>
  <c r="K60" i="177"/>
  <c r="P60" i="177"/>
  <c r="J60" i="177"/>
  <c r="F60" i="177"/>
  <c r="L60" i="177"/>
  <c r="O60" i="177"/>
  <c r="I60" i="177"/>
  <c r="L61" i="177"/>
  <c r="F61" i="177"/>
  <c r="K61" i="177"/>
  <c r="O61" i="177"/>
  <c r="I61" i="177"/>
  <c r="N61" i="177"/>
  <c r="H61" i="177"/>
  <c r="J61" i="177"/>
  <c r="G61" i="177"/>
  <c r="P61" i="177"/>
  <c r="M61" i="177"/>
  <c r="L76" i="177"/>
  <c r="F76" i="177"/>
  <c r="K76" i="177"/>
  <c r="I76" i="177"/>
  <c r="N76" i="177"/>
  <c r="H76" i="177"/>
  <c r="M76" i="177"/>
  <c r="G76" i="177"/>
  <c r="J76" i="177"/>
  <c r="N9" i="177"/>
  <c r="H9" i="177"/>
  <c r="H25" i="177" s="1"/>
  <c r="M9" i="177"/>
  <c r="G9" i="177"/>
  <c r="I9" i="177"/>
  <c r="L9" i="177"/>
  <c r="P9" i="177"/>
  <c r="F9" i="177"/>
  <c r="O9" i="177"/>
  <c r="J9" i="177"/>
  <c r="K9" i="177"/>
  <c r="F72" i="177"/>
  <c r="R72" i="177" s="1"/>
  <c r="Q30" i="177"/>
  <c r="R30" i="177" s="1"/>
  <c r="P56" i="177"/>
  <c r="J56" i="177"/>
  <c r="O56" i="177"/>
  <c r="I56" i="177"/>
  <c r="M56" i="177"/>
  <c r="G56" i="177"/>
  <c r="L56" i="177"/>
  <c r="F56" i="177"/>
  <c r="H56" i="177"/>
  <c r="Q56" i="177" s="1"/>
  <c r="N56" i="177"/>
  <c r="K56" i="177"/>
  <c r="L50" i="177"/>
  <c r="F50" i="177"/>
  <c r="I50" i="177"/>
  <c r="I71" i="177" s="1"/>
  <c r="N50" i="177"/>
  <c r="H50" i="177"/>
  <c r="J50" i="177"/>
  <c r="G50" i="177"/>
  <c r="M50" i="177"/>
  <c r="M71" i="177" s="1"/>
  <c r="K50" i="177"/>
  <c r="H67" i="177"/>
  <c r="R67" i="177"/>
  <c r="H94" i="177"/>
  <c r="F63" i="177"/>
  <c r="R63" i="177" s="1"/>
  <c r="F89" i="177"/>
  <c r="H94" i="176"/>
  <c r="O94" i="176" s="1"/>
  <c r="R72" i="176"/>
  <c r="R62" i="176"/>
  <c r="L45" i="176"/>
  <c r="L46" i="176" s="1"/>
  <c r="R45" i="176"/>
  <c r="D93" i="176"/>
  <c r="R50" i="176"/>
  <c r="R3" i="176"/>
  <c r="Q90" i="176"/>
  <c r="L90" i="176" s="1"/>
  <c r="R90" i="176" s="1"/>
  <c r="R12" i="176"/>
  <c r="R9" i="176"/>
  <c r="R15" i="176"/>
  <c r="R69" i="176"/>
  <c r="D92" i="176"/>
  <c r="F44" i="176"/>
  <c r="F46" i="176" s="1"/>
  <c r="R44" i="176"/>
  <c r="R68" i="176"/>
  <c r="R6" i="176"/>
  <c r="D87" i="176"/>
  <c r="F88" i="176"/>
  <c r="L88" i="176" s="1"/>
  <c r="R11" i="176"/>
  <c r="I38" i="176"/>
  <c r="K38" i="176"/>
  <c r="N38" i="176"/>
  <c r="R67" i="176"/>
  <c r="D46" i="176"/>
  <c r="I43" i="176"/>
  <c r="I46" i="176" s="1"/>
  <c r="F89" i="176"/>
  <c r="L89" i="176" s="1"/>
  <c r="F47" i="176"/>
  <c r="F48" i="176" s="1"/>
  <c r="D48" i="176"/>
  <c r="K47" i="176"/>
  <c r="K48" i="176" s="1"/>
  <c r="N47" i="176"/>
  <c r="N48" i="176" s="1"/>
  <c r="I71" i="176"/>
  <c r="K71" i="176"/>
  <c r="H25" i="176"/>
  <c r="R51" i="175"/>
  <c r="R54" i="175"/>
  <c r="F69" i="175"/>
  <c r="L69" i="175"/>
  <c r="R69" i="175"/>
  <c r="N32" i="175"/>
  <c r="H32" i="175"/>
  <c r="L32" i="175"/>
  <c r="F32" i="175"/>
  <c r="O32" i="175"/>
  <c r="I32" i="175"/>
  <c r="P32" i="175"/>
  <c r="M32" i="175"/>
  <c r="K32" i="175"/>
  <c r="G32" i="175"/>
  <c r="J32" i="175"/>
  <c r="P17" i="175"/>
  <c r="J17" i="175"/>
  <c r="M17" i="175"/>
  <c r="G17" i="175"/>
  <c r="O17" i="175"/>
  <c r="F17" i="175"/>
  <c r="N17" i="175"/>
  <c r="L17" i="175"/>
  <c r="K17" i="175"/>
  <c r="H17" i="175"/>
  <c r="I17" i="175"/>
  <c r="F63" i="175"/>
  <c r="R63" i="175" s="1"/>
  <c r="F11" i="175"/>
  <c r="R11" i="175" s="1"/>
  <c r="L34" i="175"/>
  <c r="P34" i="175"/>
  <c r="J34" i="175"/>
  <c r="O34" i="175"/>
  <c r="H34" i="175"/>
  <c r="K34" i="175"/>
  <c r="N34" i="175"/>
  <c r="M34" i="175"/>
  <c r="I34" i="175"/>
  <c r="G34" i="175"/>
  <c r="Q34" i="175"/>
  <c r="F34" i="175"/>
  <c r="I74" i="175"/>
  <c r="M74" i="175"/>
  <c r="G74" i="175"/>
  <c r="L74" i="175"/>
  <c r="J74" i="175"/>
  <c r="N74" i="175"/>
  <c r="F74" i="175"/>
  <c r="O74" i="175" s="1"/>
  <c r="K74" i="175"/>
  <c r="H74" i="175"/>
  <c r="M59" i="175"/>
  <c r="G59" i="175"/>
  <c r="K59" i="175"/>
  <c r="J59" i="175"/>
  <c r="P59" i="175"/>
  <c r="H59" i="175"/>
  <c r="L59" i="175"/>
  <c r="I59" i="175"/>
  <c r="O59" i="175"/>
  <c r="N59" i="175"/>
  <c r="F59" i="175"/>
  <c r="D46" i="175"/>
  <c r="I43" i="175"/>
  <c r="I46" i="175" s="1"/>
  <c r="F72" i="175"/>
  <c r="R72" i="175" s="1"/>
  <c r="M8" i="175"/>
  <c r="G8" i="175"/>
  <c r="L8" i="175"/>
  <c r="F8" i="175"/>
  <c r="K8" i="175"/>
  <c r="P8" i="175"/>
  <c r="J8" i="175"/>
  <c r="N8" i="175"/>
  <c r="H8" i="175"/>
  <c r="O8" i="175"/>
  <c r="Q8" i="175" s="1"/>
  <c r="I8" i="175"/>
  <c r="K6" i="175"/>
  <c r="P6" i="175"/>
  <c r="J6" i="175"/>
  <c r="O6" i="175"/>
  <c r="I6" i="175"/>
  <c r="N6" i="175"/>
  <c r="H6" i="175"/>
  <c r="L6" i="175"/>
  <c r="F6" i="175"/>
  <c r="Q6" i="175" s="1"/>
  <c r="M6" i="175"/>
  <c r="G6" i="175"/>
  <c r="M5" i="175"/>
  <c r="G5" i="175"/>
  <c r="L5" i="175"/>
  <c r="F5" i="175"/>
  <c r="K5" i="175"/>
  <c r="P5" i="175"/>
  <c r="J5" i="175"/>
  <c r="N5" i="175"/>
  <c r="H5" i="175"/>
  <c r="I5" i="175"/>
  <c r="O5" i="175"/>
  <c r="I52" i="175"/>
  <c r="M52" i="175"/>
  <c r="G52" i="175"/>
  <c r="L52" i="175"/>
  <c r="J52" i="175"/>
  <c r="N52" i="175"/>
  <c r="O52" i="175" s="1"/>
  <c r="F52" i="175"/>
  <c r="H52" i="175"/>
  <c r="K52" i="175"/>
  <c r="F81" i="175"/>
  <c r="L81" i="175" s="1"/>
  <c r="L66" i="175"/>
  <c r="F66" i="175"/>
  <c r="J66" i="175"/>
  <c r="I66" i="175"/>
  <c r="G66" i="175"/>
  <c r="K66" i="175"/>
  <c r="H66" i="175"/>
  <c r="N66" i="175"/>
  <c r="M66" i="175"/>
  <c r="J12" i="175"/>
  <c r="I12" i="175"/>
  <c r="N12" i="175"/>
  <c r="H12" i="175"/>
  <c r="M12" i="175"/>
  <c r="G12" i="175"/>
  <c r="K12" i="175"/>
  <c r="L12" i="175"/>
  <c r="F12" i="175"/>
  <c r="L45" i="175"/>
  <c r="L46" i="175" s="1"/>
  <c r="K3" i="175"/>
  <c r="P3" i="175"/>
  <c r="J3" i="175"/>
  <c r="O3" i="175"/>
  <c r="I3" i="175"/>
  <c r="N3" i="175"/>
  <c r="H3" i="175"/>
  <c r="L3" i="175"/>
  <c r="F3" i="175"/>
  <c r="M3" i="175"/>
  <c r="G3" i="175"/>
  <c r="H67" i="175"/>
  <c r="R67" i="175"/>
  <c r="I53" i="175"/>
  <c r="M53" i="175"/>
  <c r="G53" i="175"/>
  <c r="J53" i="175"/>
  <c r="F53" i="175"/>
  <c r="K53" i="175"/>
  <c r="L53" i="175"/>
  <c r="H53" i="175"/>
  <c r="N53" i="175"/>
  <c r="P27" i="175"/>
  <c r="I27" i="175"/>
  <c r="M27" i="175"/>
  <c r="H27" i="175"/>
  <c r="F27" i="175"/>
  <c r="O27" i="175"/>
  <c r="N27" i="175"/>
  <c r="J27" i="175"/>
  <c r="K27" i="175"/>
  <c r="O55" i="175"/>
  <c r="I55" i="175"/>
  <c r="M55" i="175"/>
  <c r="G55" i="175"/>
  <c r="L55" i="175"/>
  <c r="J55" i="175"/>
  <c r="N55" i="175"/>
  <c r="F55" i="175"/>
  <c r="K55" i="175"/>
  <c r="P55" i="175"/>
  <c r="H55" i="175"/>
  <c r="F88" i="175"/>
  <c r="L88" i="175" s="1"/>
  <c r="D87" i="175"/>
  <c r="Q90" i="175"/>
  <c r="L90" i="175" s="1"/>
  <c r="R90" i="175" s="1"/>
  <c r="K57" i="175"/>
  <c r="O57" i="175"/>
  <c r="I57" i="175"/>
  <c r="L57" i="175"/>
  <c r="H57" i="175"/>
  <c r="M57" i="175"/>
  <c r="N57" i="175"/>
  <c r="J57" i="175"/>
  <c r="G57" i="175"/>
  <c r="F57" i="175"/>
  <c r="P57" i="175"/>
  <c r="L33" i="175"/>
  <c r="F33" i="175"/>
  <c r="P33" i="175"/>
  <c r="J33" i="175"/>
  <c r="M33" i="175"/>
  <c r="G33" i="175"/>
  <c r="O33" i="175"/>
  <c r="N33" i="175"/>
  <c r="K33" i="175"/>
  <c r="I33" i="175"/>
  <c r="H33" i="175"/>
  <c r="R10" i="175"/>
  <c r="R7" i="175"/>
  <c r="Q16" i="175"/>
  <c r="R16" i="175" s="1"/>
  <c r="F15" i="175"/>
  <c r="L15" i="175" s="1"/>
  <c r="F44" i="175"/>
  <c r="F46" i="175" s="1"/>
  <c r="R44" i="175"/>
  <c r="P13" i="175"/>
  <c r="J13" i="175"/>
  <c r="O13" i="175"/>
  <c r="I13" i="175"/>
  <c r="N13" i="175"/>
  <c r="H13" i="175"/>
  <c r="M13" i="175"/>
  <c r="G13" i="175"/>
  <c r="K13" i="175"/>
  <c r="L13" i="175"/>
  <c r="F13" i="175"/>
  <c r="R58" i="175"/>
  <c r="L64" i="175"/>
  <c r="F64" i="175"/>
  <c r="J64" i="175"/>
  <c r="G64" i="175"/>
  <c r="M64" i="175"/>
  <c r="H64" i="175"/>
  <c r="I64" i="175"/>
  <c r="N64" i="175"/>
  <c r="K64" i="175"/>
  <c r="I75" i="175"/>
  <c r="I77" i="175" s="1"/>
  <c r="F39" i="242" s="1"/>
  <c r="M75" i="175"/>
  <c r="M77" i="175" s="1"/>
  <c r="J39" i="242" s="1"/>
  <c r="G75" i="175"/>
  <c r="G77" i="175" s="1"/>
  <c r="D39" i="242" s="1"/>
  <c r="J75" i="175"/>
  <c r="F75" i="175"/>
  <c r="K75" i="175"/>
  <c r="K77" i="175" s="1"/>
  <c r="H39" i="242" s="1"/>
  <c r="L75" i="175"/>
  <c r="H75" i="175"/>
  <c r="N75" i="175"/>
  <c r="N77" i="175" s="1"/>
  <c r="K39" i="242" s="1"/>
  <c r="I50" i="175"/>
  <c r="M50" i="175"/>
  <c r="G50" i="175"/>
  <c r="J50" i="175"/>
  <c r="F50" i="175"/>
  <c r="K50" i="175"/>
  <c r="L50" i="175"/>
  <c r="H50" i="175"/>
  <c r="N50" i="175"/>
  <c r="N28" i="175"/>
  <c r="H28" i="175"/>
  <c r="K28" i="175"/>
  <c r="M28" i="175"/>
  <c r="L28" i="175"/>
  <c r="J28" i="175"/>
  <c r="I28" i="175"/>
  <c r="O28" i="175"/>
  <c r="F28" i="175"/>
  <c r="P28" i="175"/>
  <c r="G28" i="175"/>
  <c r="L65" i="175"/>
  <c r="F65" i="175"/>
  <c r="J65" i="175"/>
  <c r="M65" i="175"/>
  <c r="I65" i="175"/>
  <c r="N65" i="175"/>
  <c r="K65" i="175"/>
  <c r="H65" i="175"/>
  <c r="G65" i="175"/>
  <c r="H94" i="175"/>
  <c r="O94" i="175" s="1"/>
  <c r="O93" i="175"/>
  <c r="I93" i="175"/>
  <c r="M93" i="175"/>
  <c r="G93" i="175"/>
  <c r="P93" i="175"/>
  <c r="F93" i="175"/>
  <c r="L93" i="175"/>
  <c r="H93" i="175"/>
  <c r="K93" i="175"/>
  <c r="N93" i="175"/>
  <c r="J93" i="175"/>
  <c r="D92" i="175"/>
  <c r="K60" i="175"/>
  <c r="O60" i="175"/>
  <c r="I60" i="175"/>
  <c r="N60" i="175"/>
  <c r="F60" i="175"/>
  <c r="L60" i="175"/>
  <c r="P60" i="175"/>
  <c r="G60" i="175"/>
  <c r="H60" i="175"/>
  <c r="M60" i="175"/>
  <c r="J60" i="175"/>
  <c r="P30" i="175"/>
  <c r="J30" i="175"/>
  <c r="M30" i="175"/>
  <c r="G30" i="175"/>
  <c r="L30" i="175"/>
  <c r="K30" i="175"/>
  <c r="I30" i="175"/>
  <c r="H30" i="175"/>
  <c r="N30" i="175"/>
  <c r="F30" i="175"/>
  <c r="O30" i="175"/>
  <c r="K9" i="175"/>
  <c r="P9" i="175"/>
  <c r="J9" i="175"/>
  <c r="O9" i="175"/>
  <c r="I9" i="175"/>
  <c r="N9" i="175"/>
  <c r="H9" i="175"/>
  <c r="L9" i="175"/>
  <c r="F9" i="175"/>
  <c r="M9" i="175"/>
  <c r="G9" i="175"/>
  <c r="O61" i="175"/>
  <c r="I61" i="175"/>
  <c r="M61" i="175"/>
  <c r="G61" i="175"/>
  <c r="J61" i="175"/>
  <c r="P61" i="175"/>
  <c r="F61" i="175"/>
  <c r="K61" i="175"/>
  <c r="L61" i="175"/>
  <c r="H61" i="175"/>
  <c r="N61" i="175"/>
  <c r="I62" i="175"/>
  <c r="N62" i="175" s="1"/>
  <c r="F47" i="175"/>
  <c r="F48" i="175" s="1"/>
  <c r="D48" i="175"/>
  <c r="K47" i="175"/>
  <c r="K48" i="175" s="1"/>
  <c r="N47" i="175"/>
  <c r="N48" i="175" s="1"/>
  <c r="L29" i="175"/>
  <c r="F29" i="175"/>
  <c r="O29" i="175"/>
  <c r="I29" i="175"/>
  <c r="H29" i="175"/>
  <c r="P29" i="175"/>
  <c r="G29" i="175"/>
  <c r="N29" i="175"/>
  <c r="M29" i="175"/>
  <c r="J29" i="175"/>
  <c r="K29" i="175"/>
  <c r="L77" i="175"/>
  <c r="I39" i="242" s="1"/>
  <c r="P31" i="175"/>
  <c r="J31" i="175"/>
  <c r="N31" i="175"/>
  <c r="H31" i="175"/>
  <c r="K31" i="175"/>
  <c r="G31" i="175"/>
  <c r="F31" i="175"/>
  <c r="O31" i="175"/>
  <c r="M31" i="175"/>
  <c r="I31" i="175"/>
  <c r="L31" i="175"/>
  <c r="F68" i="175"/>
  <c r="R68" i="175" s="1"/>
  <c r="F89" i="175"/>
  <c r="L89" i="175" s="1"/>
  <c r="M56" i="175"/>
  <c r="G56" i="175"/>
  <c r="K56" i="175"/>
  <c r="P56" i="175"/>
  <c r="H56" i="175"/>
  <c r="N56" i="175"/>
  <c r="I56" i="175"/>
  <c r="J56" i="175"/>
  <c r="O56" i="175"/>
  <c r="F56" i="175"/>
  <c r="L56" i="175"/>
  <c r="P26" i="175"/>
  <c r="P38" i="175" s="1"/>
  <c r="J26" i="175"/>
  <c r="M26" i="175"/>
  <c r="G26" i="175"/>
  <c r="L26" i="175"/>
  <c r="K26" i="175"/>
  <c r="I26" i="175"/>
  <c r="H26" i="175"/>
  <c r="N26" i="175"/>
  <c r="F26" i="175"/>
  <c r="O26" i="175"/>
  <c r="O38" i="175" s="1"/>
  <c r="K27" i="174"/>
  <c r="I27" i="174"/>
  <c r="M27" i="174"/>
  <c r="H27" i="174"/>
  <c r="O27" i="174"/>
  <c r="P27" i="174"/>
  <c r="F27" i="174"/>
  <c r="N27" i="174"/>
  <c r="J27" i="174"/>
  <c r="D87" i="174"/>
  <c r="F88" i="174"/>
  <c r="J65" i="174"/>
  <c r="L65" i="174"/>
  <c r="M65" i="174"/>
  <c r="F65" i="174"/>
  <c r="I65" i="174"/>
  <c r="N65" i="174"/>
  <c r="H65" i="174"/>
  <c r="K65" i="174"/>
  <c r="G65" i="174"/>
  <c r="O65" i="174" s="1"/>
  <c r="J64" i="174"/>
  <c r="I64" i="174"/>
  <c r="K64" i="174"/>
  <c r="F64" i="174"/>
  <c r="L64" i="174"/>
  <c r="N64" i="174"/>
  <c r="M64" i="174"/>
  <c r="H64" i="174"/>
  <c r="G64" i="174"/>
  <c r="O28" i="174"/>
  <c r="I28" i="174"/>
  <c r="P28" i="174"/>
  <c r="J28" i="174"/>
  <c r="L28" i="174"/>
  <c r="G28" i="174"/>
  <c r="N28" i="174"/>
  <c r="M28" i="174"/>
  <c r="K28" i="174"/>
  <c r="H28" i="174"/>
  <c r="F28" i="174"/>
  <c r="Q28" i="174" s="1"/>
  <c r="M75" i="174"/>
  <c r="G75" i="174"/>
  <c r="I75" i="174"/>
  <c r="J75" i="174"/>
  <c r="K75" i="174"/>
  <c r="H75" i="174"/>
  <c r="F75" i="174"/>
  <c r="N75" i="174"/>
  <c r="L75" i="174"/>
  <c r="M58" i="174"/>
  <c r="G58" i="174"/>
  <c r="O58" i="174"/>
  <c r="H58" i="174"/>
  <c r="P58" i="174"/>
  <c r="I58" i="174"/>
  <c r="N58" i="174"/>
  <c r="J58" i="174"/>
  <c r="L58" i="174"/>
  <c r="K58" i="174"/>
  <c r="F58" i="174"/>
  <c r="N14" i="174"/>
  <c r="H14" i="174"/>
  <c r="K14" i="174"/>
  <c r="P14" i="174"/>
  <c r="G14" i="174"/>
  <c r="M14" i="174"/>
  <c r="L14" i="174"/>
  <c r="I14" i="174"/>
  <c r="O14" i="174"/>
  <c r="J14" i="174"/>
  <c r="F14" i="174"/>
  <c r="F68" i="174"/>
  <c r="R68" i="174" s="1"/>
  <c r="D46" i="174"/>
  <c r="I43" i="174"/>
  <c r="I46" i="174" s="1"/>
  <c r="R72" i="174"/>
  <c r="F72" i="174"/>
  <c r="M61" i="174"/>
  <c r="G61" i="174"/>
  <c r="P61" i="174"/>
  <c r="I61" i="174"/>
  <c r="J61" i="174"/>
  <c r="O61" i="174"/>
  <c r="K61" i="174"/>
  <c r="N61" i="174"/>
  <c r="H61" i="174"/>
  <c r="L61" i="174"/>
  <c r="F61" i="174"/>
  <c r="K9" i="174"/>
  <c r="J9" i="174"/>
  <c r="M9" i="174"/>
  <c r="I9" i="174"/>
  <c r="P9" i="174"/>
  <c r="H9" i="174"/>
  <c r="N9" i="174"/>
  <c r="F9" i="174"/>
  <c r="Q9" i="174" s="1"/>
  <c r="O9" i="174"/>
  <c r="L9" i="174"/>
  <c r="G9" i="174"/>
  <c r="M76" i="174"/>
  <c r="G76" i="174"/>
  <c r="K76" i="174"/>
  <c r="L76" i="174"/>
  <c r="I76" i="174"/>
  <c r="N76" i="174"/>
  <c r="J76" i="174"/>
  <c r="H76" i="174"/>
  <c r="F76" i="174"/>
  <c r="F63" i="174"/>
  <c r="R63" i="174" s="1"/>
  <c r="H67" i="174"/>
  <c r="R67" i="174" s="1"/>
  <c r="M55" i="174"/>
  <c r="G55" i="174"/>
  <c r="N55" i="174"/>
  <c r="F55" i="174"/>
  <c r="O55" i="174"/>
  <c r="H55" i="174"/>
  <c r="L55" i="174"/>
  <c r="I55" i="174"/>
  <c r="P55" i="174"/>
  <c r="K55" i="174"/>
  <c r="J55" i="174"/>
  <c r="F44" i="174"/>
  <c r="F46" i="174" s="1"/>
  <c r="R44" i="174"/>
  <c r="M51" i="174"/>
  <c r="G51" i="174"/>
  <c r="K51" i="174"/>
  <c r="L51" i="174"/>
  <c r="H51" i="174"/>
  <c r="N51" i="174"/>
  <c r="F51" i="174"/>
  <c r="J51" i="174"/>
  <c r="I51" i="174"/>
  <c r="M5" i="174"/>
  <c r="G5" i="174"/>
  <c r="P5" i="174"/>
  <c r="I5" i="174"/>
  <c r="H5" i="174"/>
  <c r="N5" i="174"/>
  <c r="L5" i="174"/>
  <c r="J5" i="174"/>
  <c r="F5" i="174"/>
  <c r="O5" i="174"/>
  <c r="K5" i="174"/>
  <c r="O57" i="174"/>
  <c r="I57" i="174"/>
  <c r="N57" i="174"/>
  <c r="G57" i="174"/>
  <c r="P57" i="174"/>
  <c r="H57" i="174"/>
  <c r="F57" i="174"/>
  <c r="L57" i="174"/>
  <c r="K57" i="174"/>
  <c r="J57" i="174"/>
  <c r="M57" i="174"/>
  <c r="P13" i="174"/>
  <c r="J13" i="174"/>
  <c r="K13" i="174"/>
  <c r="M13" i="174"/>
  <c r="I13" i="174"/>
  <c r="H13" i="174"/>
  <c r="N13" i="174"/>
  <c r="F13" i="174"/>
  <c r="O13" i="174"/>
  <c r="G13" i="174"/>
  <c r="L13" i="174"/>
  <c r="D48" i="174"/>
  <c r="F47" i="174"/>
  <c r="F48" i="174" s="1"/>
  <c r="K47" i="174"/>
  <c r="K48" i="174" s="1"/>
  <c r="N47" i="174"/>
  <c r="N48" i="174" s="1"/>
  <c r="M54" i="174"/>
  <c r="G54" i="174"/>
  <c r="K54" i="174"/>
  <c r="L54" i="174"/>
  <c r="I54" i="174"/>
  <c r="N54" i="174"/>
  <c r="H54" i="174"/>
  <c r="J54" i="174"/>
  <c r="F54" i="174"/>
  <c r="O54" i="174" s="1"/>
  <c r="H94" i="174"/>
  <c r="O94" i="174" s="1"/>
  <c r="K56" i="174"/>
  <c r="N56" i="174"/>
  <c r="G56" i="174"/>
  <c r="O56" i="174"/>
  <c r="H56" i="174"/>
  <c r="J56" i="174"/>
  <c r="P56" i="174"/>
  <c r="I56" i="174"/>
  <c r="F56" i="174"/>
  <c r="M56" i="174"/>
  <c r="L56" i="174"/>
  <c r="Q90" i="174"/>
  <c r="L90" i="174" s="1"/>
  <c r="R90" i="174" s="1"/>
  <c r="F89" i="174"/>
  <c r="L89" i="174" s="1"/>
  <c r="L26" i="174"/>
  <c r="F26" i="174"/>
  <c r="O26" i="174"/>
  <c r="H26" i="174"/>
  <c r="Q26" i="174" s="1"/>
  <c r="P26" i="174"/>
  <c r="G26" i="174"/>
  <c r="M26" i="174"/>
  <c r="J26" i="174"/>
  <c r="K26" i="174"/>
  <c r="I26" i="174"/>
  <c r="N26" i="174"/>
  <c r="M50" i="174"/>
  <c r="G50" i="174"/>
  <c r="I50" i="174"/>
  <c r="J50" i="174"/>
  <c r="H50" i="174"/>
  <c r="N50" i="174"/>
  <c r="L50" i="174"/>
  <c r="K50" i="174"/>
  <c r="F50" i="174"/>
  <c r="M8" i="174"/>
  <c r="G8" i="174"/>
  <c r="J8" i="174"/>
  <c r="I8" i="174"/>
  <c r="O8" i="174"/>
  <c r="F8" i="174"/>
  <c r="N8" i="174"/>
  <c r="K8" i="174"/>
  <c r="H8" i="174"/>
  <c r="L8" i="174"/>
  <c r="P8" i="174"/>
  <c r="L45" i="174"/>
  <c r="L46" i="174" s="1"/>
  <c r="R45" i="174"/>
  <c r="O10" i="174"/>
  <c r="I10" i="174"/>
  <c r="K10" i="174"/>
  <c r="P10" i="174"/>
  <c r="G10" i="174"/>
  <c r="M10" i="174"/>
  <c r="L10" i="174"/>
  <c r="H10" i="174"/>
  <c r="Q10" i="174" s="1"/>
  <c r="R10" i="174" s="1"/>
  <c r="F10" i="174"/>
  <c r="N10" i="174"/>
  <c r="J10" i="174"/>
  <c r="M29" i="174"/>
  <c r="G29" i="174"/>
  <c r="N29" i="174"/>
  <c r="H29" i="174"/>
  <c r="P29" i="174"/>
  <c r="F29" i="174"/>
  <c r="K29" i="174"/>
  <c r="O29" i="174"/>
  <c r="J29" i="174"/>
  <c r="L29" i="174"/>
  <c r="I29" i="174"/>
  <c r="M32" i="174"/>
  <c r="G32" i="174"/>
  <c r="N32" i="174"/>
  <c r="H32" i="174"/>
  <c r="J32" i="174"/>
  <c r="O32" i="174"/>
  <c r="L32" i="174"/>
  <c r="K32" i="174"/>
  <c r="I32" i="174"/>
  <c r="F32" i="174"/>
  <c r="P32" i="174"/>
  <c r="M52" i="174"/>
  <c r="G52" i="174"/>
  <c r="N52" i="174"/>
  <c r="F52" i="174"/>
  <c r="H52" i="174"/>
  <c r="K52" i="174"/>
  <c r="J52" i="174"/>
  <c r="I52" i="174"/>
  <c r="L52" i="174"/>
  <c r="K3" i="174"/>
  <c r="O3" i="174"/>
  <c r="H3" i="174"/>
  <c r="J3" i="174"/>
  <c r="P3" i="174"/>
  <c r="G3" i="174"/>
  <c r="N3" i="174"/>
  <c r="F3" i="174"/>
  <c r="L3" i="174"/>
  <c r="M3" i="174"/>
  <c r="I3" i="174"/>
  <c r="F69" i="174"/>
  <c r="L69" i="174" s="1"/>
  <c r="K30" i="174"/>
  <c r="L30" i="174"/>
  <c r="F30" i="174"/>
  <c r="J30" i="174"/>
  <c r="O30" i="174"/>
  <c r="G30" i="174"/>
  <c r="N30" i="174"/>
  <c r="M30" i="174"/>
  <c r="I30" i="174"/>
  <c r="H30" i="174"/>
  <c r="P30" i="174"/>
  <c r="K59" i="174"/>
  <c r="O59" i="174"/>
  <c r="H59" i="174"/>
  <c r="P59" i="174"/>
  <c r="I59" i="174"/>
  <c r="L59" i="174"/>
  <c r="F59" i="174"/>
  <c r="N59" i="174"/>
  <c r="M59" i="174"/>
  <c r="J59" i="174"/>
  <c r="G59" i="174"/>
  <c r="D93" i="174"/>
  <c r="M74" i="174"/>
  <c r="G74" i="174"/>
  <c r="N74" i="174"/>
  <c r="F74" i="174"/>
  <c r="H74" i="174"/>
  <c r="K74" i="174"/>
  <c r="J74" i="174"/>
  <c r="L74" i="174"/>
  <c r="I74" i="174"/>
  <c r="O74" i="174" s="1"/>
  <c r="F11" i="174"/>
  <c r="R11" i="174" s="1"/>
  <c r="F81" i="174"/>
  <c r="L81" i="174" s="1"/>
  <c r="R81" i="174" s="1"/>
  <c r="O4" i="174"/>
  <c r="I4" i="174"/>
  <c r="P4" i="174"/>
  <c r="H4" i="174"/>
  <c r="M4" i="174"/>
  <c r="K4" i="174"/>
  <c r="J4" i="174"/>
  <c r="N4" i="174"/>
  <c r="F4" i="174"/>
  <c r="L4" i="174"/>
  <c r="G4" i="174"/>
  <c r="J92" i="174"/>
  <c r="L92" i="174"/>
  <c r="H92" i="174"/>
  <c r="N92" i="174" s="1"/>
  <c r="F92" i="174"/>
  <c r="R16" i="174"/>
  <c r="O60" i="174"/>
  <c r="I60" i="174"/>
  <c r="P60" i="174"/>
  <c r="H60" i="174"/>
  <c r="J60" i="174"/>
  <c r="G60" i="174"/>
  <c r="M60" i="174"/>
  <c r="N60" i="174"/>
  <c r="L60" i="174"/>
  <c r="K60" i="174"/>
  <c r="F60" i="174"/>
  <c r="L17" i="174"/>
  <c r="F17" i="174"/>
  <c r="O17" i="174"/>
  <c r="H17" i="174"/>
  <c r="J17" i="174"/>
  <c r="P17" i="174"/>
  <c r="G17" i="174"/>
  <c r="N17" i="174"/>
  <c r="K17" i="174"/>
  <c r="I17" i="174"/>
  <c r="M17" i="174"/>
  <c r="J12" i="174"/>
  <c r="H12" i="174"/>
  <c r="G12" i="174"/>
  <c r="M12" i="174"/>
  <c r="L12" i="174"/>
  <c r="I12" i="174"/>
  <c r="N12" i="174"/>
  <c r="K12" i="174"/>
  <c r="F12" i="174"/>
  <c r="O12" i="174" s="1"/>
  <c r="J66" i="174"/>
  <c r="N66" i="174"/>
  <c r="G66" i="174"/>
  <c r="H66" i="174"/>
  <c r="M66" i="174"/>
  <c r="I66" i="174"/>
  <c r="F66" i="174"/>
  <c r="L66" i="174"/>
  <c r="K66" i="174"/>
  <c r="O31" i="174"/>
  <c r="I31" i="174"/>
  <c r="P31" i="174"/>
  <c r="J31" i="174"/>
  <c r="N31" i="174"/>
  <c r="F31" i="174"/>
  <c r="K31" i="174"/>
  <c r="M31" i="174"/>
  <c r="H31" i="174"/>
  <c r="L31" i="174"/>
  <c r="G31" i="174"/>
  <c r="P34" i="174"/>
  <c r="O34" i="174"/>
  <c r="I34" i="174"/>
  <c r="J34" i="174"/>
  <c r="H34" i="174"/>
  <c r="M34" i="174"/>
  <c r="L34" i="174"/>
  <c r="K34" i="174"/>
  <c r="G34" i="174"/>
  <c r="F34" i="174"/>
  <c r="N34" i="174"/>
  <c r="M53" i="174"/>
  <c r="G53" i="174"/>
  <c r="I53" i="174"/>
  <c r="J53" i="174"/>
  <c r="K53" i="174"/>
  <c r="N53" i="174"/>
  <c r="L53" i="174"/>
  <c r="H53" i="174"/>
  <c r="F53" i="174"/>
  <c r="K6" i="174"/>
  <c r="P6" i="174"/>
  <c r="I6" i="174"/>
  <c r="L6" i="174"/>
  <c r="H6" i="174"/>
  <c r="O6" i="174"/>
  <c r="G6" i="174"/>
  <c r="M6" i="174"/>
  <c r="J6" i="174"/>
  <c r="F6" i="174"/>
  <c r="N6" i="174"/>
  <c r="M73" i="174"/>
  <c r="M77" i="174" s="1"/>
  <c r="J38" i="242" s="1"/>
  <c r="G73" i="174"/>
  <c r="K73" i="174"/>
  <c r="L73" i="174"/>
  <c r="L77" i="174" s="1"/>
  <c r="I38" i="242" s="1"/>
  <c r="H73" i="174"/>
  <c r="N73" i="174"/>
  <c r="J73" i="174"/>
  <c r="I73" i="174"/>
  <c r="F73" i="174"/>
  <c r="O73" i="174" s="1"/>
  <c r="K33" i="174"/>
  <c r="L33" i="174"/>
  <c r="F33" i="174"/>
  <c r="N33" i="174"/>
  <c r="I33" i="174"/>
  <c r="P33" i="174"/>
  <c r="M33" i="174"/>
  <c r="H33" i="174"/>
  <c r="J33" i="174"/>
  <c r="G33" i="174"/>
  <c r="O33" i="174"/>
  <c r="N62" i="174"/>
  <c r="R62" i="174" s="1"/>
  <c r="I62" i="174"/>
  <c r="N8" i="173"/>
  <c r="H8" i="173"/>
  <c r="O8" i="173"/>
  <c r="I8" i="173"/>
  <c r="P8" i="173"/>
  <c r="F8" i="173"/>
  <c r="M8" i="173"/>
  <c r="L8" i="173"/>
  <c r="K8" i="173"/>
  <c r="G8" i="173"/>
  <c r="Q8" i="173" s="1"/>
  <c r="R8" i="173" s="1"/>
  <c r="J8" i="173"/>
  <c r="M30" i="173"/>
  <c r="G30" i="173"/>
  <c r="N30" i="173"/>
  <c r="H30" i="173"/>
  <c r="I30" i="173"/>
  <c r="P30" i="173"/>
  <c r="F30" i="173"/>
  <c r="O30" i="173"/>
  <c r="L30" i="173"/>
  <c r="K30" i="173"/>
  <c r="J30" i="173"/>
  <c r="O14" i="173"/>
  <c r="I14" i="173"/>
  <c r="P14" i="173"/>
  <c r="J14" i="173"/>
  <c r="G14" i="173"/>
  <c r="N14" i="173"/>
  <c r="F14" i="173"/>
  <c r="Q14" i="173" s="1"/>
  <c r="R14" i="173" s="1"/>
  <c r="M14" i="173"/>
  <c r="L14" i="173"/>
  <c r="H14" i="173"/>
  <c r="K14" i="173"/>
  <c r="N57" i="173"/>
  <c r="H57" i="173"/>
  <c r="O57" i="173"/>
  <c r="I57" i="173"/>
  <c r="G57" i="173"/>
  <c r="J57" i="173"/>
  <c r="L57" i="173"/>
  <c r="K57" i="173"/>
  <c r="F57" i="173"/>
  <c r="P57" i="173"/>
  <c r="M57" i="173"/>
  <c r="P7" i="173"/>
  <c r="J7" i="173"/>
  <c r="K7" i="173"/>
  <c r="L7" i="173"/>
  <c r="I7" i="173"/>
  <c r="H7" i="173"/>
  <c r="O7" i="173"/>
  <c r="G7" i="173"/>
  <c r="M7" i="173"/>
  <c r="N7" i="173"/>
  <c r="F7" i="173"/>
  <c r="H94" i="173"/>
  <c r="P34" i="173"/>
  <c r="K34" i="173"/>
  <c r="L34" i="173"/>
  <c r="F34" i="173"/>
  <c r="O34" i="173"/>
  <c r="G34" i="173"/>
  <c r="N34" i="173"/>
  <c r="M34" i="173"/>
  <c r="I34" i="173"/>
  <c r="J34" i="173"/>
  <c r="H34" i="173"/>
  <c r="P59" i="173"/>
  <c r="J59" i="173"/>
  <c r="K59" i="173"/>
  <c r="O59" i="173"/>
  <c r="G59" i="173"/>
  <c r="H59" i="173"/>
  <c r="L59" i="173"/>
  <c r="I59" i="173"/>
  <c r="F59" i="173"/>
  <c r="Q59" i="173" s="1"/>
  <c r="N59" i="173"/>
  <c r="M59" i="173"/>
  <c r="Q90" i="173"/>
  <c r="L90" i="173" s="1"/>
  <c r="R90" i="173" s="1"/>
  <c r="L73" i="173"/>
  <c r="F73" i="173"/>
  <c r="K73" i="173"/>
  <c r="J73" i="173"/>
  <c r="M73" i="173"/>
  <c r="G73" i="173"/>
  <c r="I73" i="173"/>
  <c r="N73" i="173"/>
  <c r="H73" i="173"/>
  <c r="D48" i="173"/>
  <c r="F47" i="173"/>
  <c r="F48" i="173" s="1"/>
  <c r="K47" i="173"/>
  <c r="K48" i="173" s="1"/>
  <c r="N47" i="173"/>
  <c r="N48" i="173" s="1"/>
  <c r="M3" i="173"/>
  <c r="G3" i="173"/>
  <c r="O3" i="173"/>
  <c r="H3" i="173"/>
  <c r="N3" i="173"/>
  <c r="F3" i="173"/>
  <c r="L3" i="173"/>
  <c r="K3" i="173"/>
  <c r="P3" i="173"/>
  <c r="I3" i="173"/>
  <c r="J3" i="173"/>
  <c r="F11" i="173"/>
  <c r="R11" i="173" s="1"/>
  <c r="L50" i="173"/>
  <c r="F50" i="173"/>
  <c r="M50" i="173"/>
  <c r="G50" i="173"/>
  <c r="H50" i="173"/>
  <c r="N50" i="173"/>
  <c r="J50" i="173"/>
  <c r="K50" i="173"/>
  <c r="I50" i="173"/>
  <c r="I65" i="173"/>
  <c r="N65" i="173"/>
  <c r="H65" i="173"/>
  <c r="M65" i="173"/>
  <c r="G65" i="173"/>
  <c r="J65" i="173"/>
  <c r="F65" i="173"/>
  <c r="K65" i="173"/>
  <c r="L65" i="173"/>
  <c r="F72" i="173"/>
  <c r="R72" i="173" s="1"/>
  <c r="L54" i="173"/>
  <c r="F54" i="173"/>
  <c r="M54" i="173"/>
  <c r="G54" i="173"/>
  <c r="K54" i="173"/>
  <c r="N54" i="173"/>
  <c r="J54" i="173"/>
  <c r="I54" i="173"/>
  <c r="H54" i="173"/>
  <c r="L9" i="173"/>
  <c r="F9" i="173"/>
  <c r="M9" i="173"/>
  <c r="G9" i="173"/>
  <c r="J9" i="173"/>
  <c r="I9" i="173"/>
  <c r="P9" i="173"/>
  <c r="H9" i="173"/>
  <c r="O9" i="173"/>
  <c r="K9" i="173"/>
  <c r="N9" i="173"/>
  <c r="D46" i="173"/>
  <c r="R43" i="173"/>
  <c r="I43" i="173"/>
  <c r="I46" i="173" s="1"/>
  <c r="K13" i="173"/>
  <c r="L13" i="173"/>
  <c r="F13" i="173"/>
  <c r="M13" i="173"/>
  <c r="J13" i="173"/>
  <c r="I13" i="173"/>
  <c r="P13" i="173"/>
  <c r="H13" i="173"/>
  <c r="O13" i="173"/>
  <c r="N13" i="173"/>
  <c r="G13" i="173"/>
  <c r="Q13" i="173" s="1"/>
  <c r="L53" i="173"/>
  <c r="F53" i="173"/>
  <c r="M53" i="173"/>
  <c r="G53" i="173"/>
  <c r="H53" i="173"/>
  <c r="J53" i="173"/>
  <c r="I53" i="173"/>
  <c r="N53" i="173"/>
  <c r="K53" i="173"/>
  <c r="L75" i="173"/>
  <c r="F75" i="173"/>
  <c r="K75" i="173"/>
  <c r="J75" i="173"/>
  <c r="M75" i="173"/>
  <c r="G75" i="173"/>
  <c r="H75" i="173"/>
  <c r="N75" i="173"/>
  <c r="I75" i="173"/>
  <c r="F44" i="173"/>
  <c r="F46" i="173" s="1"/>
  <c r="R44" i="173"/>
  <c r="L55" i="173"/>
  <c r="F55" i="173"/>
  <c r="M55" i="173"/>
  <c r="G55" i="173"/>
  <c r="I55" i="173"/>
  <c r="J55" i="173"/>
  <c r="N55" i="173"/>
  <c r="K55" i="173"/>
  <c r="H55" i="173"/>
  <c r="P55" i="173"/>
  <c r="O55" i="173"/>
  <c r="L74" i="173"/>
  <c r="F74" i="173"/>
  <c r="K74" i="173"/>
  <c r="J74" i="173"/>
  <c r="M74" i="173"/>
  <c r="G74" i="173"/>
  <c r="H74" i="173"/>
  <c r="N74" i="173"/>
  <c r="I74" i="173"/>
  <c r="R66" i="173"/>
  <c r="M6" i="173"/>
  <c r="G6" i="173"/>
  <c r="P6" i="173"/>
  <c r="I6" i="173"/>
  <c r="O6" i="173"/>
  <c r="H6" i="173"/>
  <c r="N6" i="173"/>
  <c r="F6" i="173"/>
  <c r="Q6" i="173" s="1"/>
  <c r="L6" i="173"/>
  <c r="J6" i="173"/>
  <c r="K6" i="173"/>
  <c r="I64" i="173"/>
  <c r="N64" i="173"/>
  <c r="H64" i="173"/>
  <c r="M64" i="173"/>
  <c r="G64" i="173"/>
  <c r="J64" i="173"/>
  <c r="L64" i="173"/>
  <c r="K64" i="173"/>
  <c r="F64" i="173"/>
  <c r="M27" i="173"/>
  <c r="N27" i="173"/>
  <c r="F27" i="173"/>
  <c r="O27" i="173"/>
  <c r="K27" i="173"/>
  <c r="J27" i="173"/>
  <c r="I27" i="173"/>
  <c r="H27" i="173"/>
  <c r="P27" i="173"/>
  <c r="L61" i="173"/>
  <c r="F61" i="173"/>
  <c r="K61" i="173"/>
  <c r="M61" i="173"/>
  <c r="G61" i="173"/>
  <c r="J61" i="173"/>
  <c r="N61" i="173"/>
  <c r="P61" i="173"/>
  <c r="O61" i="173"/>
  <c r="I61" i="173"/>
  <c r="H61" i="173"/>
  <c r="L76" i="173"/>
  <c r="F76" i="173"/>
  <c r="K76" i="173"/>
  <c r="J76" i="173"/>
  <c r="M76" i="173"/>
  <c r="G76" i="173"/>
  <c r="I76" i="173"/>
  <c r="N76" i="173"/>
  <c r="H76" i="173"/>
  <c r="F69" i="173"/>
  <c r="L69" i="173" s="1"/>
  <c r="K12" i="173"/>
  <c r="L12" i="173"/>
  <c r="F12" i="173"/>
  <c r="G12" i="173"/>
  <c r="N12" i="173"/>
  <c r="M12" i="173"/>
  <c r="J12" i="173"/>
  <c r="H12" i="173"/>
  <c r="I12" i="173"/>
  <c r="I62" i="173"/>
  <c r="N62" i="173" s="1"/>
  <c r="R62" i="173" s="1"/>
  <c r="O29" i="173"/>
  <c r="I29" i="173"/>
  <c r="P29" i="173"/>
  <c r="J29" i="173"/>
  <c r="M29" i="173"/>
  <c r="L29" i="173"/>
  <c r="K29" i="173"/>
  <c r="H29" i="173"/>
  <c r="G29" i="173"/>
  <c r="N29" i="173"/>
  <c r="F29" i="173"/>
  <c r="L52" i="173"/>
  <c r="F52" i="173"/>
  <c r="M52" i="173"/>
  <c r="G52" i="173"/>
  <c r="I52" i="173"/>
  <c r="J52" i="173"/>
  <c r="H52" i="173"/>
  <c r="N52" i="173"/>
  <c r="K52" i="173"/>
  <c r="N60" i="173"/>
  <c r="H60" i="173"/>
  <c r="M60" i="173"/>
  <c r="G60" i="173"/>
  <c r="O60" i="173"/>
  <c r="I60" i="173"/>
  <c r="L60" i="173"/>
  <c r="P60" i="173"/>
  <c r="K60" i="173"/>
  <c r="J60" i="173"/>
  <c r="F60" i="173"/>
  <c r="Q60" i="173"/>
  <c r="O5" i="173"/>
  <c r="I5" i="173"/>
  <c r="P5" i="173"/>
  <c r="H5" i="173"/>
  <c r="N5" i="173"/>
  <c r="G5" i="173"/>
  <c r="M5" i="173"/>
  <c r="F5" i="173"/>
  <c r="L5" i="173"/>
  <c r="J5" i="173"/>
  <c r="K5" i="173"/>
  <c r="H67" i="173"/>
  <c r="R67" i="173" s="1"/>
  <c r="K28" i="173"/>
  <c r="L28" i="173"/>
  <c r="F28" i="173"/>
  <c r="I28" i="173"/>
  <c r="P28" i="173"/>
  <c r="H28" i="173"/>
  <c r="O28" i="173"/>
  <c r="G28" i="173"/>
  <c r="N28" i="173"/>
  <c r="M28" i="173"/>
  <c r="J28" i="173"/>
  <c r="D92" i="173"/>
  <c r="F63" i="173"/>
  <c r="R63" i="173" s="1"/>
  <c r="F89" i="173"/>
  <c r="L89" i="173" s="1"/>
  <c r="R89" i="173" s="1"/>
  <c r="R15" i="173"/>
  <c r="M26" i="173"/>
  <c r="G26" i="173"/>
  <c r="N26" i="173"/>
  <c r="H26" i="173"/>
  <c r="I26" i="173"/>
  <c r="P26" i="173"/>
  <c r="F26" i="173"/>
  <c r="O26" i="173"/>
  <c r="L26" i="173"/>
  <c r="K26" i="173"/>
  <c r="J26" i="173"/>
  <c r="P10" i="173"/>
  <c r="J10" i="173"/>
  <c r="K10" i="173"/>
  <c r="N10" i="173"/>
  <c r="F10" i="173"/>
  <c r="M10" i="173"/>
  <c r="L10" i="173"/>
  <c r="I10" i="173"/>
  <c r="O10" i="173"/>
  <c r="G10" i="173"/>
  <c r="H10" i="173"/>
  <c r="L51" i="173"/>
  <c r="F51" i="173"/>
  <c r="M51" i="173"/>
  <c r="G51" i="173"/>
  <c r="K51" i="173"/>
  <c r="N51" i="173"/>
  <c r="H51" i="173"/>
  <c r="J51" i="173"/>
  <c r="I51" i="173"/>
  <c r="O32" i="173"/>
  <c r="I32" i="173"/>
  <c r="P32" i="173"/>
  <c r="J32" i="173"/>
  <c r="G32" i="173"/>
  <c r="N32" i="173"/>
  <c r="F32" i="173"/>
  <c r="M32" i="173"/>
  <c r="L32" i="173"/>
  <c r="K32" i="173"/>
  <c r="H32" i="173"/>
  <c r="O16" i="173"/>
  <c r="I16" i="173"/>
  <c r="P16" i="173"/>
  <c r="J16" i="173"/>
  <c r="G16" i="173"/>
  <c r="N16" i="173"/>
  <c r="F16" i="173"/>
  <c r="M16" i="173"/>
  <c r="L16" i="173"/>
  <c r="K16" i="173"/>
  <c r="H16" i="173"/>
  <c r="L58" i="173"/>
  <c r="F58" i="173"/>
  <c r="M58" i="173"/>
  <c r="G58" i="173"/>
  <c r="K58" i="173"/>
  <c r="N58" i="173"/>
  <c r="J58" i="173"/>
  <c r="I58" i="173"/>
  <c r="H58" i="173"/>
  <c r="P58" i="173"/>
  <c r="O58" i="173"/>
  <c r="K4" i="173"/>
  <c r="O4" i="173"/>
  <c r="H4" i="173"/>
  <c r="N4" i="173"/>
  <c r="G4" i="173"/>
  <c r="M4" i="173"/>
  <c r="F4" i="173"/>
  <c r="L4" i="173"/>
  <c r="P4" i="173"/>
  <c r="I4" i="173"/>
  <c r="J4" i="173"/>
  <c r="D87" i="173"/>
  <c r="L88" i="173"/>
  <c r="R88" i="173" s="1"/>
  <c r="F88" i="173"/>
  <c r="K31" i="173"/>
  <c r="L31" i="173"/>
  <c r="F31" i="173"/>
  <c r="M31" i="173"/>
  <c r="J31" i="173"/>
  <c r="I31" i="173"/>
  <c r="P31" i="173"/>
  <c r="H31" i="173"/>
  <c r="O31" i="173"/>
  <c r="G31" i="173"/>
  <c r="N31" i="173"/>
  <c r="P56" i="173"/>
  <c r="J56" i="173"/>
  <c r="K56" i="173"/>
  <c r="M56" i="173"/>
  <c r="N56" i="173"/>
  <c r="F56" i="173"/>
  <c r="L56" i="173"/>
  <c r="I56" i="173"/>
  <c r="H56" i="173"/>
  <c r="G56" i="173"/>
  <c r="O56" i="173"/>
  <c r="F68" i="173"/>
  <c r="R68" i="173" s="1"/>
  <c r="F81" i="173"/>
  <c r="D93" i="173"/>
  <c r="R54" i="172"/>
  <c r="F88" i="172"/>
  <c r="L88" i="172" s="1"/>
  <c r="D87" i="172"/>
  <c r="M10" i="172"/>
  <c r="G10" i="172"/>
  <c r="L10" i="172"/>
  <c r="F10" i="172"/>
  <c r="K10" i="172"/>
  <c r="P10" i="172"/>
  <c r="J10" i="172"/>
  <c r="N10" i="172"/>
  <c r="H10" i="172"/>
  <c r="O10" i="172"/>
  <c r="I10" i="172"/>
  <c r="M29" i="172"/>
  <c r="G29" i="172"/>
  <c r="P29" i="172"/>
  <c r="J29" i="172"/>
  <c r="N29" i="172"/>
  <c r="L29" i="172"/>
  <c r="K29" i="172"/>
  <c r="I29" i="172"/>
  <c r="O29" i="172"/>
  <c r="F29" i="172"/>
  <c r="H29" i="172"/>
  <c r="K8" i="172"/>
  <c r="P8" i="172"/>
  <c r="J8" i="172"/>
  <c r="O8" i="172"/>
  <c r="I8" i="172"/>
  <c r="N8" i="172"/>
  <c r="H8" i="172"/>
  <c r="L8" i="172"/>
  <c r="F8" i="172"/>
  <c r="Q8" i="172" s="1"/>
  <c r="R8" i="172" s="1"/>
  <c r="G8" i="172"/>
  <c r="M8" i="172"/>
  <c r="L64" i="172"/>
  <c r="F64" i="172"/>
  <c r="J64" i="172"/>
  <c r="G64" i="172"/>
  <c r="M64" i="172"/>
  <c r="H64" i="172"/>
  <c r="I64" i="172"/>
  <c r="N64" i="172"/>
  <c r="K64" i="172"/>
  <c r="M16" i="172"/>
  <c r="G16" i="172"/>
  <c r="P16" i="172"/>
  <c r="J16" i="172"/>
  <c r="O16" i="172"/>
  <c r="F16" i="172"/>
  <c r="N16" i="172"/>
  <c r="L16" i="172"/>
  <c r="K16" i="172"/>
  <c r="H16" i="172"/>
  <c r="I16" i="172"/>
  <c r="I52" i="172"/>
  <c r="M52" i="172"/>
  <c r="G52" i="172"/>
  <c r="L52" i="172"/>
  <c r="J52" i="172"/>
  <c r="N52" i="172"/>
  <c r="F52" i="172"/>
  <c r="K52" i="172"/>
  <c r="H52" i="172"/>
  <c r="L81" i="172"/>
  <c r="F81" i="172"/>
  <c r="K26" i="172"/>
  <c r="N26" i="172"/>
  <c r="H26" i="172"/>
  <c r="I26" i="172"/>
  <c r="P26" i="172"/>
  <c r="G26" i="172"/>
  <c r="O26" i="172"/>
  <c r="F26" i="172"/>
  <c r="M26" i="172"/>
  <c r="J26" i="172"/>
  <c r="L26" i="172"/>
  <c r="R12" i="172"/>
  <c r="K57" i="172"/>
  <c r="O57" i="172"/>
  <c r="I57" i="172"/>
  <c r="L57" i="172"/>
  <c r="H57" i="172"/>
  <c r="M57" i="172"/>
  <c r="N57" i="172"/>
  <c r="J57" i="172"/>
  <c r="G57" i="172"/>
  <c r="F57" i="172"/>
  <c r="P57" i="172"/>
  <c r="L65" i="172"/>
  <c r="F65" i="172"/>
  <c r="J65" i="172"/>
  <c r="M65" i="172"/>
  <c r="I65" i="172"/>
  <c r="N65" i="172"/>
  <c r="K65" i="172"/>
  <c r="H65" i="172"/>
  <c r="G65" i="172"/>
  <c r="H94" i="172"/>
  <c r="O94" i="172" s="1"/>
  <c r="R94" i="172" s="1"/>
  <c r="K33" i="172"/>
  <c r="N33" i="172"/>
  <c r="H33" i="172"/>
  <c r="L33" i="172"/>
  <c r="J33" i="172"/>
  <c r="I33" i="172"/>
  <c r="P33" i="172"/>
  <c r="G33" i="172"/>
  <c r="O33" i="172"/>
  <c r="F33" i="172"/>
  <c r="Q33" i="172" s="1"/>
  <c r="M33" i="172"/>
  <c r="O93" i="172"/>
  <c r="I93" i="172"/>
  <c r="M93" i="172"/>
  <c r="G93" i="172"/>
  <c r="P93" i="172"/>
  <c r="F93" i="172"/>
  <c r="L93" i="172"/>
  <c r="H93" i="172"/>
  <c r="K93" i="172"/>
  <c r="N93" i="172"/>
  <c r="J93" i="172"/>
  <c r="D92" i="172"/>
  <c r="K60" i="172"/>
  <c r="O60" i="172"/>
  <c r="I60" i="172"/>
  <c r="N60" i="172"/>
  <c r="F60" i="172"/>
  <c r="L60" i="172"/>
  <c r="P60" i="172"/>
  <c r="G60" i="172"/>
  <c r="H60" i="172"/>
  <c r="M60" i="172"/>
  <c r="J60" i="172"/>
  <c r="I53" i="172"/>
  <c r="M53" i="172"/>
  <c r="G53" i="172"/>
  <c r="J53" i="172"/>
  <c r="F53" i="172"/>
  <c r="K53" i="172"/>
  <c r="L53" i="172"/>
  <c r="H53" i="172"/>
  <c r="N53" i="172"/>
  <c r="M14" i="172"/>
  <c r="P14" i="172"/>
  <c r="J14" i="172"/>
  <c r="O14" i="172"/>
  <c r="G14" i="172"/>
  <c r="N14" i="172"/>
  <c r="F14" i="172"/>
  <c r="L14" i="172"/>
  <c r="K14" i="172"/>
  <c r="H14" i="172"/>
  <c r="Q14" i="172" s="1"/>
  <c r="I14" i="172"/>
  <c r="M7" i="172"/>
  <c r="G7" i="172"/>
  <c r="L7" i="172"/>
  <c r="F7" i="172"/>
  <c r="K7" i="172"/>
  <c r="P7" i="172"/>
  <c r="J7" i="172"/>
  <c r="N7" i="172"/>
  <c r="H7" i="172"/>
  <c r="I7" i="172"/>
  <c r="O7" i="172"/>
  <c r="F69" i="172"/>
  <c r="L69" i="172" s="1"/>
  <c r="R69" i="172" s="1"/>
  <c r="Q6" i="172"/>
  <c r="R6" i="172" s="1"/>
  <c r="O55" i="172"/>
  <c r="I55" i="172"/>
  <c r="M55" i="172"/>
  <c r="G55" i="172"/>
  <c r="L55" i="172"/>
  <c r="J55" i="172"/>
  <c r="N55" i="172"/>
  <c r="F55" i="172"/>
  <c r="K55" i="172"/>
  <c r="P55" i="172"/>
  <c r="H55" i="172"/>
  <c r="P34" i="172"/>
  <c r="O34" i="172"/>
  <c r="I34" i="172"/>
  <c r="L34" i="172"/>
  <c r="F34" i="172"/>
  <c r="G34" i="172"/>
  <c r="N34" i="172"/>
  <c r="M34" i="172"/>
  <c r="K34" i="172"/>
  <c r="J34" i="172"/>
  <c r="H34" i="172"/>
  <c r="R68" i="172"/>
  <c r="F68" i="172"/>
  <c r="F15" i="172"/>
  <c r="L15" i="172" s="1"/>
  <c r="R15" i="172" s="1"/>
  <c r="F89" i="172"/>
  <c r="M56" i="172"/>
  <c r="G56" i="172"/>
  <c r="K56" i="172"/>
  <c r="P56" i="172"/>
  <c r="H56" i="172"/>
  <c r="N56" i="172"/>
  <c r="I56" i="172"/>
  <c r="J56" i="172"/>
  <c r="F56" i="172"/>
  <c r="O56" i="172"/>
  <c r="L56" i="172"/>
  <c r="M4" i="172"/>
  <c r="G4" i="172"/>
  <c r="L4" i="172"/>
  <c r="F4" i="172"/>
  <c r="K4" i="172"/>
  <c r="P4" i="172"/>
  <c r="J4" i="172"/>
  <c r="N4" i="172"/>
  <c r="H4" i="172"/>
  <c r="O4" i="172"/>
  <c r="I4" i="172"/>
  <c r="R28" i="172"/>
  <c r="L66" i="172"/>
  <c r="F66" i="172"/>
  <c r="J66" i="172"/>
  <c r="I66" i="172"/>
  <c r="G66" i="172"/>
  <c r="K66" i="172"/>
  <c r="N66" i="172"/>
  <c r="M66" i="172"/>
  <c r="H66" i="172"/>
  <c r="O75" i="172"/>
  <c r="R75" i="172" s="1"/>
  <c r="R9" i="172"/>
  <c r="K30" i="172"/>
  <c r="N30" i="172"/>
  <c r="H30" i="172"/>
  <c r="I30" i="172"/>
  <c r="P30" i="172"/>
  <c r="G30" i="172"/>
  <c r="O30" i="172"/>
  <c r="F30" i="172"/>
  <c r="M30" i="172"/>
  <c r="J30" i="172"/>
  <c r="L30" i="172"/>
  <c r="F72" i="172"/>
  <c r="F77" i="172" s="1"/>
  <c r="I74" i="172"/>
  <c r="I77" i="172" s="1"/>
  <c r="F36" i="242" s="1"/>
  <c r="M74" i="172"/>
  <c r="M77" i="172" s="1"/>
  <c r="J36" i="242" s="1"/>
  <c r="G74" i="172"/>
  <c r="G77" i="172" s="1"/>
  <c r="L74" i="172"/>
  <c r="L77" i="172" s="1"/>
  <c r="I36" i="242" s="1"/>
  <c r="J74" i="172"/>
  <c r="J77" i="172" s="1"/>
  <c r="G36" i="242" s="1"/>
  <c r="N74" i="172"/>
  <c r="N77" i="172" s="1"/>
  <c r="K36" i="242" s="1"/>
  <c r="F74" i="172"/>
  <c r="K74" i="172"/>
  <c r="K77" i="172" s="1"/>
  <c r="H36" i="242" s="1"/>
  <c r="H74" i="172"/>
  <c r="H77" i="172" s="1"/>
  <c r="E36" i="242" s="1"/>
  <c r="K17" i="172"/>
  <c r="N17" i="172"/>
  <c r="H17" i="172"/>
  <c r="J17" i="172"/>
  <c r="I17" i="172"/>
  <c r="P17" i="172"/>
  <c r="G17" i="172"/>
  <c r="O17" i="172"/>
  <c r="F17" i="172"/>
  <c r="L17" i="172"/>
  <c r="M17" i="172"/>
  <c r="M59" i="172"/>
  <c r="G59" i="172"/>
  <c r="K59" i="172"/>
  <c r="J59" i="172"/>
  <c r="P59" i="172"/>
  <c r="H59" i="172"/>
  <c r="L59" i="172"/>
  <c r="O59" i="172"/>
  <c r="N59" i="172"/>
  <c r="I59" i="172"/>
  <c r="F59" i="172"/>
  <c r="D46" i="172"/>
  <c r="I43" i="172"/>
  <c r="I46" i="172" s="1"/>
  <c r="F63" i="172"/>
  <c r="R63" i="172" s="1"/>
  <c r="I50" i="172"/>
  <c r="M50" i="172"/>
  <c r="G50" i="172"/>
  <c r="J50" i="172"/>
  <c r="F50" i="172"/>
  <c r="K50" i="172"/>
  <c r="L50" i="172"/>
  <c r="H50" i="172"/>
  <c r="N50" i="172"/>
  <c r="O31" i="172"/>
  <c r="I31" i="172"/>
  <c r="L31" i="172"/>
  <c r="F31" i="172"/>
  <c r="M31" i="172"/>
  <c r="K31" i="172"/>
  <c r="J31" i="172"/>
  <c r="H31" i="172"/>
  <c r="P31" i="172"/>
  <c r="G31" i="172"/>
  <c r="N31" i="172"/>
  <c r="K5" i="172"/>
  <c r="P5" i="172"/>
  <c r="J5" i="172"/>
  <c r="O5" i="172"/>
  <c r="I5" i="172"/>
  <c r="I25" i="172" s="1"/>
  <c r="N5" i="172"/>
  <c r="H5" i="172"/>
  <c r="L5" i="172"/>
  <c r="F5" i="172"/>
  <c r="M5" i="172"/>
  <c r="G5" i="172"/>
  <c r="Q90" i="172"/>
  <c r="L90" i="172" s="1"/>
  <c r="R90" i="172" s="1"/>
  <c r="F47" i="172"/>
  <c r="F48" i="172" s="1"/>
  <c r="D48" i="172"/>
  <c r="K47" i="172"/>
  <c r="K48" i="172" s="1"/>
  <c r="N47" i="172"/>
  <c r="N48" i="172" s="1"/>
  <c r="F11" i="172"/>
  <c r="R11" i="172" s="1"/>
  <c r="H67" i="172"/>
  <c r="R67" i="172" s="1"/>
  <c r="F44" i="172"/>
  <c r="F46" i="172" s="1"/>
  <c r="I62" i="172"/>
  <c r="L45" i="172"/>
  <c r="L46" i="172" s="1"/>
  <c r="O61" i="172"/>
  <c r="I61" i="172"/>
  <c r="M61" i="172"/>
  <c r="G61" i="172"/>
  <c r="J61" i="172"/>
  <c r="P61" i="172"/>
  <c r="F61" i="172"/>
  <c r="K61" i="172"/>
  <c r="L61" i="172"/>
  <c r="H61" i="172"/>
  <c r="N61" i="172"/>
  <c r="M32" i="172"/>
  <c r="G32" i="172"/>
  <c r="P32" i="172"/>
  <c r="J32" i="172"/>
  <c r="H32" i="172"/>
  <c r="O32" i="172"/>
  <c r="F32" i="172"/>
  <c r="N32" i="172"/>
  <c r="L32" i="172"/>
  <c r="K32" i="172"/>
  <c r="I32" i="172"/>
  <c r="J27" i="172"/>
  <c r="N27" i="172"/>
  <c r="F27" i="172"/>
  <c r="O27" i="172"/>
  <c r="M27" i="172"/>
  <c r="K27" i="172"/>
  <c r="I27" i="172"/>
  <c r="P27" i="172"/>
  <c r="H27" i="172"/>
  <c r="Q3" i="172"/>
  <c r="R3" i="172" s="1"/>
  <c r="R28" i="171"/>
  <c r="R64" i="171"/>
  <c r="F68" i="171"/>
  <c r="R68" i="171" s="1"/>
  <c r="I50" i="171"/>
  <c r="M50" i="171"/>
  <c r="G50" i="171"/>
  <c r="K50" i="171"/>
  <c r="F50" i="171"/>
  <c r="J50" i="171"/>
  <c r="N50" i="171"/>
  <c r="L50" i="171"/>
  <c r="H50" i="171"/>
  <c r="Q26" i="171"/>
  <c r="R44" i="171"/>
  <c r="O12" i="171"/>
  <c r="R12" i="171" s="1"/>
  <c r="Q5" i="171"/>
  <c r="R5" i="171" s="1"/>
  <c r="D87" i="171"/>
  <c r="F88" i="171"/>
  <c r="L88" i="171"/>
  <c r="R88" i="171" s="1"/>
  <c r="L65" i="171"/>
  <c r="F65" i="171"/>
  <c r="J65" i="171"/>
  <c r="N65" i="171"/>
  <c r="I65" i="171"/>
  <c r="H65" i="171"/>
  <c r="M65" i="171"/>
  <c r="K65" i="171"/>
  <c r="G65" i="171"/>
  <c r="I62" i="171"/>
  <c r="N62" i="171" s="1"/>
  <c r="L45" i="171"/>
  <c r="L46" i="171" s="1"/>
  <c r="R45" i="171"/>
  <c r="R51" i="171"/>
  <c r="R15" i="171"/>
  <c r="L34" i="171"/>
  <c r="F34" i="171"/>
  <c r="P34" i="171"/>
  <c r="K34" i="171"/>
  <c r="O34" i="171"/>
  <c r="H34" i="171"/>
  <c r="I34" i="171"/>
  <c r="N34" i="171"/>
  <c r="G34" i="171"/>
  <c r="J34" i="171"/>
  <c r="M34" i="171"/>
  <c r="N14" i="171"/>
  <c r="H14" i="171"/>
  <c r="K14" i="171"/>
  <c r="P14" i="171"/>
  <c r="G14" i="171"/>
  <c r="O14" i="171"/>
  <c r="F14" i="171"/>
  <c r="M14" i="171"/>
  <c r="I14" i="171"/>
  <c r="L14" i="171"/>
  <c r="J14" i="171"/>
  <c r="K9" i="171"/>
  <c r="N9" i="171"/>
  <c r="H9" i="171"/>
  <c r="J9" i="171"/>
  <c r="I9" i="171"/>
  <c r="P9" i="171"/>
  <c r="G9" i="171"/>
  <c r="L9" i="171"/>
  <c r="M9" i="171"/>
  <c r="F9" i="171"/>
  <c r="O9" i="171"/>
  <c r="F72" i="171"/>
  <c r="R72" i="171" s="1"/>
  <c r="K57" i="171"/>
  <c r="O57" i="171"/>
  <c r="I57" i="171"/>
  <c r="M57" i="171"/>
  <c r="H57" i="171"/>
  <c r="J57" i="171"/>
  <c r="P57" i="171"/>
  <c r="G57" i="171"/>
  <c r="F57" i="171"/>
  <c r="L57" i="171"/>
  <c r="N57" i="171"/>
  <c r="L73" i="171"/>
  <c r="F73" i="171"/>
  <c r="K73" i="171"/>
  <c r="I73" i="171"/>
  <c r="M73" i="171"/>
  <c r="G73" i="171"/>
  <c r="J73" i="171"/>
  <c r="N73" i="171"/>
  <c r="H73" i="171"/>
  <c r="L33" i="171"/>
  <c r="F33" i="171"/>
  <c r="O33" i="171"/>
  <c r="I33" i="171"/>
  <c r="M33" i="171"/>
  <c r="K33" i="171"/>
  <c r="J33" i="171"/>
  <c r="N33" i="171"/>
  <c r="P33" i="171"/>
  <c r="H33" i="171"/>
  <c r="G33" i="171"/>
  <c r="P3" i="171"/>
  <c r="J3" i="171"/>
  <c r="O3" i="171"/>
  <c r="I3" i="171"/>
  <c r="N3" i="171"/>
  <c r="H3" i="171"/>
  <c r="K3" i="171"/>
  <c r="G3" i="171"/>
  <c r="F3" i="171"/>
  <c r="M3" i="171"/>
  <c r="L3" i="171"/>
  <c r="Q10" i="171"/>
  <c r="R10" i="171" s="1"/>
  <c r="N16" i="171"/>
  <c r="H16" i="171"/>
  <c r="K16" i="171"/>
  <c r="P16" i="171"/>
  <c r="G16" i="171"/>
  <c r="O16" i="171"/>
  <c r="F16" i="171"/>
  <c r="M16" i="171"/>
  <c r="Q16" i="171" s="1"/>
  <c r="I16" i="171"/>
  <c r="J16" i="171"/>
  <c r="L16" i="171"/>
  <c r="Q90" i="171"/>
  <c r="L90" i="171" s="1"/>
  <c r="R90" i="171" s="1"/>
  <c r="D92" i="171"/>
  <c r="K60" i="171"/>
  <c r="O60" i="171"/>
  <c r="I60" i="171"/>
  <c r="P60" i="171"/>
  <c r="G60" i="171"/>
  <c r="L60" i="171"/>
  <c r="H60" i="171"/>
  <c r="N60" i="171"/>
  <c r="F60" i="171"/>
  <c r="J60" i="171"/>
  <c r="M60" i="171"/>
  <c r="L74" i="171"/>
  <c r="F74" i="171"/>
  <c r="K74" i="171"/>
  <c r="I74" i="171"/>
  <c r="M74" i="171"/>
  <c r="G74" i="171"/>
  <c r="H74" i="171"/>
  <c r="N74" i="171"/>
  <c r="J74" i="171"/>
  <c r="L66" i="171"/>
  <c r="F66" i="171"/>
  <c r="O66" i="171" s="1"/>
  <c r="J66" i="171"/>
  <c r="K66" i="171"/>
  <c r="G66" i="171"/>
  <c r="I66" i="171"/>
  <c r="N66" i="171"/>
  <c r="M66" i="171"/>
  <c r="H66" i="171"/>
  <c r="Q30" i="171"/>
  <c r="R30" i="171" s="1"/>
  <c r="Q7" i="171"/>
  <c r="R7" i="171" s="1"/>
  <c r="P13" i="171"/>
  <c r="J13" i="171"/>
  <c r="M13" i="171"/>
  <c r="G13" i="171"/>
  <c r="L13" i="171"/>
  <c r="K13" i="171"/>
  <c r="I13" i="171"/>
  <c r="N13" i="171"/>
  <c r="O13" i="171"/>
  <c r="H13" i="171"/>
  <c r="F13" i="171"/>
  <c r="R26" i="171"/>
  <c r="R61" i="171"/>
  <c r="O58" i="171"/>
  <c r="I58" i="171"/>
  <c r="M58" i="171"/>
  <c r="G58" i="171"/>
  <c r="H58" i="171"/>
  <c r="L58" i="171"/>
  <c r="J58" i="171"/>
  <c r="P58" i="171"/>
  <c r="F58" i="171"/>
  <c r="K58" i="171"/>
  <c r="N58" i="171"/>
  <c r="N29" i="171"/>
  <c r="H29" i="171"/>
  <c r="K29" i="171"/>
  <c r="O29" i="171"/>
  <c r="F29" i="171"/>
  <c r="M29" i="171"/>
  <c r="L29" i="171"/>
  <c r="P29" i="171"/>
  <c r="G29" i="171"/>
  <c r="I29" i="171"/>
  <c r="J29" i="171"/>
  <c r="I52" i="171"/>
  <c r="M52" i="171"/>
  <c r="G52" i="171"/>
  <c r="N52" i="171"/>
  <c r="J52" i="171"/>
  <c r="F52" i="171"/>
  <c r="L52" i="171"/>
  <c r="H52" i="171"/>
  <c r="K52" i="171"/>
  <c r="M56" i="171"/>
  <c r="G56" i="171"/>
  <c r="K56" i="171"/>
  <c r="I56" i="171"/>
  <c r="N56" i="171"/>
  <c r="J56" i="171"/>
  <c r="P56" i="171"/>
  <c r="H56" i="171"/>
  <c r="F56" i="171"/>
  <c r="L56" i="171"/>
  <c r="O56" i="171"/>
  <c r="L75" i="171"/>
  <c r="F75" i="171"/>
  <c r="K75" i="171"/>
  <c r="I75" i="171"/>
  <c r="M75" i="171"/>
  <c r="G75" i="171"/>
  <c r="N75" i="171"/>
  <c r="J75" i="171"/>
  <c r="H75" i="171"/>
  <c r="F89" i="171"/>
  <c r="F63" i="171"/>
  <c r="R63" i="171" s="1"/>
  <c r="R31" i="171"/>
  <c r="Q31" i="171"/>
  <c r="Q4" i="171"/>
  <c r="R4" i="171" s="1"/>
  <c r="H94" i="171"/>
  <c r="F81" i="171"/>
  <c r="F48" i="171"/>
  <c r="Q48" i="171" s="1"/>
  <c r="R47" i="171"/>
  <c r="I54" i="171"/>
  <c r="M54" i="171"/>
  <c r="G54" i="171"/>
  <c r="H54" i="171"/>
  <c r="L54" i="171"/>
  <c r="J54" i="171"/>
  <c r="F54" i="171"/>
  <c r="O54" i="171" s="1"/>
  <c r="K54" i="171"/>
  <c r="N54" i="171"/>
  <c r="M8" i="171"/>
  <c r="P8" i="171"/>
  <c r="J8" i="171"/>
  <c r="O8" i="171"/>
  <c r="G8" i="171"/>
  <c r="N8" i="171"/>
  <c r="F8" i="171"/>
  <c r="L8" i="171"/>
  <c r="H8" i="171"/>
  <c r="K8" i="171"/>
  <c r="I8" i="171"/>
  <c r="N32" i="171"/>
  <c r="H32" i="171"/>
  <c r="K32" i="171"/>
  <c r="I32" i="171"/>
  <c r="P32" i="171"/>
  <c r="G32" i="171"/>
  <c r="O32" i="171"/>
  <c r="F32" i="171"/>
  <c r="J32" i="171"/>
  <c r="M32" i="171"/>
  <c r="L32" i="171"/>
  <c r="O55" i="171"/>
  <c r="I55" i="171"/>
  <c r="M55" i="171"/>
  <c r="G55" i="171"/>
  <c r="N55" i="171"/>
  <c r="J55" i="171"/>
  <c r="K55" i="171"/>
  <c r="H55" i="171"/>
  <c r="F55" i="171"/>
  <c r="L55" i="171"/>
  <c r="P55" i="171"/>
  <c r="M59" i="171"/>
  <c r="G59" i="171"/>
  <c r="K59" i="171"/>
  <c r="L59" i="171"/>
  <c r="P59" i="171"/>
  <c r="H59" i="171"/>
  <c r="I59" i="171"/>
  <c r="O59" i="171"/>
  <c r="F59" i="171"/>
  <c r="J59" i="171"/>
  <c r="N59" i="171"/>
  <c r="D46" i="171"/>
  <c r="I43" i="171"/>
  <c r="I46" i="171" s="1"/>
  <c r="L76" i="171"/>
  <c r="F76" i="171"/>
  <c r="K76" i="171"/>
  <c r="I76" i="171"/>
  <c r="M76" i="171"/>
  <c r="G76" i="171"/>
  <c r="J76" i="171"/>
  <c r="H76" i="171"/>
  <c r="N76" i="171"/>
  <c r="L93" i="171"/>
  <c r="F93" i="171"/>
  <c r="K93" i="171"/>
  <c r="O93" i="171"/>
  <c r="I93" i="171"/>
  <c r="M93" i="171"/>
  <c r="G93" i="171"/>
  <c r="P93" i="171"/>
  <c r="H93" i="171"/>
  <c r="J93" i="171"/>
  <c r="N93" i="171"/>
  <c r="P6" i="171"/>
  <c r="J6" i="171"/>
  <c r="O6" i="171"/>
  <c r="I6" i="171"/>
  <c r="N6" i="171"/>
  <c r="H6" i="171"/>
  <c r="K6" i="171"/>
  <c r="L6" i="171"/>
  <c r="G6" i="171"/>
  <c r="F6" i="171"/>
  <c r="M6" i="171"/>
  <c r="M38" i="171"/>
  <c r="P38" i="171"/>
  <c r="R6" i="170"/>
  <c r="R57" i="170"/>
  <c r="P38" i="170"/>
  <c r="O76" i="170"/>
  <c r="R76" i="170" s="1"/>
  <c r="O65" i="170"/>
  <c r="R65" i="170" s="1"/>
  <c r="H67" i="170"/>
  <c r="R67" i="170"/>
  <c r="L45" i="170"/>
  <c r="L46" i="170" s="1"/>
  <c r="M75" i="170"/>
  <c r="G75" i="170"/>
  <c r="G77" i="170" s="1"/>
  <c r="D34" i="242" s="1"/>
  <c r="L75" i="170"/>
  <c r="I75" i="170"/>
  <c r="I77" i="170" s="1"/>
  <c r="F34" i="242" s="1"/>
  <c r="H75" i="170"/>
  <c r="F75" i="170"/>
  <c r="N75" i="170"/>
  <c r="K75" i="170"/>
  <c r="K77" i="170" s="1"/>
  <c r="H34" i="242" s="1"/>
  <c r="J75" i="170"/>
  <c r="J77" i="170" s="1"/>
  <c r="G34" i="242" s="1"/>
  <c r="Q17" i="170"/>
  <c r="R17" i="170" s="1"/>
  <c r="Q29" i="170"/>
  <c r="R29" i="170" s="1"/>
  <c r="Q55" i="170"/>
  <c r="R55" i="170" s="1"/>
  <c r="Q3" i="170"/>
  <c r="R3" i="170" s="1"/>
  <c r="R4" i="170"/>
  <c r="O66" i="170"/>
  <c r="R66" i="170" s="1"/>
  <c r="R12" i="170"/>
  <c r="M77" i="170"/>
  <c r="J34" i="242" s="1"/>
  <c r="K38" i="170"/>
  <c r="L16" i="170"/>
  <c r="F16" i="170"/>
  <c r="K16" i="170"/>
  <c r="I16" i="170"/>
  <c r="N16" i="170"/>
  <c r="P16" i="170"/>
  <c r="H16" i="170"/>
  <c r="O16" i="170"/>
  <c r="G16" i="170"/>
  <c r="J16" i="170"/>
  <c r="M16" i="170"/>
  <c r="M50" i="170"/>
  <c r="G50" i="170"/>
  <c r="L50" i="170"/>
  <c r="J50" i="170"/>
  <c r="I50" i="170"/>
  <c r="H50" i="170"/>
  <c r="K50" i="170"/>
  <c r="F50" i="170"/>
  <c r="N50" i="170"/>
  <c r="H94" i="170"/>
  <c r="D92" i="170"/>
  <c r="R30" i="170"/>
  <c r="R28" i="170"/>
  <c r="R43" i="170"/>
  <c r="M93" i="170"/>
  <c r="G93" i="170"/>
  <c r="O93" i="170"/>
  <c r="H93" i="170"/>
  <c r="I93" i="170"/>
  <c r="P93" i="170"/>
  <c r="F93" i="170"/>
  <c r="N93" i="170"/>
  <c r="J93" i="170"/>
  <c r="K93" i="170"/>
  <c r="L93" i="170"/>
  <c r="Q13" i="170"/>
  <c r="R13" i="170" s="1"/>
  <c r="Q8" i="170"/>
  <c r="R8" i="170" s="1"/>
  <c r="R47" i="170"/>
  <c r="R5" i="170"/>
  <c r="L77" i="170"/>
  <c r="I34" i="242" s="1"/>
  <c r="Q32" i="170"/>
  <c r="R32" i="170" s="1"/>
  <c r="N77" i="170"/>
  <c r="K34" i="242" s="1"/>
  <c r="Q90" i="170"/>
  <c r="L90" i="170" s="1"/>
  <c r="R90" i="170" s="1"/>
  <c r="L14" i="170"/>
  <c r="F14" i="170"/>
  <c r="K14" i="170"/>
  <c r="K25" i="170" s="1"/>
  <c r="K49" i="170" s="1"/>
  <c r="I14" i="170"/>
  <c r="N14" i="170"/>
  <c r="N25" i="170" s="1"/>
  <c r="N49" i="170" s="1"/>
  <c r="P14" i="170"/>
  <c r="H14" i="170"/>
  <c r="H25" i="170" s="1"/>
  <c r="O14" i="170"/>
  <c r="G14" i="170"/>
  <c r="M14" i="170"/>
  <c r="M25" i="170" s="1"/>
  <c r="J14" i="170"/>
  <c r="M53" i="170"/>
  <c r="G53" i="170"/>
  <c r="L53" i="170"/>
  <c r="I53" i="170"/>
  <c r="H53" i="170"/>
  <c r="F53" i="170"/>
  <c r="N53" i="170"/>
  <c r="J53" i="170"/>
  <c r="K53" i="170"/>
  <c r="K56" i="170"/>
  <c r="J56" i="170"/>
  <c r="N56" i="170"/>
  <c r="F56" i="170"/>
  <c r="M56" i="170"/>
  <c r="L56" i="170"/>
  <c r="O56" i="170"/>
  <c r="G56" i="170"/>
  <c r="I56" i="170"/>
  <c r="H56" i="170"/>
  <c r="P56" i="170"/>
  <c r="H38" i="170"/>
  <c r="O74" i="170"/>
  <c r="R74" i="170" s="1"/>
  <c r="R33" i="170"/>
  <c r="Q27" i="170"/>
  <c r="R27" i="170" s="1"/>
  <c r="Q10" i="170"/>
  <c r="O52" i="170"/>
  <c r="R52" i="170" s="1"/>
  <c r="Q48" i="170"/>
  <c r="R48" i="170"/>
  <c r="F88" i="170"/>
  <c r="D87" i="170"/>
  <c r="F77" i="170"/>
  <c r="C34" i="242" s="1"/>
  <c r="H77" i="170"/>
  <c r="E34" i="242" s="1"/>
  <c r="Q34" i="170"/>
  <c r="R34" i="170" s="1"/>
  <c r="F81" i="170"/>
  <c r="L81" i="170" s="1"/>
  <c r="R81" i="170" s="1"/>
  <c r="O60" i="170"/>
  <c r="I60" i="170"/>
  <c r="L60" i="170"/>
  <c r="J60" i="170"/>
  <c r="H60" i="170"/>
  <c r="P60" i="170"/>
  <c r="G60" i="170"/>
  <c r="K60" i="170"/>
  <c r="F60" i="170"/>
  <c r="Q60" i="170" s="1"/>
  <c r="N60" i="170"/>
  <c r="M60" i="170"/>
  <c r="K59" i="170"/>
  <c r="L59" i="170"/>
  <c r="O59" i="170"/>
  <c r="G59" i="170"/>
  <c r="N59" i="170"/>
  <c r="F59" i="170"/>
  <c r="M59" i="170"/>
  <c r="H59" i="170"/>
  <c r="P59" i="170"/>
  <c r="I59" i="170"/>
  <c r="J59" i="170"/>
  <c r="Q26" i="170"/>
  <c r="R26" i="170" s="1"/>
  <c r="Q9" i="170"/>
  <c r="R9" i="170" s="1"/>
  <c r="P25" i="170"/>
  <c r="R54" i="170"/>
  <c r="O73" i="170"/>
  <c r="R73" i="170" s="1"/>
  <c r="M61" i="170"/>
  <c r="G61" i="170"/>
  <c r="Q61" i="170" s="1"/>
  <c r="R61" i="170" s="1"/>
  <c r="L61" i="170"/>
  <c r="N61" i="170"/>
  <c r="K61" i="170"/>
  <c r="J61" i="170"/>
  <c r="O61" i="170"/>
  <c r="F61" i="170"/>
  <c r="I61" i="170"/>
  <c r="H61" i="170"/>
  <c r="P61" i="170"/>
  <c r="I62" i="170"/>
  <c r="O64" i="170"/>
  <c r="R64" i="170" s="1"/>
  <c r="Q7" i="170"/>
  <c r="R7" i="170" s="1"/>
  <c r="R10" i="170"/>
  <c r="J25" i="170"/>
  <c r="J49" i="170" s="1"/>
  <c r="M16" i="169"/>
  <c r="G16" i="169"/>
  <c r="P16" i="169"/>
  <c r="I16" i="169"/>
  <c r="O16" i="169"/>
  <c r="H16" i="169"/>
  <c r="L16" i="169"/>
  <c r="N16" i="169"/>
  <c r="F16" i="169"/>
  <c r="J16" i="169"/>
  <c r="Q16" i="169" s="1"/>
  <c r="K16" i="169"/>
  <c r="O60" i="169"/>
  <c r="I60" i="169"/>
  <c r="N60" i="169"/>
  <c r="G60" i="169"/>
  <c r="M60" i="169"/>
  <c r="F60" i="169"/>
  <c r="L60" i="169"/>
  <c r="P60" i="169"/>
  <c r="H60" i="169"/>
  <c r="K60" i="169"/>
  <c r="J60" i="169"/>
  <c r="M52" i="169"/>
  <c r="G52" i="169"/>
  <c r="L52" i="169"/>
  <c r="K52" i="169"/>
  <c r="J52" i="169"/>
  <c r="N52" i="169"/>
  <c r="F52" i="169"/>
  <c r="I52" i="169"/>
  <c r="O52" i="169" s="1"/>
  <c r="H52" i="169"/>
  <c r="P3" i="169"/>
  <c r="J3" i="169"/>
  <c r="I3" i="169"/>
  <c r="M3" i="169"/>
  <c r="O3" i="169"/>
  <c r="H3" i="169"/>
  <c r="F3" i="169"/>
  <c r="N3" i="169"/>
  <c r="G3" i="169"/>
  <c r="K3" i="169"/>
  <c r="L3" i="169"/>
  <c r="N7" i="169"/>
  <c r="H7" i="169"/>
  <c r="K7" i="169"/>
  <c r="G7" i="169"/>
  <c r="J7" i="169"/>
  <c r="O7" i="169"/>
  <c r="P7" i="169"/>
  <c r="I7" i="169"/>
  <c r="L7" i="169"/>
  <c r="M7" i="169"/>
  <c r="F7" i="169"/>
  <c r="N31" i="169"/>
  <c r="H31" i="169"/>
  <c r="M31" i="169"/>
  <c r="G31" i="169"/>
  <c r="O31" i="169"/>
  <c r="I31" i="169"/>
  <c r="J31" i="169"/>
  <c r="P31" i="169"/>
  <c r="F31" i="169"/>
  <c r="K31" i="169"/>
  <c r="L31" i="169"/>
  <c r="M93" i="169"/>
  <c r="G93" i="169"/>
  <c r="J93" i="169"/>
  <c r="P93" i="169"/>
  <c r="I93" i="169"/>
  <c r="O93" i="169"/>
  <c r="H93" i="169"/>
  <c r="K93" i="169"/>
  <c r="N93" i="169"/>
  <c r="L93" i="169"/>
  <c r="F93" i="169"/>
  <c r="M14" i="169"/>
  <c r="G14" i="169"/>
  <c r="L14" i="169"/>
  <c r="K14" i="169"/>
  <c r="I14" i="169"/>
  <c r="J14" i="169"/>
  <c r="N14" i="169"/>
  <c r="F14" i="169"/>
  <c r="P14" i="169"/>
  <c r="O14" i="169"/>
  <c r="H14" i="169"/>
  <c r="K17" i="169"/>
  <c r="P17" i="169"/>
  <c r="I17" i="169"/>
  <c r="F17" i="169"/>
  <c r="O17" i="169"/>
  <c r="H17" i="169"/>
  <c r="M17" i="169"/>
  <c r="N17" i="169"/>
  <c r="G17" i="169"/>
  <c r="Q17" i="169" s="1"/>
  <c r="J17" i="169"/>
  <c r="L17" i="169"/>
  <c r="J65" i="169"/>
  <c r="K65" i="169"/>
  <c r="I65" i="169"/>
  <c r="H65" i="169"/>
  <c r="L65" i="169"/>
  <c r="M65" i="169"/>
  <c r="G65" i="169"/>
  <c r="O65" i="169" s="1"/>
  <c r="F65" i="169"/>
  <c r="N65" i="169"/>
  <c r="M53" i="169"/>
  <c r="G53" i="169"/>
  <c r="H53" i="169"/>
  <c r="N53" i="169"/>
  <c r="F53" i="169"/>
  <c r="L53" i="169"/>
  <c r="I53" i="169"/>
  <c r="K53" i="169"/>
  <c r="J53" i="169"/>
  <c r="L29" i="169"/>
  <c r="F29" i="169"/>
  <c r="K29" i="169"/>
  <c r="M29" i="169"/>
  <c r="G29" i="169"/>
  <c r="N29" i="169"/>
  <c r="H29" i="169"/>
  <c r="J29" i="169"/>
  <c r="I29" i="169"/>
  <c r="O29" i="169"/>
  <c r="P29" i="169"/>
  <c r="J66" i="169"/>
  <c r="M66" i="169"/>
  <c r="F66" i="169"/>
  <c r="L66" i="169"/>
  <c r="K66" i="169"/>
  <c r="N66" i="169"/>
  <c r="G66" i="169"/>
  <c r="I66" i="169"/>
  <c r="H66" i="169"/>
  <c r="D48" i="169"/>
  <c r="F47" i="169"/>
  <c r="F48" i="169" s="1"/>
  <c r="K47" i="169"/>
  <c r="K48" i="169" s="1"/>
  <c r="N47" i="169"/>
  <c r="N48" i="169" s="1"/>
  <c r="I62" i="169"/>
  <c r="J27" i="169"/>
  <c r="K27" i="169"/>
  <c r="F27" i="169"/>
  <c r="I27" i="169"/>
  <c r="P27" i="169"/>
  <c r="H27" i="169"/>
  <c r="M27" i="169"/>
  <c r="O27" i="169"/>
  <c r="N27" i="169"/>
  <c r="N28" i="169"/>
  <c r="M28" i="169"/>
  <c r="G28" i="169"/>
  <c r="O28" i="169"/>
  <c r="I28" i="169"/>
  <c r="P28" i="169"/>
  <c r="L28" i="169"/>
  <c r="J28" i="169"/>
  <c r="K28" i="169"/>
  <c r="F28" i="169"/>
  <c r="H28" i="169"/>
  <c r="L32" i="169"/>
  <c r="F32" i="169"/>
  <c r="K32" i="169"/>
  <c r="P32" i="169"/>
  <c r="J32" i="169"/>
  <c r="M32" i="169"/>
  <c r="G32" i="169"/>
  <c r="I32" i="169"/>
  <c r="H32" i="169"/>
  <c r="N32" i="169"/>
  <c r="O32" i="169"/>
  <c r="I12" i="169"/>
  <c r="J12" i="169"/>
  <c r="F12" i="169"/>
  <c r="H12" i="169"/>
  <c r="N12" i="169"/>
  <c r="G12" i="169"/>
  <c r="K12" i="169"/>
  <c r="M12" i="169"/>
  <c r="L12" i="169"/>
  <c r="J64" i="169"/>
  <c r="H64" i="169"/>
  <c r="N64" i="169"/>
  <c r="G64" i="169"/>
  <c r="M64" i="169"/>
  <c r="F64" i="169"/>
  <c r="I64" i="169"/>
  <c r="L64" i="169"/>
  <c r="K64" i="169"/>
  <c r="M76" i="169"/>
  <c r="G76" i="169"/>
  <c r="J76" i="169"/>
  <c r="I76" i="169"/>
  <c r="H76" i="169"/>
  <c r="K76" i="169"/>
  <c r="L76" i="169"/>
  <c r="F76" i="169"/>
  <c r="N76" i="169"/>
  <c r="P9" i="169"/>
  <c r="J9" i="169"/>
  <c r="L9" i="169"/>
  <c r="K9" i="169"/>
  <c r="H9" i="169"/>
  <c r="I9" i="169"/>
  <c r="M9" i="169"/>
  <c r="F9" i="169"/>
  <c r="O9" i="169"/>
  <c r="N9" i="169"/>
  <c r="G9" i="169"/>
  <c r="M51" i="169"/>
  <c r="G51" i="169"/>
  <c r="J51" i="169"/>
  <c r="I51" i="169"/>
  <c r="H51" i="169"/>
  <c r="K51" i="169"/>
  <c r="F51" i="169"/>
  <c r="N51" i="169"/>
  <c r="L51" i="169"/>
  <c r="K26" i="169"/>
  <c r="P26" i="169"/>
  <c r="I26" i="169"/>
  <c r="O26" i="169"/>
  <c r="H26" i="169"/>
  <c r="M26" i="169"/>
  <c r="N26" i="169"/>
  <c r="G26" i="169"/>
  <c r="J26" i="169"/>
  <c r="F26" i="169"/>
  <c r="Q26" i="169" s="1"/>
  <c r="L26" i="169"/>
  <c r="M61" i="169"/>
  <c r="G61" i="169"/>
  <c r="O61" i="169"/>
  <c r="H61" i="169"/>
  <c r="Q61" i="169" s="1"/>
  <c r="N61" i="169"/>
  <c r="F61" i="169"/>
  <c r="L61" i="169"/>
  <c r="P61" i="169"/>
  <c r="I61" i="169"/>
  <c r="K61" i="169"/>
  <c r="J61" i="169"/>
  <c r="M55" i="169"/>
  <c r="G55" i="169"/>
  <c r="L55" i="169"/>
  <c r="K55" i="169"/>
  <c r="J55" i="169"/>
  <c r="N55" i="169"/>
  <c r="F55" i="169"/>
  <c r="P55" i="169"/>
  <c r="I55" i="169"/>
  <c r="O55" i="169"/>
  <c r="H55" i="169"/>
  <c r="R4" i="169"/>
  <c r="F72" i="169"/>
  <c r="R72" i="169" s="1"/>
  <c r="L5" i="169"/>
  <c r="F5" i="169"/>
  <c r="J5" i="169"/>
  <c r="N5" i="169"/>
  <c r="P5" i="169"/>
  <c r="I5" i="169"/>
  <c r="O5" i="169"/>
  <c r="H5" i="169"/>
  <c r="K5" i="169"/>
  <c r="G5" i="169"/>
  <c r="M5" i="169"/>
  <c r="F89" i="169"/>
  <c r="L89" i="169" s="1"/>
  <c r="N10" i="169"/>
  <c r="H10" i="169"/>
  <c r="L10" i="169"/>
  <c r="I10" i="169"/>
  <c r="K10" i="169"/>
  <c r="P10" i="169"/>
  <c r="J10" i="169"/>
  <c r="M10" i="169"/>
  <c r="F10" i="169"/>
  <c r="O10" i="169"/>
  <c r="G10" i="169"/>
  <c r="F69" i="169"/>
  <c r="L69" i="169" s="1"/>
  <c r="P30" i="169"/>
  <c r="J30" i="169"/>
  <c r="O30" i="169"/>
  <c r="I30" i="169"/>
  <c r="K30" i="169"/>
  <c r="L30" i="169"/>
  <c r="H30" i="169"/>
  <c r="G30" i="169"/>
  <c r="M30" i="169"/>
  <c r="F30" i="169"/>
  <c r="Q30" i="169" s="1"/>
  <c r="N30" i="169"/>
  <c r="L45" i="169"/>
  <c r="L46" i="169" s="1"/>
  <c r="M75" i="169"/>
  <c r="G75" i="169"/>
  <c r="H75" i="169"/>
  <c r="N75" i="169"/>
  <c r="F75" i="169"/>
  <c r="L75" i="169"/>
  <c r="I75" i="169"/>
  <c r="J75" i="169"/>
  <c r="K75" i="169"/>
  <c r="I43" i="169"/>
  <c r="I46" i="169" s="1"/>
  <c r="D46" i="169"/>
  <c r="Q90" i="169"/>
  <c r="F68" i="169"/>
  <c r="R68" i="169" s="1"/>
  <c r="D92" i="169"/>
  <c r="L8" i="169"/>
  <c r="F8" i="169"/>
  <c r="K8" i="169"/>
  <c r="O8" i="169"/>
  <c r="J8" i="169"/>
  <c r="P8" i="169"/>
  <c r="I8" i="169"/>
  <c r="M8" i="169"/>
  <c r="H8" i="169"/>
  <c r="N8" i="169"/>
  <c r="G8" i="169"/>
  <c r="F81" i="169"/>
  <c r="L81" i="169" s="1"/>
  <c r="R81" i="169" s="1"/>
  <c r="F44" i="169"/>
  <c r="F46" i="169" s="1"/>
  <c r="R44" i="169"/>
  <c r="F11" i="169"/>
  <c r="R11" i="169"/>
  <c r="M73" i="169"/>
  <c r="G73" i="169"/>
  <c r="J73" i="169"/>
  <c r="I73" i="169"/>
  <c r="H73" i="169"/>
  <c r="K73" i="169"/>
  <c r="N73" i="169"/>
  <c r="F73" i="169"/>
  <c r="L73" i="169"/>
  <c r="P33" i="169"/>
  <c r="J33" i="169"/>
  <c r="O33" i="169"/>
  <c r="I33" i="169"/>
  <c r="N33" i="169"/>
  <c r="H33" i="169"/>
  <c r="K33" i="169"/>
  <c r="M33" i="169"/>
  <c r="L33" i="169"/>
  <c r="G33" i="169"/>
  <c r="F33" i="169"/>
  <c r="F88" i="169"/>
  <c r="L88" i="169" s="1"/>
  <c r="D87" i="169"/>
  <c r="O57" i="169"/>
  <c r="I57" i="169"/>
  <c r="M57" i="169"/>
  <c r="F57" i="169"/>
  <c r="L57" i="169"/>
  <c r="K57" i="169"/>
  <c r="N57" i="169"/>
  <c r="G57" i="169"/>
  <c r="P57" i="169"/>
  <c r="J57" i="169"/>
  <c r="H57" i="169"/>
  <c r="K56" i="169"/>
  <c r="M56" i="169"/>
  <c r="F56" i="169"/>
  <c r="L56" i="169"/>
  <c r="J56" i="169"/>
  <c r="N56" i="169"/>
  <c r="G56" i="169"/>
  <c r="H56" i="169"/>
  <c r="I56" i="169"/>
  <c r="P56" i="169"/>
  <c r="O56" i="169"/>
  <c r="M54" i="169"/>
  <c r="G54" i="169"/>
  <c r="J54" i="169"/>
  <c r="I54" i="169"/>
  <c r="H54" i="169"/>
  <c r="K54" i="169"/>
  <c r="L54" i="169"/>
  <c r="F54" i="169"/>
  <c r="O54" i="169" s="1"/>
  <c r="R54" i="169" s="1"/>
  <c r="N54" i="169"/>
  <c r="P34" i="169"/>
  <c r="N34" i="169"/>
  <c r="H34" i="169"/>
  <c r="M34" i="169"/>
  <c r="G34" i="169"/>
  <c r="L34" i="169"/>
  <c r="F34" i="169"/>
  <c r="O34" i="169"/>
  <c r="I34" i="169"/>
  <c r="J34" i="169"/>
  <c r="K34" i="169"/>
  <c r="P6" i="169"/>
  <c r="J6" i="169"/>
  <c r="K6" i="169"/>
  <c r="I6" i="169"/>
  <c r="G6" i="169"/>
  <c r="O6" i="169"/>
  <c r="H6" i="169"/>
  <c r="L6" i="169"/>
  <c r="N6" i="169"/>
  <c r="M6" i="169"/>
  <c r="F6" i="169"/>
  <c r="H67" i="169"/>
  <c r="R67" i="169" s="1"/>
  <c r="O13" i="169"/>
  <c r="I13" i="169"/>
  <c r="L13" i="169"/>
  <c r="P13" i="169"/>
  <c r="K13" i="169"/>
  <c r="H13" i="169"/>
  <c r="J13" i="169"/>
  <c r="M13" i="169"/>
  <c r="F13" i="169"/>
  <c r="N13" i="169"/>
  <c r="G13" i="169"/>
  <c r="F15" i="169"/>
  <c r="F63" i="169"/>
  <c r="R63" i="169" s="1"/>
  <c r="M50" i="169"/>
  <c r="G50" i="169"/>
  <c r="H50" i="169"/>
  <c r="N50" i="169"/>
  <c r="F50" i="169"/>
  <c r="L50" i="169"/>
  <c r="I50" i="169"/>
  <c r="K50" i="169"/>
  <c r="J50" i="169"/>
  <c r="H94" i="169"/>
  <c r="M58" i="169"/>
  <c r="G58" i="169"/>
  <c r="N58" i="169"/>
  <c r="F58" i="169"/>
  <c r="L58" i="169"/>
  <c r="K58" i="169"/>
  <c r="O58" i="169"/>
  <c r="H58" i="169"/>
  <c r="J58" i="169"/>
  <c r="P58" i="169"/>
  <c r="I58" i="169"/>
  <c r="M74" i="169"/>
  <c r="G74" i="169"/>
  <c r="L74" i="169"/>
  <c r="K74" i="169"/>
  <c r="J74" i="169"/>
  <c r="N74" i="169"/>
  <c r="F74" i="169"/>
  <c r="I74" i="169"/>
  <c r="H74" i="169"/>
  <c r="K59" i="169"/>
  <c r="N59" i="169"/>
  <c r="G59" i="169"/>
  <c r="M59" i="169"/>
  <c r="F59" i="169"/>
  <c r="L59" i="169"/>
  <c r="O59" i="169"/>
  <c r="H59" i="169"/>
  <c r="I59" i="169"/>
  <c r="J59" i="169"/>
  <c r="P59" i="169"/>
  <c r="R27" i="168"/>
  <c r="R56" i="168"/>
  <c r="R9" i="168"/>
  <c r="R54" i="168"/>
  <c r="K76" i="168"/>
  <c r="N76" i="168"/>
  <c r="H76" i="168"/>
  <c r="J76" i="168"/>
  <c r="F76" i="168"/>
  <c r="L76" i="168"/>
  <c r="I76" i="168"/>
  <c r="G76" i="168"/>
  <c r="M76" i="168"/>
  <c r="K93" i="168"/>
  <c r="N93" i="168"/>
  <c r="H93" i="168"/>
  <c r="L93" i="168"/>
  <c r="P93" i="168"/>
  <c r="G93" i="168"/>
  <c r="J93" i="168"/>
  <c r="I93" i="168"/>
  <c r="F93" i="168"/>
  <c r="M93" i="168"/>
  <c r="O93" i="168"/>
  <c r="I62" i="168"/>
  <c r="N62" i="168"/>
  <c r="N14" i="168"/>
  <c r="M14" i="168"/>
  <c r="G14" i="168"/>
  <c r="G25" i="168" s="1"/>
  <c r="K14" i="168"/>
  <c r="K25" i="168" s="1"/>
  <c r="O14" i="168"/>
  <c r="H14" i="168"/>
  <c r="L14" i="168"/>
  <c r="I14" i="168"/>
  <c r="J14" i="168"/>
  <c r="P14" i="168"/>
  <c r="P25" i="168" s="1"/>
  <c r="F14" i="168"/>
  <c r="F47" i="168"/>
  <c r="F48" i="168" s="1"/>
  <c r="N47" i="168"/>
  <c r="N48" i="168" s="1"/>
  <c r="K47" i="168"/>
  <c r="K48" i="168" s="1"/>
  <c r="D48" i="168"/>
  <c r="R72" i="168"/>
  <c r="F72" i="168"/>
  <c r="K58" i="168"/>
  <c r="N58" i="168"/>
  <c r="H58" i="168"/>
  <c r="J58" i="168"/>
  <c r="O58" i="168"/>
  <c r="F58" i="168"/>
  <c r="L58" i="168"/>
  <c r="I58" i="168"/>
  <c r="G58" i="168"/>
  <c r="M58" i="168"/>
  <c r="P58" i="168"/>
  <c r="K75" i="168"/>
  <c r="N75" i="168"/>
  <c r="H75" i="168"/>
  <c r="M75" i="168"/>
  <c r="I75" i="168"/>
  <c r="J75" i="168"/>
  <c r="G75" i="168"/>
  <c r="F75" i="168"/>
  <c r="L75" i="168"/>
  <c r="R51" i="168"/>
  <c r="Q31" i="168"/>
  <c r="R31" i="168" s="1"/>
  <c r="Q7" i="168"/>
  <c r="R7" i="168" s="1"/>
  <c r="M25" i="168"/>
  <c r="R16" i="168"/>
  <c r="D87" i="168"/>
  <c r="F88" i="168"/>
  <c r="L88" i="168" s="1"/>
  <c r="H25" i="168"/>
  <c r="Q30" i="168"/>
  <c r="R30" i="168" s="1"/>
  <c r="Q26" i="168"/>
  <c r="Q90" i="168"/>
  <c r="L90" i="168" s="1"/>
  <c r="R90" i="168" s="1"/>
  <c r="N65" i="168"/>
  <c r="H65" i="168"/>
  <c r="K65" i="168"/>
  <c r="G65" i="168"/>
  <c r="L65" i="168"/>
  <c r="M65" i="168"/>
  <c r="F65" i="168"/>
  <c r="J65" i="168"/>
  <c r="I65" i="168"/>
  <c r="F63" i="168"/>
  <c r="R63" i="168"/>
  <c r="Q33" i="168"/>
  <c r="R33" i="168" s="1"/>
  <c r="O53" i="168"/>
  <c r="R53" i="168" s="1"/>
  <c r="N25" i="168"/>
  <c r="N64" i="168"/>
  <c r="H64" i="168"/>
  <c r="K64" i="168"/>
  <c r="J64" i="168"/>
  <c r="F64" i="168"/>
  <c r="M64" i="168"/>
  <c r="L64" i="168"/>
  <c r="G64" i="168"/>
  <c r="I64" i="168"/>
  <c r="R50" i="168"/>
  <c r="N29" i="168"/>
  <c r="H29" i="168"/>
  <c r="K29" i="168"/>
  <c r="L29" i="168"/>
  <c r="J29" i="168"/>
  <c r="I29" i="168"/>
  <c r="M29" i="168"/>
  <c r="P29" i="168"/>
  <c r="G29" i="168"/>
  <c r="F29" i="168"/>
  <c r="O29" i="168"/>
  <c r="D92" i="168"/>
  <c r="N66" i="168"/>
  <c r="H66" i="168"/>
  <c r="K66" i="168"/>
  <c r="M66" i="168"/>
  <c r="I66" i="168"/>
  <c r="F66" i="168"/>
  <c r="G66" i="168"/>
  <c r="L66" i="168"/>
  <c r="J66" i="168"/>
  <c r="F68" i="168"/>
  <c r="R68" i="168" s="1"/>
  <c r="F81" i="168"/>
  <c r="L81" i="168"/>
  <c r="R10" i="168"/>
  <c r="J25" i="168"/>
  <c r="Q4" i="168"/>
  <c r="R13" i="168"/>
  <c r="K61" i="168"/>
  <c r="N61" i="168"/>
  <c r="H61" i="168"/>
  <c r="M61" i="168"/>
  <c r="I61" i="168"/>
  <c r="J61" i="168"/>
  <c r="G61" i="168"/>
  <c r="F61" i="168"/>
  <c r="L61" i="168"/>
  <c r="P61" i="168"/>
  <c r="O61" i="168"/>
  <c r="R44" i="168"/>
  <c r="R26" i="168"/>
  <c r="I43" i="168"/>
  <c r="I46" i="168" s="1"/>
  <c r="R43" i="168"/>
  <c r="D46" i="168"/>
  <c r="N32" i="168"/>
  <c r="H32" i="168"/>
  <c r="K32" i="168"/>
  <c r="O32" i="168"/>
  <c r="F32" i="168"/>
  <c r="M32" i="168"/>
  <c r="L32" i="168"/>
  <c r="P32" i="168"/>
  <c r="G32" i="168"/>
  <c r="J32" i="168"/>
  <c r="I32" i="168"/>
  <c r="N52" i="168"/>
  <c r="H52" i="168"/>
  <c r="L52" i="168"/>
  <c r="I52" i="168"/>
  <c r="M52" i="168"/>
  <c r="K52" i="168"/>
  <c r="J52" i="168"/>
  <c r="G52" i="168"/>
  <c r="F52" i="168"/>
  <c r="O52" i="168" s="1"/>
  <c r="H67" i="168"/>
  <c r="R67" i="168"/>
  <c r="H94" i="168"/>
  <c r="O94" i="168" s="1"/>
  <c r="R94" i="168" s="1"/>
  <c r="K73" i="168"/>
  <c r="N73" i="168"/>
  <c r="H73" i="168"/>
  <c r="J73" i="168"/>
  <c r="F73" i="168"/>
  <c r="G73" i="168"/>
  <c r="I73" i="168"/>
  <c r="M73" i="168"/>
  <c r="L73" i="168"/>
  <c r="Q8" i="168"/>
  <c r="R8" i="168" s="1"/>
  <c r="R4" i="168"/>
  <c r="Q6" i="168"/>
  <c r="R6" i="168" s="1"/>
  <c r="F89" i="168"/>
  <c r="L89" i="168" s="1"/>
  <c r="R89" i="168" s="1"/>
  <c r="P28" i="168"/>
  <c r="J28" i="168"/>
  <c r="M28" i="168"/>
  <c r="G28" i="168"/>
  <c r="H28" i="168"/>
  <c r="O28" i="168"/>
  <c r="F28" i="168"/>
  <c r="N28" i="168"/>
  <c r="I28" i="168"/>
  <c r="L28" i="168"/>
  <c r="K28" i="168"/>
  <c r="M60" i="168"/>
  <c r="G60" i="168"/>
  <c r="P60" i="168"/>
  <c r="J60" i="168"/>
  <c r="I60" i="168"/>
  <c r="N60" i="168"/>
  <c r="K60" i="168"/>
  <c r="H60" i="168"/>
  <c r="F60" i="168"/>
  <c r="L60" i="168"/>
  <c r="O60" i="168"/>
  <c r="O59" i="168"/>
  <c r="I59" i="168"/>
  <c r="L59" i="168"/>
  <c r="F59" i="168"/>
  <c r="N59" i="168"/>
  <c r="J59" i="168"/>
  <c r="K59" i="168"/>
  <c r="H59" i="168"/>
  <c r="G59" i="168"/>
  <c r="Q59" i="168" s="1"/>
  <c r="M59" i="168"/>
  <c r="P59" i="168"/>
  <c r="K34" i="168"/>
  <c r="L34" i="168"/>
  <c r="O34" i="168"/>
  <c r="H34" i="168"/>
  <c r="P34" i="168"/>
  <c r="F34" i="168"/>
  <c r="N34" i="168"/>
  <c r="M34" i="168"/>
  <c r="G34" i="168"/>
  <c r="J34" i="168"/>
  <c r="I34" i="168"/>
  <c r="I38" i="168" s="1"/>
  <c r="L69" i="168"/>
  <c r="F69" i="168"/>
  <c r="K55" i="168"/>
  <c r="N55" i="168"/>
  <c r="H55" i="168"/>
  <c r="P55" i="168"/>
  <c r="P71" i="168" s="1"/>
  <c r="P78" i="168" s="1"/>
  <c r="G55" i="168"/>
  <c r="L55" i="168"/>
  <c r="M55" i="168"/>
  <c r="J55" i="168"/>
  <c r="I55" i="168"/>
  <c r="O55" i="168"/>
  <c r="F55" i="168"/>
  <c r="K74" i="168"/>
  <c r="N74" i="168"/>
  <c r="H74" i="168"/>
  <c r="G74" i="168"/>
  <c r="L74" i="168"/>
  <c r="I74" i="168"/>
  <c r="F74" i="168"/>
  <c r="O74" i="168" s="1"/>
  <c r="J74" i="168"/>
  <c r="M74" i="168"/>
  <c r="R3" i="168"/>
  <c r="R52" i="167"/>
  <c r="R27" i="167"/>
  <c r="R12" i="167"/>
  <c r="R6" i="167"/>
  <c r="L92" i="167"/>
  <c r="F92" i="167"/>
  <c r="H92" i="167"/>
  <c r="J92" i="167"/>
  <c r="Q57" i="167"/>
  <c r="R57" i="167" s="1"/>
  <c r="L32" i="167"/>
  <c r="F32" i="167"/>
  <c r="K32" i="167"/>
  <c r="J32" i="167"/>
  <c r="M32" i="167"/>
  <c r="P32" i="167"/>
  <c r="N32" i="167"/>
  <c r="O32" i="167"/>
  <c r="I32" i="167"/>
  <c r="H32" i="167"/>
  <c r="G32" i="167"/>
  <c r="I62" i="167"/>
  <c r="N62" i="167"/>
  <c r="R62" i="167" s="1"/>
  <c r="K64" i="167"/>
  <c r="M64" i="167"/>
  <c r="F64" i="167"/>
  <c r="G64" i="167"/>
  <c r="N64" i="167"/>
  <c r="L64" i="167"/>
  <c r="H64" i="167"/>
  <c r="I64" i="167"/>
  <c r="J64" i="167"/>
  <c r="F88" i="167"/>
  <c r="L88" i="167" s="1"/>
  <c r="D87" i="167"/>
  <c r="N31" i="167"/>
  <c r="H31" i="167"/>
  <c r="K31" i="167"/>
  <c r="J31" i="167"/>
  <c r="L31" i="167"/>
  <c r="P31" i="167"/>
  <c r="M31" i="167"/>
  <c r="O31" i="167"/>
  <c r="I31" i="167"/>
  <c r="G31" i="167"/>
  <c r="F31" i="167"/>
  <c r="R56" i="167"/>
  <c r="R5" i="167"/>
  <c r="N51" i="167"/>
  <c r="H51" i="167"/>
  <c r="G51" i="167"/>
  <c r="L51" i="167"/>
  <c r="K51" i="167"/>
  <c r="J51" i="167"/>
  <c r="M51" i="167"/>
  <c r="I51" i="167"/>
  <c r="F51" i="167"/>
  <c r="O51" i="167" s="1"/>
  <c r="P30" i="167"/>
  <c r="J30" i="167"/>
  <c r="K30" i="167"/>
  <c r="I30" i="167"/>
  <c r="L30" i="167"/>
  <c r="O30" i="167"/>
  <c r="M30" i="167"/>
  <c r="N30" i="167"/>
  <c r="H30" i="167"/>
  <c r="G30" i="167"/>
  <c r="F30" i="167"/>
  <c r="N50" i="167"/>
  <c r="H50" i="167"/>
  <c r="L50" i="167"/>
  <c r="G50" i="167"/>
  <c r="F50" i="167"/>
  <c r="M50" i="167"/>
  <c r="I50" i="167"/>
  <c r="K50" i="167"/>
  <c r="J50" i="167"/>
  <c r="K66" i="167"/>
  <c r="J66" i="167"/>
  <c r="H66" i="167"/>
  <c r="G66" i="167"/>
  <c r="N66" i="167"/>
  <c r="F66" i="167"/>
  <c r="I66" i="167"/>
  <c r="L66" i="167"/>
  <c r="M66" i="167"/>
  <c r="R8" i="167"/>
  <c r="O74" i="167"/>
  <c r="R74" i="167" s="1"/>
  <c r="R3" i="167"/>
  <c r="Q29" i="167"/>
  <c r="R29" i="167" s="1"/>
  <c r="Q3" i="167"/>
  <c r="K65" i="167"/>
  <c r="H65" i="167"/>
  <c r="L65" i="167"/>
  <c r="J65" i="167"/>
  <c r="I65" i="167"/>
  <c r="M65" i="167"/>
  <c r="F65" i="167"/>
  <c r="N65" i="167"/>
  <c r="G65" i="167"/>
  <c r="R55" i="167"/>
  <c r="N73" i="167"/>
  <c r="H73" i="167"/>
  <c r="G73" i="167"/>
  <c r="L73" i="167"/>
  <c r="K73" i="167"/>
  <c r="J73" i="167"/>
  <c r="M73" i="167"/>
  <c r="F73" i="167"/>
  <c r="O73" i="167" s="1"/>
  <c r="R73" i="167" s="1"/>
  <c r="I73" i="167"/>
  <c r="L45" i="167"/>
  <c r="L46" i="167" s="1"/>
  <c r="P16" i="167"/>
  <c r="J16" i="167"/>
  <c r="O16" i="167"/>
  <c r="I16" i="167"/>
  <c r="K16" i="167"/>
  <c r="H16" i="167"/>
  <c r="F16" i="167"/>
  <c r="G16" i="167"/>
  <c r="N16" i="167"/>
  <c r="M16" i="167"/>
  <c r="L16" i="167"/>
  <c r="N53" i="167"/>
  <c r="H53" i="167"/>
  <c r="L53" i="167"/>
  <c r="F53" i="167"/>
  <c r="M53" i="167"/>
  <c r="K53" i="167"/>
  <c r="G53" i="167"/>
  <c r="J53" i="167"/>
  <c r="I53" i="167"/>
  <c r="N93" i="167"/>
  <c r="H93" i="167"/>
  <c r="J93" i="167"/>
  <c r="P93" i="167"/>
  <c r="G93" i="167"/>
  <c r="O93" i="167"/>
  <c r="F93" i="167"/>
  <c r="M93" i="167"/>
  <c r="I93" i="167"/>
  <c r="K93" i="167"/>
  <c r="L93" i="167"/>
  <c r="H67" i="167"/>
  <c r="R67" i="167" s="1"/>
  <c r="H94" i="167"/>
  <c r="O94" i="167" s="1"/>
  <c r="R94" i="167" s="1"/>
  <c r="R43" i="167"/>
  <c r="R7" i="167"/>
  <c r="Q26" i="167"/>
  <c r="R26" i="167" s="1"/>
  <c r="P14" i="167"/>
  <c r="P25" i="167" s="1"/>
  <c r="J14" i="167"/>
  <c r="J25" i="167" s="1"/>
  <c r="J49" i="167" s="1"/>
  <c r="O14" i="167"/>
  <c r="O25" i="167" s="1"/>
  <c r="I14" i="167"/>
  <c r="I25" i="167" s="1"/>
  <c r="K14" i="167"/>
  <c r="K25" i="167" s="1"/>
  <c r="N14" i="167"/>
  <c r="N25" i="167" s="1"/>
  <c r="M14" i="167"/>
  <c r="M25" i="167" s="1"/>
  <c r="L14" i="167"/>
  <c r="H14" i="167"/>
  <c r="G14" i="167"/>
  <c r="F14" i="167"/>
  <c r="P60" i="167"/>
  <c r="J60" i="167"/>
  <c r="L60" i="167"/>
  <c r="O60" i="167"/>
  <c r="G60" i="167"/>
  <c r="N60" i="167"/>
  <c r="F60" i="167"/>
  <c r="M60" i="167"/>
  <c r="H60" i="167"/>
  <c r="K60" i="167"/>
  <c r="I60" i="167"/>
  <c r="K34" i="167"/>
  <c r="K38" i="167" s="1"/>
  <c r="P34" i="167"/>
  <c r="I34" i="167"/>
  <c r="N34" i="167"/>
  <c r="F34" i="167"/>
  <c r="M34" i="167"/>
  <c r="M38" i="167" s="1"/>
  <c r="O34" i="167"/>
  <c r="O38" i="167" s="1"/>
  <c r="G34" i="167"/>
  <c r="L34" i="167"/>
  <c r="J34" i="167"/>
  <c r="H34" i="167"/>
  <c r="F69" i="167"/>
  <c r="D46" i="167"/>
  <c r="Q4" i="167"/>
  <c r="R4" i="167" s="1"/>
  <c r="N75" i="167"/>
  <c r="H75" i="167"/>
  <c r="L75" i="167"/>
  <c r="F75" i="167"/>
  <c r="M75" i="167"/>
  <c r="K75" i="167"/>
  <c r="G75" i="167"/>
  <c r="I75" i="167"/>
  <c r="J75" i="167"/>
  <c r="L59" i="167"/>
  <c r="F59" i="167"/>
  <c r="K59" i="167"/>
  <c r="M59" i="167"/>
  <c r="J59" i="167"/>
  <c r="I59" i="167"/>
  <c r="N59" i="167"/>
  <c r="O59" i="167"/>
  <c r="G59" i="167"/>
  <c r="H59" i="167"/>
  <c r="P59" i="167"/>
  <c r="Q33" i="167"/>
  <c r="R33" i="167" s="1"/>
  <c r="N61" i="167"/>
  <c r="H61" i="167"/>
  <c r="L61" i="167"/>
  <c r="J61" i="167"/>
  <c r="I61" i="167"/>
  <c r="P61" i="167"/>
  <c r="G61" i="167"/>
  <c r="K61" i="167"/>
  <c r="M61" i="167"/>
  <c r="F61" i="167"/>
  <c r="O61" i="167"/>
  <c r="D48" i="167"/>
  <c r="N47" i="167"/>
  <c r="N48" i="167" s="1"/>
  <c r="K47" i="167"/>
  <c r="K48" i="167" s="1"/>
  <c r="F47" i="167"/>
  <c r="F48" i="167" s="1"/>
  <c r="R72" i="167"/>
  <c r="F72" i="167"/>
  <c r="J38" i="167"/>
  <c r="O54" i="167"/>
  <c r="R54" i="167" s="1"/>
  <c r="R73" i="166"/>
  <c r="F15" i="166"/>
  <c r="L15" i="166"/>
  <c r="L45" i="166"/>
  <c r="L46" i="166" s="1"/>
  <c r="K34" i="166"/>
  <c r="J34" i="166"/>
  <c r="M34" i="166"/>
  <c r="I34" i="166"/>
  <c r="H34" i="166"/>
  <c r="P34" i="166"/>
  <c r="G34" i="166"/>
  <c r="L34" i="166"/>
  <c r="N34" i="166"/>
  <c r="F34" i="166"/>
  <c r="O34" i="166"/>
  <c r="R43" i="166"/>
  <c r="I43" i="166"/>
  <c r="I46" i="166" s="1"/>
  <c r="D46" i="166"/>
  <c r="L6" i="166"/>
  <c r="F6" i="166"/>
  <c r="O6" i="166"/>
  <c r="H6" i="166"/>
  <c r="M6" i="166"/>
  <c r="N6" i="166"/>
  <c r="G6" i="166"/>
  <c r="K6" i="166"/>
  <c r="J6" i="166"/>
  <c r="I6" i="166"/>
  <c r="P6" i="166"/>
  <c r="O28" i="166"/>
  <c r="I28" i="166"/>
  <c r="P28" i="166"/>
  <c r="H28" i="166"/>
  <c r="N28" i="166"/>
  <c r="F28" i="166"/>
  <c r="M28" i="166"/>
  <c r="L28" i="166"/>
  <c r="G28" i="166"/>
  <c r="K28" i="166"/>
  <c r="J28" i="166"/>
  <c r="F72" i="166"/>
  <c r="R72" i="166"/>
  <c r="R52" i="166"/>
  <c r="N5" i="166"/>
  <c r="H5" i="166"/>
  <c r="O5" i="166"/>
  <c r="G5" i="166"/>
  <c r="L5" i="166"/>
  <c r="M5" i="166"/>
  <c r="F5" i="166"/>
  <c r="K5" i="166"/>
  <c r="J5" i="166"/>
  <c r="I5" i="166"/>
  <c r="P5" i="166"/>
  <c r="D92" i="166"/>
  <c r="D93" i="166"/>
  <c r="L59" i="166"/>
  <c r="F59" i="166"/>
  <c r="M59" i="166"/>
  <c r="J59" i="166"/>
  <c r="K59" i="166"/>
  <c r="I59" i="166"/>
  <c r="H59" i="166"/>
  <c r="O59" i="166"/>
  <c r="G59" i="166"/>
  <c r="P59" i="166"/>
  <c r="N59" i="166"/>
  <c r="K64" i="166"/>
  <c r="N64" i="166"/>
  <c r="G64" i="166"/>
  <c r="M64" i="166"/>
  <c r="L64" i="166"/>
  <c r="J64" i="166"/>
  <c r="H64" i="166"/>
  <c r="F64" i="166"/>
  <c r="I64" i="166"/>
  <c r="O64" i="166" s="1"/>
  <c r="F88" i="166"/>
  <c r="L88" i="166" s="1"/>
  <c r="D87" i="166"/>
  <c r="F11" i="166"/>
  <c r="R11" i="166" s="1"/>
  <c r="J27" i="166"/>
  <c r="O27" i="166"/>
  <c r="F27" i="166"/>
  <c r="K27" i="166"/>
  <c r="I27" i="166"/>
  <c r="H27" i="166"/>
  <c r="N27" i="166"/>
  <c r="M27" i="166"/>
  <c r="P27" i="166"/>
  <c r="P4" i="166"/>
  <c r="J4" i="166"/>
  <c r="N4" i="166"/>
  <c r="G4" i="166"/>
  <c r="L4" i="166"/>
  <c r="M4" i="166"/>
  <c r="F4" i="166"/>
  <c r="K4" i="166"/>
  <c r="I4" i="166"/>
  <c r="Q4" i="166" s="1"/>
  <c r="O4" i="166"/>
  <c r="H4" i="166"/>
  <c r="L12" i="166"/>
  <c r="F12" i="166"/>
  <c r="K12" i="166"/>
  <c r="M12" i="166"/>
  <c r="I12" i="166"/>
  <c r="H12" i="166"/>
  <c r="J12" i="166"/>
  <c r="G12" i="166"/>
  <c r="O12" i="166" s="1"/>
  <c r="N12" i="166"/>
  <c r="N54" i="166"/>
  <c r="H54" i="166"/>
  <c r="I54" i="166"/>
  <c r="J54" i="166"/>
  <c r="F54" i="166"/>
  <c r="M54" i="166"/>
  <c r="L54" i="166"/>
  <c r="K54" i="166"/>
  <c r="G54" i="166"/>
  <c r="K10" i="166"/>
  <c r="P10" i="166"/>
  <c r="J10" i="166"/>
  <c r="L10" i="166"/>
  <c r="H10" i="166"/>
  <c r="O10" i="166"/>
  <c r="G10" i="166"/>
  <c r="I10" i="166"/>
  <c r="N10" i="166"/>
  <c r="F10" i="166"/>
  <c r="M10" i="166"/>
  <c r="K30" i="166"/>
  <c r="P30" i="166"/>
  <c r="I30" i="166"/>
  <c r="M30" i="166"/>
  <c r="L30" i="166"/>
  <c r="J30" i="166"/>
  <c r="N30" i="166"/>
  <c r="G30" i="166"/>
  <c r="F30" i="166"/>
  <c r="H30" i="166"/>
  <c r="O30" i="166"/>
  <c r="K65" i="166"/>
  <c r="I65" i="166"/>
  <c r="J65" i="166"/>
  <c r="M65" i="166"/>
  <c r="L65" i="166"/>
  <c r="H65" i="166"/>
  <c r="G65" i="166"/>
  <c r="F65" i="166"/>
  <c r="N65" i="166"/>
  <c r="M9" i="166"/>
  <c r="G9" i="166"/>
  <c r="L9" i="166"/>
  <c r="F9" i="166"/>
  <c r="P9" i="166"/>
  <c r="H9" i="166"/>
  <c r="N9" i="166"/>
  <c r="K9" i="166"/>
  <c r="O9" i="166"/>
  <c r="J9" i="166"/>
  <c r="I9" i="166"/>
  <c r="N26" i="166"/>
  <c r="H26" i="166"/>
  <c r="P26" i="166"/>
  <c r="I26" i="166"/>
  <c r="O26" i="166"/>
  <c r="G26" i="166"/>
  <c r="M26" i="166"/>
  <c r="F26" i="166"/>
  <c r="Q26" i="166" s="1"/>
  <c r="K26" i="166"/>
  <c r="J26" i="166"/>
  <c r="L26" i="166"/>
  <c r="P57" i="166"/>
  <c r="J57" i="166"/>
  <c r="L57" i="166"/>
  <c r="M57" i="166"/>
  <c r="H57" i="166"/>
  <c r="G57" i="166"/>
  <c r="O57" i="166"/>
  <c r="F57" i="166"/>
  <c r="Q57" i="166" s="1"/>
  <c r="N57" i="166"/>
  <c r="K57" i="166"/>
  <c r="I57" i="166"/>
  <c r="F89" i="166"/>
  <c r="L89" i="166" s="1"/>
  <c r="N58" i="166"/>
  <c r="H58" i="166"/>
  <c r="L58" i="166"/>
  <c r="P58" i="166"/>
  <c r="G58" i="166"/>
  <c r="O58" i="166"/>
  <c r="M58" i="166"/>
  <c r="K58" i="166"/>
  <c r="I58" i="166"/>
  <c r="F58" i="166"/>
  <c r="J58" i="166"/>
  <c r="M29" i="166"/>
  <c r="G29" i="166"/>
  <c r="P29" i="166"/>
  <c r="I29" i="166"/>
  <c r="J29" i="166"/>
  <c r="H29" i="166"/>
  <c r="O29" i="166"/>
  <c r="F29" i="166"/>
  <c r="K29" i="166"/>
  <c r="L29" i="166"/>
  <c r="N29" i="166"/>
  <c r="O31" i="166"/>
  <c r="I31" i="166"/>
  <c r="J31" i="166"/>
  <c r="P31" i="166"/>
  <c r="G31" i="166"/>
  <c r="N31" i="166"/>
  <c r="F31" i="166"/>
  <c r="M31" i="166"/>
  <c r="K31" i="166"/>
  <c r="H31" i="166"/>
  <c r="L31" i="166"/>
  <c r="L13" i="166"/>
  <c r="M13" i="166"/>
  <c r="F13" i="166"/>
  <c r="K13" i="166"/>
  <c r="I13" i="166"/>
  <c r="P13" i="166"/>
  <c r="G13" i="166"/>
  <c r="O13" i="166"/>
  <c r="H13" i="166"/>
  <c r="N13" i="166"/>
  <c r="J13" i="166"/>
  <c r="F63" i="166"/>
  <c r="R63" i="166" s="1"/>
  <c r="N50" i="166"/>
  <c r="H50" i="166"/>
  <c r="M50" i="166"/>
  <c r="F50" i="166"/>
  <c r="L50" i="166"/>
  <c r="K50" i="166"/>
  <c r="J50" i="166"/>
  <c r="G50" i="166"/>
  <c r="I50" i="166"/>
  <c r="K33" i="166"/>
  <c r="J33" i="166"/>
  <c r="N33" i="166"/>
  <c r="F33" i="166"/>
  <c r="M33" i="166"/>
  <c r="L33" i="166"/>
  <c r="G33" i="166"/>
  <c r="P33" i="166"/>
  <c r="O33" i="166"/>
  <c r="H33" i="166"/>
  <c r="I33" i="166"/>
  <c r="K66" i="166"/>
  <c r="L66" i="166"/>
  <c r="G66" i="166"/>
  <c r="J66" i="166"/>
  <c r="I66" i="166"/>
  <c r="H66" i="166"/>
  <c r="N66" i="166"/>
  <c r="F66" i="166"/>
  <c r="M66" i="166"/>
  <c r="R51" i="166"/>
  <c r="N17" i="166"/>
  <c r="H17" i="166"/>
  <c r="J17" i="166"/>
  <c r="P17" i="166"/>
  <c r="I17" i="166"/>
  <c r="O17" i="166"/>
  <c r="G17" i="166"/>
  <c r="M17" i="166"/>
  <c r="K17" i="166"/>
  <c r="F17" i="166"/>
  <c r="L17" i="166"/>
  <c r="I62" i="166"/>
  <c r="N62" i="166" s="1"/>
  <c r="N76" i="166"/>
  <c r="H76" i="166"/>
  <c r="H77" i="166" s="1"/>
  <c r="E30" i="242" s="1"/>
  <c r="I76" i="166"/>
  <c r="I77" i="166" s="1"/>
  <c r="F30" i="242" s="1"/>
  <c r="J76" i="166"/>
  <c r="J77" i="166" s="1"/>
  <c r="G30" i="242" s="1"/>
  <c r="G76" i="166"/>
  <c r="G77" i="166" s="1"/>
  <c r="D30" i="242" s="1"/>
  <c r="F76" i="166"/>
  <c r="O76" i="166" s="1"/>
  <c r="L76" i="166"/>
  <c r="L77" i="166" s="1"/>
  <c r="I30" i="242" s="1"/>
  <c r="M76" i="166"/>
  <c r="M77" i="166" s="1"/>
  <c r="J30" i="242" s="1"/>
  <c r="K76" i="166"/>
  <c r="K77" i="166" s="1"/>
  <c r="H30" i="242" s="1"/>
  <c r="F81" i="166"/>
  <c r="F69" i="166"/>
  <c r="R69" i="166" s="1"/>
  <c r="L69" i="166"/>
  <c r="N55" i="166"/>
  <c r="H55" i="166"/>
  <c r="K55" i="166"/>
  <c r="O55" i="166"/>
  <c r="F55" i="166"/>
  <c r="P55" i="166"/>
  <c r="M55" i="166"/>
  <c r="L55" i="166"/>
  <c r="I55" i="166"/>
  <c r="G55" i="166"/>
  <c r="J55" i="166"/>
  <c r="N47" i="166"/>
  <c r="N48" i="166" s="1"/>
  <c r="D48" i="166"/>
  <c r="K47" i="166"/>
  <c r="K48" i="166" s="1"/>
  <c r="F47" i="166"/>
  <c r="F48" i="166" s="1"/>
  <c r="R8" i="166"/>
  <c r="N53" i="166"/>
  <c r="H53" i="166"/>
  <c r="M53" i="166"/>
  <c r="F53" i="166"/>
  <c r="L53" i="166"/>
  <c r="I53" i="166"/>
  <c r="G53" i="166"/>
  <c r="K53" i="166"/>
  <c r="J53" i="166"/>
  <c r="P14" i="166"/>
  <c r="J14" i="166"/>
  <c r="M14" i="166"/>
  <c r="F14" i="166"/>
  <c r="L14" i="166"/>
  <c r="G14" i="166"/>
  <c r="N14" i="166"/>
  <c r="K14" i="166"/>
  <c r="O14" i="166"/>
  <c r="I14" i="166"/>
  <c r="H14" i="166"/>
  <c r="Q14" i="166" s="1"/>
  <c r="F68" i="166"/>
  <c r="R68" i="166"/>
  <c r="P60" i="166"/>
  <c r="J60" i="166"/>
  <c r="M60" i="166"/>
  <c r="F60" i="166"/>
  <c r="N60" i="166"/>
  <c r="H60" i="166"/>
  <c r="G60" i="166"/>
  <c r="O60" i="166"/>
  <c r="L60" i="166"/>
  <c r="K60" i="166"/>
  <c r="I60" i="166"/>
  <c r="F44" i="166"/>
  <c r="F46" i="166" s="1"/>
  <c r="H67" i="166"/>
  <c r="R67" i="166" s="1"/>
  <c r="H94" i="166"/>
  <c r="O94" i="166"/>
  <c r="N61" i="166"/>
  <c r="H61" i="166"/>
  <c r="M61" i="166"/>
  <c r="F61" i="166"/>
  <c r="I61" i="166"/>
  <c r="O61" i="166"/>
  <c r="L61" i="166"/>
  <c r="K61" i="166"/>
  <c r="G61" i="166"/>
  <c r="J61" i="166"/>
  <c r="P61" i="166"/>
  <c r="L3" i="166"/>
  <c r="F3" i="166"/>
  <c r="N3" i="166"/>
  <c r="G3" i="166"/>
  <c r="K3" i="166"/>
  <c r="M3" i="166"/>
  <c r="J3" i="166"/>
  <c r="P3" i="166"/>
  <c r="I3" i="166"/>
  <c r="O3" i="166"/>
  <c r="H3" i="166"/>
  <c r="P16" i="166"/>
  <c r="J16" i="166"/>
  <c r="I16" i="166"/>
  <c r="O16" i="166"/>
  <c r="H16" i="166"/>
  <c r="N16" i="166"/>
  <c r="G16" i="166"/>
  <c r="M16" i="166"/>
  <c r="K16" i="166"/>
  <c r="F16" i="166"/>
  <c r="L16" i="166"/>
  <c r="N77" i="166"/>
  <c r="K30" i="242" s="1"/>
  <c r="R56" i="165"/>
  <c r="O6" i="165"/>
  <c r="I6" i="165"/>
  <c r="N6" i="165"/>
  <c r="G6" i="165"/>
  <c r="M6" i="165"/>
  <c r="F6" i="165"/>
  <c r="L6" i="165"/>
  <c r="P6" i="165"/>
  <c r="H6" i="165"/>
  <c r="K6" i="165"/>
  <c r="J6" i="165"/>
  <c r="R63" i="165"/>
  <c r="F63" i="165"/>
  <c r="R29" i="165"/>
  <c r="K5" i="165"/>
  <c r="N5" i="165"/>
  <c r="G5" i="165"/>
  <c r="M5" i="165"/>
  <c r="F5" i="165"/>
  <c r="L5" i="165"/>
  <c r="O5" i="165"/>
  <c r="H5" i="165"/>
  <c r="J5" i="165"/>
  <c r="I5" i="165"/>
  <c r="P5" i="165"/>
  <c r="F81" i="165"/>
  <c r="L81" i="165" s="1"/>
  <c r="R81" i="165" s="1"/>
  <c r="N75" i="165"/>
  <c r="H75" i="165"/>
  <c r="M75" i="165"/>
  <c r="F75" i="165"/>
  <c r="L75" i="165"/>
  <c r="K75" i="165"/>
  <c r="G75" i="165"/>
  <c r="I75" i="165"/>
  <c r="J75" i="165"/>
  <c r="N58" i="165"/>
  <c r="H58" i="165"/>
  <c r="L58" i="165"/>
  <c r="I58" i="165"/>
  <c r="P58" i="165"/>
  <c r="G58" i="165"/>
  <c r="O58" i="165"/>
  <c r="F58" i="165"/>
  <c r="J58" i="165"/>
  <c r="M58" i="165"/>
  <c r="K58" i="165"/>
  <c r="D48" i="165"/>
  <c r="N47" i="165"/>
  <c r="N48" i="165" s="1"/>
  <c r="F47" i="165"/>
  <c r="F48" i="165" s="1"/>
  <c r="K47" i="165"/>
  <c r="K48" i="165" s="1"/>
  <c r="F72" i="165"/>
  <c r="R72" i="165" s="1"/>
  <c r="F15" i="165"/>
  <c r="L15" i="165" s="1"/>
  <c r="M7" i="165"/>
  <c r="G7" i="165"/>
  <c r="O7" i="165"/>
  <c r="H7" i="165"/>
  <c r="N7" i="165"/>
  <c r="F7" i="165"/>
  <c r="K7" i="165"/>
  <c r="L7" i="165"/>
  <c r="P7" i="165"/>
  <c r="I7" i="165"/>
  <c r="J7" i="165"/>
  <c r="N51" i="165"/>
  <c r="H51" i="165"/>
  <c r="I51" i="165"/>
  <c r="L51" i="165"/>
  <c r="M51" i="165"/>
  <c r="J51" i="165"/>
  <c r="K51" i="165"/>
  <c r="F51" i="165"/>
  <c r="G51" i="165"/>
  <c r="G71" i="165" s="1"/>
  <c r="L59" i="165"/>
  <c r="F59" i="165"/>
  <c r="M59" i="165"/>
  <c r="K59" i="165"/>
  <c r="J59" i="165"/>
  <c r="I59" i="165"/>
  <c r="N59" i="165"/>
  <c r="O59" i="165"/>
  <c r="P59" i="165"/>
  <c r="G59" i="165"/>
  <c r="H59" i="165"/>
  <c r="Q59" i="165" s="1"/>
  <c r="O54" i="165"/>
  <c r="R54" i="165" s="1"/>
  <c r="N76" i="165"/>
  <c r="H76" i="165"/>
  <c r="I76" i="165"/>
  <c r="K76" i="165"/>
  <c r="J76" i="165"/>
  <c r="G76" i="165"/>
  <c r="L76" i="165"/>
  <c r="F76" i="165"/>
  <c r="O76" i="165" s="1"/>
  <c r="M76" i="165"/>
  <c r="F11" i="165"/>
  <c r="R11" i="165" s="1"/>
  <c r="I62" i="165"/>
  <c r="N93" i="165"/>
  <c r="H93" i="165"/>
  <c r="K93" i="165"/>
  <c r="I93" i="165"/>
  <c r="P93" i="165"/>
  <c r="G93" i="165"/>
  <c r="O93" i="165"/>
  <c r="F93" i="165"/>
  <c r="J93" i="165"/>
  <c r="L93" i="165"/>
  <c r="M93" i="165"/>
  <c r="K30" i="165"/>
  <c r="J30" i="165"/>
  <c r="L30" i="165"/>
  <c r="M30" i="165"/>
  <c r="I30" i="165"/>
  <c r="P30" i="165"/>
  <c r="G30" i="165"/>
  <c r="H30" i="165"/>
  <c r="N30" i="165"/>
  <c r="F30" i="165"/>
  <c r="O30" i="165"/>
  <c r="K65" i="165"/>
  <c r="I65" i="165"/>
  <c r="L65" i="165"/>
  <c r="J65" i="165"/>
  <c r="H65" i="165"/>
  <c r="M65" i="165"/>
  <c r="F65" i="165"/>
  <c r="N65" i="165"/>
  <c r="G65" i="165"/>
  <c r="O28" i="165"/>
  <c r="I28" i="165"/>
  <c r="J28" i="165"/>
  <c r="K28" i="165"/>
  <c r="G28" i="165"/>
  <c r="P28" i="165"/>
  <c r="F28" i="165"/>
  <c r="M28" i="165"/>
  <c r="N28" i="165"/>
  <c r="H28" i="165"/>
  <c r="L28" i="165"/>
  <c r="N52" i="165"/>
  <c r="H52" i="165"/>
  <c r="K52" i="165"/>
  <c r="I52" i="165"/>
  <c r="J52" i="165"/>
  <c r="L52" i="165"/>
  <c r="M52" i="165"/>
  <c r="F52" i="165"/>
  <c r="G52" i="165"/>
  <c r="M4" i="165"/>
  <c r="G4" i="165"/>
  <c r="N4" i="165"/>
  <c r="F4" i="165"/>
  <c r="L4" i="165"/>
  <c r="K4" i="165"/>
  <c r="O4" i="165"/>
  <c r="H4" i="165"/>
  <c r="P4" i="165"/>
  <c r="J4" i="165"/>
  <c r="I4" i="165"/>
  <c r="O31" i="165"/>
  <c r="I31" i="165"/>
  <c r="K31" i="165"/>
  <c r="L31" i="165"/>
  <c r="H31" i="165"/>
  <c r="N31" i="165"/>
  <c r="G31" i="165"/>
  <c r="P31" i="165"/>
  <c r="F31" i="165"/>
  <c r="J31" i="165"/>
  <c r="M31" i="165"/>
  <c r="Q90" i="165"/>
  <c r="L90" i="165" s="1"/>
  <c r="R90" i="165" s="1"/>
  <c r="K14" i="165"/>
  <c r="L14" i="165"/>
  <c r="F14" i="165"/>
  <c r="M14" i="165"/>
  <c r="H14" i="165"/>
  <c r="J14" i="165"/>
  <c r="P14" i="165"/>
  <c r="I14" i="165"/>
  <c r="N14" i="165"/>
  <c r="O14" i="165"/>
  <c r="G14" i="165"/>
  <c r="Q14" i="165" s="1"/>
  <c r="K33" i="165"/>
  <c r="L33" i="165"/>
  <c r="M33" i="165"/>
  <c r="F33" i="165"/>
  <c r="N33" i="165"/>
  <c r="J33" i="165"/>
  <c r="H33" i="165"/>
  <c r="I33" i="165"/>
  <c r="O33" i="165"/>
  <c r="P33" i="165"/>
  <c r="G33" i="165"/>
  <c r="K66" i="165"/>
  <c r="L66" i="165"/>
  <c r="H66" i="165"/>
  <c r="G66" i="165"/>
  <c r="N66" i="165"/>
  <c r="F66" i="165"/>
  <c r="I66" i="165"/>
  <c r="J66" i="165"/>
  <c r="M66" i="165"/>
  <c r="J27" i="165"/>
  <c r="P27" i="165"/>
  <c r="H27" i="165"/>
  <c r="I27" i="165"/>
  <c r="K27" i="165"/>
  <c r="F27" i="165"/>
  <c r="O27" i="165"/>
  <c r="M27" i="165"/>
  <c r="N27" i="165"/>
  <c r="R10" i="165"/>
  <c r="N55" i="165"/>
  <c r="H55" i="165"/>
  <c r="K55" i="165"/>
  <c r="P55" i="165"/>
  <c r="G55" i="165"/>
  <c r="O55" i="165"/>
  <c r="F55" i="165"/>
  <c r="M55" i="165"/>
  <c r="I55" i="165"/>
  <c r="J55" i="165"/>
  <c r="L55" i="165"/>
  <c r="K64" i="165"/>
  <c r="N64" i="165"/>
  <c r="G64" i="165"/>
  <c r="F64" i="165"/>
  <c r="M64" i="165"/>
  <c r="L64" i="165"/>
  <c r="H64" i="165"/>
  <c r="I64" i="165"/>
  <c r="J64" i="165"/>
  <c r="O3" i="165"/>
  <c r="I3" i="165"/>
  <c r="M3" i="165"/>
  <c r="F3" i="165"/>
  <c r="L3" i="165"/>
  <c r="K3" i="165"/>
  <c r="N3" i="165"/>
  <c r="G3" i="165"/>
  <c r="P3" i="165"/>
  <c r="J3" i="165"/>
  <c r="H3" i="165"/>
  <c r="M32" i="165"/>
  <c r="G32" i="165"/>
  <c r="K32" i="165"/>
  <c r="L32" i="165"/>
  <c r="P32" i="165"/>
  <c r="F32" i="165"/>
  <c r="O32" i="165"/>
  <c r="J32" i="165"/>
  <c r="N32" i="165"/>
  <c r="H32" i="165"/>
  <c r="Q32" i="165" s="1"/>
  <c r="I32" i="165"/>
  <c r="N73" i="165"/>
  <c r="H73" i="165"/>
  <c r="I73" i="165"/>
  <c r="L73" i="165"/>
  <c r="K73" i="165"/>
  <c r="J73" i="165"/>
  <c r="M73" i="165"/>
  <c r="F73" i="165"/>
  <c r="G73" i="165"/>
  <c r="K16" i="165"/>
  <c r="L16" i="165"/>
  <c r="F16" i="165"/>
  <c r="M16" i="165"/>
  <c r="J16" i="165"/>
  <c r="P16" i="165"/>
  <c r="H16" i="165"/>
  <c r="I16" i="165"/>
  <c r="N16" i="165"/>
  <c r="O16" i="165"/>
  <c r="G16" i="165"/>
  <c r="R44" i="165"/>
  <c r="F44" i="165"/>
  <c r="F46" i="165" s="1"/>
  <c r="R67" i="165"/>
  <c r="H67" i="165"/>
  <c r="H94" i="165"/>
  <c r="O94" i="165" s="1"/>
  <c r="R94" i="165" s="1"/>
  <c r="Q26" i="165"/>
  <c r="R26" i="165" s="1"/>
  <c r="O50" i="165"/>
  <c r="R50" i="165" s="1"/>
  <c r="K8" i="165"/>
  <c r="O8" i="165"/>
  <c r="H8" i="165"/>
  <c r="N8" i="165"/>
  <c r="G8" i="165"/>
  <c r="L8" i="165"/>
  <c r="M8" i="165"/>
  <c r="F8" i="165"/>
  <c r="P8" i="165"/>
  <c r="I8" i="165"/>
  <c r="J8" i="165"/>
  <c r="Q8" i="165" s="1"/>
  <c r="F88" i="165"/>
  <c r="D87" i="165"/>
  <c r="N74" i="165"/>
  <c r="H74" i="165"/>
  <c r="K74" i="165"/>
  <c r="I74" i="165"/>
  <c r="G74" i="165"/>
  <c r="F74" i="165"/>
  <c r="J74" i="165"/>
  <c r="L74" i="165"/>
  <c r="M74" i="165"/>
  <c r="Q13" i="165"/>
  <c r="R13" i="165" s="1"/>
  <c r="N12" i="165"/>
  <c r="H12" i="165"/>
  <c r="M12" i="165"/>
  <c r="F12" i="165"/>
  <c r="J12" i="165"/>
  <c r="L12" i="165"/>
  <c r="K12" i="165"/>
  <c r="G12" i="165"/>
  <c r="I12" i="165"/>
  <c r="L45" i="165"/>
  <c r="L46" i="165" s="1"/>
  <c r="F89" i="165"/>
  <c r="L89" i="165" s="1"/>
  <c r="R89" i="165" s="1"/>
  <c r="P60" i="165"/>
  <c r="J60" i="165"/>
  <c r="M60" i="165"/>
  <c r="F60" i="165"/>
  <c r="O60" i="165"/>
  <c r="G60" i="165"/>
  <c r="N60" i="165"/>
  <c r="L60" i="165"/>
  <c r="H60" i="165"/>
  <c r="K60" i="165"/>
  <c r="I60" i="165"/>
  <c r="N53" i="165"/>
  <c r="H53" i="165"/>
  <c r="M53" i="165"/>
  <c r="F53" i="165"/>
  <c r="L53" i="165"/>
  <c r="G53" i="165"/>
  <c r="I53" i="165"/>
  <c r="J53" i="165"/>
  <c r="K53" i="165"/>
  <c r="P57" i="165"/>
  <c r="J57" i="165"/>
  <c r="L57" i="165"/>
  <c r="N57" i="165"/>
  <c r="F57" i="165"/>
  <c r="M57" i="165"/>
  <c r="K57" i="165"/>
  <c r="O57" i="165"/>
  <c r="G57" i="165"/>
  <c r="H57" i="165"/>
  <c r="H71" i="165" s="1"/>
  <c r="I57" i="165"/>
  <c r="K34" i="165"/>
  <c r="J34" i="165"/>
  <c r="N34" i="165"/>
  <c r="F34" i="165"/>
  <c r="O34" i="165"/>
  <c r="G34" i="165"/>
  <c r="L34" i="165"/>
  <c r="I34" i="165"/>
  <c r="H34" i="165"/>
  <c r="M34" i="165"/>
  <c r="M38" i="165" s="1"/>
  <c r="P34" i="165"/>
  <c r="F69" i="165"/>
  <c r="L69" i="165" s="1"/>
  <c r="O17" i="165"/>
  <c r="I17" i="165"/>
  <c r="P17" i="165"/>
  <c r="J17" i="165"/>
  <c r="G17" i="165"/>
  <c r="N17" i="165"/>
  <c r="F17" i="165"/>
  <c r="M17" i="165"/>
  <c r="L17" i="165"/>
  <c r="H17" i="165"/>
  <c r="K17" i="165"/>
  <c r="R9" i="165"/>
  <c r="D92" i="165"/>
  <c r="R43" i="165"/>
  <c r="R74" i="164"/>
  <c r="R5" i="164"/>
  <c r="R28" i="164"/>
  <c r="F89" i="164"/>
  <c r="L89" i="164" s="1"/>
  <c r="O33" i="164"/>
  <c r="I33" i="164"/>
  <c r="M33" i="164"/>
  <c r="F33" i="164"/>
  <c r="H33" i="164"/>
  <c r="J33" i="164"/>
  <c r="G33" i="164"/>
  <c r="P33" i="164"/>
  <c r="N33" i="164"/>
  <c r="L33" i="164"/>
  <c r="K33" i="164"/>
  <c r="O73" i="164"/>
  <c r="R73" i="164" s="1"/>
  <c r="L14" i="164"/>
  <c r="F14" i="164"/>
  <c r="O14" i="164"/>
  <c r="H14" i="164"/>
  <c r="N14" i="164"/>
  <c r="M14" i="164"/>
  <c r="K14" i="164"/>
  <c r="J14" i="164"/>
  <c r="I14" i="164"/>
  <c r="G14" i="164"/>
  <c r="P14" i="164"/>
  <c r="I43" i="164"/>
  <c r="I46" i="164" s="1"/>
  <c r="D46" i="164"/>
  <c r="O30" i="164"/>
  <c r="I30" i="164"/>
  <c r="L30" i="164"/>
  <c r="P30" i="164"/>
  <c r="G30" i="164"/>
  <c r="J30" i="164"/>
  <c r="H30" i="164"/>
  <c r="F30" i="164"/>
  <c r="N30" i="164"/>
  <c r="M30" i="164"/>
  <c r="K30" i="164"/>
  <c r="N76" i="164"/>
  <c r="H76" i="164"/>
  <c r="M76" i="164"/>
  <c r="F76" i="164"/>
  <c r="L76" i="164"/>
  <c r="K76" i="164"/>
  <c r="I76" i="164"/>
  <c r="I77" i="164" s="1"/>
  <c r="F28" i="242" s="1"/>
  <c r="J76" i="164"/>
  <c r="J77" i="164" s="1"/>
  <c r="G28" i="242" s="1"/>
  <c r="G76" i="164"/>
  <c r="K32" i="164"/>
  <c r="M32" i="164"/>
  <c r="F32" i="164"/>
  <c r="N32" i="164"/>
  <c r="L32" i="164"/>
  <c r="J32" i="164"/>
  <c r="I32" i="164"/>
  <c r="H32" i="164"/>
  <c r="G32" i="164"/>
  <c r="P32" i="164"/>
  <c r="O32" i="164"/>
  <c r="D48" i="164"/>
  <c r="N47" i="164"/>
  <c r="N48" i="164" s="1"/>
  <c r="K47" i="164"/>
  <c r="K48" i="164" s="1"/>
  <c r="F47" i="164"/>
  <c r="F48" i="164" s="1"/>
  <c r="F72" i="164"/>
  <c r="R72" i="164"/>
  <c r="L45" i="164"/>
  <c r="L46" i="164" s="1"/>
  <c r="K64" i="164"/>
  <c r="L64" i="164"/>
  <c r="I64" i="164"/>
  <c r="J64" i="164"/>
  <c r="N64" i="164"/>
  <c r="M64" i="164"/>
  <c r="H64" i="164"/>
  <c r="G64" i="164"/>
  <c r="F64" i="164"/>
  <c r="P57" i="164"/>
  <c r="J57" i="164"/>
  <c r="I57" i="164"/>
  <c r="H57" i="164"/>
  <c r="N57" i="164"/>
  <c r="F57" i="164"/>
  <c r="O57" i="164"/>
  <c r="M57" i="164"/>
  <c r="L57" i="164"/>
  <c r="K57" i="164"/>
  <c r="G57" i="164"/>
  <c r="N54" i="164"/>
  <c r="H54" i="164"/>
  <c r="M54" i="164"/>
  <c r="F54" i="164"/>
  <c r="L54" i="164"/>
  <c r="I54" i="164"/>
  <c r="G54" i="164"/>
  <c r="K54" i="164"/>
  <c r="J54" i="164"/>
  <c r="K65" i="164"/>
  <c r="N65" i="164"/>
  <c r="G65" i="164"/>
  <c r="F65" i="164"/>
  <c r="I65" i="164"/>
  <c r="M65" i="164"/>
  <c r="L65" i="164"/>
  <c r="H65" i="164"/>
  <c r="O65" i="164" s="1"/>
  <c r="J65" i="164"/>
  <c r="K77" i="164"/>
  <c r="H28" i="242" s="1"/>
  <c r="M77" i="164"/>
  <c r="J28" i="242" s="1"/>
  <c r="O8" i="164"/>
  <c r="I8" i="164"/>
  <c r="P8" i="164"/>
  <c r="H8" i="164"/>
  <c r="M8" i="164"/>
  <c r="F8" i="164"/>
  <c r="L8" i="164"/>
  <c r="K8" i="164"/>
  <c r="J8" i="164"/>
  <c r="G8" i="164"/>
  <c r="Q8" i="164"/>
  <c r="N8" i="164"/>
  <c r="O50" i="164"/>
  <c r="M9" i="164"/>
  <c r="G9" i="164"/>
  <c r="P9" i="164"/>
  <c r="I9" i="164"/>
  <c r="N9" i="164"/>
  <c r="F9" i="164"/>
  <c r="L9" i="164"/>
  <c r="K9" i="164"/>
  <c r="J9" i="164"/>
  <c r="H9" i="164"/>
  <c r="O9" i="164"/>
  <c r="D92" i="164"/>
  <c r="N58" i="164"/>
  <c r="H58" i="164"/>
  <c r="J58" i="164"/>
  <c r="L58" i="164"/>
  <c r="K58" i="164"/>
  <c r="P58" i="164"/>
  <c r="O58" i="164"/>
  <c r="M58" i="164"/>
  <c r="I58" i="164"/>
  <c r="G58" i="164"/>
  <c r="F58" i="164"/>
  <c r="P26" i="164"/>
  <c r="J26" i="164"/>
  <c r="K26" i="164"/>
  <c r="M26" i="164"/>
  <c r="L26" i="164"/>
  <c r="I26" i="164"/>
  <c r="H26" i="164"/>
  <c r="F26" i="164"/>
  <c r="O26" i="164"/>
  <c r="N26" i="164"/>
  <c r="G26" i="164"/>
  <c r="K7" i="164"/>
  <c r="O7" i="164"/>
  <c r="H7" i="164"/>
  <c r="M7" i="164"/>
  <c r="F7" i="164"/>
  <c r="L7" i="164"/>
  <c r="J7" i="164"/>
  <c r="I7" i="164"/>
  <c r="G7" i="164"/>
  <c r="P7" i="164"/>
  <c r="N7" i="164"/>
  <c r="P60" i="164"/>
  <c r="J60" i="164"/>
  <c r="K60" i="164"/>
  <c r="I60" i="164"/>
  <c r="N60" i="164"/>
  <c r="M60" i="164"/>
  <c r="L60" i="164"/>
  <c r="H60" i="164"/>
  <c r="G60" i="164"/>
  <c r="F60" i="164"/>
  <c r="O60" i="164"/>
  <c r="L56" i="164"/>
  <c r="F56" i="164"/>
  <c r="P56" i="164"/>
  <c r="I56" i="164"/>
  <c r="N56" i="164"/>
  <c r="H56" i="164"/>
  <c r="G56" i="164"/>
  <c r="O56" i="164"/>
  <c r="M56" i="164"/>
  <c r="K56" i="164"/>
  <c r="J56" i="164"/>
  <c r="Q90" i="164"/>
  <c r="K66" i="164"/>
  <c r="I66" i="164"/>
  <c r="L66" i="164"/>
  <c r="G66" i="164"/>
  <c r="N66" i="164"/>
  <c r="M66" i="164"/>
  <c r="J66" i="164"/>
  <c r="H66" i="164"/>
  <c r="F66" i="164"/>
  <c r="O27" i="164"/>
  <c r="H27" i="164"/>
  <c r="J27" i="164"/>
  <c r="N27" i="164"/>
  <c r="I27" i="164"/>
  <c r="F27" i="164"/>
  <c r="Q27" i="164" s="1"/>
  <c r="P27" i="164"/>
  <c r="M27" i="164"/>
  <c r="K27" i="164"/>
  <c r="H77" i="164"/>
  <c r="E28" i="242" s="1"/>
  <c r="M6" i="164"/>
  <c r="O6" i="164"/>
  <c r="H6" i="164"/>
  <c r="L6" i="164"/>
  <c r="F6" i="164"/>
  <c r="K6" i="164"/>
  <c r="J6" i="164"/>
  <c r="I6" i="164"/>
  <c r="G6" i="164"/>
  <c r="P6" i="164"/>
  <c r="N6" i="164"/>
  <c r="L81" i="164"/>
  <c r="R81" i="164" s="1"/>
  <c r="O75" i="164"/>
  <c r="R75" i="164" s="1"/>
  <c r="Q4" i="164"/>
  <c r="R4" i="164" s="1"/>
  <c r="M31" i="164"/>
  <c r="G31" i="164"/>
  <c r="L31" i="164"/>
  <c r="J31" i="164"/>
  <c r="P31" i="164"/>
  <c r="F31" i="164"/>
  <c r="O31" i="164"/>
  <c r="N31" i="164"/>
  <c r="K31" i="164"/>
  <c r="H31" i="164"/>
  <c r="I31" i="164"/>
  <c r="K10" i="164"/>
  <c r="P10" i="164"/>
  <c r="I10" i="164"/>
  <c r="N10" i="164"/>
  <c r="G10" i="164"/>
  <c r="M10" i="164"/>
  <c r="F10" i="164"/>
  <c r="L10" i="164"/>
  <c r="J10" i="164"/>
  <c r="H10" i="164"/>
  <c r="O10" i="164"/>
  <c r="N61" i="164"/>
  <c r="H61" i="164"/>
  <c r="K61" i="164"/>
  <c r="M61" i="164"/>
  <c r="J61" i="164"/>
  <c r="L61" i="164"/>
  <c r="I61" i="164"/>
  <c r="G61" i="164"/>
  <c r="F61" i="164"/>
  <c r="P61" i="164"/>
  <c r="O61" i="164"/>
  <c r="H67" i="164"/>
  <c r="R67" i="164"/>
  <c r="H94" i="164"/>
  <c r="O94" i="164" s="1"/>
  <c r="R94" i="164" s="1"/>
  <c r="R50" i="164"/>
  <c r="N55" i="164"/>
  <c r="H55" i="164"/>
  <c r="P55" i="164"/>
  <c r="I55" i="164"/>
  <c r="K55" i="164"/>
  <c r="L55" i="164"/>
  <c r="G55" i="164"/>
  <c r="F55" i="164"/>
  <c r="O55" i="164"/>
  <c r="M55" i="164"/>
  <c r="J55" i="164"/>
  <c r="N77" i="164"/>
  <c r="K28" i="242" s="1"/>
  <c r="N3" i="164"/>
  <c r="H3" i="164"/>
  <c r="L3" i="164"/>
  <c r="F3" i="164"/>
  <c r="K3" i="164"/>
  <c r="P3" i="164"/>
  <c r="O3" i="164"/>
  <c r="J3" i="164"/>
  <c r="M3" i="164"/>
  <c r="I3" i="164"/>
  <c r="G3" i="164"/>
  <c r="N53" i="164"/>
  <c r="H53" i="164"/>
  <c r="K53" i="164"/>
  <c r="I53" i="164"/>
  <c r="G53" i="164"/>
  <c r="F53" i="164"/>
  <c r="M53" i="164"/>
  <c r="L53" i="164"/>
  <c r="J53" i="164"/>
  <c r="F88" i="164"/>
  <c r="D87" i="164"/>
  <c r="L77" i="164"/>
  <c r="I28" i="242" s="1"/>
  <c r="N51" i="164"/>
  <c r="H51" i="164"/>
  <c r="H71" i="164" s="1"/>
  <c r="M51" i="164"/>
  <c r="M71" i="164" s="1"/>
  <c r="F51" i="164"/>
  <c r="G51" i="164"/>
  <c r="I51" i="164"/>
  <c r="L51" i="164"/>
  <c r="K51" i="164"/>
  <c r="K71" i="164" s="1"/>
  <c r="J51" i="164"/>
  <c r="L16" i="164"/>
  <c r="F16" i="164"/>
  <c r="K16" i="164"/>
  <c r="N16" i="164"/>
  <c r="M16" i="164"/>
  <c r="J16" i="164"/>
  <c r="I16" i="164"/>
  <c r="P16" i="164"/>
  <c r="O16" i="164"/>
  <c r="H16" i="164"/>
  <c r="G16" i="164"/>
  <c r="P17" i="164"/>
  <c r="J17" i="164"/>
  <c r="L17" i="164"/>
  <c r="H17" i="164"/>
  <c r="O17" i="164"/>
  <c r="G17" i="164"/>
  <c r="N17" i="164"/>
  <c r="F17" i="164"/>
  <c r="M17" i="164"/>
  <c r="K17" i="164"/>
  <c r="I17" i="164"/>
  <c r="F68" i="164"/>
  <c r="R68" i="164" s="1"/>
  <c r="K29" i="164"/>
  <c r="L29" i="164"/>
  <c r="M29" i="164"/>
  <c r="N29" i="164"/>
  <c r="J29" i="164"/>
  <c r="I29" i="164"/>
  <c r="H29" i="164"/>
  <c r="P29" i="164"/>
  <c r="O29" i="164"/>
  <c r="G29" i="164"/>
  <c r="F29" i="164"/>
  <c r="K34" i="164"/>
  <c r="O34" i="164"/>
  <c r="H34" i="164"/>
  <c r="P34" i="164"/>
  <c r="G34" i="164"/>
  <c r="M34" i="164"/>
  <c r="F34" i="164"/>
  <c r="N34" i="164"/>
  <c r="L34" i="164"/>
  <c r="J34" i="164"/>
  <c r="I34" i="164"/>
  <c r="F69" i="164"/>
  <c r="L69" i="164" s="1"/>
  <c r="R69" i="164" s="1"/>
  <c r="D93" i="164"/>
  <c r="R12" i="164"/>
  <c r="G77" i="164"/>
  <c r="D28" i="242" s="1"/>
  <c r="F15" i="164"/>
  <c r="L15" i="164" s="1"/>
  <c r="F15" i="163"/>
  <c r="L15" i="163" s="1"/>
  <c r="R15" i="163" s="1"/>
  <c r="J64" i="163"/>
  <c r="I64" i="163"/>
  <c r="K64" i="163"/>
  <c r="M64" i="163"/>
  <c r="L64" i="163"/>
  <c r="H64" i="163"/>
  <c r="N64" i="163"/>
  <c r="G64" i="163"/>
  <c r="F64" i="163"/>
  <c r="M5" i="163"/>
  <c r="G5" i="163"/>
  <c r="N5" i="163"/>
  <c r="L5" i="163"/>
  <c r="O5" i="163"/>
  <c r="H5" i="163"/>
  <c r="J5" i="163"/>
  <c r="P5" i="163"/>
  <c r="I5" i="163"/>
  <c r="K5" i="163"/>
  <c r="F5" i="163"/>
  <c r="Q5" i="163" s="1"/>
  <c r="Q90" i="163"/>
  <c r="L90" i="163" s="1"/>
  <c r="R90" i="163" s="1"/>
  <c r="R68" i="163"/>
  <c r="F68" i="163"/>
  <c r="K9" i="163"/>
  <c r="O9" i="163"/>
  <c r="H9" i="163"/>
  <c r="N9" i="163"/>
  <c r="G9" i="163"/>
  <c r="M9" i="163"/>
  <c r="F9" i="163"/>
  <c r="P9" i="163"/>
  <c r="I9" i="163"/>
  <c r="L9" i="163"/>
  <c r="J9" i="163"/>
  <c r="M76" i="163"/>
  <c r="G76" i="163"/>
  <c r="K76" i="163"/>
  <c r="L76" i="163"/>
  <c r="J76" i="163"/>
  <c r="I76" i="163"/>
  <c r="H76" i="163"/>
  <c r="N76" i="163"/>
  <c r="F76" i="163"/>
  <c r="O76" i="163" s="1"/>
  <c r="K33" i="163"/>
  <c r="L33" i="163"/>
  <c r="F33" i="163"/>
  <c r="J33" i="163"/>
  <c r="I33" i="163"/>
  <c r="P33" i="163"/>
  <c r="H33" i="163"/>
  <c r="M33" i="163"/>
  <c r="O33" i="163"/>
  <c r="N33" i="163"/>
  <c r="G33" i="163"/>
  <c r="I62" i="163"/>
  <c r="N62" i="163" s="1"/>
  <c r="R62" i="163" s="1"/>
  <c r="M58" i="163"/>
  <c r="G58" i="163"/>
  <c r="O58" i="163"/>
  <c r="H58" i="163"/>
  <c r="P58" i="163"/>
  <c r="I58" i="163"/>
  <c r="K58" i="163"/>
  <c r="J58" i="163"/>
  <c r="F58" i="163"/>
  <c r="L58" i="163"/>
  <c r="N58" i="163"/>
  <c r="O10" i="163"/>
  <c r="I10" i="163"/>
  <c r="P10" i="163"/>
  <c r="H10" i="163"/>
  <c r="N10" i="163"/>
  <c r="G10" i="163"/>
  <c r="M10" i="163"/>
  <c r="F10" i="163"/>
  <c r="J10" i="163"/>
  <c r="K10" i="163"/>
  <c r="L10" i="163"/>
  <c r="M55" i="163"/>
  <c r="G55" i="163"/>
  <c r="N55" i="163"/>
  <c r="F55" i="163"/>
  <c r="O55" i="163"/>
  <c r="H55" i="163"/>
  <c r="J55" i="163"/>
  <c r="I55" i="163"/>
  <c r="K55" i="163"/>
  <c r="P55" i="163"/>
  <c r="L55" i="163"/>
  <c r="F81" i="163"/>
  <c r="L81" i="163" s="1"/>
  <c r="F89" i="163"/>
  <c r="L89" i="163" s="1"/>
  <c r="R66" i="163"/>
  <c r="M29" i="163"/>
  <c r="G29" i="163"/>
  <c r="N29" i="163"/>
  <c r="H29" i="163"/>
  <c r="L29" i="163"/>
  <c r="K29" i="163"/>
  <c r="J29" i="163"/>
  <c r="O29" i="163"/>
  <c r="P29" i="163"/>
  <c r="I29" i="163"/>
  <c r="F29" i="163"/>
  <c r="L17" i="163"/>
  <c r="F17" i="163"/>
  <c r="M17" i="163"/>
  <c r="K17" i="163"/>
  <c r="J17" i="163"/>
  <c r="N17" i="163"/>
  <c r="G17" i="163"/>
  <c r="O17" i="163"/>
  <c r="I17" i="163"/>
  <c r="H17" i="163"/>
  <c r="Q17" i="163" s="1"/>
  <c r="P17" i="163"/>
  <c r="M51" i="163"/>
  <c r="G51" i="163"/>
  <c r="K51" i="163"/>
  <c r="L51" i="163"/>
  <c r="N51" i="163"/>
  <c r="J51" i="163"/>
  <c r="F51" i="163"/>
  <c r="I51" i="163"/>
  <c r="H51" i="163"/>
  <c r="J65" i="163"/>
  <c r="L65" i="163"/>
  <c r="M65" i="163"/>
  <c r="F65" i="163"/>
  <c r="K65" i="163"/>
  <c r="I65" i="163"/>
  <c r="H65" i="163"/>
  <c r="N65" i="163"/>
  <c r="G65" i="163"/>
  <c r="O65" i="163" s="1"/>
  <c r="Q48" i="163"/>
  <c r="R48" i="163" s="1"/>
  <c r="F11" i="163"/>
  <c r="R11" i="163" s="1"/>
  <c r="J12" i="163"/>
  <c r="M12" i="163"/>
  <c r="F12" i="163"/>
  <c r="L12" i="163"/>
  <c r="K12" i="163"/>
  <c r="N12" i="163"/>
  <c r="G12" i="163"/>
  <c r="H12" i="163"/>
  <c r="I12" i="163"/>
  <c r="N16" i="163"/>
  <c r="H16" i="163"/>
  <c r="L16" i="163"/>
  <c r="K16" i="163"/>
  <c r="J16" i="163"/>
  <c r="M16" i="163"/>
  <c r="F16" i="163"/>
  <c r="G16" i="163"/>
  <c r="O16" i="163"/>
  <c r="I16" i="163"/>
  <c r="P16" i="163"/>
  <c r="F44" i="163"/>
  <c r="F46" i="163" s="1"/>
  <c r="R63" i="163"/>
  <c r="F63" i="163"/>
  <c r="O7" i="163"/>
  <c r="I7" i="163"/>
  <c r="N7" i="163"/>
  <c r="G7" i="163"/>
  <c r="M7" i="163"/>
  <c r="F7" i="163"/>
  <c r="L7" i="163"/>
  <c r="P7" i="163"/>
  <c r="H7" i="163"/>
  <c r="K7" i="163"/>
  <c r="J7" i="163"/>
  <c r="K27" i="163"/>
  <c r="O27" i="163"/>
  <c r="F27" i="163"/>
  <c r="N27" i="163"/>
  <c r="M27" i="163"/>
  <c r="P27" i="163"/>
  <c r="H27" i="163"/>
  <c r="J27" i="163"/>
  <c r="I27" i="163"/>
  <c r="D87" i="163"/>
  <c r="F88" i="163"/>
  <c r="L88" i="163" s="1"/>
  <c r="M53" i="163"/>
  <c r="G53" i="163"/>
  <c r="I53" i="163"/>
  <c r="J53" i="163"/>
  <c r="L53" i="163"/>
  <c r="K53" i="163"/>
  <c r="H53" i="163"/>
  <c r="N53" i="163"/>
  <c r="F53" i="163"/>
  <c r="O28" i="163"/>
  <c r="I28" i="163"/>
  <c r="P28" i="163"/>
  <c r="J28" i="163"/>
  <c r="H28" i="163"/>
  <c r="G28" i="163"/>
  <c r="N28" i="163"/>
  <c r="F28" i="163"/>
  <c r="K28" i="163"/>
  <c r="M28" i="163"/>
  <c r="L28" i="163"/>
  <c r="O31" i="163"/>
  <c r="I31" i="163"/>
  <c r="P31" i="163"/>
  <c r="J31" i="163"/>
  <c r="L31" i="163"/>
  <c r="K31" i="163"/>
  <c r="H31" i="163"/>
  <c r="M31" i="163"/>
  <c r="N31" i="163"/>
  <c r="G31" i="163"/>
  <c r="Q31" i="163" s="1"/>
  <c r="F31" i="163"/>
  <c r="M32" i="163"/>
  <c r="G32" i="163"/>
  <c r="N32" i="163"/>
  <c r="H32" i="163"/>
  <c r="P32" i="163"/>
  <c r="F32" i="163"/>
  <c r="O32" i="163"/>
  <c r="L32" i="163"/>
  <c r="I32" i="163"/>
  <c r="K32" i="163"/>
  <c r="J32" i="163"/>
  <c r="L26" i="163"/>
  <c r="F26" i="163"/>
  <c r="M26" i="163"/>
  <c r="K26" i="163"/>
  <c r="J26" i="163"/>
  <c r="N26" i="163"/>
  <c r="G26" i="163"/>
  <c r="I26" i="163"/>
  <c r="H26" i="163"/>
  <c r="P26" i="163"/>
  <c r="O26" i="163"/>
  <c r="M54" i="163"/>
  <c r="G54" i="163"/>
  <c r="K54" i="163"/>
  <c r="L54" i="163"/>
  <c r="J54" i="163"/>
  <c r="I54" i="163"/>
  <c r="H54" i="163"/>
  <c r="N54" i="163"/>
  <c r="F54" i="163"/>
  <c r="O54" i="163" s="1"/>
  <c r="H94" i="163"/>
  <c r="R94" i="163"/>
  <c r="O94" i="163"/>
  <c r="D92" i="163"/>
  <c r="P13" i="163"/>
  <c r="J13" i="163"/>
  <c r="O13" i="163"/>
  <c r="H13" i="163"/>
  <c r="N13" i="163"/>
  <c r="G13" i="163"/>
  <c r="M13" i="163"/>
  <c r="F13" i="163"/>
  <c r="I13" i="163"/>
  <c r="L13" i="163"/>
  <c r="K13" i="163"/>
  <c r="M75" i="163"/>
  <c r="G75" i="163"/>
  <c r="I75" i="163"/>
  <c r="J75" i="163"/>
  <c r="L75" i="163"/>
  <c r="K75" i="163"/>
  <c r="H75" i="163"/>
  <c r="N75" i="163"/>
  <c r="F75" i="163"/>
  <c r="M52" i="163"/>
  <c r="G52" i="163"/>
  <c r="N52" i="163"/>
  <c r="F52" i="163"/>
  <c r="H52" i="163"/>
  <c r="L52" i="163"/>
  <c r="K52" i="163"/>
  <c r="J52" i="163"/>
  <c r="I52" i="163"/>
  <c r="O52" i="163" s="1"/>
  <c r="M74" i="163"/>
  <c r="G74" i="163"/>
  <c r="N74" i="163"/>
  <c r="F74" i="163"/>
  <c r="H74" i="163"/>
  <c r="L74" i="163"/>
  <c r="K74" i="163"/>
  <c r="J74" i="163"/>
  <c r="I74" i="163"/>
  <c r="R45" i="163"/>
  <c r="L45" i="163"/>
  <c r="L46" i="163" s="1"/>
  <c r="M8" i="163"/>
  <c r="G8" i="163"/>
  <c r="O8" i="163"/>
  <c r="H8" i="163"/>
  <c r="N8" i="163"/>
  <c r="F8" i="163"/>
  <c r="L8" i="163"/>
  <c r="P8" i="163"/>
  <c r="I8" i="163"/>
  <c r="J8" i="163"/>
  <c r="K8" i="163"/>
  <c r="P34" i="163"/>
  <c r="O34" i="163"/>
  <c r="I34" i="163"/>
  <c r="J34" i="163"/>
  <c r="N34" i="163"/>
  <c r="F34" i="163"/>
  <c r="Q34" i="163" s="1"/>
  <c r="R34" i="163" s="1"/>
  <c r="M34" i="163"/>
  <c r="L34" i="163"/>
  <c r="G34" i="163"/>
  <c r="K34" i="163"/>
  <c r="H34" i="163"/>
  <c r="M50" i="163"/>
  <c r="G50" i="163"/>
  <c r="I50" i="163"/>
  <c r="J50" i="163"/>
  <c r="N50" i="163"/>
  <c r="L50" i="163"/>
  <c r="F50" i="163"/>
  <c r="K50" i="163"/>
  <c r="H50" i="163"/>
  <c r="K3" i="163"/>
  <c r="N3" i="163"/>
  <c r="G3" i="163"/>
  <c r="L3" i="163"/>
  <c r="J3" i="163"/>
  <c r="O3" i="163"/>
  <c r="F3" i="163"/>
  <c r="I3" i="163"/>
  <c r="P3" i="163"/>
  <c r="M3" i="163"/>
  <c r="H3" i="163"/>
  <c r="F69" i="163"/>
  <c r="L69" i="163" s="1"/>
  <c r="R69" i="163" s="1"/>
  <c r="K56" i="163"/>
  <c r="N56" i="163"/>
  <c r="G56" i="163"/>
  <c r="O56" i="163"/>
  <c r="H56" i="163"/>
  <c r="F56" i="163"/>
  <c r="P56" i="163"/>
  <c r="M56" i="163"/>
  <c r="I56" i="163"/>
  <c r="L56" i="163"/>
  <c r="J56" i="163"/>
  <c r="M61" i="163"/>
  <c r="G61" i="163"/>
  <c r="P61" i="163"/>
  <c r="I61" i="163"/>
  <c r="J61" i="163"/>
  <c r="L61" i="163"/>
  <c r="K61" i="163"/>
  <c r="H61" i="163"/>
  <c r="N61" i="163"/>
  <c r="F61" i="163"/>
  <c r="O61" i="163"/>
  <c r="O57" i="163"/>
  <c r="I57" i="163"/>
  <c r="N57" i="163"/>
  <c r="G57" i="163"/>
  <c r="P57" i="163"/>
  <c r="H57" i="163"/>
  <c r="M57" i="163"/>
  <c r="L57" i="163"/>
  <c r="K57" i="163"/>
  <c r="J57" i="163"/>
  <c r="F57" i="163"/>
  <c r="D46" i="163"/>
  <c r="I43" i="163"/>
  <c r="I46" i="163" s="1"/>
  <c r="O4" i="163"/>
  <c r="I4" i="163"/>
  <c r="L4" i="163"/>
  <c r="N4" i="163"/>
  <c r="G4" i="163"/>
  <c r="H4" i="163"/>
  <c r="F4" i="163"/>
  <c r="K4" i="163"/>
  <c r="P4" i="163"/>
  <c r="J4" i="163"/>
  <c r="M4" i="163"/>
  <c r="F72" i="163"/>
  <c r="R72" i="163" s="1"/>
  <c r="O60" i="163"/>
  <c r="I60" i="163"/>
  <c r="P60" i="163"/>
  <c r="H60" i="163"/>
  <c r="J60" i="163"/>
  <c r="N60" i="163"/>
  <c r="M60" i="163"/>
  <c r="L60" i="163"/>
  <c r="F60" i="163"/>
  <c r="K60" i="163"/>
  <c r="G60" i="163"/>
  <c r="K6" i="163"/>
  <c r="N6" i="163"/>
  <c r="G6" i="163"/>
  <c r="M6" i="163"/>
  <c r="F6" i="163"/>
  <c r="O6" i="163"/>
  <c r="H6" i="163"/>
  <c r="P6" i="163"/>
  <c r="I6" i="163"/>
  <c r="L6" i="163"/>
  <c r="J6" i="163"/>
  <c r="M73" i="163"/>
  <c r="G73" i="163"/>
  <c r="K73" i="163"/>
  <c r="L73" i="163"/>
  <c r="N73" i="163"/>
  <c r="J73" i="163"/>
  <c r="J77" i="163" s="1"/>
  <c r="G27" i="242" s="1"/>
  <c r="F73" i="163"/>
  <c r="I73" i="163"/>
  <c r="H73" i="163"/>
  <c r="H77" i="163" s="1"/>
  <c r="E27" i="242" s="1"/>
  <c r="K30" i="163"/>
  <c r="L30" i="163"/>
  <c r="F30" i="163"/>
  <c r="P30" i="163"/>
  <c r="H30" i="163"/>
  <c r="O30" i="163"/>
  <c r="G30" i="163"/>
  <c r="N30" i="163"/>
  <c r="I30" i="163"/>
  <c r="M30" i="163"/>
  <c r="J30" i="163"/>
  <c r="K59" i="163"/>
  <c r="O59" i="163"/>
  <c r="H59" i="163"/>
  <c r="P59" i="163"/>
  <c r="I59" i="163"/>
  <c r="G59" i="163"/>
  <c r="F59" i="163"/>
  <c r="N59" i="163"/>
  <c r="J59" i="163"/>
  <c r="M59" i="163"/>
  <c r="L59" i="163"/>
  <c r="D93" i="163"/>
  <c r="R47" i="163"/>
  <c r="N14" i="163"/>
  <c r="H14" i="163"/>
  <c r="P14" i="163"/>
  <c r="I14" i="163"/>
  <c r="O14" i="163"/>
  <c r="G14" i="163"/>
  <c r="M14" i="163"/>
  <c r="F14" i="163"/>
  <c r="J14" i="163"/>
  <c r="K14" i="163"/>
  <c r="L14" i="163"/>
  <c r="R56" i="162"/>
  <c r="R13" i="162"/>
  <c r="O75" i="162"/>
  <c r="R75" i="162" s="1"/>
  <c r="N9" i="162"/>
  <c r="H9" i="162"/>
  <c r="O9" i="162"/>
  <c r="I9" i="162"/>
  <c r="J9" i="162"/>
  <c r="G9" i="162"/>
  <c r="M9" i="162"/>
  <c r="K9" i="162"/>
  <c r="P9" i="162"/>
  <c r="L9" i="162"/>
  <c r="F9" i="162"/>
  <c r="R11" i="162"/>
  <c r="F11" i="162"/>
  <c r="M14" i="162"/>
  <c r="G14" i="162"/>
  <c r="L14" i="162"/>
  <c r="N14" i="162"/>
  <c r="F14" i="162"/>
  <c r="H14" i="162"/>
  <c r="P14" i="162"/>
  <c r="K14" i="162"/>
  <c r="I14" i="162"/>
  <c r="O14" i="162"/>
  <c r="J14" i="162"/>
  <c r="P58" i="162"/>
  <c r="J58" i="162"/>
  <c r="N58" i="162"/>
  <c r="H58" i="162"/>
  <c r="O58" i="162"/>
  <c r="F58" i="162"/>
  <c r="G58" i="162"/>
  <c r="M58" i="162"/>
  <c r="L58" i="162"/>
  <c r="K58" i="162"/>
  <c r="I58" i="162"/>
  <c r="K17" i="162"/>
  <c r="P17" i="162"/>
  <c r="I17" i="162"/>
  <c r="J17" i="162"/>
  <c r="G17" i="162"/>
  <c r="O17" i="162"/>
  <c r="F17" i="162"/>
  <c r="M17" i="162"/>
  <c r="H17" i="162"/>
  <c r="N17" i="162"/>
  <c r="L17" i="162"/>
  <c r="M64" i="162"/>
  <c r="G64" i="162"/>
  <c r="K64" i="162"/>
  <c r="F64" i="162"/>
  <c r="H64" i="162"/>
  <c r="I64" i="162"/>
  <c r="N64" i="162"/>
  <c r="L64" i="162"/>
  <c r="J64" i="162"/>
  <c r="F88" i="162"/>
  <c r="L88" i="162" s="1"/>
  <c r="R88" i="162" s="1"/>
  <c r="D87" i="162"/>
  <c r="M4" i="162"/>
  <c r="G4" i="162"/>
  <c r="P4" i="162"/>
  <c r="I4" i="162"/>
  <c r="O4" i="162"/>
  <c r="H4" i="162"/>
  <c r="L4" i="162"/>
  <c r="J4" i="162"/>
  <c r="N4" i="162"/>
  <c r="K4" i="162"/>
  <c r="F4" i="162"/>
  <c r="L60" i="162"/>
  <c r="F60" i="162"/>
  <c r="P60" i="162"/>
  <c r="J60" i="162"/>
  <c r="N60" i="162"/>
  <c r="I60" i="162"/>
  <c r="K60" i="162"/>
  <c r="H60" i="162"/>
  <c r="G60" i="162"/>
  <c r="O60" i="162"/>
  <c r="M60" i="162"/>
  <c r="N59" i="162"/>
  <c r="H59" i="162"/>
  <c r="L59" i="162"/>
  <c r="F59" i="162"/>
  <c r="J59" i="162"/>
  <c r="M59" i="162"/>
  <c r="O59" i="162"/>
  <c r="G59" i="162"/>
  <c r="P59" i="162"/>
  <c r="K59" i="162"/>
  <c r="I59" i="162"/>
  <c r="O3" i="162"/>
  <c r="I3" i="162"/>
  <c r="P3" i="162"/>
  <c r="H3" i="162"/>
  <c r="N3" i="162"/>
  <c r="G3" i="162"/>
  <c r="L3" i="162"/>
  <c r="J3" i="162"/>
  <c r="F3" i="162"/>
  <c r="M3" i="162"/>
  <c r="K3" i="162"/>
  <c r="F89" i="162"/>
  <c r="L89" i="162" s="1"/>
  <c r="M29" i="162"/>
  <c r="G29" i="162"/>
  <c r="L29" i="162"/>
  <c r="N29" i="162"/>
  <c r="F29" i="162"/>
  <c r="H29" i="162"/>
  <c r="O29" i="162"/>
  <c r="P29" i="162"/>
  <c r="K29" i="162"/>
  <c r="I29" i="162"/>
  <c r="J29" i="162"/>
  <c r="K26" i="162"/>
  <c r="P26" i="162"/>
  <c r="I26" i="162"/>
  <c r="J26" i="162"/>
  <c r="N26" i="162"/>
  <c r="M26" i="162"/>
  <c r="H26" i="162"/>
  <c r="O26" i="162"/>
  <c r="F26" i="162"/>
  <c r="L26" i="162"/>
  <c r="G26" i="162"/>
  <c r="M66" i="162"/>
  <c r="G66" i="162"/>
  <c r="K66" i="162"/>
  <c r="I66" i="162"/>
  <c r="F66" i="162"/>
  <c r="N66" i="162"/>
  <c r="L66" i="162"/>
  <c r="J66" i="162"/>
  <c r="H66" i="162"/>
  <c r="J52" i="162"/>
  <c r="N52" i="162"/>
  <c r="H52" i="162"/>
  <c r="L52" i="162"/>
  <c r="G52" i="162"/>
  <c r="I52" i="162"/>
  <c r="M52" i="162"/>
  <c r="K52" i="162"/>
  <c r="F52" i="162"/>
  <c r="J74" i="162"/>
  <c r="N74" i="162"/>
  <c r="H74" i="162"/>
  <c r="L74" i="162"/>
  <c r="G74" i="162"/>
  <c r="I74" i="162"/>
  <c r="M74" i="162"/>
  <c r="K74" i="162"/>
  <c r="F74" i="162"/>
  <c r="O28" i="162"/>
  <c r="I28" i="162"/>
  <c r="L28" i="162"/>
  <c r="M28" i="162"/>
  <c r="F28" i="162"/>
  <c r="J28" i="162"/>
  <c r="H28" i="162"/>
  <c r="G28" i="162"/>
  <c r="P28" i="162"/>
  <c r="K28" i="162"/>
  <c r="N28" i="162"/>
  <c r="J53" i="162"/>
  <c r="N53" i="162"/>
  <c r="H53" i="162"/>
  <c r="I53" i="162"/>
  <c r="F53" i="162"/>
  <c r="G53" i="162"/>
  <c r="M53" i="162"/>
  <c r="L53" i="162"/>
  <c r="K53" i="162"/>
  <c r="Q61" i="162"/>
  <c r="R61" i="162" s="1"/>
  <c r="J51" i="162"/>
  <c r="N51" i="162"/>
  <c r="H51" i="162"/>
  <c r="F51" i="162"/>
  <c r="I51" i="162"/>
  <c r="K51" i="162"/>
  <c r="M51" i="162"/>
  <c r="G51" i="162"/>
  <c r="L51" i="162"/>
  <c r="K30" i="162"/>
  <c r="M30" i="162"/>
  <c r="F30" i="162"/>
  <c r="N30" i="162"/>
  <c r="G30" i="162"/>
  <c r="O30" i="162"/>
  <c r="L30" i="162"/>
  <c r="J30" i="162"/>
  <c r="I30" i="162"/>
  <c r="P30" i="162"/>
  <c r="H30" i="162"/>
  <c r="H67" i="162"/>
  <c r="R67" i="162" s="1"/>
  <c r="H94" i="162"/>
  <c r="O94" i="162" s="1"/>
  <c r="R94" i="162" s="1"/>
  <c r="R27" i="162"/>
  <c r="J76" i="162"/>
  <c r="N76" i="162"/>
  <c r="H76" i="162"/>
  <c r="F76" i="162"/>
  <c r="G76" i="162"/>
  <c r="M76" i="162"/>
  <c r="L76" i="162"/>
  <c r="K76" i="162"/>
  <c r="I76" i="162"/>
  <c r="L57" i="162"/>
  <c r="F57" i="162"/>
  <c r="P57" i="162"/>
  <c r="J57" i="162"/>
  <c r="K57" i="162"/>
  <c r="H57" i="162"/>
  <c r="I57" i="162"/>
  <c r="N57" i="162"/>
  <c r="O57" i="162"/>
  <c r="M57" i="162"/>
  <c r="G57" i="162"/>
  <c r="I43" i="162"/>
  <c r="I46" i="162" s="1"/>
  <c r="D46" i="162"/>
  <c r="R43" i="162"/>
  <c r="O31" i="162"/>
  <c r="I31" i="162"/>
  <c r="M31" i="162"/>
  <c r="F31" i="162"/>
  <c r="N31" i="162"/>
  <c r="G31" i="162"/>
  <c r="K31" i="162"/>
  <c r="J31" i="162"/>
  <c r="H31" i="162"/>
  <c r="L31" i="162"/>
  <c r="P31" i="162"/>
  <c r="K5" i="162"/>
  <c r="P5" i="162"/>
  <c r="I5" i="162"/>
  <c r="O5" i="162"/>
  <c r="H5" i="162"/>
  <c r="M5" i="162"/>
  <c r="F5" i="162"/>
  <c r="J5" i="162"/>
  <c r="L5" i="162"/>
  <c r="G5" i="162"/>
  <c r="N5" i="162"/>
  <c r="J54" i="162"/>
  <c r="N54" i="162"/>
  <c r="H54" i="162"/>
  <c r="F54" i="162"/>
  <c r="G54" i="162"/>
  <c r="K54" i="162"/>
  <c r="I54" i="162"/>
  <c r="M54" i="162"/>
  <c r="L54" i="162"/>
  <c r="O33" i="162"/>
  <c r="I33" i="162"/>
  <c r="L33" i="162"/>
  <c r="P33" i="162"/>
  <c r="G33" i="162"/>
  <c r="H33" i="162"/>
  <c r="N33" i="162"/>
  <c r="M33" i="162"/>
  <c r="K33" i="162"/>
  <c r="F33" i="162"/>
  <c r="J33" i="162"/>
  <c r="F69" i="162"/>
  <c r="L69" i="162" s="1"/>
  <c r="Q90" i="162"/>
  <c r="L90" i="162" s="1"/>
  <c r="R90" i="162" s="1"/>
  <c r="F44" i="162"/>
  <c r="F46" i="162" s="1"/>
  <c r="R7" i="162"/>
  <c r="I62" i="162"/>
  <c r="N62" i="162" s="1"/>
  <c r="R62" i="162" s="1"/>
  <c r="M65" i="162"/>
  <c r="G65" i="162"/>
  <c r="K65" i="162"/>
  <c r="L65" i="162"/>
  <c r="F65" i="162"/>
  <c r="H65" i="162"/>
  <c r="O65" i="162" s="1"/>
  <c r="J65" i="162"/>
  <c r="I65" i="162"/>
  <c r="N65" i="162"/>
  <c r="M12" i="162"/>
  <c r="G12" i="162"/>
  <c r="N12" i="162"/>
  <c r="H12" i="162"/>
  <c r="L12" i="162"/>
  <c r="J12" i="162"/>
  <c r="F12" i="162"/>
  <c r="K12" i="162"/>
  <c r="I12" i="162"/>
  <c r="J73" i="162"/>
  <c r="J77" i="162" s="1"/>
  <c r="G26" i="242" s="1"/>
  <c r="N73" i="162"/>
  <c r="N77" i="162" s="1"/>
  <c r="K26" i="242" s="1"/>
  <c r="H73" i="162"/>
  <c r="H77" i="162" s="1"/>
  <c r="E26" i="242" s="1"/>
  <c r="F73" i="162"/>
  <c r="I73" i="162"/>
  <c r="K73" i="162"/>
  <c r="G73" i="162"/>
  <c r="M73" i="162"/>
  <c r="M77" i="162" s="1"/>
  <c r="J26" i="242" s="1"/>
  <c r="L73" i="162"/>
  <c r="L77" i="162" s="1"/>
  <c r="I26" i="242" s="1"/>
  <c r="M32" i="162"/>
  <c r="G32" i="162"/>
  <c r="N32" i="162"/>
  <c r="F32" i="162"/>
  <c r="O32" i="162"/>
  <c r="H32" i="162"/>
  <c r="I32" i="162"/>
  <c r="P32" i="162"/>
  <c r="L32" i="162"/>
  <c r="J32" i="162"/>
  <c r="K32" i="162"/>
  <c r="P93" i="162"/>
  <c r="J93" i="162"/>
  <c r="N93" i="162"/>
  <c r="H93" i="162"/>
  <c r="G93" i="162"/>
  <c r="F93" i="162"/>
  <c r="O93" i="162"/>
  <c r="M93" i="162"/>
  <c r="I93" i="162"/>
  <c r="K93" i="162"/>
  <c r="L93" i="162"/>
  <c r="M16" i="162"/>
  <c r="G16" i="162"/>
  <c r="P16" i="162"/>
  <c r="I16" i="162"/>
  <c r="J16" i="162"/>
  <c r="K16" i="162"/>
  <c r="H16" i="162"/>
  <c r="O16" i="162"/>
  <c r="L16" i="162"/>
  <c r="N16" i="162"/>
  <c r="F16" i="162"/>
  <c r="P8" i="162"/>
  <c r="J8" i="162"/>
  <c r="K8" i="162"/>
  <c r="N8" i="162"/>
  <c r="F8" i="162"/>
  <c r="M8" i="162"/>
  <c r="I8" i="162"/>
  <c r="O8" i="162"/>
  <c r="G8" i="162"/>
  <c r="L8" i="162"/>
  <c r="H8" i="162"/>
  <c r="L92" i="162"/>
  <c r="F92" i="162"/>
  <c r="J92" i="162"/>
  <c r="H92" i="162"/>
  <c r="P55" i="162"/>
  <c r="P71" i="162" s="1"/>
  <c r="P78" i="162" s="1"/>
  <c r="J55" i="162"/>
  <c r="J71" i="162" s="1"/>
  <c r="N55" i="162"/>
  <c r="H55" i="162"/>
  <c r="L55" i="162"/>
  <c r="O55" i="162"/>
  <c r="F55" i="162"/>
  <c r="M55" i="162"/>
  <c r="I55" i="162"/>
  <c r="K55" i="162"/>
  <c r="G55" i="162"/>
  <c r="G71" i="162" s="1"/>
  <c r="F15" i="162"/>
  <c r="M34" i="162"/>
  <c r="G34" i="162"/>
  <c r="K34" i="162"/>
  <c r="N34" i="162"/>
  <c r="J34" i="162"/>
  <c r="L34" i="162"/>
  <c r="P34" i="162"/>
  <c r="O34" i="162"/>
  <c r="I34" i="162"/>
  <c r="F34" i="162"/>
  <c r="H34" i="162"/>
  <c r="K47" i="162"/>
  <c r="K48" i="162" s="1"/>
  <c r="F47" i="162"/>
  <c r="F48" i="162" s="1"/>
  <c r="N47" i="162"/>
  <c r="N48" i="162" s="1"/>
  <c r="D48" i="162"/>
  <c r="F72" i="162"/>
  <c r="F68" i="162"/>
  <c r="R68" i="162" s="1"/>
  <c r="L10" i="162"/>
  <c r="F10" i="162"/>
  <c r="M10" i="162"/>
  <c r="G10" i="162"/>
  <c r="N10" i="162"/>
  <c r="K10" i="162"/>
  <c r="I10" i="162"/>
  <c r="O10" i="162"/>
  <c r="P10" i="162"/>
  <c r="J10" i="162"/>
  <c r="H10" i="162"/>
  <c r="O50" i="162"/>
  <c r="R50" i="162" s="1"/>
  <c r="L45" i="161"/>
  <c r="L46" i="161" s="1"/>
  <c r="F44" i="161"/>
  <c r="F46" i="161" s="1"/>
  <c r="R7" i="161"/>
  <c r="R11" i="161"/>
  <c r="D87" i="161"/>
  <c r="R88" i="161"/>
  <c r="Q90" i="161"/>
  <c r="L90" i="161" s="1"/>
  <c r="R90" i="161" s="1"/>
  <c r="R63" i="161"/>
  <c r="F89" i="161"/>
  <c r="N47" i="161"/>
  <c r="N48" i="161" s="1"/>
  <c r="K47" i="161"/>
  <c r="K48" i="161" s="1"/>
  <c r="F47" i="161"/>
  <c r="F48" i="161" s="1"/>
  <c r="D48" i="161"/>
  <c r="R4" i="161"/>
  <c r="R15" i="161"/>
  <c r="R68" i="161"/>
  <c r="R81" i="161"/>
  <c r="D93" i="161"/>
  <c r="R67" i="161"/>
  <c r="H94" i="161"/>
  <c r="O94" i="161" s="1"/>
  <c r="R62" i="161"/>
  <c r="D92" i="161"/>
  <c r="D46" i="161"/>
  <c r="I43" i="161"/>
  <c r="I46" i="161" s="1"/>
  <c r="R14" i="160"/>
  <c r="N73" i="160"/>
  <c r="H73" i="160"/>
  <c r="J73" i="160"/>
  <c r="F73" i="160"/>
  <c r="G73" i="160"/>
  <c r="M73" i="160"/>
  <c r="L73" i="160"/>
  <c r="I73" i="160"/>
  <c r="K73" i="160"/>
  <c r="F15" i="160"/>
  <c r="F63" i="160"/>
  <c r="R63" i="160" s="1"/>
  <c r="D92" i="160"/>
  <c r="K34" i="160"/>
  <c r="L34" i="160"/>
  <c r="I34" i="160"/>
  <c r="J34" i="160"/>
  <c r="O34" i="160"/>
  <c r="H34" i="160"/>
  <c r="N34" i="160"/>
  <c r="M34" i="160"/>
  <c r="P34" i="160"/>
  <c r="F34" i="160"/>
  <c r="G34" i="160"/>
  <c r="F69" i="160"/>
  <c r="L69" i="160" s="1"/>
  <c r="R69" i="160" s="1"/>
  <c r="L93" i="160"/>
  <c r="F93" i="160"/>
  <c r="N93" i="160"/>
  <c r="H93" i="160"/>
  <c r="P93" i="160"/>
  <c r="G93" i="160"/>
  <c r="O93" i="160"/>
  <c r="M93" i="160"/>
  <c r="I93" i="160"/>
  <c r="K93" i="160"/>
  <c r="J93" i="160"/>
  <c r="P6" i="160"/>
  <c r="J6" i="160"/>
  <c r="M6" i="160"/>
  <c r="F6" i="160"/>
  <c r="L6" i="160"/>
  <c r="K6" i="160"/>
  <c r="N6" i="160"/>
  <c r="G6" i="160"/>
  <c r="O6" i="160"/>
  <c r="I6" i="160"/>
  <c r="H6" i="160"/>
  <c r="N32" i="160"/>
  <c r="H32" i="160"/>
  <c r="O32" i="160"/>
  <c r="G32" i="160"/>
  <c r="P32" i="160"/>
  <c r="I32" i="160"/>
  <c r="J32" i="160"/>
  <c r="F32" i="160"/>
  <c r="Q32" i="160" s="1"/>
  <c r="M32" i="160"/>
  <c r="K32" i="160"/>
  <c r="L32" i="160"/>
  <c r="P57" i="160"/>
  <c r="J57" i="160"/>
  <c r="M57" i="160"/>
  <c r="F57" i="160"/>
  <c r="H57" i="160"/>
  <c r="I57" i="160"/>
  <c r="O57" i="160"/>
  <c r="N57" i="160"/>
  <c r="K57" i="160"/>
  <c r="L57" i="160"/>
  <c r="G57" i="160"/>
  <c r="R50" i="160"/>
  <c r="P17" i="160"/>
  <c r="J17" i="160"/>
  <c r="K17" i="160"/>
  <c r="O17" i="160"/>
  <c r="G17" i="160"/>
  <c r="N17" i="160"/>
  <c r="F17" i="160"/>
  <c r="M17" i="160"/>
  <c r="Q17" i="160" s="1"/>
  <c r="H17" i="160"/>
  <c r="I17" i="160"/>
  <c r="L17" i="160"/>
  <c r="N74" i="160"/>
  <c r="H74" i="160"/>
  <c r="L74" i="160"/>
  <c r="K74" i="160"/>
  <c r="M74" i="160"/>
  <c r="G74" i="160"/>
  <c r="F74" i="160"/>
  <c r="I74" i="160"/>
  <c r="O74" i="160" s="1"/>
  <c r="J74" i="160"/>
  <c r="N53" i="160"/>
  <c r="H53" i="160"/>
  <c r="G53" i="160"/>
  <c r="I53" i="160"/>
  <c r="J53" i="160"/>
  <c r="M53" i="160"/>
  <c r="L53" i="160"/>
  <c r="K53" i="160"/>
  <c r="F53" i="160"/>
  <c r="R60" i="160"/>
  <c r="I12" i="160"/>
  <c r="L12" i="160"/>
  <c r="K12" i="160"/>
  <c r="J12" i="160"/>
  <c r="M12" i="160"/>
  <c r="F12" i="160"/>
  <c r="O12" i="160" s="1"/>
  <c r="G12" i="160"/>
  <c r="N12" i="160"/>
  <c r="H12" i="160"/>
  <c r="L90" i="160"/>
  <c r="R90" i="160" s="1"/>
  <c r="Q90" i="160"/>
  <c r="D46" i="160"/>
  <c r="I43" i="160"/>
  <c r="I46" i="160" s="1"/>
  <c r="R43" i="160"/>
  <c r="N52" i="160"/>
  <c r="H52" i="160"/>
  <c r="L52" i="160"/>
  <c r="K52" i="160"/>
  <c r="M52" i="160"/>
  <c r="I52" i="160"/>
  <c r="J52" i="160"/>
  <c r="F52" i="160"/>
  <c r="O52" i="160" s="1"/>
  <c r="G52" i="160"/>
  <c r="K64" i="160"/>
  <c r="H64" i="160"/>
  <c r="I64" i="160"/>
  <c r="J64" i="160"/>
  <c r="N64" i="160"/>
  <c r="L64" i="160"/>
  <c r="M64" i="160"/>
  <c r="F64" i="160"/>
  <c r="G64" i="160"/>
  <c r="D87" i="160"/>
  <c r="F88" i="160"/>
  <c r="L88" i="160" s="1"/>
  <c r="F11" i="160"/>
  <c r="R11" i="160" s="1"/>
  <c r="L30" i="160"/>
  <c r="F30" i="160"/>
  <c r="N30" i="160"/>
  <c r="G30" i="160"/>
  <c r="O30" i="160"/>
  <c r="H30" i="160"/>
  <c r="P30" i="160"/>
  <c r="J30" i="160"/>
  <c r="M30" i="160"/>
  <c r="K30" i="160"/>
  <c r="I30" i="160"/>
  <c r="Q16" i="160"/>
  <c r="R16" i="160" s="1"/>
  <c r="F72" i="160"/>
  <c r="R72" i="160" s="1"/>
  <c r="N13" i="160"/>
  <c r="H13" i="160"/>
  <c r="O13" i="160"/>
  <c r="I13" i="160"/>
  <c r="G13" i="160"/>
  <c r="P13" i="160"/>
  <c r="F13" i="160"/>
  <c r="M13" i="160"/>
  <c r="J13" i="160"/>
  <c r="L13" i="160"/>
  <c r="K13" i="160"/>
  <c r="L5" i="160"/>
  <c r="F5" i="160"/>
  <c r="M5" i="160"/>
  <c r="K5" i="160"/>
  <c r="J5" i="160"/>
  <c r="N5" i="160"/>
  <c r="G5" i="160"/>
  <c r="H5" i="160"/>
  <c r="O5" i="160"/>
  <c r="P5" i="160"/>
  <c r="I5" i="160"/>
  <c r="L26" i="160"/>
  <c r="J26" i="160"/>
  <c r="K26" i="160"/>
  <c r="O26" i="160"/>
  <c r="F26" i="160"/>
  <c r="N26" i="160"/>
  <c r="M26" i="160"/>
  <c r="P26" i="160"/>
  <c r="G26" i="160"/>
  <c r="H26" i="160"/>
  <c r="I26" i="160"/>
  <c r="N54" i="160"/>
  <c r="H54" i="160"/>
  <c r="J54" i="160"/>
  <c r="M54" i="160"/>
  <c r="F54" i="160"/>
  <c r="K54" i="160"/>
  <c r="L54" i="160"/>
  <c r="G54" i="160"/>
  <c r="I54" i="160"/>
  <c r="N55" i="160"/>
  <c r="H55" i="160"/>
  <c r="L55" i="160"/>
  <c r="J55" i="160"/>
  <c r="K55" i="160"/>
  <c r="F55" i="160"/>
  <c r="M55" i="160"/>
  <c r="P55" i="160"/>
  <c r="O55" i="160"/>
  <c r="G55" i="160"/>
  <c r="I55" i="160"/>
  <c r="Q55" i="160" s="1"/>
  <c r="F81" i="160"/>
  <c r="L81" i="160" s="1"/>
  <c r="R81" i="160" s="1"/>
  <c r="K65" i="160"/>
  <c r="J65" i="160"/>
  <c r="N65" i="160"/>
  <c r="F65" i="160"/>
  <c r="G65" i="160"/>
  <c r="L65" i="160"/>
  <c r="M65" i="160"/>
  <c r="H65" i="160"/>
  <c r="I65" i="160"/>
  <c r="O65" i="160" s="1"/>
  <c r="N29" i="160"/>
  <c r="H29" i="160"/>
  <c r="M29" i="160"/>
  <c r="F29" i="160"/>
  <c r="O29" i="160"/>
  <c r="G29" i="160"/>
  <c r="I29" i="160"/>
  <c r="P29" i="160"/>
  <c r="J29" i="160"/>
  <c r="L29" i="160"/>
  <c r="K29" i="160"/>
  <c r="I62" i="160"/>
  <c r="N62" i="160" s="1"/>
  <c r="N10" i="160"/>
  <c r="H10" i="160"/>
  <c r="O10" i="160"/>
  <c r="G10" i="160"/>
  <c r="M10" i="160"/>
  <c r="F10" i="160"/>
  <c r="L10" i="160"/>
  <c r="P10" i="160"/>
  <c r="I10" i="160"/>
  <c r="J10" i="160"/>
  <c r="Q10" i="160" s="1"/>
  <c r="K10" i="160"/>
  <c r="O75" i="160"/>
  <c r="R75" i="160" s="1"/>
  <c r="L45" i="160"/>
  <c r="L46" i="160" s="1"/>
  <c r="N4" i="160"/>
  <c r="H4" i="160"/>
  <c r="L4" i="160"/>
  <c r="K4" i="160"/>
  <c r="J4" i="160"/>
  <c r="M4" i="160"/>
  <c r="F4" i="160"/>
  <c r="G4" i="160"/>
  <c r="P4" i="160"/>
  <c r="O4" i="160"/>
  <c r="I4" i="160"/>
  <c r="K27" i="160"/>
  <c r="M27" i="160"/>
  <c r="N27" i="160"/>
  <c r="O27" i="160"/>
  <c r="J27" i="160"/>
  <c r="I27" i="160"/>
  <c r="P27" i="160"/>
  <c r="F27" i="160"/>
  <c r="R27" i="160" s="1"/>
  <c r="Q27" i="160"/>
  <c r="H27" i="160"/>
  <c r="L59" i="160"/>
  <c r="F59" i="160"/>
  <c r="N59" i="160"/>
  <c r="G59" i="160"/>
  <c r="O59" i="160"/>
  <c r="P59" i="160"/>
  <c r="H59" i="160"/>
  <c r="M59" i="160"/>
  <c r="K59" i="160"/>
  <c r="J59" i="160"/>
  <c r="I59" i="160"/>
  <c r="L56" i="160"/>
  <c r="F56" i="160"/>
  <c r="M56" i="160"/>
  <c r="N56" i="160"/>
  <c r="O56" i="160"/>
  <c r="G56" i="160"/>
  <c r="P56" i="160"/>
  <c r="K56" i="160"/>
  <c r="J56" i="160"/>
  <c r="H56" i="160"/>
  <c r="I56" i="160"/>
  <c r="F89" i="160"/>
  <c r="L89" i="160" s="1"/>
  <c r="R89" i="160" s="1"/>
  <c r="K66" i="160"/>
  <c r="M66" i="160"/>
  <c r="F66" i="160"/>
  <c r="J66" i="160"/>
  <c r="L66" i="160"/>
  <c r="G66" i="160"/>
  <c r="N66" i="160"/>
  <c r="H66" i="160"/>
  <c r="I66" i="160"/>
  <c r="L8" i="160"/>
  <c r="F8" i="160"/>
  <c r="N8" i="160"/>
  <c r="G8" i="160"/>
  <c r="M8" i="160"/>
  <c r="K8" i="160"/>
  <c r="O8" i="160"/>
  <c r="H8" i="160"/>
  <c r="I8" i="160"/>
  <c r="P8" i="160"/>
  <c r="J8" i="160"/>
  <c r="F44" i="160"/>
  <c r="F46" i="160" s="1"/>
  <c r="P9" i="160"/>
  <c r="J9" i="160"/>
  <c r="N9" i="160"/>
  <c r="G9" i="160"/>
  <c r="M9" i="160"/>
  <c r="F9" i="160"/>
  <c r="L9" i="160"/>
  <c r="O9" i="160"/>
  <c r="H9" i="160"/>
  <c r="Q9" i="160" s="1"/>
  <c r="R9" i="160" s="1"/>
  <c r="K9" i="160"/>
  <c r="I9" i="160"/>
  <c r="R31" i="160"/>
  <c r="L33" i="160"/>
  <c r="F33" i="160"/>
  <c r="O33" i="160"/>
  <c r="H33" i="160"/>
  <c r="P33" i="160"/>
  <c r="I33" i="160"/>
  <c r="K33" i="160"/>
  <c r="N33" i="160"/>
  <c r="M33" i="160"/>
  <c r="G33" i="160"/>
  <c r="J33" i="160"/>
  <c r="F47" i="160"/>
  <c r="F48" i="160" s="1"/>
  <c r="D48" i="160"/>
  <c r="K47" i="160"/>
  <c r="K48" i="160" s="1"/>
  <c r="N47" i="160"/>
  <c r="N48" i="160" s="1"/>
  <c r="P3" i="160"/>
  <c r="J3" i="160"/>
  <c r="L3" i="160"/>
  <c r="K3" i="160"/>
  <c r="I3" i="160"/>
  <c r="M3" i="160"/>
  <c r="F3" i="160"/>
  <c r="N3" i="160"/>
  <c r="H3" i="160"/>
  <c r="G3" i="160"/>
  <c r="O3" i="160"/>
  <c r="N61" i="160"/>
  <c r="H61" i="160"/>
  <c r="O61" i="160"/>
  <c r="G61" i="160"/>
  <c r="L61" i="160"/>
  <c r="M61" i="160"/>
  <c r="K61" i="160"/>
  <c r="F61" i="160"/>
  <c r="J61" i="160"/>
  <c r="I61" i="160"/>
  <c r="P61" i="160"/>
  <c r="N76" i="160"/>
  <c r="H76" i="160"/>
  <c r="J76" i="160"/>
  <c r="M76" i="160"/>
  <c r="L76" i="160"/>
  <c r="F76" i="160"/>
  <c r="O76" i="160" s="1"/>
  <c r="I76" i="160"/>
  <c r="G76" i="160"/>
  <c r="K76" i="160"/>
  <c r="F68" i="160"/>
  <c r="R68" i="160" s="1"/>
  <c r="H67" i="160"/>
  <c r="R67" i="160" s="1"/>
  <c r="H94" i="160"/>
  <c r="O94" i="160"/>
  <c r="N7" i="160"/>
  <c r="H7" i="160"/>
  <c r="M7" i="160"/>
  <c r="F7" i="160"/>
  <c r="L7" i="160"/>
  <c r="K7" i="160"/>
  <c r="O7" i="160"/>
  <c r="G7" i="160"/>
  <c r="I7" i="160"/>
  <c r="P7" i="160"/>
  <c r="J7" i="160"/>
  <c r="N58" i="160"/>
  <c r="H58" i="160"/>
  <c r="M58" i="160"/>
  <c r="F58" i="160"/>
  <c r="K58" i="160"/>
  <c r="L58" i="160"/>
  <c r="P58" i="160"/>
  <c r="I58" i="160"/>
  <c r="O58" i="160"/>
  <c r="J58" i="160"/>
  <c r="Q58" i="160" s="1"/>
  <c r="G58" i="160"/>
  <c r="N93" i="159"/>
  <c r="H93" i="159"/>
  <c r="O93" i="159"/>
  <c r="G93" i="159"/>
  <c r="M93" i="159"/>
  <c r="L93" i="159"/>
  <c r="K93" i="159"/>
  <c r="P93" i="159"/>
  <c r="F93" i="159"/>
  <c r="Q93" i="159" s="1"/>
  <c r="I93" i="159"/>
  <c r="J93" i="159"/>
  <c r="R9" i="159"/>
  <c r="N33" i="159"/>
  <c r="H33" i="159"/>
  <c r="P33" i="159"/>
  <c r="I33" i="159"/>
  <c r="J33" i="159"/>
  <c r="O33" i="159"/>
  <c r="M33" i="159"/>
  <c r="L33" i="159"/>
  <c r="F33" i="159"/>
  <c r="K33" i="159"/>
  <c r="G33" i="159"/>
  <c r="L3" i="159"/>
  <c r="F3" i="159"/>
  <c r="N3" i="159"/>
  <c r="G3" i="159"/>
  <c r="M3" i="159"/>
  <c r="K3" i="159"/>
  <c r="O3" i="159"/>
  <c r="H3" i="159"/>
  <c r="P3" i="159"/>
  <c r="J3" i="159"/>
  <c r="I3" i="159"/>
  <c r="P4" i="159"/>
  <c r="J4" i="159"/>
  <c r="N4" i="159"/>
  <c r="G4" i="159"/>
  <c r="M4" i="159"/>
  <c r="F4" i="159"/>
  <c r="L4" i="159"/>
  <c r="O4" i="159"/>
  <c r="H4" i="159"/>
  <c r="K4" i="159"/>
  <c r="Q4" i="159"/>
  <c r="I4" i="159"/>
  <c r="N50" i="159"/>
  <c r="H50" i="159"/>
  <c r="J50" i="159"/>
  <c r="L50" i="159"/>
  <c r="M50" i="159"/>
  <c r="I50" i="159"/>
  <c r="G50" i="159"/>
  <c r="F50" i="159"/>
  <c r="K50" i="159"/>
  <c r="L92" i="159"/>
  <c r="H92" i="159"/>
  <c r="J92" i="159"/>
  <c r="F92" i="159"/>
  <c r="F63" i="159"/>
  <c r="R63" i="159"/>
  <c r="N54" i="159"/>
  <c r="H54" i="159"/>
  <c r="L54" i="159"/>
  <c r="G54" i="159"/>
  <c r="I54" i="159"/>
  <c r="M54" i="159"/>
  <c r="K54" i="159"/>
  <c r="J54" i="159"/>
  <c r="F54" i="159"/>
  <c r="O54" i="159" s="1"/>
  <c r="R54" i="159" s="1"/>
  <c r="K64" i="159"/>
  <c r="J64" i="159"/>
  <c r="L64" i="159"/>
  <c r="M64" i="159"/>
  <c r="N64" i="159"/>
  <c r="I64" i="159"/>
  <c r="H64" i="159"/>
  <c r="G64" i="159"/>
  <c r="F64" i="159"/>
  <c r="O64" i="159" s="1"/>
  <c r="F88" i="159"/>
  <c r="L88" i="159" s="1"/>
  <c r="D87" i="159"/>
  <c r="R53" i="159"/>
  <c r="L26" i="159"/>
  <c r="F26" i="159"/>
  <c r="M26" i="159"/>
  <c r="G26" i="159"/>
  <c r="O26" i="159"/>
  <c r="N26" i="159"/>
  <c r="K26" i="159"/>
  <c r="P26" i="159"/>
  <c r="H26" i="159"/>
  <c r="J26" i="159"/>
  <c r="I26" i="159"/>
  <c r="L59" i="159"/>
  <c r="F59" i="159"/>
  <c r="P59" i="159"/>
  <c r="I59" i="159"/>
  <c r="H59" i="159"/>
  <c r="J59" i="159"/>
  <c r="K59" i="159"/>
  <c r="G59" i="159"/>
  <c r="O59" i="159"/>
  <c r="M59" i="159"/>
  <c r="N59" i="159"/>
  <c r="N73" i="159"/>
  <c r="H73" i="159"/>
  <c r="L73" i="159"/>
  <c r="I73" i="159"/>
  <c r="J73" i="159"/>
  <c r="M73" i="159"/>
  <c r="G73" i="159"/>
  <c r="K73" i="159"/>
  <c r="F73" i="159"/>
  <c r="N61" i="159"/>
  <c r="H61" i="159"/>
  <c r="J61" i="159"/>
  <c r="O61" i="159"/>
  <c r="F61" i="159"/>
  <c r="P61" i="159"/>
  <c r="G61" i="159"/>
  <c r="I61" i="159"/>
  <c r="M61" i="159"/>
  <c r="K61" i="159"/>
  <c r="L61" i="159"/>
  <c r="P32" i="159"/>
  <c r="J32" i="159"/>
  <c r="O32" i="159"/>
  <c r="H32" i="159"/>
  <c r="I32" i="159"/>
  <c r="G32" i="159"/>
  <c r="F32" i="159"/>
  <c r="N32" i="159"/>
  <c r="K32" i="159"/>
  <c r="M32" i="159"/>
  <c r="L32" i="159"/>
  <c r="P13" i="159"/>
  <c r="K13" i="159"/>
  <c r="I13" i="159"/>
  <c r="O13" i="159"/>
  <c r="H13" i="159"/>
  <c r="N13" i="159"/>
  <c r="G13" i="159"/>
  <c r="J13" i="159"/>
  <c r="M13" i="159"/>
  <c r="L13" i="159"/>
  <c r="F13" i="159"/>
  <c r="P60" i="159"/>
  <c r="J60" i="159"/>
  <c r="I60" i="159"/>
  <c r="L60" i="159"/>
  <c r="M60" i="159"/>
  <c r="H60" i="159"/>
  <c r="G60" i="159"/>
  <c r="F60" i="159"/>
  <c r="Q60" i="159" s="1"/>
  <c r="O60" i="159"/>
  <c r="K60" i="159"/>
  <c r="N60" i="159"/>
  <c r="L90" i="159"/>
  <c r="R90" i="159" s="1"/>
  <c r="Q90" i="159"/>
  <c r="N76" i="159"/>
  <c r="H76" i="159"/>
  <c r="L76" i="159"/>
  <c r="G76" i="159"/>
  <c r="I76" i="159"/>
  <c r="K76" i="159"/>
  <c r="M76" i="159"/>
  <c r="F76" i="159"/>
  <c r="J76" i="159"/>
  <c r="K66" i="159"/>
  <c r="H66" i="159"/>
  <c r="M66" i="159"/>
  <c r="N66" i="159"/>
  <c r="F66" i="159"/>
  <c r="L66" i="159"/>
  <c r="J66" i="159"/>
  <c r="I66" i="159"/>
  <c r="G66" i="159"/>
  <c r="R57" i="159"/>
  <c r="N55" i="159"/>
  <c r="H55" i="159"/>
  <c r="O55" i="159"/>
  <c r="G55" i="159"/>
  <c r="L55" i="159"/>
  <c r="M55" i="159"/>
  <c r="P55" i="159"/>
  <c r="K55" i="159"/>
  <c r="J55" i="159"/>
  <c r="I55" i="159"/>
  <c r="F55" i="159"/>
  <c r="Q55" i="159" s="1"/>
  <c r="R8" i="159"/>
  <c r="N75" i="159"/>
  <c r="H75" i="159"/>
  <c r="J75" i="159"/>
  <c r="K75" i="159"/>
  <c r="L75" i="159"/>
  <c r="M75" i="159"/>
  <c r="I75" i="159"/>
  <c r="F75" i="159"/>
  <c r="G75" i="159"/>
  <c r="P29" i="159"/>
  <c r="J29" i="159"/>
  <c r="N29" i="159"/>
  <c r="G29" i="159"/>
  <c r="O29" i="159"/>
  <c r="H29" i="159"/>
  <c r="F29" i="159"/>
  <c r="Q29" i="159" s="1"/>
  <c r="M29" i="159"/>
  <c r="I29" i="159"/>
  <c r="K29" i="159"/>
  <c r="L29" i="159"/>
  <c r="L28" i="159"/>
  <c r="F28" i="159"/>
  <c r="N28" i="159"/>
  <c r="G28" i="159"/>
  <c r="O28" i="159"/>
  <c r="H28" i="159"/>
  <c r="J28" i="159"/>
  <c r="I28" i="159"/>
  <c r="K28" i="159"/>
  <c r="P28" i="159"/>
  <c r="M28" i="159"/>
  <c r="N27" i="159"/>
  <c r="F27" i="159"/>
  <c r="M27" i="159"/>
  <c r="O27" i="159"/>
  <c r="K27" i="159"/>
  <c r="J27" i="159"/>
  <c r="I27" i="159"/>
  <c r="P27" i="159"/>
  <c r="H27" i="159"/>
  <c r="H67" i="159"/>
  <c r="R67" i="159"/>
  <c r="H94" i="159"/>
  <c r="O94" i="159" s="1"/>
  <c r="R94" i="159" s="1"/>
  <c r="Q31" i="159"/>
  <c r="R7" i="159"/>
  <c r="R10" i="159"/>
  <c r="I62" i="159"/>
  <c r="N62" i="159" s="1"/>
  <c r="K12" i="159"/>
  <c r="N12" i="159"/>
  <c r="G12" i="159"/>
  <c r="M12" i="159"/>
  <c r="F12" i="159"/>
  <c r="L12" i="159"/>
  <c r="H12" i="159"/>
  <c r="J12" i="159"/>
  <c r="I12" i="159"/>
  <c r="N74" i="159"/>
  <c r="H74" i="159"/>
  <c r="G74" i="159"/>
  <c r="M74" i="159"/>
  <c r="F74" i="159"/>
  <c r="L74" i="159"/>
  <c r="J74" i="159"/>
  <c r="K74" i="159"/>
  <c r="I74" i="159"/>
  <c r="K65" i="159"/>
  <c r="M65" i="159"/>
  <c r="F65" i="159"/>
  <c r="H65" i="159"/>
  <c r="I65" i="159"/>
  <c r="N65" i="159"/>
  <c r="L65" i="159"/>
  <c r="J65" i="159"/>
  <c r="G65" i="159"/>
  <c r="L17" i="159"/>
  <c r="F17" i="159"/>
  <c r="M17" i="159"/>
  <c r="G17" i="159"/>
  <c r="P17" i="159"/>
  <c r="H17" i="159"/>
  <c r="O17" i="159"/>
  <c r="N17" i="159"/>
  <c r="I17" i="159"/>
  <c r="J17" i="159"/>
  <c r="K17" i="159"/>
  <c r="L6" i="159"/>
  <c r="F6" i="159"/>
  <c r="O6" i="159"/>
  <c r="H6" i="159"/>
  <c r="N6" i="159"/>
  <c r="G6" i="159"/>
  <c r="M6" i="159"/>
  <c r="P6" i="159"/>
  <c r="I6" i="159"/>
  <c r="Q6" i="159" s="1"/>
  <c r="K6" i="159"/>
  <c r="J6" i="159"/>
  <c r="N52" i="159"/>
  <c r="H52" i="159"/>
  <c r="G52" i="159"/>
  <c r="M52" i="159"/>
  <c r="F52" i="159"/>
  <c r="K52" i="159"/>
  <c r="J52" i="159"/>
  <c r="I52" i="159"/>
  <c r="L52" i="159"/>
  <c r="I43" i="159"/>
  <c r="I46" i="159" s="1"/>
  <c r="D46" i="159"/>
  <c r="K34" i="159"/>
  <c r="N34" i="159"/>
  <c r="G34" i="159"/>
  <c r="J34" i="159"/>
  <c r="L34" i="159"/>
  <c r="O34" i="159"/>
  <c r="M34" i="159"/>
  <c r="I34" i="159"/>
  <c r="P34" i="159"/>
  <c r="H34" i="159"/>
  <c r="F34" i="159"/>
  <c r="Q34" i="159" s="1"/>
  <c r="R34" i="159" s="1"/>
  <c r="F69" i="159"/>
  <c r="L69" i="159" s="1"/>
  <c r="R69" i="159" s="1"/>
  <c r="N16" i="159"/>
  <c r="H16" i="159"/>
  <c r="O16" i="159"/>
  <c r="I16" i="159"/>
  <c r="L16" i="159"/>
  <c r="K16" i="159"/>
  <c r="J16" i="159"/>
  <c r="M16" i="159"/>
  <c r="P16" i="159"/>
  <c r="G16" i="159"/>
  <c r="F16" i="159"/>
  <c r="L45" i="159"/>
  <c r="L46" i="159" s="1"/>
  <c r="R45" i="159"/>
  <c r="F15" i="159"/>
  <c r="F81" i="159"/>
  <c r="L81" i="159" s="1"/>
  <c r="R81" i="159" s="1"/>
  <c r="N5" i="159"/>
  <c r="H5" i="159"/>
  <c r="O5" i="159"/>
  <c r="G5" i="159"/>
  <c r="M5" i="159"/>
  <c r="F5" i="159"/>
  <c r="L5" i="159"/>
  <c r="P5" i="159"/>
  <c r="I5" i="159"/>
  <c r="K5" i="159"/>
  <c r="J5" i="159"/>
  <c r="F44" i="159"/>
  <c r="F46" i="159" s="1"/>
  <c r="L89" i="159"/>
  <c r="F89" i="159"/>
  <c r="N58" i="159"/>
  <c r="H58" i="159"/>
  <c r="P58" i="159"/>
  <c r="I58" i="159"/>
  <c r="M58" i="159"/>
  <c r="O58" i="159"/>
  <c r="F58" i="159"/>
  <c r="K58" i="159"/>
  <c r="J58" i="159"/>
  <c r="G58" i="159"/>
  <c r="Q58" i="159" s="1"/>
  <c r="L58" i="159"/>
  <c r="N51" i="159"/>
  <c r="H51" i="159"/>
  <c r="L51" i="159"/>
  <c r="I51" i="159"/>
  <c r="J51" i="159"/>
  <c r="K51" i="159"/>
  <c r="G51" i="159"/>
  <c r="F51" i="159"/>
  <c r="M51" i="159"/>
  <c r="N47" i="159"/>
  <c r="N48" i="159" s="1"/>
  <c r="F47" i="159"/>
  <c r="F48" i="159" s="1"/>
  <c r="K47" i="159"/>
  <c r="K48" i="159" s="1"/>
  <c r="D48" i="159"/>
  <c r="F72" i="159"/>
  <c r="R72" i="159" s="1"/>
  <c r="N14" i="159"/>
  <c r="H14" i="159"/>
  <c r="O14" i="159"/>
  <c r="I14" i="159"/>
  <c r="L14" i="159"/>
  <c r="K14" i="159"/>
  <c r="J14" i="159"/>
  <c r="M14" i="159"/>
  <c r="G14" i="159"/>
  <c r="F14" i="159"/>
  <c r="P14" i="159"/>
  <c r="R31" i="159"/>
  <c r="R45" i="158"/>
  <c r="L45" i="158"/>
  <c r="L46" i="158" s="1"/>
  <c r="F89" i="158"/>
  <c r="L89" i="158" s="1"/>
  <c r="D87" i="158"/>
  <c r="F88" i="158"/>
  <c r="L88" i="158" s="1"/>
  <c r="R56" i="158"/>
  <c r="D92" i="158"/>
  <c r="R63" i="158"/>
  <c r="F81" i="158"/>
  <c r="L81" i="158" s="1"/>
  <c r="R55" i="158"/>
  <c r="R7" i="158"/>
  <c r="N93" i="158"/>
  <c r="H93" i="158"/>
  <c r="K93" i="158"/>
  <c r="I93" i="158"/>
  <c r="J93" i="158"/>
  <c r="G93" i="158"/>
  <c r="O93" i="158"/>
  <c r="F93" i="158"/>
  <c r="P93" i="158"/>
  <c r="L93" i="158"/>
  <c r="M93" i="158"/>
  <c r="Q90" i="158"/>
  <c r="R11" i="158"/>
  <c r="F44" i="158"/>
  <c r="F46" i="158" s="1"/>
  <c r="R67" i="158"/>
  <c r="H94" i="158"/>
  <c r="R6" i="158"/>
  <c r="R3" i="158"/>
  <c r="D46" i="158"/>
  <c r="P25" i="158"/>
  <c r="R68" i="158"/>
  <c r="K77" i="158"/>
  <c r="H22" i="242" s="1"/>
  <c r="D48" i="158"/>
  <c r="K47" i="158"/>
  <c r="K48" i="158" s="1"/>
  <c r="F47" i="158"/>
  <c r="F48" i="158" s="1"/>
  <c r="N47" i="158"/>
  <c r="N48" i="158" s="1"/>
  <c r="F77" i="158"/>
  <c r="C22" i="242" s="1"/>
  <c r="R50" i="157"/>
  <c r="Q9" i="157"/>
  <c r="L59" i="157"/>
  <c r="F59" i="157"/>
  <c r="M59" i="157"/>
  <c r="K59" i="157"/>
  <c r="N59" i="157"/>
  <c r="J59" i="157"/>
  <c r="I59" i="157"/>
  <c r="G59" i="157"/>
  <c r="H59" i="157"/>
  <c r="O59" i="157"/>
  <c r="P59" i="157"/>
  <c r="F88" i="157"/>
  <c r="D87" i="157"/>
  <c r="R61" i="157"/>
  <c r="R68" i="157"/>
  <c r="F68" i="157"/>
  <c r="M4" i="157"/>
  <c r="G4" i="157"/>
  <c r="K4" i="157"/>
  <c r="J4" i="157"/>
  <c r="P4" i="157"/>
  <c r="I4" i="157"/>
  <c r="L4" i="157"/>
  <c r="O4" i="157"/>
  <c r="N4" i="157"/>
  <c r="H4" i="157"/>
  <c r="F4" i="157"/>
  <c r="Q4" i="157" s="1"/>
  <c r="O31" i="157"/>
  <c r="I31" i="157"/>
  <c r="K31" i="157"/>
  <c r="L31" i="157"/>
  <c r="P31" i="157"/>
  <c r="F31" i="157"/>
  <c r="N31" i="157"/>
  <c r="M31" i="157"/>
  <c r="G31" i="157"/>
  <c r="J31" i="157"/>
  <c r="H31" i="157"/>
  <c r="F81" i="157"/>
  <c r="L81" i="157" s="1"/>
  <c r="N75" i="157"/>
  <c r="H75" i="157"/>
  <c r="M75" i="157"/>
  <c r="F75" i="157"/>
  <c r="G75" i="157"/>
  <c r="K75" i="157"/>
  <c r="L75" i="157"/>
  <c r="I75" i="157"/>
  <c r="J75" i="157"/>
  <c r="N58" i="157"/>
  <c r="H58" i="157"/>
  <c r="L58" i="157"/>
  <c r="I58" i="157"/>
  <c r="J58" i="157"/>
  <c r="M58" i="157"/>
  <c r="K58" i="157"/>
  <c r="F58" i="157"/>
  <c r="G58" i="157"/>
  <c r="O58" i="157"/>
  <c r="P58" i="157"/>
  <c r="D48" i="157"/>
  <c r="N47" i="157"/>
  <c r="N48" i="157" s="1"/>
  <c r="K47" i="157"/>
  <c r="K48" i="157" s="1"/>
  <c r="F47" i="157"/>
  <c r="F48" i="157" s="1"/>
  <c r="F72" i="157"/>
  <c r="O74" i="157"/>
  <c r="R74" i="157" s="1"/>
  <c r="L56" i="157"/>
  <c r="F56" i="157"/>
  <c r="K56" i="157"/>
  <c r="J56" i="157"/>
  <c r="M56" i="157"/>
  <c r="O56" i="157"/>
  <c r="N56" i="157"/>
  <c r="I56" i="157"/>
  <c r="P56" i="157"/>
  <c r="G56" i="157"/>
  <c r="H56" i="157"/>
  <c r="M32" i="157"/>
  <c r="G32" i="157"/>
  <c r="K32" i="157"/>
  <c r="L32" i="157"/>
  <c r="N32" i="157"/>
  <c r="J32" i="157"/>
  <c r="I32" i="157"/>
  <c r="O32" i="157"/>
  <c r="H32" i="157"/>
  <c r="F32" i="157"/>
  <c r="P32" i="157"/>
  <c r="K64" i="157"/>
  <c r="N64" i="157"/>
  <c r="G64" i="157"/>
  <c r="F64" i="157"/>
  <c r="H64" i="157"/>
  <c r="M64" i="157"/>
  <c r="L64" i="157"/>
  <c r="I64" i="157"/>
  <c r="J64" i="157"/>
  <c r="Q27" i="157"/>
  <c r="R27" i="157" s="1"/>
  <c r="N55" i="157"/>
  <c r="H55" i="157"/>
  <c r="K55" i="157"/>
  <c r="P55" i="157"/>
  <c r="G55" i="157"/>
  <c r="I55" i="157"/>
  <c r="O55" i="157"/>
  <c r="M55" i="157"/>
  <c r="L55" i="157"/>
  <c r="F55" i="157"/>
  <c r="J55" i="157"/>
  <c r="L45" i="157"/>
  <c r="L46" i="157" s="1"/>
  <c r="F89" i="157"/>
  <c r="L89" i="157" s="1"/>
  <c r="N93" i="157"/>
  <c r="H93" i="157"/>
  <c r="K93" i="157"/>
  <c r="I93" i="157"/>
  <c r="P93" i="157"/>
  <c r="G93" i="157"/>
  <c r="O93" i="157"/>
  <c r="F93" i="157"/>
  <c r="J93" i="157"/>
  <c r="L93" i="157"/>
  <c r="M93" i="157"/>
  <c r="K30" i="157"/>
  <c r="J30" i="157"/>
  <c r="L30" i="157"/>
  <c r="H30" i="157"/>
  <c r="P30" i="157"/>
  <c r="P38" i="157" s="1"/>
  <c r="G30" i="157"/>
  <c r="O30" i="157"/>
  <c r="F30" i="157"/>
  <c r="I30" i="157"/>
  <c r="N30" i="157"/>
  <c r="M30" i="157"/>
  <c r="K65" i="157"/>
  <c r="I65" i="157"/>
  <c r="L65" i="157"/>
  <c r="M65" i="157"/>
  <c r="N65" i="157"/>
  <c r="H65" i="157"/>
  <c r="J65" i="157"/>
  <c r="F65" i="157"/>
  <c r="G65" i="157"/>
  <c r="R9" i="157"/>
  <c r="N73" i="157"/>
  <c r="H73" i="157"/>
  <c r="H77" i="157" s="1"/>
  <c r="E21" i="242" s="1"/>
  <c r="I73" i="157"/>
  <c r="L73" i="157"/>
  <c r="L77" i="157" s="1"/>
  <c r="I21" i="242" s="1"/>
  <c r="M73" i="157"/>
  <c r="M77" i="157" s="1"/>
  <c r="J21" i="242" s="1"/>
  <c r="J73" i="157"/>
  <c r="J77" i="157" s="1"/>
  <c r="G21" i="242" s="1"/>
  <c r="K73" i="157"/>
  <c r="K77" i="157" s="1"/>
  <c r="H21" i="242" s="1"/>
  <c r="F73" i="157"/>
  <c r="G73" i="157"/>
  <c r="R7" i="157"/>
  <c r="R60" i="157"/>
  <c r="D92" i="157"/>
  <c r="N54" i="157"/>
  <c r="H54" i="157"/>
  <c r="I54" i="157"/>
  <c r="K54" i="157"/>
  <c r="L54" i="157"/>
  <c r="M54" i="157"/>
  <c r="J54" i="157"/>
  <c r="G54" i="157"/>
  <c r="F54" i="157"/>
  <c r="Q17" i="157"/>
  <c r="R17" i="157" s="1"/>
  <c r="K5" i="157"/>
  <c r="L5" i="157"/>
  <c r="J5" i="157"/>
  <c r="P5" i="157"/>
  <c r="I5" i="157"/>
  <c r="M5" i="157"/>
  <c r="F5" i="157"/>
  <c r="H5" i="157"/>
  <c r="Q5" i="157" s="1"/>
  <c r="G5" i="157"/>
  <c r="O5" i="157"/>
  <c r="N5" i="157"/>
  <c r="K14" i="157"/>
  <c r="L14" i="157"/>
  <c r="F14" i="157"/>
  <c r="P14" i="157"/>
  <c r="H14" i="157"/>
  <c r="O14" i="157"/>
  <c r="G14" i="157"/>
  <c r="J14" i="157"/>
  <c r="I14" i="157"/>
  <c r="N14" i="157"/>
  <c r="M14" i="157"/>
  <c r="K33" i="157"/>
  <c r="L33" i="157"/>
  <c r="M33" i="157"/>
  <c r="F33" i="157"/>
  <c r="Q33" i="157" s="1"/>
  <c r="I33" i="157"/>
  <c r="H33" i="157"/>
  <c r="P33" i="157"/>
  <c r="G33" i="157"/>
  <c r="J33" i="157"/>
  <c r="O33" i="157"/>
  <c r="N33" i="157"/>
  <c r="K66" i="157"/>
  <c r="L66" i="157"/>
  <c r="H66" i="157"/>
  <c r="I66" i="157"/>
  <c r="N66" i="157"/>
  <c r="J66" i="157"/>
  <c r="M66" i="157"/>
  <c r="F66" i="157"/>
  <c r="O66" i="157" s="1"/>
  <c r="G66" i="157"/>
  <c r="Q26" i="157"/>
  <c r="R26" i="157" s="1"/>
  <c r="R29" i="157"/>
  <c r="O3" i="157"/>
  <c r="I3" i="157"/>
  <c r="K3" i="157"/>
  <c r="J3" i="157"/>
  <c r="P3" i="157"/>
  <c r="H3" i="157"/>
  <c r="L3" i="157"/>
  <c r="N3" i="157"/>
  <c r="M3" i="157"/>
  <c r="G3" i="157"/>
  <c r="F3" i="157"/>
  <c r="Q10" i="157"/>
  <c r="R10" i="157" s="1"/>
  <c r="O50" i="157"/>
  <c r="I46" i="157"/>
  <c r="R43" i="157"/>
  <c r="Q13" i="157"/>
  <c r="R13" i="157" s="1"/>
  <c r="K8" i="157"/>
  <c r="F8" i="157"/>
  <c r="L8" i="157"/>
  <c r="J8" i="157"/>
  <c r="N8" i="157"/>
  <c r="G8" i="157"/>
  <c r="M8" i="157"/>
  <c r="I8" i="157"/>
  <c r="P8" i="157"/>
  <c r="O8" i="157"/>
  <c r="H8" i="157"/>
  <c r="N51" i="157"/>
  <c r="H51" i="157"/>
  <c r="I51" i="157"/>
  <c r="I71" i="157" s="1"/>
  <c r="L51" i="157"/>
  <c r="M51" i="157"/>
  <c r="K51" i="157"/>
  <c r="K71" i="157" s="1"/>
  <c r="J51" i="157"/>
  <c r="J71" i="157" s="1"/>
  <c r="G51" i="157"/>
  <c r="F51" i="157"/>
  <c r="Q90" i="157"/>
  <c r="L90" i="157"/>
  <c r="R90" i="157" s="1"/>
  <c r="K16" i="157"/>
  <c r="L16" i="157"/>
  <c r="F16" i="157"/>
  <c r="P16" i="157"/>
  <c r="H16" i="157"/>
  <c r="O16" i="157"/>
  <c r="G16" i="157"/>
  <c r="J16" i="157"/>
  <c r="I16" i="157"/>
  <c r="M16" i="157"/>
  <c r="N16" i="157"/>
  <c r="F44" i="157"/>
  <c r="F46" i="157" s="1"/>
  <c r="H67" i="157"/>
  <c r="R67" i="157" s="1"/>
  <c r="H94" i="157"/>
  <c r="O94" i="157"/>
  <c r="R94" i="157"/>
  <c r="R52" i="157"/>
  <c r="N12" i="157"/>
  <c r="H12" i="157"/>
  <c r="J12" i="157"/>
  <c r="I12" i="157"/>
  <c r="L12" i="157"/>
  <c r="K12" i="157"/>
  <c r="M12" i="157"/>
  <c r="G12" i="157"/>
  <c r="F12" i="157"/>
  <c r="F11" i="157"/>
  <c r="R11" i="157" s="1"/>
  <c r="I62" i="157"/>
  <c r="N62" i="157" s="1"/>
  <c r="N53" i="157"/>
  <c r="H53" i="157"/>
  <c r="M53" i="157"/>
  <c r="F53" i="157"/>
  <c r="G53" i="157"/>
  <c r="L53" i="157"/>
  <c r="K53" i="157"/>
  <c r="J53" i="157"/>
  <c r="I53" i="157"/>
  <c r="P57" i="157"/>
  <c r="J57" i="157"/>
  <c r="L57" i="157"/>
  <c r="N57" i="157"/>
  <c r="F57" i="157"/>
  <c r="O57" i="157"/>
  <c r="G57" i="157"/>
  <c r="M57" i="157"/>
  <c r="K57" i="157"/>
  <c r="I57" i="157"/>
  <c r="H57" i="157"/>
  <c r="K34" i="157"/>
  <c r="J34" i="157"/>
  <c r="J38" i="157" s="1"/>
  <c r="N34" i="157"/>
  <c r="F34" i="157"/>
  <c r="O34" i="157"/>
  <c r="G34" i="157"/>
  <c r="P34" i="157"/>
  <c r="I34" i="157"/>
  <c r="H34" i="157"/>
  <c r="M34" i="157"/>
  <c r="L34" i="157"/>
  <c r="F69" i="157"/>
  <c r="L69" i="157" s="1"/>
  <c r="O38" i="157"/>
  <c r="R6" i="156"/>
  <c r="R27" i="156"/>
  <c r="R7" i="156"/>
  <c r="F47" i="156"/>
  <c r="F48" i="156" s="1"/>
  <c r="D48" i="156"/>
  <c r="N47" i="156"/>
  <c r="N48" i="156" s="1"/>
  <c r="K47" i="156"/>
  <c r="K48" i="156" s="1"/>
  <c r="R9" i="156"/>
  <c r="R60" i="156"/>
  <c r="D93" i="156"/>
  <c r="R32" i="156"/>
  <c r="R74" i="156"/>
  <c r="R16" i="156"/>
  <c r="R8" i="156"/>
  <c r="R58" i="156"/>
  <c r="R57" i="156"/>
  <c r="R53" i="156"/>
  <c r="D87" i="156"/>
  <c r="F88" i="156"/>
  <c r="R44" i="156"/>
  <c r="I43" i="156"/>
  <c r="I46" i="156" s="1"/>
  <c r="D46" i="156"/>
  <c r="F81" i="156"/>
  <c r="R72" i="156"/>
  <c r="R10" i="156"/>
  <c r="R61" i="156"/>
  <c r="Q90" i="156"/>
  <c r="L90" i="156" s="1"/>
  <c r="R90" i="156" s="1"/>
  <c r="D92" i="156"/>
  <c r="L89" i="156"/>
  <c r="R89" i="156" s="1"/>
  <c r="F89" i="156"/>
  <c r="R50" i="156"/>
  <c r="R13" i="156"/>
  <c r="R68" i="156"/>
  <c r="R67" i="156"/>
  <c r="H94" i="156"/>
  <c r="O94" i="156"/>
  <c r="R94" i="156" s="1"/>
  <c r="H92" i="155"/>
  <c r="L92" i="155"/>
  <c r="J92" i="155"/>
  <c r="N92" i="155" s="1"/>
  <c r="F92" i="155"/>
  <c r="R6" i="155"/>
  <c r="R30" i="155"/>
  <c r="F69" i="155"/>
  <c r="R12" i="155"/>
  <c r="F81" i="155"/>
  <c r="L81" i="155" s="1"/>
  <c r="F72" i="155"/>
  <c r="O53" i="155"/>
  <c r="R53" i="155" s="1"/>
  <c r="Q5" i="155"/>
  <c r="R5" i="155" s="1"/>
  <c r="N27" i="155"/>
  <c r="F27" i="155"/>
  <c r="M27" i="155"/>
  <c r="I27" i="155"/>
  <c r="H27" i="155"/>
  <c r="O27" i="155"/>
  <c r="P27" i="155"/>
  <c r="K27" i="155"/>
  <c r="J27" i="155"/>
  <c r="N57" i="155"/>
  <c r="H57" i="155"/>
  <c r="P57" i="155"/>
  <c r="J57" i="155"/>
  <c r="O57" i="155"/>
  <c r="F57" i="155"/>
  <c r="M57" i="155"/>
  <c r="L57" i="155"/>
  <c r="I57" i="155"/>
  <c r="K57" i="155"/>
  <c r="G57" i="155"/>
  <c r="I64" i="155"/>
  <c r="K64" i="155"/>
  <c r="J64" i="155"/>
  <c r="H64" i="155"/>
  <c r="F64" i="155"/>
  <c r="M64" i="155"/>
  <c r="N64" i="155"/>
  <c r="L64" i="155"/>
  <c r="G64" i="155"/>
  <c r="O64" i="155" s="1"/>
  <c r="D87" i="155"/>
  <c r="F88" i="155"/>
  <c r="F89" i="155"/>
  <c r="Q61" i="155"/>
  <c r="R61" i="155" s="1"/>
  <c r="Q58" i="155"/>
  <c r="R58" i="155" s="1"/>
  <c r="R7" i="155"/>
  <c r="Q9" i="155"/>
  <c r="R9" i="155" s="1"/>
  <c r="L28" i="155"/>
  <c r="F28" i="155"/>
  <c r="K28" i="155"/>
  <c r="N28" i="155"/>
  <c r="N38" i="155" s="1"/>
  <c r="M28" i="155"/>
  <c r="I28" i="155"/>
  <c r="J28" i="155"/>
  <c r="P28" i="155"/>
  <c r="O28" i="155"/>
  <c r="H28" i="155"/>
  <c r="G28" i="155"/>
  <c r="F68" i="155"/>
  <c r="R68" i="155" s="1"/>
  <c r="I65" i="155"/>
  <c r="K65" i="155"/>
  <c r="G65" i="155"/>
  <c r="N65" i="155"/>
  <c r="F65" i="155"/>
  <c r="H65" i="155"/>
  <c r="M65" i="155"/>
  <c r="L65" i="155"/>
  <c r="J65" i="155"/>
  <c r="L93" i="155"/>
  <c r="F93" i="155"/>
  <c r="N93" i="155"/>
  <c r="H93" i="155"/>
  <c r="M93" i="155"/>
  <c r="K93" i="155"/>
  <c r="P93" i="155"/>
  <c r="I93" i="155"/>
  <c r="O93" i="155"/>
  <c r="J93" i="155"/>
  <c r="G93" i="155"/>
  <c r="Q4" i="155"/>
  <c r="R4" i="155" s="1"/>
  <c r="R54" i="155"/>
  <c r="Q60" i="155"/>
  <c r="R60" i="155" s="1"/>
  <c r="R8" i="155"/>
  <c r="L52" i="155"/>
  <c r="F52" i="155"/>
  <c r="N52" i="155"/>
  <c r="H52" i="155"/>
  <c r="G52" i="155"/>
  <c r="K52" i="155"/>
  <c r="J52" i="155"/>
  <c r="I52" i="155"/>
  <c r="M52" i="155"/>
  <c r="O34" i="155"/>
  <c r="I34" i="155"/>
  <c r="K34" i="155"/>
  <c r="J34" i="155"/>
  <c r="H34" i="155"/>
  <c r="P34" i="155"/>
  <c r="L34" i="155"/>
  <c r="N34" i="155"/>
  <c r="M34" i="155"/>
  <c r="G34" i="155"/>
  <c r="F34" i="155"/>
  <c r="F44" i="155"/>
  <c r="F46" i="155" s="1"/>
  <c r="R56" i="155"/>
  <c r="O12" i="155"/>
  <c r="L55" i="155"/>
  <c r="F55" i="155"/>
  <c r="N55" i="155"/>
  <c r="H55" i="155"/>
  <c r="P55" i="155"/>
  <c r="G55" i="155"/>
  <c r="O55" i="155"/>
  <c r="J55" i="155"/>
  <c r="M55" i="155"/>
  <c r="K55" i="155"/>
  <c r="I55" i="155"/>
  <c r="R26" i="155"/>
  <c r="Q29" i="155"/>
  <c r="R29" i="155" s="1"/>
  <c r="K33" i="155"/>
  <c r="O33" i="155"/>
  <c r="H33" i="155"/>
  <c r="N33" i="155"/>
  <c r="G33" i="155"/>
  <c r="F33" i="155"/>
  <c r="P33" i="155"/>
  <c r="L33" i="155"/>
  <c r="M33" i="155"/>
  <c r="J33" i="155"/>
  <c r="I33" i="155"/>
  <c r="L31" i="155"/>
  <c r="F31" i="155"/>
  <c r="K31" i="155"/>
  <c r="P31" i="155"/>
  <c r="H31" i="155"/>
  <c r="M31" i="155"/>
  <c r="O31" i="155"/>
  <c r="G31" i="155"/>
  <c r="N31" i="155"/>
  <c r="J31" i="155"/>
  <c r="J38" i="155" s="1"/>
  <c r="I31" i="155"/>
  <c r="L74" i="155"/>
  <c r="L77" i="155" s="1"/>
  <c r="F74" i="155"/>
  <c r="N74" i="155"/>
  <c r="N77" i="155" s="1"/>
  <c r="K19" i="242" s="1"/>
  <c r="H74" i="155"/>
  <c r="H77" i="155" s="1"/>
  <c r="E19" i="242" s="1"/>
  <c r="G74" i="155"/>
  <c r="K74" i="155"/>
  <c r="K77" i="155" s="1"/>
  <c r="H19" i="242" s="1"/>
  <c r="J74" i="155"/>
  <c r="J77" i="155" s="1"/>
  <c r="I74" i="155"/>
  <c r="M74" i="155"/>
  <c r="M77" i="155" s="1"/>
  <c r="J19" i="242" s="1"/>
  <c r="P59" i="155"/>
  <c r="J59" i="155"/>
  <c r="L59" i="155"/>
  <c r="F59" i="155"/>
  <c r="N59" i="155"/>
  <c r="M59" i="155"/>
  <c r="O59" i="155"/>
  <c r="H59" i="155"/>
  <c r="K59" i="155"/>
  <c r="I59" i="155"/>
  <c r="G59" i="155"/>
  <c r="I66" i="155"/>
  <c r="K66" i="155"/>
  <c r="M66" i="155"/>
  <c r="L66" i="155"/>
  <c r="H66" i="155"/>
  <c r="G66" i="155"/>
  <c r="F66" i="155"/>
  <c r="O66" i="155" s="1"/>
  <c r="N66" i="155"/>
  <c r="J66" i="155"/>
  <c r="R75" i="155"/>
  <c r="N17" i="155"/>
  <c r="N25" i="155" s="1"/>
  <c r="H17" i="155"/>
  <c r="H25" i="155" s="1"/>
  <c r="M17" i="155"/>
  <c r="M25" i="155" s="1"/>
  <c r="G17" i="155"/>
  <c r="P17" i="155"/>
  <c r="P25" i="155" s="1"/>
  <c r="F17" i="155"/>
  <c r="O17" i="155"/>
  <c r="O25" i="155" s="1"/>
  <c r="K17" i="155"/>
  <c r="K25" i="155" s="1"/>
  <c r="L17" i="155"/>
  <c r="J17" i="155"/>
  <c r="I17" i="155"/>
  <c r="I25" i="155" s="1"/>
  <c r="F15" i="155"/>
  <c r="F47" i="155"/>
  <c r="F48" i="155" s="1"/>
  <c r="K47" i="155"/>
  <c r="K48" i="155" s="1"/>
  <c r="D48" i="155"/>
  <c r="N47" i="155"/>
  <c r="N48" i="155" s="1"/>
  <c r="I77" i="155"/>
  <c r="F19" i="242" s="1"/>
  <c r="G77" i="155"/>
  <c r="D19" i="242" s="1"/>
  <c r="D46" i="155"/>
  <c r="I43" i="155"/>
  <c r="I46" i="155" s="1"/>
  <c r="H67" i="155"/>
  <c r="R67" i="155" s="1"/>
  <c r="H94" i="155"/>
  <c r="R94" i="155" s="1"/>
  <c r="O94" i="155"/>
  <c r="O73" i="155"/>
  <c r="R73" i="155" s="1"/>
  <c r="O51" i="155"/>
  <c r="R51" i="155" s="1"/>
  <c r="O50" i="155"/>
  <c r="R50" i="155" s="1"/>
  <c r="J25" i="155"/>
  <c r="Q3" i="155"/>
  <c r="R3" i="155" s="1"/>
  <c r="R33" i="154"/>
  <c r="R60" i="154"/>
  <c r="R17" i="154"/>
  <c r="K10" i="154"/>
  <c r="N10" i="154"/>
  <c r="G10" i="154"/>
  <c r="M10" i="154"/>
  <c r="F10" i="154"/>
  <c r="L10" i="154"/>
  <c r="O10" i="154"/>
  <c r="H10" i="154"/>
  <c r="J10" i="154"/>
  <c r="P10" i="154"/>
  <c r="I10" i="154"/>
  <c r="Q90" i="154"/>
  <c r="O16" i="154"/>
  <c r="I16" i="154"/>
  <c r="P16" i="154"/>
  <c r="J16" i="154"/>
  <c r="G16" i="154"/>
  <c r="N16" i="154"/>
  <c r="F16" i="154"/>
  <c r="M16" i="154"/>
  <c r="H16" i="154"/>
  <c r="K16" i="154"/>
  <c r="L16" i="154"/>
  <c r="O73" i="154"/>
  <c r="J53" i="154"/>
  <c r="M53" i="154"/>
  <c r="G53" i="154"/>
  <c r="K53" i="154"/>
  <c r="L53" i="154"/>
  <c r="N53" i="154"/>
  <c r="I53" i="154"/>
  <c r="H53" i="154"/>
  <c r="F53" i="154"/>
  <c r="K7" i="154"/>
  <c r="M7" i="154"/>
  <c r="F7" i="154"/>
  <c r="L7" i="154"/>
  <c r="J7" i="154"/>
  <c r="N7" i="154"/>
  <c r="G7" i="154"/>
  <c r="I7" i="154"/>
  <c r="O7" i="154"/>
  <c r="P7" i="154"/>
  <c r="H7" i="154"/>
  <c r="H94" i="154"/>
  <c r="P55" i="154"/>
  <c r="J55" i="154"/>
  <c r="M55" i="154"/>
  <c r="G55" i="154"/>
  <c r="N55" i="154"/>
  <c r="O55" i="154"/>
  <c r="F55" i="154"/>
  <c r="K55" i="154"/>
  <c r="L55" i="154"/>
  <c r="H55" i="154"/>
  <c r="I55" i="154"/>
  <c r="N56" i="154"/>
  <c r="H56" i="154"/>
  <c r="K56" i="154"/>
  <c r="I56" i="154"/>
  <c r="J56" i="154"/>
  <c r="P56" i="154"/>
  <c r="O56" i="154"/>
  <c r="L56" i="154"/>
  <c r="M56" i="154"/>
  <c r="F56" i="154"/>
  <c r="Q56" i="154" s="1"/>
  <c r="G56" i="154"/>
  <c r="F69" i="154"/>
  <c r="L69" i="154" s="1"/>
  <c r="R51" i="154"/>
  <c r="J76" i="154"/>
  <c r="M76" i="154"/>
  <c r="G76" i="154"/>
  <c r="H76" i="154"/>
  <c r="I76" i="154"/>
  <c r="N76" i="154"/>
  <c r="L76" i="154"/>
  <c r="K76" i="154"/>
  <c r="F76" i="154"/>
  <c r="P58" i="154"/>
  <c r="J58" i="154"/>
  <c r="M58" i="154"/>
  <c r="G58" i="154"/>
  <c r="H58" i="154"/>
  <c r="I58" i="154"/>
  <c r="O58" i="154"/>
  <c r="K58" i="154"/>
  <c r="N58" i="154"/>
  <c r="L58" i="154"/>
  <c r="F58" i="154"/>
  <c r="L12" i="154"/>
  <c r="F12" i="154"/>
  <c r="K12" i="154"/>
  <c r="J12" i="154"/>
  <c r="I12" i="154"/>
  <c r="M12" i="154"/>
  <c r="G12" i="154"/>
  <c r="N12" i="154"/>
  <c r="H12" i="154"/>
  <c r="N59" i="154"/>
  <c r="H59" i="154"/>
  <c r="K59" i="154"/>
  <c r="L59" i="154"/>
  <c r="M59" i="154"/>
  <c r="P59" i="154"/>
  <c r="I59" i="154"/>
  <c r="O59" i="154"/>
  <c r="J59" i="154"/>
  <c r="F59" i="154"/>
  <c r="G59" i="154"/>
  <c r="K47" i="154"/>
  <c r="K48" i="154" s="1"/>
  <c r="D48" i="154"/>
  <c r="N47" i="154"/>
  <c r="N48" i="154" s="1"/>
  <c r="F47" i="154"/>
  <c r="F48" i="154" s="1"/>
  <c r="M3" i="154"/>
  <c r="G3" i="154"/>
  <c r="K3" i="154"/>
  <c r="J3" i="154"/>
  <c r="P3" i="154"/>
  <c r="I3" i="154"/>
  <c r="L3" i="154"/>
  <c r="N3" i="154"/>
  <c r="F3" i="154"/>
  <c r="H3" i="154"/>
  <c r="O3" i="154"/>
  <c r="F44" i="154"/>
  <c r="F46" i="154" s="1"/>
  <c r="R68" i="154"/>
  <c r="F68" i="154"/>
  <c r="R15" i="154"/>
  <c r="M6" i="154"/>
  <c r="G6" i="154"/>
  <c r="L6" i="154"/>
  <c r="K6" i="154"/>
  <c r="J6" i="154"/>
  <c r="N6" i="154"/>
  <c r="F6" i="154"/>
  <c r="O6" i="154"/>
  <c r="H6" i="154"/>
  <c r="I6" i="154"/>
  <c r="P6" i="154"/>
  <c r="L57" i="154"/>
  <c r="F57" i="154"/>
  <c r="O57" i="154"/>
  <c r="I57" i="154"/>
  <c r="M57" i="154"/>
  <c r="N57" i="154"/>
  <c r="J57" i="154"/>
  <c r="P57" i="154"/>
  <c r="K57" i="154"/>
  <c r="G57" i="154"/>
  <c r="H57" i="154"/>
  <c r="K31" i="154"/>
  <c r="L31" i="154"/>
  <c r="F31" i="154"/>
  <c r="M31" i="154"/>
  <c r="J31" i="154"/>
  <c r="I31" i="154"/>
  <c r="N31" i="154"/>
  <c r="O31" i="154"/>
  <c r="G31" i="154"/>
  <c r="H31" i="154"/>
  <c r="P31" i="154"/>
  <c r="J74" i="154"/>
  <c r="M74" i="154"/>
  <c r="G74" i="154"/>
  <c r="N74" i="154"/>
  <c r="F74" i="154"/>
  <c r="L74" i="154"/>
  <c r="K74" i="154"/>
  <c r="I74" i="154"/>
  <c r="H74" i="154"/>
  <c r="L13" i="154"/>
  <c r="F13" i="154"/>
  <c r="N13" i="154"/>
  <c r="G13" i="154"/>
  <c r="M13" i="154"/>
  <c r="K13" i="154"/>
  <c r="O13" i="154"/>
  <c r="H13" i="154"/>
  <c r="P13" i="154"/>
  <c r="I13" i="154"/>
  <c r="J13" i="154"/>
  <c r="O66" i="154"/>
  <c r="R66" i="154" s="1"/>
  <c r="O32" i="154"/>
  <c r="I32" i="154"/>
  <c r="P32" i="154"/>
  <c r="J32" i="154"/>
  <c r="G32" i="154"/>
  <c r="N32" i="154"/>
  <c r="F32" i="154"/>
  <c r="M32" i="154"/>
  <c r="H32" i="154"/>
  <c r="L32" i="154"/>
  <c r="K32" i="154"/>
  <c r="R11" i="154"/>
  <c r="F11" i="154"/>
  <c r="F72" i="154"/>
  <c r="I77" i="154"/>
  <c r="F18" i="242" s="1"/>
  <c r="Q60" i="154"/>
  <c r="M65" i="154"/>
  <c r="G65" i="154"/>
  <c r="J65" i="154"/>
  <c r="N65" i="154"/>
  <c r="F65" i="154"/>
  <c r="I65" i="154"/>
  <c r="H65" i="154"/>
  <c r="K65" i="154"/>
  <c r="L65" i="154"/>
  <c r="J54" i="154"/>
  <c r="M54" i="154"/>
  <c r="G54" i="154"/>
  <c r="H54" i="154"/>
  <c r="I54" i="154"/>
  <c r="K54" i="154"/>
  <c r="N54" i="154"/>
  <c r="L54" i="154"/>
  <c r="F54" i="154"/>
  <c r="J77" i="154"/>
  <c r="G18" i="242" s="1"/>
  <c r="K28" i="154"/>
  <c r="L28" i="154"/>
  <c r="F28" i="154"/>
  <c r="I28" i="154"/>
  <c r="P28" i="154"/>
  <c r="H28" i="154"/>
  <c r="O28" i="154"/>
  <c r="G28" i="154"/>
  <c r="J28" i="154"/>
  <c r="N28" i="154"/>
  <c r="M28" i="154"/>
  <c r="L45" i="154"/>
  <c r="L46" i="154" s="1"/>
  <c r="R73" i="154"/>
  <c r="O5" i="154"/>
  <c r="I5" i="154"/>
  <c r="L5" i="154"/>
  <c r="K5" i="154"/>
  <c r="J5" i="154"/>
  <c r="M5" i="154"/>
  <c r="F5" i="154"/>
  <c r="Q5" i="154" s="1"/>
  <c r="G5" i="154"/>
  <c r="P5" i="154"/>
  <c r="N5" i="154"/>
  <c r="H5" i="154"/>
  <c r="F81" i="154"/>
  <c r="L81" i="154" s="1"/>
  <c r="P34" i="154"/>
  <c r="K34" i="154"/>
  <c r="L34" i="154"/>
  <c r="F34" i="154"/>
  <c r="O34" i="154"/>
  <c r="G34" i="154"/>
  <c r="N34" i="154"/>
  <c r="M34" i="154"/>
  <c r="H34" i="154"/>
  <c r="J34" i="154"/>
  <c r="I34" i="154"/>
  <c r="F89" i="154"/>
  <c r="M9" i="154"/>
  <c r="G9" i="154"/>
  <c r="N9" i="154"/>
  <c r="F9" i="154"/>
  <c r="L9" i="154"/>
  <c r="K9" i="154"/>
  <c r="O9" i="154"/>
  <c r="H9" i="154"/>
  <c r="P9" i="154"/>
  <c r="I9" i="154"/>
  <c r="J9" i="154"/>
  <c r="M30" i="154"/>
  <c r="G30" i="154"/>
  <c r="N30" i="154"/>
  <c r="H30" i="154"/>
  <c r="I30" i="154"/>
  <c r="P30" i="154"/>
  <c r="F30" i="154"/>
  <c r="O30" i="154"/>
  <c r="J30" i="154"/>
  <c r="L30" i="154"/>
  <c r="K30" i="154"/>
  <c r="M27" i="154"/>
  <c r="N27" i="154"/>
  <c r="F27" i="154"/>
  <c r="O27" i="154"/>
  <c r="K27" i="154"/>
  <c r="J27" i="154"/>
  <c r="P27" i="154"/>
  <c r="Q27" i="154"/>
  <c r="H27" i="154"/>
  <c r="I27" i="154"/>
  <c r="M64" i="154"/>
  <c r="G64" i="154"/>
  <c r="J64" i="154"/>
  <c r="H64" i="154"/>
  <c r="I64" i="154"/>
  <c r="F64" i="154"/>
  <c r="O64" i="154" s="1"/>
  <c r="R64" i="154" s="1"/>
  <c r="N64" i="154"/>
  <c r="K64" i="154"/>
  <c r="L64" i="154"/>
  <c r="J75" i="154"/>
  <c r="M75" i="154"/>
  <c r="M77" i="154" s="1"/>
  <c r="J18" i="242" s="1"/>
  <c r="G75" i="154"/>
  <c r="K75" i="154"/>
  <c r="L75" i="154"/>
  <c r="N75" i="154"/>
  <c r="I75" i="154"/>
  <c r="H75" i="154"/>
  <c r="H77" i="154" s="1"/>
  <c r="F75" i="154"/>
  <c r="O29" i="154"/>
  <c r="I29" i="154"/>
  <c r="P29" i="154"/>
  <c r="J29" i="154"/>
  <c r="M29" i="154"/>
  <c r="L29" i="154"/>
  <c r="K29" i="154"/>
  <c r="N29" i="154"/>
  <c r="F29" i="154"/>
  <c r="G29" i="154"/>
  <c r="H29" i="154"/>
  <c r="I62" i="154"/>
  <c r="N62" i="154" s="1"/>
  <c r="O14" i="154"/>
  <c r="I14" i="154"/>
  <c r="P14" i="154"/>
  <c r="J14" i="154"/>
  <c r="G14" i="154"/>
  <c r="N14" i="154"/>
  <c r="F14" i="154"/>
  <c r="M14" i="154"/>
  <c r="H14" i="154"/>
  <c r="L14" i="154"/>
  <c r="K14" i="154"/>
  <c r="K4" i="154"/>
  <c r="L4" i="154"/>
  <c r="J4" i="154"/>
  <c r="P4" i="154"/>
  <c r="I4" i="154"/>
  <c r="M4" i="154"/>
  <c r="F4" i="154"/>
  <c r="N4" i="154"/>
  <c r="H4" i="154"/>
  <c r="O4" i="154"/>
  <c r="G4" i="154"/>
  <c r="L88" i="154"/>
  <c r="F88" i="154"/>
  <c r="D87" i="154"/>
  <c r="J52" i="154"/>
  <c r="M52" i="154"/>
  <c r="M71" i="154" s="1"/>
  <c r="G52" i="154"/>
  <c r="N52" i="154"/>
  <c r="F52" i="154"/>
  <c r="L52" i="154"/>
  <c r="H52" i="154"/>
  <c r="K52" i="154"/>
  <c r="I52" i="154"/>
  <c r="P93" i="154"/>
  <c r="J93" i="154"/>
  <c r="M93" i="154"/>
  <c r="G93" i="154"/>
  <c r="O93" i="154"/>
  <c r="F93" i="154"/>
  <c r="H93" i="154"/>
  <c r="L93" i="154"/>
  <c r="N93" i="154"/>
  <c r="I93" i="154"/>
  <c r="K93" i="154"/>
  <c r="D92" i="154"/>
  <c r="K77" i="154"/>
  <c r="H18" i="242" s="1"/>
  <c r="O8" i="154"/>
  <c r="I8" i="154"/>
  <c r="M8" i="154"/>
  <c r="F8" i="154"/>
  <c r="L8" i="154"/>
  <c r="K8" i="154"/>
  <c r="N8" i="154"/>
  <c r="G8" i="154"/>
  <c r="H8" i="154"/>
  <c r="P8" i="154"/>
  <c r="J8" i="154"/>
  <c r="O50" i="154"/>
  <c r="R50" i="154" s="1"/>
  <c r="M26" i="154"/>
  <c r="G26" i="154"/>
  <c r="N26" i="154"/>
  <c r="H26" i="154"/>
  <c r="H38" i="154" s="1"/>
  <c r="I26" i="154"/>
  <c r="P26" i="154"/>
  <c r="F26" i="154"/>
  <c r="O26" i="154"/>
  <c r="J26" i="154"/>
  <c r="L26" i="154"/>
  <c r="K26" i="154"/>
  <c r="P61" i="154"/>
  <c r="J61" i="154"/>
  <c r="M61" i="154"/>
  <c r="G61" i="154"/>
  <c r="K61" i="154"/>
  <c r="L61" i="154"/>
  <c r="O61" i="154"/>
  <c r="H61" i="154"/>
  <c r="N61" i="154"/>
  <c r="I61" i="154"/>
  <c r="F61" i="154"/>
  <c r="G77" i="154"/>
  <c r="D18" i="242" s="1"/>
  <c r="R5" i="153"/>
  <c r="R12" i="153"/>
  <c r="R9" i="153"/>
  <c r="R14" i="153"/>
  <c r="R27" i="153"/>
  <c r="R29" i="153"/>
  <c r="R13" i="153"/>
  <c r="N47" i="153"/>
  <c r="N48" i="153" s="1"/>
  <c r="D48" i="153"/>
  <c r="K47" i="153"/>
  <c r="K48" i="153" s="1"/>
  <c r="F47" i="153"/>
  <c r="F48" i="153" s="1"/>
  <c r="R62" i="153"/>
  <c r="R4" i="153"/>
  <c r="Q46" i="153"/>
  <c r="R16" i="153"/>
  <c r="R64" i="153"/>
  <c r="K25" i="153"/>
  <c r="N25" i="153"/>
  <c r="G25" i="153"/>
  <c r="M25" i="153"/>
  <c r="P25" i="153"/>
  <c r="I25" i="153"/>
  <c r="O25" i="153"/>
  <c r="J25" i="153"/>
  <c r="R63" i="153"/>
  <c r="F89" i="153"/>
  <c r="R89" i="153" s="1"/>
  <c r="L89" i="153"/>
  <c r="R6" i="153"/>
  <c r="R8" i="153"/>
  <c r="R45" i="153"/>
  <c r="R68" i="153"/>
  <c r="F81" i="153"/>
  <c r="L81" i="153" s="1"/>
  <c r="L93" i="153"/>
  <c r="F93" i="153"/>
  <c r="K93" i="153"/>
  <c r="M93" i="153"/>
  <c r="G93" i="153"/>
  <c r="I93" i="153"/>
  <c r="H93" i="153"/>
  <c r="N93" i="153"/>
  <c r="J93" i="153"/>
  <c r="P93" i="153"/>
  <c r="O93" i="153"/>
  <c r="R66" i="153"/>
  <c r="D92" i="153"/>
  <c r="R65" i="153"/>
  <c r="R69" i="153"/>
  <c r="R28" i="153"/>
  <c r="D87" i="153"/>
  <c r="F88" i="153"/>
  <c r="R3" i="153"/>
  <c r="H25" i="153"/>
  <c r="R7" i="153"/>
  <c r="R34" i="153"/>
  <c r="H94" i="153"/>
  <c r="O94" i="153" s="1"/>
  <c r="F44" i="153"/>
  <c r="F46" i="153" s="1"/>
  <c r="R46" i="153" s="1"/>
  <c r="R44" i="153"/>
  <c r="F81" i="152"/>
  <c r="D92" i="152"/>
  <c r="R63" i="152"/>
  <c r="Q90" i="152"/>
  <c r="L90" i="152" s="1"/>
  <c r="R90" i="152" s="1"/>
  <c r="R6" i="152"/>
  <c r="G25" i="152"/>
  <c r="L45" i="152"/>
  <c r="L46" i="152" s="1"/>
  <c r="H94" i="152"/>
  <c r="F89" i="152"/>
  <c r="L89" i="152" s="1"/>
  <c r="R89" i="152" s="1"/>
  <c r="R68" i="152"/>
  <c r="D46" i="152"/>
  <c r="I43" i="152"/>
  <c r="I46" i="152" s="1"/>
  <c r="R43" i="152"/>
  <c r="F47" i="152"/>
  <c r="F48" i="152" s="1"/>
  <c r="K47" i="152"/>
  <c r="K48" i="152" s="1"/>
  <c r="D48" i="152"/>
  <c r="N47" i="152"/>
  <c r="N48" i="152" s="1"/>
  <c r="R72" i="152"/>
  <c r="D93" i="152"/>
  <c r="R3" i="152"/>
  <c r="F44" i="152"/>
  <c r="F46" i="152" s="1"/>
  <c r="R67" i="152"/>
  <c r="I25" i="152"/>
  <c r="R69" i="152"/>
  <c r="H77" i="152"/>
  <c r="E16" i="242" s="1"/>
  <c r="J77" i="152"/>
  <c r="G16" i="242" s="1"/>
  <c r="R11" i="152"/>
  <c r="D87" i="152"/>
  <c r="F88" i="152"/>
  <c r="R33" i="151"/>
  <c r="R7" i="151"/>
  <c r="R65" i="151"/>
  <c r="R5" i="151"/>
  <c r="R51" i="151"/>
  <c r="R54" i="151"/>
  <c r="R29" i="151"/>
  <c r="R31" i="151"/>
  <c r="R9" i="151"/>
  <c r="H38" i="151"/>
  <c r="R30" i="151"/>
  <c r="Q90" i="151"/>
  <c r="L90" i="151" s="1"/>
  <c r="R90" i="151" s="1"/>
  <c r="J92" i="151"/>
  <c r="L92" i="151"/>
  <c r="H92" i="151"/>
  <c r="F92" i="151"/>
  <c r="R4" i="151"/>
  <c r="D93" i="151"/>
  <c r="G77" i="151"/>
  <c r="D15" i="242" s="1"/>
  <c r="J77" i="151"/>
  <c r="G15" i="242" s="1"/>
  <c r="R76" i="151"/>
  <c r="R28" i="151"/>
  <c r="N38" i="151"/>
  <c r="R34" i="151"/>
  <c r="R8" i="151"/>
  <c r="R67" i="151"/>
  <c r="I43" i="151"/>
  <c r="I46" i="151" s="1"/>
  <c r="D46" i="151"/>
  <c r="R68" i="151"/>
  <c r="F44" i="151"/>
  <c r="F46" i="151" s="1"/>
  <c r="R44" i="151"/>
  <c r="R45" i="151"/>
  <c r="L45" i="151"/>
  <c r="L46" i="151" s="1"/>
  <c r="H77" i="151"/>
  <c r="E15" i="242" s="1"/>
  <c r="L77" i="151"/>
  <c r="I15" i="242" s="1"/>
  <c r="D48" i="151"/>
  <c r="N47" i="151"/>
  <c r="N48" i="151" s="1"/>
  <c r="K47" i="151"/>
  <c r="K48" i="151" s="1"/>
  <c r="F47" i="151"/>
  <c r="F48" i="151" s="1"/>
  <c r="R73" i="151"/>
  <c r="R12" i="151"/>
  <c r="O25" i="151"/>
  <c r="I38" i="151"/>
  <c r="R6" i="151"/>
  <c r="F88" i="151"/>
  <c r="D87" i="151"/>
  <c r="F77" i="151"/>
  <c r="C15" i="242" s="1"/>
  <c r="F81" i="151"/>
  <c r="L81" i="151" s="1"/>
  <c r="R81" i="151" s="1"/>
  <c r="R27" i="151"/>
  <c r="O38" i="151"/>
  <c r="R26" i="151"/>
  <c r="K25" i="151"/>
  <c r="K49" i="151" s="1"/>
  <c r="J25" i="151"/>
  <c r="M25" i="151"/>
  <c r="H25" i="151"/>
  <c r="H49" i="151" s="1"/>
  <c r="G25" i="151"/>
  <c r="G49" i="151" s="1"/>
  <c r="H94" i="151"/>
  <c r="O94" i="151" s="1"/>
  <c r="R94" i="151" s="1"/>
  <c r="R3" i="151"/>
  <c r="M38" i="151"/>
  <c r="J38" i="151"/>
  <c r="F89" i="150"/>
  <c r="L89" i="150" s="1"/>
  <c r="L88" i="150"/>
  <c r="R88" i="150" s="1"/>
  <c r="F88" i="150"/>
  <c r="D87" i="150"/>
  <c r="O73" i="150"/>
  <c r="R73" i="150" s="1"/>
  <c r="O3" i="150"/>
  <c r="I3" i="150"/>
  <c r="N3" i="150"/>
  <c r="G3" i="150"/>
  <c r="M3" i="150"/>
  <c r="F3" i="150"/>
  <c r="L3" i="150"/>
  <c r="J3" i="150"/>
  <c r="P3" i="150"/>
  <c r="H3" i="150"/>
  <c r="K3" i="150"/>
  <c r="O9" i="150"/>
  <c r="I9" i="150"/>
  <c r="G9" i="150"/>
  <c r="J9" i="150"/>
  <c r="N9" i="150"/>
  <c r="P9" i="150"/>
  <c r="H9" i="150"/>
  <c r="L9" i="150"/>
  <c r="K9" i="150"/>
  <c r="F9" i="150"/>
  <c r="M9" i="150"/>
  <c r="F63" i="150"/>
  <c r="R63" i="150"/>
  <c r="N58" i="150"/>
  <c r="H58" i="150"/>
  <c r="L58" i="150"/>
  <c r="K58" i="150"/>
  <c r="M58" i="150"/>
  <c r="J58" i="150"/>
  <c r="I58" i="150"/>
  <c r="G58" i="150"/>
  <c r="O58" i="150"/>
  <c r="F58" i="150"/>
  <c r="P58" i="150"/>
  <c r="N51" i="150"/>
  <c r="H51" i="150"/>
  <c r="I51" i="150"/>
  <c r="F51" i="150"/>
  <c r="G51" i="150"/>
  <c r="K51" i="150"/>
  <c r="J51" i="150"/>
  <c r="L51" i="150"/>
  <c r="M51" i="150"/>
  <c r="N74" i="150"/>
  <c r="H74" i="150"/>
  <c r="K74" i="150"/>
  <c r="L74" i="150"/>
  <c r="L77" i="150" s="1"/>
  <c r="I14" i="242" s="1"/>
  <c r="M74" i="150"/>
  <c r="M77" i="150" s="1"/>
  <c r="J14" i="242" s="1"/>
  <c r="J74" i="150"/>
  <c r="F74" i="150"/>
  <c r="I74" i="150"/>
  <c r="G74" i="150"/>
  <c r="K65" i="150"/>
  <c r="I65" i="150"/>
  <c r="N65" i="150"/>
  <c r="F65" i="150"/>
  <c r="G65" i="150"/>
  <c r="M65" i="150"/>
  <c r="L65" i="150"/>
  <c r="J65" i="150"/>
  <c r="H65" i="150"/>
  <c r="I62" i="150"/>
  <c r="N62" i="150" s="1"/>
  <c r="R62" i="150" s="1"/>
  <c r="N50" i="150"/>
  <c r="H50" i="150"/>
  <c r="M50" i="150"/>
  <c r="F50" i="150"/>
  <c r="J50" i="150"/>
  <c r="K50" i="150"/>
  <c r="I50" i="150"/>
  <c r="G50" i="150"/>
  <c r="L50" i="150"/>
  <c r="N53" i="150"/>
  <c r="H53" i="150"/>
  <c r="M53" i="150"/>
  <c r="F53" i="150"/>
  <c r="I53" i="150"/>
  <c r="J53" i="150"/>
  <c r="L53" i="150"/>
  <c r="K53" i="150"/>
  <c r="G53" i="150"/>
  <c r="F11" i="150"/>
  <c r="R11" i="150"/>
  <c r="N54" i="150"/>
  <c r="H54" i="150"/>
  <c r="I54" i="150"/>
  <c r="M54" i="150"/>
  <c r="F54" i="150"/>
  <c r="L54" i="150"/>
  <c r="K54" i="150"/>
  <c r="J54" i="150"/>
  <c r="G54" i="150"/>
  <c r="K30" i="150"/>
  <c r="M30" i="150"/>
  <c r="F30" i="150"/>
  <c r="N30" i="150"/>
  <c r="G30" i="150"/>
  <c r="J30" i="150"/>
  <c r="I30" i="150"/>
  <c r="H30" i="150"/>
  <c r="L30" i="150"/>
  <c r="P30" i="150"/>
  <c r="O30" i="150"/>
  <c r="K66" i="150"/>
  <c r="L66" i="150"/>
  <c r="J66" i="150"/>
  <c r="M66" i="150"/>
  <c r="N66" i="150"/>
  <c r="I66" i="150"/>
  <c r="F66" i="150"/>
  <c r="H66" i="150"/>
  <c r="G66" i="150"/>
  <c r="O66" i="150" s="1"/>
  <c r="O17" i="150"/>
  <c r="I17" i="150"/>
  <c r="P17" i="150"/>
  <c r="J17" i="150"/>
  <c r="M17" i="150"/>
  <c r="L17" i="150"/>
  <c r="K17" i="150"/>
  <c r="N17" i="150"/>
  <c r="F17" i="150"/>
  <c r="H17" i="150"/>
  <c r="G17" i="150"/>
  <c r="O31" i="150"/>
  <c r="I31" i="150"/>
  <c r="M31" i="150"/>
  <c r="F31" i="150"/>
  <c r="N31" i="150"/>
  <c r="G31" i="150"/>
  <c r="H31" i="150"/>
  <c r="P31" i="150"/>
  <c r="J31" i="150"/>
  <c r="L31" i="150"/>
  <c r="K31" i="150"/>
  <c r="N55" i="150"/>
  <c r="H55" i="150"/>
  <c r="K55" i="150"/>
  <c r="J55" i="150"/>
  <c r="L55" i="150"/>
  <c r="O55" i="150"/>
  <c r="M55" i="150"/>
  <c r="I55" i="150"/>
  <c r="P55" i="150"/>
  <c r="G55" i="150"/>
  <c r="F55" i="150"/>
  <c r="Q55" i="150" s="1"/>
  <c r="L45" i="150"/>
  <c r="L46" i="150" s="1"/>
  <c r="I43" i="150"/>
  <c r="I46" i="150" s="1"/>
  <c r="D46" i="150"/>
  <c r="R43" i="150"/>
  <c r="L56" i="150"/>
  <c r="F56" i="150"/>
  <c r="K56" i="150"/>
  <c r="N56" i="150"/>
  <c r="O56" i="150"/>
  <c r="G56" i="150"/>
  <c r="M56" i="150"/>
  <c r="J56" i="150"/>
  <c r="I56" i="150"/>
  <c r="P56" i="150"/>
  <c r="H56" i="150"/>
  <c r="K33" i="150"/>
  <c r="N33" i="150"/>
  <c r="G33" i="150"/>
  <c r="O33" i="150"/>
  <c r="H33" i="150"/>
  <c r="L33" i="150"/>
  <c r="J33" i="150"/>
  <c r="F33" i="150"/>
  <c r="I33" i="150"/>
  <c r="M33" i="150"/>
  <c r="P33" i="150"/>
  <c r="H67" i="150"/>
  <c r="R67" i="150" s="1"/>
  <c r="H94" i="150"/>
  <c r="O94" i="150" s="1"/>
  <c r="R94" i="150" s="1"/>
  <c r="M4" i="150"/>
  <c r="G4" i="150"/>
  <c r="P4" i="150"/>
  <c r="O4" i="150"/>
  <c r="H4" i="150"/>
  <c r="L4" i="150"/>
  <c r="N4" i="150"/>
  <c r="F4" i="150"/>
  <c r="J4" i="150"/>
  <c r="I4" i="150"/>
  <c r="K4" i="150"/>
  <c r="N52" i="150"/>
  <c r="H52" i="150"/>
  <c r="K52" i="150"/>
  <c r="L52" i="150"/>
  <c r="M52" i="150"/>
  <c r="J52" i="150"/>
  <c r="I52" i="150"/>
  <c r="G52" i="150"/>
  <c r="F52" i="150"/>
  <c r="K14" i="150"/>
  <c r="L14" i="150"/>
  <c r="F14" i="150"/>
  <c r="I14" i="150"/>
  <c r="P14" i="150"/>
  <c r="H14" i="150"/>
  <c r="O14" i="150"/>
  <c r="G14" i="150"/>
  <c r="J14" i="150"/>
  <c r="N14" i="150"/>
  <c r="M14" i="150"/>
  <c r="F68" i="150"/>
  <c r="R68" i="150" s="1"/>
  <c r="K34" i="150"/>
  <c r="J34" i="150"/>
  <c r="P34" i="150"/>
  <c r="H34" i="150"/>
  <c r="I34" i="150"/>
  <c r="L34" i="150"/>
  <c r="G34" i="150"/>
  <c r="F34" i="150"/>
  <c r="O34" i="150"/>
  <c r="M34" i="150"/>
  <c r="N34" i="150"/>
  <c r="F69" i="150"/>
  <c r="D93" i="150"/>
  <c r="P60" i="150"/>
  <c r="J60" i="150"/>
  <c r="M60" i="150"/>
  <c r="F60" i="150"/>
  <c r="I60" i="150"/>
  <c r="K60" i="150"/>
  <c r="H60" i="150"/>
  <c r="G60" i="150"/>
  <c r="L60" i="150"/>
  <c r="O60" i="150"/>
  <c r="N60" i="150"/>
  <c r="K5" i="150"/>
  <c r="F5" i="150"/>
  <c r="Q5" i="150" s="1"/>
  <c r="O5" i="150"/>
  <c r="H5" i="150"/>
  <c r="N5" i="150"/>
  <c r="G5" i="150"/>
  <c r="J5" i="150"/>
  <c r="P5" i="150"/>
  <c r="I5" i="150"/>
  <c r="M5" i="150"/>
  <c r="L5" i="150"/>
  <c r="O28" i="150"/>
  <c r="I28" i="150"/>
  <c r="L28" i="150"/>
  <c r="M28" i="150"/>
  <c r="F28" i="150"/>
  <c r="G28" i="150"/>
  <c r="P28" i="150"/>
  <c r="N28" i="150"/>
  <c r="K28" i="150"/>
  <c r="H28" i="150"/>
  <c r="J28" i="150"/>
  <c r="K64" i="150"/>
  <c r="N64" i="150"/>
  <c r="G64" i="150"/>
  <c r="I64" i="150"/>
  <c r="J64" i="150"/>
  <c r="M64" i="150"/>
  <c r="L64" i="150"/>
  <c r="H64" i="150"/>
  <c r="F64" i="150"/>
  <c r="Q90" i="150"/>
  <c r="L90" i="150"/>
  <c r="R90" i="150" s="1"/>
  <c r="K8" i="150"/>
  <c r="P8" i="150"/>
  <c r="I8" i="150"/>
  <c r="G8" i="150"/>
  <c r="O8" i="150"/>
  <c r="H8" i="150"/>
  <c r="L8" i="150"/>
  <c r="J8" i="150"/>
  <c r="N8" i="150"/>
  <c r="M8" i="150"/>
  <c r="F8" i="150"/>
  <c r="M29" i="150"/>
  <c r="G29" i="150"/>
  <c r="L29" i="150"/>
  <c r="N29" i="150"/>
  <c r="F29" i="150"/>
  <c r="O29" i="150"/>
  <c r="K29" i="150"/>
  <c r="J29" i="150"/>
  <c r="P29" i="150"/>
  <c r="I29" i="150"/>
  <c r="H29" i="150"/>
  <c r="L59" i="150"/>
  <c r="F59" i="150"/>
  <c r="M59" i="150"/>
  <c r="O59" i="150"/>
  <c r="G59" i="150"/>
  <c r="P59" i="150"/>
  <c r="H59" i="150"/>
  <c r="J59" i="150"/>
  <c r="I59" i="150"/>
  <c r="K59" i="150"/>
  <c r="N59" i="150"/>
  <c r="R26" i="150"/>
  <c r="N75" i="150"/>
  <c r="N77" i="150" s="1"/>
  <c r="K14" i="242" s="1"/>
  <c r="H75" i="150"/>
  <c r="M75" i="150"/>
  <c r="F75" i="150"/>
  <c r="I75" i="150"/>
  <c r="I77" i="150" s="1"/>
  <c r="F14" i="242" s="1"/>
  <c r="J75" i="150"/>
  <c r="L75" i="150"/>
  <c r="K75" i="150"/>
  <c r="K77" i="150" s="1"/>
  <c r="H14" i="242" s="1"/>
  <c r="G75" i="150"/>
  <c r="F15" i="150"/>
  <c r="J27" i="150"/>
  <c r="K27" i="150"/>
  <c r="M27" i="150"/>
  <c r="H27" i="150"/>
  <c r="F27" i="150"/>
  <c r="P27" i="150"/>
  <c r="P38" i="150" s="1"/>
  <c r="I27" i="150"/>
  <c r="O27" i="150"/>
  <c r="N27" i="150"/>
  <c r="M32" i="150"/>
  <c r="G32" i="150"/>
  <c r="N32" i="150"/>
  <c r="F32" i="150"/>
  <c r="O32" i="150"/>
  <c r="H32" i="150"/>
  <c r="P32" i="150"/>
  <c r="L32" i="150"/>
  <c r="K32" i="150"/>
  <c r="J32" i="150"/>
  <c r="I32" i="150"/>
  <c r="F44" i="150"/>
  <c r="F46" i="150" s="1"/>
  <c r="D92" i="150"/>
  <c r="M13" i="150"/>
  <c r="G13" i="150"/>
  <c r="N13" i="150"/>
  <c r="H13" i="150"/>
  <c r="O13" i="150"/>
  <c r="J13" i="150"/>
  <c r="L13" i="150"/>
  <c r="K13" i="150"/>
  <c r="P13" i="150"/>
  <c r="F13" i="150"/>
  <c r="I13" i="150"/>
  <c r="F81" i="150"/>
  <c r="L81" i="150" s="1"/>
  <c r="R81" i="150" s="1"/>
  <c r="M12" i="150"/>
  <c r="N12" i="150"/>
  <c r="H12" i="150"/>
  <c r="I12" i="150"/>
  <c r="G12" i="150"/>
  <c r="F12" i="150"/>
  <c r="J12" i="150"/>
  <c r="L12" i="150"/>
  <c r="K12" i="150"/>
  <c r="M10" i="150"/>
  <c r="G10" i="150"/>
  <c r="K10" i="150"/>
  <c r="O10" i="150"/>
  <c r="J10" i="150"/>
  <c r="P10" i="150"/>
  <c r="I10" i="150"/>
  <c r="L10" i="150"/>
  <c r="H10" i="150"/>
  <c r="F10" i="150"/>
  <c r="N10" i="150"/>
  <c r="N61" i="150"/>
  <c r="H61" i="150"/>
  <c r="M61" i="150"/>
  <c r="F61" i="150"/>
  <c r="L61" i="150"/>
  <c r="O61" i="150"/>
  <c r="I61" i="150"/>
  <c r="G61" i="150"/>
  <c r="J61" i="150"/>
  <c r="P61" i="150"/>
  <c r="K61" i="150"/>
  <c r="K16" i="150"/>
  <c r="L16" i="150"/>
  <c r="F16" i="150"/>
  <c r="I16" i="150"/>
  <c r="P16" i="150"/>
  <c r="H16" i="150"/>
  <c r="N16" i="150"/>
  <c r="O16" i="150"/>
  <c r="G16" i="150"/>
  <c r="J16" i="150"/>
  <c r="M16" i="150"/>
  <c r="N76" i="150"/>
  <c r="H76" i="150"/>
  <c r="I76" i="150"/>
  <c r="M76" i="150"/>
  <c r="F76" i="150"/>
  <c r="L76" i="150"/>
  <c r="G76" i="150"/>
  <c r="K76" i="150"/>
  <c r="J76" i="150"/>
  <c r="P57" i="150"/>
  <c r="J57" i="150"/>
  <c r="L57" i="150"/>
  <c r="H57" i="150"/>
  <c r="I57" i="150"/>
  <c r="M57" i="150"/>
  <c r="K57" i="150"/>
  <c r="G57" i="150"/>
  <c r="N57" i="150"/>
  <c r="F57" i="150"/>
  <c r="O57" i="150"/>
  <c r="F47" i="150"/>
  <c r="F48" i="150" s="1"/>
  <c r="D48" i="150"/>
  <c r="N47" i="150"/>
  <c r="N48" i="150" s="1"/>
  <c r="K47" i="150"/>
  <c r="K48" i="150" s="1"/>
  <c r="F72" i="150"/>
  <c r="R72" i="150"/>
  <c r="Q26" i="150"/>
  <c r="M53" i="149"/>
  <c r="G53" i="149"/>
  <c r="O53" i="149" s="1"/>
  <c r="H53" i="149"/>
  <c r="I53" i="149"/>
  <c r="L53" i="149"/>
  <c r="K53" i="149"/>
  <c r="N53" i="149"/>
  <c r="J53" i="149"/>
  <c r="F53" i="149"/>
  <c r="O57" i="149"/>
  <c r="I57" i="149"/>
  <c r="M57" i="149"/>
  <c r="F57" i="149"/>
  <c r="N57" i="149"/>
  <c r="G57" i="149"/>
  <c r="P57" i="149"/>
  <c r="L57" i="149"/>
  <c r="Q57" i="149"/>
  <c r="K57" i="149"/>
  <c r="J57" i="149"/>
  <c r="H57" i="149"/>
  <c r="N10" i="149"/>
  <c r="H10" i="149"/>
  <c r="K10" i="149"/>
  <c r="M10" i="149"/>
  <c r="F10" i="149"/>
  <c r="Q10" i="149" s="1"/>
  <c r="P10" i="149"/>
  <c r="O10" i="149"/>
  <c r="J10" i="149"/>
  <c r="I10" i="149"/>
  <c r="G10" i="149"/>
  <c r="L10" i="149"/>
  <c r="I43" i="149"/>
  <c r="I46" i="149" s="1"/>
  <c r="D46" i="149"/>
  <c r="P30" i="149"/>
  <c r="J30" i="149"/>
  <c r="K30" i="149"/>
  <c r="M30" i="149"/>
  <c r="L30" i="149"/>
  <c r="N30" i="149"/>
  <c r="F30" i="149"/>
  <c r="I30" i="149"/>
  <c r="Q30" i="149" s="1"/>
  <c r="O30" i="149"/>
  <c r="H30" i="149"/>
  <c r="G30" i="149"/>
  <c r="M55" i="149"/>
  <c r="G55" i="149"/>
  <c r="L55" i="149"/>
  <c r="N55" i="149"/>
  <c r="F55" i="149"/>
  <c r="J55" i="149"/>
  <c r="I55" i="149"/>
  <c r="K55" i="149"/>
  <c r="O55" i="149"/>
  <c r="H55" i="149"/>
  <c r="P55" i="149"/>
  <c r="R34" i="149"/>
  <c r="L29" i="149"/>
  <c r="F29" i="149"/>
  <c r="M29" i="149"/>
  <c r="G29" i="149"/>
  <c r="I29" i="149"/>
  <c r="P29" i="149"/>
  <c r="H29" i="149"/>
  <c r="J29" i="149"/>
  <c r="O29" i="149"/>
  <c r="N29" i="149"/>
  <c r="K29" i="149"/>
  <c r="L5" i="149"/>
  <c r="F5" i="149"/>
  <c r="J5" i="149"/>
  <c r="P5" i="149"/>
  <c r="I5" i="149"/>
  <c r="K5" i="149"/>
  <c r="N5" i="149"/>
  <c r="H5" i="149"/>
  <c r="G5" i="149"/>
  <c r="O5" i="149"/>
  <c r="M5" i="149"/>
  <c r="M58" i="149"/>
  <c r="G58" i="149"/>
  <c r="N58" i="149"/>
  <c r="F58" i="149"/>
  <c r="O58" i="149"/>
  <c r="H58" i="149"/>
  <c r="K58" i="149"/>
  <c r="J58" i="149"/>
  <c r="L58" i="149"/>
  <c r="P58" i="149"/>
  <c r="I58" i="149"/>
  <c r="J64" i="149"/>
  <c r="H64" i="149"/>
  <c r="I64" i="149"/>
  <c r="M64" i="149"/>
  <c r="L64" i="149"/>
  <c r="N64" i="149"/>
  <c r="F64" i="149"/>
  <c r="K64" i="149"/>
  <c r="G64" i="149"/>
  <c r="F11" i="149"/>
  <c r="R11" i="149"/>
  <c r="M50" i="149"/>
  <c r="G50" i="149"/>
  <c r="H50" i="149"/>
  <c r="I50" i="149"/>
  <c r="N50" i="149"/>
  <c r="F50" i="149"/>
  <c r="L50" i="149"/>
  <c r="J50" i="149"/>
  <c r="K50" i="149"/>
  <c r="H94" i="149"/>
  <c r="O94" i="149" s="1"/>
  <c r="R94" i="149" s="1"/>
  <c r="P33" i="149"/>
  <c r="J33" i="149"/>
  <c r="K33" i="149"/>
  <c r="O33" i="149"/>
  <c r="G33" i="149"/>
  <c r="N33" i="149"/>
  <c r="F33" i="149"/>
  <c r="H33" i="149"/>
  <c r="M33" i="149"/>
  <c r="L33" i="149"/>
  <c r="I33" i="149"/>
  <c r="Q90" i="149"/>
  <c r="F68" i="149"/>
  <c r="R68" i="149" s="1"/>
  <c r="D92" i="149"/>
  <c r="F88" i="149"/>
  <c r="L88" i="149" s="1"/>
  <c r="D87" i="149"/>
  <c r="J66" i="149"/>
  <c r="M66" i="149"/>
  <c r="F66" i="149"/>
  <c r="N66" i="149"/>
  <c r="G66" i="149"/>
  <c r="K66" i="149"/>
  <c r="I66" i="149"/>
  <c r="L66" i="149"/>
  <c r="H66" i="149"/>
  <c r="N4" i="149"/>
  <c r="H4" i="149"/>
  <c r="J4" i="149"/>
  <c r="P4" i="149"/>
  <c r="I4" i="149"/>
  <c r="K4" i="149"/>
  <c r="G4" i="149"/>
  <c r="M4" i="149"/>
  <c r="F4" i="149"/>
  <c r="O4" i="149"/>
  <c r="L4" i="149"/>
  <c r="L45" i="149"/>
  <c r="L46" i="149" s="1"/>
  <c r="P6" i="149"/>
  <c r="J6" i="149"/>
  <c r="K6" i="149"/>
  <c r="I6" i="149"/>
  <c r="L6" i="149"/>
  <c r="H6" i="149"/>
  <c r="N6" i="149"/>
  <c r="G6" i="149"/>
  <c r="F6" i="149"/>
  <c r="O6" i="149"/>
  <c r="M6" i="149"/>
  <c r="F89" i="149"/>
  <c r="L89" i="149" s="1"/>
  <c r="O13" i="149"/>
  <c r="I13" i="149"/>
  <c r="L13" i="149"/>
  <c r="K13" i="149"/>
  <c r="M13" i="149"/>
  <c r="F13" i="149"/>
  <c r="G13" i="149"/>
  <c r="N13" i="149"/>
  <c r="H13" i="149"/>
  <c r="P13" i="149"/>
  <c r="J13" i="149"/>
  <c r="M51" i="149"/>
  <c r="G51" i="149"/>
  <c r="J51" i="149"/>
  <c r="K51" i="149"/>
  <c r="N51" i="149"/>
  <c r="F51" i="149"/>
  <c r="H51" i="149"/>
  <c r="L51" i="149"/>
  <c r="I51" i="149"/>
  <c r="F15" i="149"/>
  <c r="R15" i="149" s="1"/>
  <c r="L15" i="149"/>
  <c r="F63" i="149"/>
  <c r="R63" i="149" s="1"/>
  <c r="K56" i="149"/>
  <c r="M56" i="149"/>
  <c r="F56" i="149"/>
  <c r="N56" i="149"/>
  <c r="G56" i="149"/>
  <c r="H56" i="149"/>
  <c r="P56" i="149"/>
  <c r="I56" i="149"/>
  <c r="J56" i="149"/>
  <c r="O56" i="149"/>
  <c r="L56" i="149"/>
  <c r="Q16" i="149"/>
  <c r="R16" i="149" s="1"/>
  <c r="Q31" i="149"/>
  <c r="R31" i="149" s="1"/>
  <c r="M75" i="149"/>
  <c r="G75" i="149"/>
  <c r="H75" i="149"/>
  <c r="I75" i="149"/>
  <c r="L75" i="149"/>
  <c r="K75" i="149"/>
  <c r="N75" i="149"/>
  <c r="J75" i="149"/>
  <c r="F75" i="149"/>
  <c r="P3" i="149"/>
  <c r="J3" i="149"/>
  <c r="I3" i="149"/>
  <c r="O3" i="149"/>
  <c r="H3" i="149"/>
  <c r="K3" i="149"/>
  <c r="M3" i="149"/>
  <c r="G3" i="149"/>
  <c r="F3" i="149"/>
  <c r="N3" i="149"/>
  <c r="L3" i="149"/>
  <c r="N7" i="149"/>
  <c r="H7" i="149"/>
  <c r="K7" i="149"/>
  <c r="J7" i="149"/>
  <c r="L7" i="149"/>
  <c r="O7" i="149"/>
  <c r="I7" i="149"/>
  <c r="G7" i="149"/>
  <c r="F7" i="149"/>
  <c r="P7" i="149"/>
  <c r="M7" i="149"/>
  <c r="F72" i="149"/>
  <c r="R72" i="149" s="1"/>
  <c r="M14" i="149"/>
  <c r="G14" i="149"/>
  <c r="L14" i="149"/>
  <c r="K14" i="149"/>
  <c r="N14" i="149"/>
  <c r="F14" i="149"/>
  <c r="I14" i="149"/>
  <c r="O14" i="149"/>
  <c r="H14" i="149"/>
  <c r="P14" i="149"/>
  <c r="J14" i="149"/>
  <c r="O60" i="149"/>
  <c r="I60" i="149"/>
  <c r="N60" i="149"/>
  <c r="G60" i="149"/>
  <c r="P60" i="149"/>
  <c r="H60" i="149"/>
  <c r="M60" i="149"/>
  <c r="F60" i="149"/>
  <c r="L60" i="149"/>
  <c r="K60" i="149"/>
  <c r="J60" i="149"/>
  <c r="K17" i="149"/>
  <c r="P17" i="149"/>
  <c r="I17" i="149"/>
  <c r="O17" i="149"/>
  <c r="H17" i="149"/>
  <c r="J17" i="149"/>
  <c r="L17" i="149"/>
  <c r="F17" i="149"/>
  <c r="N17" i="149"/>
  <c r="M17" i="149"/>
  <c r="G17" i="149"/>
  <c r="J65" i="149"/>
  <c r="K65" i="149"/>
  <c r="L65" i="149"/>
  <c r="M65" i="149"/>
  <c r="I65" i="149"/>
  <c r="N65" i="149"/>
  <c r="H65" i="149"/>
  <c r="G65" i="149"/>
  <c r="F65" i="149"/>
  <c r="M74" i="149"/>
  <c r="G74" i="149"/>
  <c r="L74" i="149"/>
  <c r="N74" i="149"/>
  <c r="F74" i="149"/>
  <c r="K74" i="149"/>
  <c r="J74" i="149"/>
  <c r="H74" i="149"/>
  <c r="I74" i="149"/>
  <c r="K59" i="149"/>
  <c r="N59" i="149"/>
  <c r="G59" i="149"/>
  <c r="O59" i="149"/>
  <c r="H59" i="149"/>
  <c r="I59" i="149"/>
  <c r="F59" i="149"/>
  <c r="J59" i="149"/>
  <c r="L59" i="149"/>
  <c r="P59" i="149"/>
  <c r="M59" i="149"/>
  <c r="M61" i="149"/>
  <c r="G61" i="149"/>
  <c r="O61" i="149"/>
  <c r="H61" i="149"/>
  <c r="P61" i="149"/>
  <c r="I61" i="149"/>
  <c r="L61" i="149"/>
  <c r="K61" i="149"/>
  <c r="N61" i="149"/>
  <c r="J61" i="149"/>
  <c r="F61" i="149"/>
  <c r="Q61" i="149" s="1"/>
  <c r="Q34" i="149"/>
  <c r="L32" i="149"/>
  <c r="F32" i="149"/>
  <c r="M32" i="149"/>
  <c r="G32" i="149"/>
  <c r="K32" i="149"/>
  <c r="J32" i="149"/>
  <c r="N32" i="149"/>
  <c r="I32" i="149"/>
  <c r="H32" i="149"/>
  <c r="P32" i="149"/>
  <c r="O32" i="149"/>
  <c r="L8" i="149"/>
  <c r="F8" i="149"/>
  <c r="K8" i="149"/>
  <c r="J8" i="149"/>
  <c r="M8" i="149"/>
  <c r="O8" i="149"/>
  <c r="I8" i="149"/>
  <c r="H8" i="149"/>
  <c r="G8" i="149"/>
  <c r="P8" i="149"/>
  <c r="N8" i="149"/>
  <c r="M93" i="149"/>
  <c r="G93" i="149"/>
  <c r="J93" i="149"/>
  <c r="P93" i="149"/>
  <c r="I93" i="149"/>
  <c r="K93" i="149"/>
  <c r="O93" i="149"/>
  <c r="N93" i="149"/>
  <c r="H93" i="149"/>
  <c r="F93" i="149"/>
  <c r="L93" i="149"/>
  <c r="N28" i="149"/>
  <c r="H28" i="149"/>
  <c r="O28" i="149"/>
  <c r="I28" i="149"/>
  <c r="M28" i="149"/>
  <c r="L28" i="149"/>
  <c r="P28" i="149"/>
  <c r="F28" i="149"/>
  <c r="K28" i="149"/>
  <c r="J28" i="149"/>
  <c r="G28" i="149"/>
  <c r="F69" i="149"/>
  <c r="L69" i="149"/>
  <c r="R69" i="149"/>
  <c r="D48" i="149"/>
  <c r="F47" i="149"/>
  <c r="F48" i="149" s="1"/>
  <c r="K47" i="149"/>
  <c r="K48" i="149" s="1"/>
  <c r="N47" i="149"/>
  <c r="N48" i="149" s="1"/>
  <c r="I62" i="149"/>
  <c r="N62" i="149" s="1"/>
  <c r="R62" i="149" s="1"/>
  <c r="O54" i="149"/>
  <c r="R54" i="149" s="1"/>
  <c r="J27" i="149"/>
  <c r="K27" i="149"/>
  <c r="I27" i="149"/>
  <c r="M27" i="149"/>
  <c r="P27" i="149"/>
  <c r="H27" i="149"/>
  <c r="F27" i="149"/>
  <c r="O27" i="149"/>
  <c r="N27" i="149"/>
  <c r="F44" i="149"/>
  <c r="F46" i="149" s="1"/>
  <c r="R44" i="149"/>
  <c r="P9" i="149"/>
  <c r="J9" i="149"/>
  <c r="L9" i="149"/>
  <c r="K9" i="149"/>
  <c r="M9" i="149"/>
  <c r="F9" i="149"/>
  <c r="N9" i="149"/>
  <c r="I9" i="149"/>
  <c r="O9" i="149"/>
  <c r="H9" i="149"/>
  <c r="G9" i="149"/>
  <c r="M73" i="149"/>
  <c r="G73" i="149"/>
  <c r="G77" i="149" s="1"/>
  <c r="D13" i="242" s="1"/>
  <c r="J73" i="149"/>
  <c r="K73" i="149"/>
  <c r="K77" i="149" s="1"/>
  <c r="H13" i="242" s="1"/>
  <c r="N73" i="149"/>
  <c r="F73" i="149"/>
  <c r="H73" i="149"/>
  <c r="L73" i="149"/>
  <c r="I73" i="149"/>
  <c r="K26" i="149"/>
  <c r="P26" i="149"/>
  <c r="I26" i="149"/>
  <c r="O26" i="149"/>
  <c r="H26" i="149"/>
  <c r="J26" i="149"/>
  <c r="N26" i="149"/>
  <c r="G26" i="149"/>
  <c r="F26" i="149"/>
  <c r="M26" i="149"/>
  <c r="L26" i="149"/>
  <c r="M52" i="149"/>
  <c r="G52" i="149"/>
  <c r="L52" i="149"/>
  <c r="N52" i="149"/>
  <c r="F52" i="149"/>
  <c r="K52" i="149"/>
  <c r="J52" i="149"/>
  <c r="I52" i="149"/>
  <c r="H52" i="149"/>
  <c r="F81" i="149"/>
  <c r="L81" i="149" s="1"/>
  <c r="R81" i="149" s="1"/>
  <c r="R31" i="148"/>
  <c r="R29" i="148"/>
  <c r="N30" i="148"/>
  <c r="H30" i="148"/>
  <c r="J30" i="148"/>
  <c r="I30" i="148"/>
  <c r="I38" i="148" s="1"/>
  <c r="O30" i="148"/>
  <c r="F30" i="148"/>
  <c r="M30" i="148"/>
  <c r="K30" i="148"/>
  <c r="G30" i="148"/>
  <c r="G38" i="148" s="1"/>
  <c r="P30" i="148"/>
  <c r="L30" i="148"/>
  <c r="J66" i="148"/>
  <c r="M66" i="148"/>
  <c r="F66" i="148"/>
  <c r="K66" i="148"/>
  <c r="I66" i="148"/>
  <c r="H66" i="148"/>
  <c r="N66" i="148"/>
  <c r="L66" i="148"/>
  <c r="G66" i="148"/>
  <c r="P8" i="148"/>
  <c r="N8" i="148"/>
  <c r="H8" i="148"/>
  <c r="M8" i="148"/>
  <c r="G8" i="148"/>
  <c r="I8" i="148"/>
  <c r="F8" i="148"/>
  <c r="O8" i="148"/>
  <c r="L8" i="148"/>
  <c r="K8" i="148"/>
  <c r="J8" i="148"/>
  <c r="F44" i="148"/>
  <c r="F46" i="148" s="1"/>
  <c r="R64" i="148"/>
  <c r="L6" i="148"/>
  <c r="F6" i="148"/>
  <c r="K6" i="148"/>
  <c r="I6" i="148"/>
  <c r="P6" i="148"/>
  <c r="H6" i="148"/>
  <c r="O6" i="148"/>
  <c r="G6" i="148"/>
  <c r="N6" i="148"/>
  <c r="M6" i="148"/>
  <c r="J6" i="148"/>
  <c r="Q90" i="148"/>
  <c r="P34" i="148"/>
  <c r="L34" i="148"/>
  <c r="F34" i="148"/>
  <c r="Q34" i="148" s="1"/>
  <c r="K34" i="148"/>
  <c r="N34" i="148"/>
  <c r="J34" i="148"/>
  <c r="I34" i="148"/>
  <c r="G34" i="148"/>
  <c r="M34" i="148"/>
  <c r="H34" i="148"/>
  <c r="O34" i="148"/>
  <c r="L88" i="148"/>
  <c r="F88" i="148"/>
  <c r="R88" i="148" s="1"/>
  <c r="D87" i="148"/>
  <c r="F81" i="148"/>
  <c r="L81" i="148" s="1"/>
  <c r="R81" i="148" s="1"/>
  <c r="R89" i="148"/>
  <c r="R54" i="148"/>
  <c r="R4" i="148"/>
  <c r="H67" i="148"/>
  <c r="R67" i="148" s="1"/>
  <c r="D92" i="148"/>
  <c r="R26" i="148"/>
  <c r="P7" i="148"/>
  <c r="J7" i="148"/>
  <c r="O7" i="148"/>
  <c r="I7" i="148"/>
  <c r="M7" i="148"/>
  <c r="L7" i="148"/>
  <c r="K7" i="148"/>
  <c r="H7" i="148"/>
  <c r="G7" i="148"/>
  <c r="F7" i="148"/>
  <c r="N7" i="148"/>
  <c r="M52" i="148"/>
  <c r="G52" i="148"/>
  <c r="J52" i="148"/>
  <c r="I52" i="148"/>
  <c r="K52" i="148"/>
  <c r="F52" i="148"/>
  <c r="N52" i="148"/>
  <c r="L52" i="148"/>
  <c r="H52" i="148"/>
  <c r="P32" i="148"/>
  <c r="J32" i="148"/>
  <c r="K32" i="148"/>
  <c r="O32" i="148"/>
  <c r="O38" i="148" s="1"/>
  <c r="G32" i="148"/>
  <c r="M32" i="148"/>
  <c r="L32" i="148"/>
  <c r="N32" i="148"/>
  <c r="N38" i="148" s="1"/>
  <c r="I32" i="148"/>
  <c r="F32" i="148"/>
  <c r="H32" i="148"/>
  <c r="F69" i="148"/>
  <c r="L69" i="148" s="1"/>
  <c r="O60" i="148"/>
  <c r="I60" i="148"/>
  <c r="N60" i="148"/>
  <c r="G60" i="148"/>
  <c r="L60" i="148"/>
  <c r="P60" i="148"/>
  <c r="K60" i="148"/>
  <c r="J60" i="148"/>
  <c r="H60" i="148"/>
  <c r="F60" i="148"/>
  <c r="M60" i="148"/>
  <c r="Q60" i="148" s="1"/>
  <c r="K56" i="148"/>
  <c r="J56" i="148"/>
  <c r="L56" i="148"/>
  <c r="M56" i="148"/>
  <c r="H56" i="148"/>
  <c r="P56" i="148"/>
  <c r="G56" i="148"/>
  <c r="O56" i="148"/>
  <c r="N56" i="148"/>
  <c r="I56" i="148"/>
  <c r="F56" i="148"/>
  <c r="Q27" i="148"/>
  <c r="R27" i="148" s="1"/>
  <c r="Q33" i="148"/>
  <c r="R33" i="148" s="1"/>
  <c r="F63" i="148"/>
  <c r="R63" i="148" s="1"/>
  <c r="M58" i="148"/>
  <c r="G58" i="148"/>
  <c r="N58" i="148"/>
  <c r="F58" i="148"/>
  <c r="K58" i="148"/>
  <c r="J58" i="148"/>
  <c r="O58" i="148"/>
  <c r="L58" i="148"/>
  <c r="I58" i="148"/>
  <c r="H58" i="148"/>
  <c r="P58" i="148"/>
  <c r="N5" i="148"/>
  <c r="H5" i="148"/>
  <c r="M5" i="148"/>
  <c r="G5" i="148"/>
  <c r="O5" i="148"/>
  <c r="L5" i="148"/>
  <c r="K5" i="148"/>
  <c r="P5" i="148"/>
  <c r="J5" i="148"/>
  <c r="I5" i="148"/>
  <c r="F5" i="148"/>
  <c r="F72" i="148"/>
  <c r="D48" i="148"/>
  <c r="K47" i="148"/>
  <c r="K48" i="148" s="1"/>
  <c r="N47" i="148"/>
  <c r="N48" i="148" s="1"/>
  <c r="F47" i="148"/>
  <c r="F48" i="148" s="1"/>
  <c r="D93" i="148"/>
  <c r="M61" i="148"/>
  <c r="G61" i="148"/>
  <c r="O61" i="148"/>
  <c r="H61" i="148"/>
  <c r="L61" i="148"/>
  <c r="K61" i="148"/>
  <c r="P61" i="148"/>
  <c r="J61" i="148"/>
  <c r="I61" i="148"/>
  <c r="N61" i="148"/>
  <c r="F61" i="148"/>
  <c r="M74" i="148"/>
  <c r="G74" i="148"/>
  <c r="L74" i="148"/>
  <c r="J74" i="148"/>
  <c r="N74" i="148"/>
  <c r="I74" i="148"/>
  <c r="F74" i="148"/>
  <c r="K74" i="148"/>
  <c r="H74" i="148"/>
  <c r="K59" i="148"/>
  <c r="N59" i="148"/>
  <c r="G59" i="148"/>
  <c r="L59" i="148"/>
  <c r="H59" i="148"/>
  <c r="P59" i="148"/>
  <c r="M59" i="148"/>
  <c r="J59" i="148"/>
  <c r="O59" i="148"/>
  <c r="I59" i="148"/>
  <c r="F59" i="148"/>
  <c r="Q59" i="148" s="1"/>
  <c r="R28" i="148"/>
  <c r="M12" i="148"/>
  <c r="G12" i="148"/>
  <c r="H12" i="148"/>
  <c r="L12" i="148"/>
  <c r="K12" i="148"/>
  <c r="N12" i="148"/>
  <c r="J12" i="148"/>
  <c r="I12" i="148"/>
  <c r="F12" i="148"/>
  <c r="H94" i="148"/>
  <c r="O17" i="148"/>
  <c r="I17" i="148"/>
  <c r="N17" i="148"/>
  <c r="G17" i="148"/>
  <c r="L17" i="148"/>
  <c r="K17" i="148"/>
  <c r="M17" i="148"/>
  <c r="J17" i="148"/>
  <c r="H17" i="148"/>
  <c r="P17" i="148"/>
  <c r="F17" i="148"/>
  <c r="R68" i="148"/>
  <c r="F68" i="148"/>
  <c r="L3" i="148"/>
  <c r="F3" i="148"/>
  <c r="K3" i="148"/>
  <c r="O3" i="148"/>
  <c r="G3" i="148"/>
  <c r="M3" i="148"/>
  <c r="N3" i="148"/>
  <c r="J3" i="148"/>
  <c r="I3" i="148"/>
  <c r="H3" i="148"/>
  <c r="P3" i="148"/>
  <c r="O57" i="148"/>
  <c r="I57" i="148"/>
  <c r="K57" i="148"/>
  <c r="N57" i="148"/>
  <c r="F57" i="148"/>
  <c r="H57" i="148"/>
  <c r="P57" i="148"/>
  <c r="M57" i="148"/>
  <c r="L57" i="148"/>
  <c r="J57" i="148"/>
  <c r="G57" i="148"/>
  <c r="Q57" i="148" s="1"/>
  <c r="K14" i="148"/>
  <c r="J14" i="148"/>
  <c r="O14" i="148"/>
  <c r="H14" i="148"/>
  <c r="N14" i="148"/>
  <c r="G14" i="148"/>
  <c r="P14" i="148"/>
  <c r="M14" i="148"/>
  <c r="L14" i="148"/>
  <c r="I14" i="148"/>
  <c r="F14" i="148"/>
  <c r="L45" i="148"/>
  <c r="L46" i="148" s="1"/>
  <c r="M75" i="148"/>
  <c r="G75" i="148"/>
  <c r="H75" i="148"/>
  <c r="L75" i="148"/>
  <c r="K75" i="148"/>
  <c r="J75" i="148"/>
  <c r="F75" i="148"/>
  <c r="N75" i="148"/>
  <c r="I75" i="148"/>
  <c r="D46" i="148"/>
  <c r="R55" i="147"/>
  <c r="P25" i="147"/>
  <c r="R13" i="147"/>
  <c r="I43" i="147"/>
  <c r="I46" i="147" s="1"/>
  <c r="D46" i="147"/>
  <c r="Q17" i="147"/>
  <c r="R17" i="147" s="1"/>
  <c r="R47" i="147"/>
  <c r="Q13" i="147"/>
  <c r="Q61" i="147"/>
  <c r="R61" i="147" s="1"/>
  <c r="K59" i="147"/>
  <c r="L59" i="147"/>
  <c r="M59" i="147"/>
  <c r="F59" i="147"/>
  <c r="F71" i="147" s="1"/>
  <c r="P59" i="147"/>
  <c r="G59" i="147"/>
  <c r="N59" i="147"/>
  <c r="O59" i="147"/>
  <c r="I59" i="147"/>
  <c r="H59" i="147"/>
  <c r="J59" i="147"/>
  <c r="R51" i="147"/>
  <c r="Q48" i="147"/>
  <c r="R48" i="147" s="1"/>
  <c r="O65" i="147"/>
  <c r="R65" i="147" s="1"/>
  <c r="O64" i="147"/>
  <c r="R64" i="147" s="1"/>
  <c r="L90" i="147"/>
  <c r="R90" i="147" s="1"/>
  <c r="Q90" i="147"/>
  <c r="F72" i="147"/>
  <c r="F77" i="147" s="1"/>
  <c r="C11" i="242" s="1"/>
  <c r="M58" i="147"/>
  <c r="G58" i="147"/>
  <c r="Q58" i="147" s="1"/>
  <c r="R58" i="147" s="1"/>
  <c r="K58" i="147"/>
  <c r="L58" i="147"/>
  <c r="I58" i="147"/>
  <c r="P58" i="147"/>
  <c r="F58" i="147"/>
  <c r="H58" i="147"/>
  <c r="N58" i="147"/>
  <c r="J58" i="147"/>
  <c r="O58" i="147"/>
  <c r="P32" i="147"/>
  <c r="J32" i="147"/>
  <c r="K32" i="147"/>
  <c r="I32" i="147"/>
  <c r="H32" i="147"/>
  <c r="F32" i="147"/>
  <c r="O32" i="147"/>
  <c r="G32" i="147"/>
  <c r="L32" i="147"/>
  <c r="N32" i="147"/>
  <c r="M32" i="147"/>
  <c r="I62" i="147"/>
  <c r="Q33" i="147"/>
  <c r="R33" i="147" s="1"/>
  <c r="Q7" i="147"/>
  <c r="R7" i="147" s="1"/>
  <c r="R30" i="147"/>
  <c r="Q9" i="147"/>
  <c r="R9" i="147" s="1"/>
  <c r="P38" i="147"/>
  <c r="O57" i="147"/>
  <c r="I57" i="147"/>
  <c r="K57" i="147"/>
  <c r="L57" i="147"/>
  <c r="M57" i="147"/>
  <c r="H57" i="147"/>
  <c r="J57" i="147"/>
  <c r="P57" i="147"/>
  <c r="F57" i="147"/>
  <c r="N57" i="147"/>
  <c r="G57" i="147"/>
  <c r="Q57" i="147" s="1"/>
  <c r="P29" i="147"/>
  <c r="J29" i="147"/>
  <c r="K29" i="147"/>
  <c r="K38" i="147" s="1"/>
  <c r="N29" i="147"/>
  <c r="N38" i="147" s="1"/>
  <c r="F29" i="147"/>
  <c r="M29" i="147"/>
  <c r="M38" i="147" s="1"/>
  <c r="H29" i="147"/>
  <c r="H38" i="147" s="1"/>
  <c r="O29" i="147"/>
  <c r="O38" i="147" s="1"/>
  <c r="G29" i="147"/>
  <c r="L29" i="147"/>
  <c r="I29" i="147"/>
  <c r="I38" i="147" s="1"/>
  <c r="R5" i="147"/>
  <c r="R73" i="147"/>
  <c r="R8" i="147"/>
  <c r="O75" i="147"/>
  <c r="R75" i="147" s="1"/>
  <c r="K56" i="147"/>
  <c r="J56" i="147"/>
  <c r="L56" i="147"/>
  <c r="O56" i="147"/>
  <c r="F56" i="147"/>
  <c r="M56" i="147"/>
  <c r="N56" i="147"/>
  <c r="H56" i="147"/>
  <c r="H71" i="147" s="1"/>
  <c r="H78" i="147" s="1"/>
  <c r="P56" i="147"/>
  <c r="G56" i="147"/>
  <c r="I56" i="147"/>
  <c r="H94" i="147"/>
  <c r="O94" i="147" s="1"/>
  <c r="Q60" i="147"/>
  <c r="R60" i="147" s="1"/>
  <c r="M93" i="147"/>
  <c r="G93" i="147"/>
  <c r="O93" i="147"/>
  <c r="H93" i="147"/>
  <c r="N93" i="147"/>
  <c r="F93" i="147"/>
  <c r="L93" i="147"/>
  <c r="P93" i="147"/>
  <c r="I93" i="147"/>
  <c r="K93" i="147"/>
  <c r="J93" i="147"/>
  <c r="Q10" i="147"/>
  <c r="R10" i="147" s="1"/>
  <c r="F88" i="147"/>
  <c r="D87" i="147"/>
  <c r="L88" i="147"/>
  <c r="L77" i="147"/>
  <c r="I11" i="242" s="1"/>
  <c r="J66" i="147"/>
  <c r="K66" i="147"/>
  <c r="I66" i="147"/>
  <c r="L66" i="147"/>
  <c r="M66" i="147"/>
  <c r="H66" i="147"/>
  <c r="N66" i="147"/>
  <c r="G66" i="147"/>
  <c r="F66" i="147"/>
  <c r="O53" i="147"/>
  <c r="R53" i="147"/>
  <c r="K16" i="147"/>
  <c r="N16" i="147"/>
  <c r="G16" i="147"/>
  <c r="G25" i="147" s="1"/>
  <c r="M16" i="147"/>
  <c r="F16" i="147"/>
  <c r="L16" i="147"/>
  <c r="O16" i="147"/>
  <c r="H16" i="147"/>
  <c r="J16" i="147"/>
  <c r="P16" i="147"/>
  <c r="I16" i="147"/>
  <c r="Q6" i="147"/>
  <c r="R6" i="147" s="1"/>
  <c r="G77" i="147"/>
  <c r="D11" i="242" s="1"/>
  <c r="O50" i="147"/>
  <c r="K14" i="147"/>
  <c r="K25" i="147" s="1"/>
  <c r="P14" i="147"/>
  <c r="I14" i="147"/>
  <c r="I25" i="147" s="1"/>
  <c r="O14" i="147"/>
  <c r="O25" i="147" s="1"/>
  <c r="H14" i="147"/>
  <c r="L14" i="147"/>
  <c r="J14" i="147"/>
  <c r="J25" i="147" s="1"/>
  <c r="N14" i="147"/>
  <c r="N25" i="147" s="1"/>
  <c r="N49" i="147" s="1"/>
  <c r="G14" i="147"/>
  <c r="M14" i="147"/>
  <c r="F14" i="147"/>
  <c r="D92" i="147"/>
  <c r="Q31" i="147"/>
  <c r="R31" i="147" s="1"/>
  <c r="Q3" i="147"/>
  <c r="R3" i="147" s="1"/>
  <c r="Q4" i="147"/>
  <c r="R4" i="147" s="1"/>
  <c r="Q26" i="147"/>
  <c r="R26" i="147" s="1"/>
  <c r="F81" i="146"/>
  <c r="D92" i="146"/>
  <c r="L88" i="146"/>
  <c r="R88" i="146" s="1"/>
  <c r="D87" i="146"/>
  <c r="F88" i="146"/>
  <c r="P71" i="146"/>
  <c r="P78" i="146" s="1"/>
  <c r="R17" i="146"/>
  <c r="R11" i="146"/>
  <c r="N93" i="146"/>
  <c r="H93" i="146"/>
  <c r="K93" i="146"/>
  <c r="I93" i="146"/>
  <c r="P93" i="146"/>
  <c r="O93" i="146"/>
  <c r="F93" i="146"/>
  <c r="J93" i="146"/>
  <c r="L93" i="146"/>
  <c r="G93" i="146"/>
  <c r="M93" i="146"/>
  <c r="R63" i="146"/>
  <c r="R15" i="146"/>
  <c r="R50" i="146"/>
  <c r="R68" i="146"/>
  <c r="F44" i="146"/>
  <c r="F46" i="146" s="1"/>
  <c r="R67" i="146"/>
  <c r="H94" i="146"/>
  <c r="O94" i="146"/>
  <c r="R94" i="146" s="1"/>
  <c r="R27" i="146"/>
  <c r="R6" i="146"/>
  <c r="L45" i="146"/>
  <c r="L46" i="146" s="1"/>
  <c r="L89" i="146"/>
  <c r="F89" i="146"/>
  <c r="D46" i="146"/>
  <c r="I43" i="146"/>
  <c r="I46" i="146" s="1"/>
  <c r="R60" i="146"/>
  <c r="R7" i="146"/>
  <c r="D48" i="146"/>
  <c r="N47" i="146"/>
  <c r="N48" i="146" s="1"/>
  <c r="K47" i="146"/>
  <c r="K48" i="146" s="1"/>
  <c r="F47" i="146"/>
  <c r="F48" i="146" s="1"/>
  <c r="R72" i="146"/>
  <c r="R10" i="145"/>
  <c r="R60" i="145"/>
  <c r="R53" i="145"/>
  <c r="F47" i="145"/>
  <c r="F48" i="145" s="1"/>
  <c r="D48" i="145"/>
  <c r="K47" i="145"/>
  <c r="K48" i="145" s="1"/>
  <c r="N47" i="145"/>
  <c r="N48" i="145" s="1"/>
  <c r="R31" i="145"/>
  <c r="F44" i="145"/>
  <c r="F46" i="145" s="1"/>
  <c r="D92" i="145"/>
  <c r="G71" i="145"/>
  <c r="D93" i="145"/>
  <c r="R33" i="145"/>
  <c r="R6" i="145"/>
  <c r="R14" i="145"/>
  <c r="R8" i="145"/>
  <c r="R7" i="145"/>
  <c r="M38" i="145"/>
  <c r="D87" i="145"/>
  <c r="R58" i="145"/>
  <c r="R4" i="145"/>
  <c r="I43" i="145"/>
  <c r="I46" i="145" s="1"/>
  <c r="D46" i="145"/>
  <c r="R13" i="145"/>
  <c r="R89" i="145"/>
  <c r="K71" i="145"/>
  <c r="R15" i="145"/>
  <c r="R68" i="145"/>
  <c r="R67" i="145"/>
  <c r="H94" i="145"/>
  <c r="R94" i="145" s="1"/>
  <c r="O94" i="145"/>
  <c r="R16" i="145"/>
  <c r="L92" i="144"/>
  <c r="H92" i="144"/>
  <c r="F92" i="144"/>
  <c r="J92" i="144"/>
  <c r="R27" i="144"/>
  <c r="L10" i="144"/>
  <c r="M10" i="144"/>
  <c r="G10" i="144"/>
  <c r="F10" i="144"/>
  <c r="P10" i="144"/>
  <c r="O10" i="144"/>
  <c r="N10" i="144"/>
  <c r="J10" i="144"/>
  <c r="I10" i="144"/>
  <c r="H10" i="144"/>
  <c r="K10" i="144"/>
  <c r="F11" i="144"/>
  <c r="R11" i="144"/>
  <c r="N55" i="144"/>
  <c r="H55" i="144"/>
  <c r="K55" i="144"/>
  <c r="G55" i="144"/>
  <c r="O55" i="144"/>
  <c r="F55" i="144"/>
  <c r="M55" i="144"/>
  <c r="I55" i="144"/>
  <c r="P55" i="144"/>
  <c r="J55" i="144"/>
  <c r="L55" i="144"/>
  <c r="K33" i="144"/>
  <c r="P33" i="144"/>
  <c r="I33" i="144"/>
  <c r="M33" i="144"/>
  <c r="F33" i="144"/>
  <c r="L33" i="144"/>
  <c r="H33" i="144"/>
  <c r="O33" i="144"/>
  <c r="N33" i="144"/>
  <c r="J33" i="144"/>
  <c r="G33" i="144"/>
  <c r="N52" i="144"/>
  <c r="H52" i="144"/>
  <c r="K52" i="144"/>
  <c r="I52" i="144"/>
  <c r="G52" i="144"/>
  <c r="F52" i="144"/>
  <c r="J52" i="144"/>
  <c r="M52" i="144"/>
  <c r="L52" i="144"/>
  <c r="O3" i="144"/>
  <c r="I3" i="144"/>
  <c r="M3" i="144"/>
  <c r="L3" i="144"/>
  <c r="P3" i="144"/>
  <c r="H3" i="144"/>
  <c r="N3" i="144"/>
  <c r="G3" i="144"/>
  <c r="F3" i="144"/>
  <c r="K3" i="144"/>
  <c r="J3" i="144"/>
  <c r="J8" i="144"/>
  <c r="K8" i="144"/>
  <c r="P8" i="144"/>
  <c r="H8" i="144"/>
  <c r="O8" i="144"/>
  <c r="G8" i="144"/>
  <c r="N8" i="144"/>
  <c r="F8" i="144"/>
  <c r="L8" i="144"/>
  <c r="I8" i="144"/>
  <c r="M8" i="144"/>
  <c r="N51" i="144"/>
  <c r="H51" i="144"/>
  <c r="I51" i="144"/>
  <c r="K51" i="144"/>
  <c r="J51" i="144"/>
  <c r="M51" i="144"/>
  <c r="L51" i="144"/>
  <c r="F51" i="144"/>
  <c r="G51" i="144"/>
  <c r="O51" i="144" s="1"/>
  <c r="P60" i="144"/>
  <c r="J60" i="144"/>
  <c r="M60" i="144"/>
  <c r="F60" i="144"/>
  <c r="N60" i="144"/>
  <c r="L60" i="144"/>
  <c r="H60" i="144"/>
  <c r="O60" i="144"/>
  <c r="G60" i="144"/>
  <c r="K60" i="144"/>
  <c r="I60" i="144"/>
  <c r="K30" i="144"/>
  <c r="J30" i="144"/>
  <c r="L30" i="144"/>
  <c r="P30" i="144"/>
  <c r="G30" i="144"/>
  <c r="M30" i="144"/>
  <c r="I30" i="144"/>
  <c r="H30" i="144"/>
  <c r="O30" i="144"/>
  <c r="F30" i="144"/>
  <c r="N30" i="144"/>
  <c r="K65" i="144"/>
  <c r="I65" i="144"/>
  <c r="J65" i="144"/>
  <c r="H65" i="144"/>
  <c r="M65" i="144"/>
  <c r="L65" i="144"/>
  <c r="G65" i="144"/>
  <c r="F65" i="144"/>
  <c r="N65" i="144"/>
  <c r="I26" i="144"/>
  <c r="P26" i="144"/>
  <c r="J26" i="144"/>
  <c r="O26" i="144"/>
  <c r="H26" i="144"/>
  <c r="M26" i="144"/>
  <c r="L26" i="144"/>
  <c r="K26" i="144"/>
  <c r="G26" i="144"/>
  <c r="N26" i="144"/>
  <c r="F26" i="144"/>
  <c r="R63" i="144"/>
  <c r="F63" i="144"/>
  <c r="R17" i="144"/>
  <c r="I62" i="144"/>
  <c r="N62" i="144" s="1"/>
  <c r="R62" i="144" s="1"/>
  <c r="H94" i="144"/>
  <c r="O94" i="144" s="1"/>
  <c r="R94" i="144" s="1"/>
  <c r="R7" i="144"/>
  <c r="N75" i="144"/>
  <c r="H75" i="144"/>
  <c r="M75" i="144"/>
  <c r="F75" i="144"/>
  <c r="L75" i="144"/>
  <c r="K75" i="144"/>
  <c r="G75" i="144"/>
  <c r="J75" i="144"/>
  <c r="I75" i="144"/>
  <c r="M32" i="144"/>
  <c r="G32" i="144"/>
  <c r="L32" i="144"/>
  <c r="K32" i="144"/>
  <c r="J32" i="144"/>
  <c r="I32" i="144"/>
  <c r="P32" i="144"/>
  <c r="F32" i="144"/>
  <c r="O32" i="144"/>
  <c r="N32" i="144"/>
  <c r="H32" i="144"/>
  <c r="N73" i="144"/>
  <c r="H73" i="144"/>
  <c r="I73" i="144"/>
  <c r="L73" i="144"/>
  <c r="K73" i="144"/>
  <c r="J73" i="144"/>
  <c r="M73" i="144"/>
  <c r="G73" i="144"/>
  <c r="F73" i="144"/>
  <c r="Q90" i="144"/>
  <c r="L90" i="144"/>
  <c r="R90" i="144" s="1"/>
  <c r="N93" i="144"/>
  <c r="H93" i="144"/>
  <c r="K93" i="144"/>
  <c r="I93" i="144"/>
  <c r="P93" i="144"/>
  <c r="G93" i="144"/>
  <c r="O93" i="144"/>
  <c r="F93" i="144"/>
  <c r="J93" i="144"/>
  <c r="M93" i="144"/>
  <c r="L93" i="144"/>
  <c r="P57" i="144"/>
  <c r="J57" i="144"/>
  <c r="L57" i="144"/>
  <c r="M57" i="144"/>
  <c r="K57" i="144"/>
  <c r="O57" i="144"/>
  <c r="G57" i="144"/>
  <c r="N57" i="144"/>
  <c r="F57" i="144"/>
  <c r="H57" i="144"/>
  <c r="I57" i="144"/>
  <c r="K34" i="144"/>
  <c r="J34" i="144"/>
  <c r="F34" i="144"/>
  <c r="L34" i="144"/>
  <c r="O34" i="144"/>
  <c r="G34" i="144"/>
  <c r="N34" i="144"/>
  <c r="I34" i="144"/>
  <c r="P34" i="144"/>
  <c r="M34" i="144"/>
  <c r="H34" i="144"/>
  <c r="F69" i="144"/>
  <c r="L69" i="144"/>
  <c r="M29" i="144"/>
  <c r="G29" i="144"/>
  <c r="K29" i="144"/>
  <c r="J29" i="144"/>
  <c r="I29" i="144"/>
  <c r="O29" i="144"/>
  <c r="N29" i="144"/>
  <c r="L29" i="144"/>
  <c r="H29" i="144"/>
  <c r="P29" i="144"/>
  <c r="F29" i="144"/>
  <c r="R13" i="144"/>
  <c r="O31" i="144"/>
  <c r="I31" i="144"/>
  <c r="L31" i="144"/>
  <c r="K31" i="144"/>
  <c r="N31" i="144"/>
  <c r="H31" i="144"/>
  <c r="G31" i="144"/>
  <c r="P31" i="144"/>
  <c r="F31" i="144"/>
  <c r="Q31" i="144" s="1"/>
  <c r="M31" i="144"/>
  <c r="J31" i="144"/>
  <c r="F44" i="144"/>
  <c r="F46" i="144" s="1"/>
  <c r="R67" i="144"/>
  <c r="H67" i="144"/>
  <c r="R6" i="144"/>
  <c r="L45" i="144"/>
  <c r="L46" i="144" s="1"/>
  <c r="R45" i="144"/>
  <c r="F89" i="144"/>
  <c r="L16" i="144"/>
  <c r="F16" i="144"/>
  <c r="K16" i="144"/>
  <c r="O16" i="144"/>
  <c r="P16" i="144"/>
  <c r="H16" i="144"/>
  <c r="M16" i="144"/>
  <c r="J16" i="144"/>
  <c r="I16" i="144"/>
  <c r="G16" i="144"/>
  <c r="N16" i="144"/>
  <c r="N58" i="144"/>
  <c r="H58" i="144"/>
  <c r="L58" i="144"/>
  <c r="P58" i="144"/>
  <c r="G58" i="144"/>
  <c r="O58" i="144"/>
  <c r="F58" i="144"/>
  <c r="J58" i="144"/>
  <c r="I58" i="144"/>
  <c r="M58" i="144"/>
  <c r="K58" i="144"/>
  <c r="N47" i="144"/>
  <c r="N48" i="144" s="1"/>
  <c r="K47" i="144"/>
  <c r="K48" i="144" s="1"/>
  <c r="D48" i="144"/>
  <c r="F47" i="144"/>
  <c r="F48" i="144" s="1"/>
  <c r="F72" i="144"/>
  <c r="R72" i="144" s="1"/>
  <c r="R43" i="144"/>
  <c r="L15" i="144"/>
  <c r="R15" i="144" s="1"/>
  <c r="L14" i="144"/>
  <c r="F14" i="144"/>
  <c r="K14" i="144"/>
  <c r="I14" i="144"/>
  <c r="O14" i="144"/>
  <c r="P14" i="144"/>
  <c r="H14" i="144"/>
  <c r="M14" i="144"/>
  <c r="Q14" i="144" s="1"/>
  <c r="J14" i="144"/>
  <c r="G14" i="144"/>
  <c r="N14" i="144"/>
  <c r="F81" i="144"/>
  <c r="L81" i="144" s="1"/>
  <c r="R81" i="144" s="1"/>
  <c r="K66" i="144"/>
  <c r="L66" i="144"/>
  <c r="H66" i="144"/>
  <c r="G66" i="144"/>
  <c r="N66" i="144"/>
  <c r="F66" i="144"/>
  <c r="I66" i="144"/>
  <c r="M66" i="144"/>
  <c r="O66" i="144" s="1"/>
  <c r="J66" i="144"/>
  <c r="N53" i="144"/>
  <c r="H53" i="144"/>
  <c r="M53" i="144"/>
  <c r="F53" i="144"/>
  <c r="L53" i="144"/>
  <c r="K53" i="144"/>
  <c r="G53" i="144"/>
  <c r="I53" i="144"/>
  <c r="J53" i="144"/>
  <c r="M4" i="144"/>
  <c r="G4" i="144"/>
  <c r="L4" i="144"/>
  <c r="P4" i="144"/>
  <c r="I4" i="144"/>
  <c r="O4" i="144"/>
  <c r="H4" i="144"/>
  <c r="N4" i="144"/>
  <c r="F4" i="144"/>
  <c r="Q4" i="144" s="1"/>
  <c r="K4" i="144"/>
  <c r="J4" i="144"/>
  <c r="K5" i="144"/>
  <c r="G5" i="144"/>
  <c r="M5" i="144"/>
  <c r="F5" i="144"/>
  <c r="P5" i="144"/>
  <c r="I5" i="144"/>
  <c r="O5" i="144"/>
  <c r="H5" i="144"/>
  <c r="N5" i="144"/>
  <c r="L5" i="144"/>
  <c r="J5" i="144"/>
  <c r="N50" i="144"/>
  <c r="H50" i="144"/>
  <c r="M50" i="144"/>
  <c r="F50" i="144"/>
  <c r="G50" i="144"/>
  <c r="L50" i="144"/>
  <c r="I50" i="144"/>
  <c r="K50" i="144"/>
  <c r="J50" i="144"/>
  <c r="L59" i="144"/>
  <c r="F59" i="144"/>
  <c r="M59" i="144"/>
  <c r="J59" i="144"/>
  <c r="I59" i="144"/>
  <c r="N59" i="144"/>
  <c r="K59" i="144"/>
  <c r="P59" i="144"/>
  <c r="O59" i="144"/>
  <c r="G59" i="144"/>
  <c r="H59" i="144"/>
  <c r="K64" i="144"/>
  <c r="N64" i="144"/>
  <c r="G64" i="144"/>
  <c r="M64" i="144"/>
  <c r="L64" i="144"/>
  <c r="H64" i="144"/>
  <c r="F64" i="144"/>
  <c r="I64" i="144"/>
  <c r="J64" i="144"/>
  <c r="F88" i="144"/>
  <c r="L88" i="144" s="1"/>
  <c r="D87" i="144"/>
  <c r="N74" i="144"/>
  <c r="H74" i="144"/>
  <c r="K74" i="144"/>
  <c r="G74" i="144"/>
  <c r="F74" i="144"/>
  <c r="J74" i="144"/>
  <c r="I74" i="144"/>
  <c r="M74" i="144"/>
  <c r="L74" i="144"/>
  <c r="N9" i="144"/>
  <c r="O9" i="144"/>
  <c r="I9" i="144"/>
  <c r="H9" i="144"/>
  <c r="L9" i="144"/>
  <c r="K9" i="144"/>
  <c r="J9" i="144"/>
  <c r="P9" i="144"/>
  <c r="F9" i="144"/>
  <c r="M9" i="144"/>
  <c r="G9" i="144"/>
  <c r="N76" i="144"/>
  <c r="H76" i="144"/>
  <c r="I76" i="144"/>
  <c r="J76" i="144"/>
  <c r="G76" i="144"/>
  <c r="L76" i="144"/>
  <c r="K76" i="144"/>
  <c r="M76" i="144"/>
  <c r="F76" i="144"/>
  <c r="P30" i="143"/>
  <c r="J30" i="143"/>
  <c r="M30" i="143"/>
  <c r="F30" i="143"/>
  <c r="L30" i="143"/>
  <c r="G30" i="143"/>
  <c r="N30" i="143"/>
  <c r="O30" i="143"/>
  <c r="H30" i="143"/>
  <c r="K30" i="143"/>
  <c r="I30" i="143"/>
  <c r="N76" i="143"/>
  <c r="H76" i="143"/>
  <c r="G76" i="143"/>
  <c r="M76" i="143"/>
  <c r="L76" i="143"/>
  <c r="K76" i="143"/>
  <c r="J76" i="143"/>
  <c r="F76" i="143"/>
  <c r="I76" i="143"/>
  <c r="L5" i="143"/>
  <c r="F5" i="143"/>
  <c r="P5" i="143"/>
  <c r="I5" i="143"/>
  <c r="H5" i="143"/>
  <c r="G5" i="143"/>
  <c r="O5" i="143"/>
  <c r="N5" i="143"/>
  <c r="K5" i="143"/>
  <c r="J5" i="143"/>
  <c r="M5" i="143"/>
  <c r="N52" i="143"/>
  <c r="H52" i="143"/>
  <c r="J52" i="143"/>
  <c r="L52" i="143"/>
  <c r="K52" i="143"/>
  <c r="F52" i="143"/>
  <c r="M52" i="143"/>
  <c r="I52" i="143"/>
  <c r="G52" i="143"/>
  <c r="L32" i="143"/>
  <c r="F32" i="143"/>
  <c r="N32" i="143"/>
  <c r="G32" i="143"/>
  <c r="M32" i="143"/>
  <c r="J32" i="143"/>
  <c r="H32" i="143"/>
  <c r="I32" i="143"/>
  <c r="P32" i="143"/>
  <c r="O32" i="143"/>
  <c r="K32" i="143"/>
  <c r="L29" i="143"/>
  <c r="F29" i="143"/>
  <c r="M29" i="143"/>
  <c r="K29" i="143"/>
  <c r="I29" i="143"/>
  <c r="P29" i="143"/>
  <c r="G29" i="143"/>
  <c r="H29" i="143"/>
  <c r="O29" i="143"/>
  <c r="J29" i="143"/>
  <c r="N29" i="143"/>
  <c r="N61" i="143"/>
  <c r="H61" i="143"/>
  <c r="L61" i="143"/>
  <c r="M61" i="143"/>
  <c r="Q61" i="143" s="1"/>
  <c r="K61" i="143"/>
  <c r="P61" i="143"/>
  <c r="J61" i="143"/>
  <c r="I61" i="143"/>
  <c r="O61" i="143"/>
  <c r="G61" i="143"/>
  <c r="F61" i="143"/>
  <c r="D48" i="143"/>
  <c r="K47" i="143"/>
  <c r="K48" i="143" s="1"/>
  <c r="F47" i="143"/>
  <c r="F48" i="143" s="1"/>
  <c r="N47" i="143"/>
  <c r="N48" i="143" s="1"/>
  <c r="F72" i="143"/>
  <c r="Q7" i="143"/>
  <c r="R7" i="143" s="1"/>
  <c r="P27" i="143"/>
  <c r="I27" i="143"/>
  <c r="K27" i="143"/>
  <c r="J27" i="143"/>
  <c r="O27" i="143"/>
  <c r="M27" i="143"/>
  <c r="N27" i="143"/>
  <c r="H27" i="143"/>
  <c r="F27" i="143"/>
  <c r="N74" i="143"/>
  <c r="H74" i="143"/>
  <c r="O74" i="143" s="1"/>
  <c r="J74" i="143"/>
  <c r="L74" i="143"/>
  <c r="K74" i="143"/>
  <c r="I74" i="143"/>
  <c r="M74" i="143"/>
  <c r="G74" i="143"/>
  <c r="F74" i="143"/>
  <c r="N4" i="143"/>
  <c r="H4" i="143"/>
  <c r="P4" i="143"/>
  <c r="I4" i="143"/>
  <c r="G4" i="143"/>
  <c r="F4" i="143"/>
  <c r="O4" i="143"/>
  <c r="M4" i="143"/>
  <c r="K4" i="143"/>
  <c r="J4" i="143"/>
  <c r="L4" i="143"/>
  <c r="P57" i="143"/>
  <c r="J57" i="143"/>
  <c r="K57" i="143"/>
  <c r="H57" i="143"/>
  <c r="O57" i="143"/>
  <c r="G57" i="143"/>
  <c r="F57" i="143"/>
  <c r="N57" i="143"/>
  <c r="M57" i="143"/>
  <c r="L57" i="143"/>
  <c r="I57" i="143"/>
  <c r="Q90" i="143"/>
  <c r="L90" i="143" s="1"/>
  <c r="R90" i="143" s="1"/>
  <c r="F81" i="143"/>
  <c r="L45" i="143"/>
  <c r="L46" i="143" s="1"/>
  <c r="F15" i="143"/>
  <c r="N54" i="143"/>
  <c r="H54" i="143"/>
  <c r="G54" i="143"/>
  <c r="M54" i="143"/>
  <c r="L54" i="143"/>
  <c r="I54" i="143"/>
  <c r="F54" i="143"/>
  <c r="J54" i="143"/>
  <c r="K54" i="143"/>
  <c r="I62" i="143"/>
  <c r="N62" i="143"/>
  <c r="R62" i="143" s="1"/>
  <c r="K64" i="143"/>
  <c r="M64" i="143"/>
  <c r="F64" i="143"/>
  <c r="I64" i="143"/>
  <c r="H64" i="143"/>
  <c r="G64" i="143"/>
  <c r="O64" i="143" s="1"/>
  <c r="N64" i="143"/>
  <c r="J64" i="143"/>
  <c r="L64" i="143"/>
  <c r="L88" i="143"/>
  <c r="D87" i="143"/>
  <c r="F88" i="143"/>
  <c r="D46" i="143"/>
  <c r="I43" i="143"/>
  <c r="I46" i="143" s="1"/>
  <c r="Q13" i="143"/>
  <c r="R13" i="143" s="1"/>
  <c r="I12" i="143"/>
  <c r="H12" i="143"/>
  <c r="N12" i="143"/>
  <c r="G12" i="143"/>
  <c r="M12" i="143"/>
  <c r="F12" i="143"/>
  <c r="K12" i="143"/>
  <c r="J12" i="143"/>
  <c r="L12" i="143"/>
  <c r="P3" i="143"/>
  <c r="J3" i="143"/>
  <c r="O3" i="143"/>
  <c r="H3" i="143"/>
  <c r="N3" i="143"/>
  <c r="G3" i="143"/>
  <c r="F3" i="143"/>
  <c r="M3" i="143"/>
  <c r="K3" i="143"/>
  <c r="I3" i="143"/>
  <c r="L3" i="143"/>
  <c r="N58" i="143"/>
  <c r="H58" i="143"/>
  <c r="K58" i="143"/>
  <c r="L58" i="143"/>
  <c r="J58" i="143"/>
  <c r="F58" i="143"/>
  <c r="O58" i="143"/>
  <c r="P58" i="143"/>
  <c r="M58" i="143"/>
  <c r="I58" i="143"/>
  <c r="G58" i="143"/>
  <c r="D93" i="143"/>
  <c r="N51" i="143"/>
  <c r="H51" i="143"/>
  <c r="G51" i="143"/>
  <c r="F51" i="143"/>
  <c r="M51" i="143"/>
  <c r="L51" i="143"/>
  <c r="K51" i="143"/>
  <c r="J51" i="143"/>
  <c r="I51" i="143"/>
  <c r="K17" i="143"/>
  <c r="P17" i="143"/>
  <c r="J17" i="143"/>
  <c r="I17" i="143"/>
  <c r="O17" i="143"/>
  <c r="H17" i="143"/>
  <c r="Q17" i="143" s="1"/>
  <c r="G17" i="143"/>
  <c r="L17" i="143"/>
  <c r="F17" i="143"/>
  <c r="N17" i="143"/>
  <c r="M17" i="143"/>
  <c r="L56" i="143"/>
  <c r="F56" i="143"/>
  <c r="J56" i="143"/>
  <c r="N56" i="143"/>
  <c r="M56" i="143"/>
  <c r="H56" i="143"/>
  <c r="P56" i="143"/>
  <c r="G56" i="143"/>
  <c r="O56" i="143"/>
  <c r="I56" i="143"/>
  <c r="K56" i="143"/>
  <c r="N75" i="143"/>
  <c r="H75" i="143"/>
  <c r="L75" i="143"/>
  <c r="I75" i="143"/>
  <c r="O75" i="143" s="1"/>
  <c r="G75" i="143"/>
  <c r="F75" i="143"/>
  <c r="M75" i="143"/>
  <c r="J75" i="143"/>
  <c r="K75" i="143"/>
  <c r="K65" i="143"/>
  <c r="H65" i="143"/>
  <c r="N65" i="143"/>
  <c r="F65" i="143"/>
  <c r="M65" i="143"/>
  <c r="L65" i="143"/>
  <c r="J65" i="143"/>
  <c r="G65" i="143"/>
  <c r="I65" i="143"/>
  <c r="R9" i="143"/>
  <c r="M16" i="143"/>
  <c r="G16" i="143"/>
  <c r="L16" i="143"/>
  <c r="F16" i="143"/>
  <c r="O16" i="143"/>
  <c r="N16" i="143"/>
  <c r="K16" i="143"/>
  <c r="P16" i="143"/>
  <c r="H16" i="143"/>
  <c r="J16" i="143"/>
  <c r="I16" i="143"/>
  <c r="K26" i="143"/>
  <c r="P26" i="143"/>
  <c r="J26" i="143"/>
  <c r="H26" i="143"/>
  <c r="G26" i="143"/>
  <c r="G38" i="143" s="1"/>
  <c r="N26" i="143"/>
  <c r="O26" i="143"/>
  <c r="F26" i="143"/>
  <c r="M26" i="143"/>
  <c r="L26" i="143"/>
  <c r="I26" i="143"/>
  <c r="D92" i="143"/>
  <c r="R10" i="143"/>
  <c r="F63" i="143"/>
  <c r="R63" i="143" s="1"/>
  <c r="F44" i="143"/>
  <c r="F46" i="143" s="1"/>
  <c r="M14" i="143"/>
  <c r="G14" i="143"/>
  <c r="L14" i="143"/>
  <c r="F14" i="143"/>
  <c r="O14" i="143"/>
  <c r="N14" i="143"/>
  <c r="K14" i="143"/>
  <c r="P14" i="143"/>
  <c r="I14" i="143"/>
  <c r="H14" i="143"/>
  <c r="J14" i="143"/>
  <c r="L59" i="143"/>
  <c r="F59" i="143"/>
  <c r="K59" i="143"/>
  <c r="O59" i="143"/>
  <c r="G59" i="143"/>
  <c r="N59" i="143"/>
  <c r="M59" i="143"/>
  <c r="J59" i="143"/>
  <c r="P59" i="143"/>
  <c r="H59" i="143"/>
  <c r="I59" i="143"/>
  <c r="F68" i="143"/>
  <c r="R68" i="143" s="1"/>
  <c r="N50" i="143"/>
  <c r="H50" i="143"/>
  <c r="L50" i="143"/>
  <c r="J50" i="143"/>
  <c r="I50" i="143"/>
  <c r="M50" i="143"/>
  <c r="K50" i="143"/>
  <c r="F50" i="143"/>
  <c r="G50" i="143"/>
  <c r="K66" i="143"/>
  <c r="J66" i="143"/>
  <c r="L66" i="143"/>
  <c r="I66" i="143"/>
  <c r="H66" i="143"/>
  <c r="M66" i="143"/>
  <c r="N66" i="143"/>
  <c r="G66" i="143"/>
  <c r="F66" i="143"/>
  <c r="N53" i="143"/>
  <c r="H53" i="143"/>
  <c r="L53" i="143"/>
  <c r="I53" i="143"/>
  <c r="G53" i="143"/>
  <c r="F53" i="143"/>
  <c r="M53" i="143"/>
  <c r="J53" i="143"/>
  <c r="K53" i="143"/>
  <c r="H67" i="143"/>
  <c r="R67" i="143"/>
  <c r="H94" i="143"/>
  <c r="O94" i="143" s="1"/>
  <c r="R94" i="143" s="1"/>
  <c r="R6" i="143"/>
  <c r="P33" i="143"/>
  <c r="J33" i="143"/>
  <c r="N33" i="143"/>
  <c r="G33" i="143"/>
  <c r="M33" i="143"/>
  <c r="F33" i="143"/>
  <c r="H33" i="143"/>
  <c r="O33" i="143"/>
  <c r="L33" i="143"/>
  <c r="I33" i="143"/>
  <c r="K33" i="143"/>
  <c r="N55" i="143"/>
  <c r="H55" i="143"/>
  <c r="J55" i="143"/>
  <c r="K55" i="143"/>
  <c r="I55" i="143"/>
  <c r="G55" i="143"/>
  <c r="O55" i="143"/>
  <c r="F55" i="143"/>
  <c r="P55" i="143"/>
  <c r="M55" i="143"/>
  <c r="L55" i="143"/>
  <c r="N31" i="143"/>
  <c r="H31" i="143"/>
  <c r="M31" i="143"/>
  <c r="F31" i="143"/>
  <c r="L31" i="143"/>
  <c r="O31" i="143"/>
  <c r="J31" i="143"/>
  <c r="K31" i="143"/>
  <c r="I31" i="143"/>
  <c r="P31" i="143"/>
  <c r="G31" i="143"/>
  <c r="N73" i="143"/>
  <c r="N77" i="143" s="1"/>
  <c r="K7" i="242" s="1"/>
  <c r="H73" i="143"/>
  <c r="G73" i="143"/>
  <c r="F73" i="143"/>
  <c r="M73" i="143"/>
  <c r="L73" i="143"/>
  <c r="K73" i="143"/>
  <c r="I73" i="143"/>
  <c r="J73" i="143"/>
  <c r="N28" i="143"/>
  <c r="H28" i="143"/>
  <c r="L28" i="143"/>
  <c r="K28" i="143"/>
  <c r="M28" i="143"/>
  <c r="I28" i="143"/>
  <c r="J28" i="143"/>
  <c r="O28" i="143"/>
  <c r="G28" i="143"/>
  <c r="P28" i="143"/>
  <c r="F28" i="143"/>
  <c r="L89" i="143"/>
  <c r="F89" i="143"/>
  <c r="R89" i="143" s="1"/>
  <c r="P60" i="143"/>
  <c r="J60" i="143"/>
  <c r="L60" i="143"/>
  <c r="I60" i="143"/>
  <c r="H60" i="143"/>
  <c r="O60" i="143"/>
  <c r="M60" i="143"/>
  <c r="N60" i="143"/>
  <c r="K60" i="143"/>
  <c r="F60" i="143"/>
  <c r="Q60" i="143" s="1"/>
  <c r="G60" i="143"/>
  <c r="K34" i="143"/>
  <c r="P34" i="143"/>
  <c r="I34" i="143"/>
  <c r="H34" i="143"/>
  <c r="O34" i="143"/>
  <c r="G34" i="143"/>
  <c r="M34" i="143"/>
  <c r="N34" i="143"/>
  <c r="L34" i="143"/>
  <c r="J34" i="143"/>
  <c r="F34" i="143"/>
  <c r="Q34" i="143" s="1"/>
  <c r="F69" i="143"/>
  <c r="N14" i="142"/>
  <c r="H14" i="142"/>
  <c r="J14" i="142"/>
  <c r="L14" i="142"/>
  <c r="I14" i="142"/>
  <c r="G14" i="142"/>
  <c r="O14" i="142"/>
  <c r="M14" i="142"/>
  <c r="P14" i="142"/>
  <c r="F14" i="142"/>
  <c r="K14" i="142"/>
  <c r="F63" i="142"/>
  <c r="R63" i="142" s="1"/>
  <c r="M53" i="142"/>
  <c r="G53" i="142"/>
  <c r="N53" i="142"/>
  <c r="F53" i="142"/>
  <c r="K53" i="142"/>
  <c r="I53" i="142"/>
  <c r="L53" i="142"/>
  <c r="J53" i="142"/>
  <c r="H53" i="142"/>
  <c r="M52" i="142"/>
  <c r="G52" i="142"/>
  <c r="K52" i="142"/>
  <c r="F52" i="142"/>
  <c r="J52" i="142"/>
  <c r="N52" i="142"/>
  <c r="L52" i="142"/>
  <c r="H52" i="142"/>
  <c r="I52" i="142"/>
  <c r="O60" i="142"/>
  <c r="I60" i="142"/>
  <c r="M60" i="142"/>
  <c r="F60" i="142"/>
  <c r="Q60" i="142" s="1"/>
  <c r="L60" i="142"/>
  <c r="H60" i="142"/>
  <c r="K60" i="142"/>
  <c r="J60" i="142"/>
  <c r="G60" i="142"/>
  <c r="P60" i="142"/>
  <c r="N60" i="142"/>
  <c r="F81" i="142"/>
  <c r="L81" i="142" s="1"/>
  <c r="R81" i="142" s="1"/>
  <c r="O57" i="142"/>
  <c r="I57" i="142"/>
  <c r="L57" i="142"/>
  <c r="K57" i="142"/>
  <c r="H57" i="142"/>
  <c r="M57" i="142"/>
  <c r="J57" i="142"/>
  <c r="F57" i="142"/>
  <c r="P57" i="142"/>
  <c r="N57" i="142"/>
  <c r="G57" i="142"/>
  <c r="M3" i="142"/>
  <c r="G3" i="142"/>
  <c r="J3" i="142"/>
  <c r="P3" i="142"/>
  <c r="I3" i="142"/>
  <c r="O3" i="142"/>
  <c r="F3" i="142"/>
  <c r="L3" i="142"/>
  <c r="H3" i="142"/>
  <c r="N3" i="142"/>
  <c r="K3" i="142"/>
  <c r="F68" i="142"/>
  <c r="R68" i="142" s="1"/>
  <c r="M76" i="142"/>
  <c r="G76" i="142"/>
  <c r="I76" i="142"/>
  <c r="H76" i="142"/>
  <c r="J76" i="142"/>
  <c r="L76" i="142"/>
  <c r="K76" i="142"/>
  <c r="N76" i="142"/>
  <c r="F76" i="142"/>
  <c r="F88" i="142"/>
  <c r="D87" i="142"/>
  <c r="L88" i="142"/>
  <c r="K4" i="142"/>
  <c r="J4" i="142"/>
  <c r="P4" i="142"/>
  <c r="I4" i="142"/>
  <c r="O4" i="142"/>
  <c r="H4" i="142"/>
  <c r="N4" i="142"/>
  <c r="G4" i="142"/>
  <c r="M4" i="142"/>
  <c r="F4" i="142"/>
  <c r="L4" i="142"/>
  <c r="M28" i="142"/>
  <c r="G28" i="142"/>
  <c r="K28" i="142"/>
  <c r="J28" i="142"/>
  <c r="N28" i="142"/>
  <c r="N38" i="142" s="1"/>
  <c r="L28" i="142"/>
  <c r="I28" i="142"/>
  <c r="F28" i="142"/>
  <c r="H28" i="142"/>
  <c r="P28" i="142"/>
  <c r="O28" i="142"/>
  <c r="K9" i="142"/>
  <c r="M9" i="142"/>
  <c r="G9" i="142"/>
  <c r="J9" i="142"/>
  <c r="I9" i="142"/>
  <c r="H9" i="142"/>
  <c r="O9" i="142"/>
  <c r="F9" i="142"/>
  <c r="N9" i="142"/>
  <c r="P9" i="142"/>
  <c r="L9" i="142"/>
  <c r="L45" i="142"/>
  <c r="L46" i="142" s="1"/>
  <c r="R45" i="142"/>
  <c r="M58" i="142"/>
  <c r="G58" i="142"/>
  <c r="L58" i="142"/>
  <c r="O58" i="142"/>
  <c r="F58" i="142"/>
  <c r="Q58" i="142" s="1"/>
  <c r="P58" i="142"/>
  <c r="I58" i="142"/>
  <c r="H58" i="142"/>
  <c r="K58" i="142"/>
  <c r="J58" i="142"/>
  <c r="N58" i="142"/>
  <c r="D92" i="142"/>
  <c r="M93" i="142"/>
  <c r="G93" i="142"/>
  <c r="P93" i="142"/>
  <c r="I93" i="142"/>
  <c r="L93" i="142"/>
  <c r="O93" i="142"/>
  <c r="H93" i="142"/>
  <c r="F93" i="142"/>
  <c r="N93" i="142"/>
  <c r="K93" i="142"/>
  <c r="J93" i="142"/>
  <c r="M74" i="142"/>
  <c r="G74" i="142"/>
  <c r="K74" i="142"/>
  <c r="F74" i="142"/>
  <c r="L74" i="142"/>
  <c r="N74" i="142"/>
  <c r="I74" i="142"/>
  <c r="J74" i="142"/>
  <c r="H74" i="142"/>
  <c r="F11" i="142"/>
  <c r="R11" i="142" s="1"/>
  <c r="P34" i="142"/>
  <c r="M34" i="142"/>
  <c r="G34" i="142"/>
  <c r="N34" i="142"/>
  <c r="F34" i="142"/>
  <c r="L34" i="142"/>
  <c r="H34" i="142"/>
  <c r="Q34" i="142" s="1"/>
  <c r="K34" i="142"/>
  <c r="J34" i="142"/>
  <c r="O34" i="142"/>
  <c r="I34" i="142"/>
  <c r="F15" i="142"/>
  <c r="L15" i="142" s="1"/>
  <c r="R15" i="142" s="1"/>
  <c r="Q90" i="142"/>
  <c r="L90" i="142"/>
  <c r="R90" i="142" s="1"/>
  <c r="N16" i="142"/>
  <c r="H16" i="142"/>
  <c r="M16" i="142"/>
  <c r="F16" i="142"/>
  <c r="P16" i="142"/>
  <c r="I16" i="142"/>
  <c r="L16" i="142"/>
  <c r="K16" i="142"/>
  <c r="G16" i="142"/>
  <c r="J16" i="142"/>
  <c r="O16" i="142"/>
  <c r="M54" i="142"/>
  <c r="G54" i="142"/>
  <c r="I54" i="142"/>
  <c r="H54" i="142"/>
  <c r="F54" i="142"/>
  <c r="K54" i="142"/>
  <c r="J54" i="142"/>
  <c r="N54" i="142"/>
  <c r="L54" i="142"/>
  <c r="H94" i="142"/>
  <c r="M75" i="142"/>
  <c r="G75" i="142"/>
  <c r="N75" i="142"/>
  <c r="F75" i="142"/>
  <c r="K75" i="142"/>
  <c r="J75" i="142"/>
  <c r="L75" i="142"/>
  <c r="H75" i="142"/>
  <c r="I75" i="142"/>
  <c r="M50" i="142"/>
  <c r="G50" i="142"/>
  <c r="N50" i="142"/>
  <c r="F50" i="142"/>
  <c r="L50" i="142"/>
  <c r="H50" i="142"/>
  <c r="J50" i="142"/>
  <c r="I50" i="142"/>
  <c r="K50" i="142"/>
  <c r="O7" i="142"/>
  <c r="K7" i="142"/>
  <c r="L7" i="142"/>
  <c r="J7" i="142"/>
  <c r="P7" i="142"/>
  <c r="H7" i="142"/>
  <c r="N7" i="142"/>
  <c r="I7" i="142"/>
  <c r="G7" i="142"/>
  <c r="M7" i="142"/>
  <c r="F7" i="142"/>
  <c r="F44" i="142"/>
  <c r="F46" i="142" s="1"/>
  <c r="J64" i="142"/>
  <c r="N64" i="142"/>
  <c r="G64" i="142"/>
  <c r="L64" i="142"/>
  <c r="H64" i="142"/>
  <c r="F64" i="142"/>
  <c r="K64" i="142"/>
  <c r="M64" i="142"/>
  <c r="I64" i="142"/>
  <c r="D48" i="142"/>
  <c r="N47" i="142"/>
  <c r="N48" i="142" s="1"/>
  <c r="F47" i="142"/>
  <c r="F48" i="142" s="1"/>
  <c r="K47" i="142"/>
  <c r="K48" i="142" s="1"/>
  <c r="K29" i="142"/>
  <c r="L29" i="142"/>
  <c r="N29" i="142"/>
  <c r="F29" i="142"/>
  <c r="P29" i="142"/>
  <c r="H29" i="142"/>
  <c r="J29" i="142"/>
  <c r="I29" i="142"/>
  <c r="O29" i="142"/>
  <c r="O38" i="142" s="1"/>
  <c r="G29" i="142"/>
  <c r="M29" i="142"/>
  <c r="J66" i="142"/>
  <c r="L66" i="142"/>
  <c r="N66" i="142"/>
  <c r="F66" i="142"/>
  <c r="K66" i="142"/>
  <c r="M66" i="142"/>
  <c r="H66" i="142"/>
  <c r="G66" i="142"/>
  <c r="I66" i="142"/>
  <c r="K56" i="142"/>
  <c r="L56" i="142"/>
  <c r="P56" i="142"/>
  <c r="H56" i="142"/>
  <c r="M56" i="142"/>
  <c r="O56" i="142"/>
  <c r="F56" i="142"/>
  <c r="N56" i="142"/>
  <c r="I56" i="142"/>
  <c r="J56" i="142"/>
  <c r="G56" i="142"/>
  <c r="P13" i="142"/>
  <c r="J13" i="142"/>
  <c r="J13" i="239" s="1"/>
  <c r="L13" i="142"/>
  <c r="L13" i="239" s="1"/>
  <c r="F13" i="142"/>
  <c r="M13" i="142"/>
  <c r="K13" i="142"/>
  <c r="H13" i="142"/>
  <c r="O13" i="142"/>
  <c r="I13" i="142"/>
  <c r="G13" i="142"/>
  <c r="G13" i="239" s="1"/>
  <c r="N13" i="142"/>
  <c r="H67" i="142"/>
  <c r="R67" i="142" s="1"/>
  <c r="J12" i="142"/>
  <c r="L12" i="142"/>
  <c r="F12" i="142"/>
  <c r="G12" i="142"/>
  <c r="N12" i="142"/>
  <c r="M12" i="142"/>
  <c r="K12" i="142"/>
  <c r="I12" i="142"/>
  <c r="H12" i="142"/>
  <c r="J65" i="142"/>
  <c r="I65" i="142"/>
  <c r="H65" i="142"/>
  <c r="M65" i="142"/>
  <c r="F65" i="142"/>
  <c r="N65" i="142"/>
  <c r="K65" i="142"/>
  <c r="G65" i="142"/>
  <c r="L65" i="142"/>
  <c r="L69" i="142"/>
  <c r="R69" i="142" s="1"/>
  <c r="F69" i="142"/>
  <c r="I62" i="142"/>
  <c r="O5" i="142"/>
  <c r="I5" i="142"/>
  <c r="K5" i="142"/>
  <c r="J5" i="142"/>
  <c r="P5" i="142"/>
  <c r="N5" i="142"/>
  <c r="G5" i="142"/>
  <c r="M5" i="142"/>
  <c r="H5" i="142"/>
  <c r="F5" i="142"/>
  <c r="L5" i="142"/>
  <c r="L17" i="142"/>
  <c r="F17" i="142"/>
  <c r="N17" i="142"/>
  <c r="G17" i="142"/>
  <c r="P17" i="142"/>
  <c r="I17" i="142"/>
  <c r="J17" i="142"/>
  <c r="H17" i="142"/>
  <c r="O17" i="142"/>
  <c r="M17" i="142"/>
  <c r="K17" i="142"/>
  <c r="O33" i="142"/>
  <c r="I33" i="142"/>
  <c r="M33" i="142"/>
  <c r="F33" i="142"/>
  <c r="J33" i="142"/>
  <c r="L33" i="142"/>
  <c r="G33" i="142"/>
  <c r="N33" i="142"/>
  <c r="K33" i="142"/>
  <c r="H33" i="142"/>
  <c r="P33" i="142"/>
  <c r="M73" i="142"/>
  <c r="G73" i="142"/>
  <c r="I73" i="142"/>
  <c r="J73" i="142"/>
  <c r="J77" i="142" s="1"/>
  <c r="G6" i="242" s="1"/>
  <c r="N73" i="142"/>
  <c r="F73" i="142"/>
  <c r="K73" i="142"/>
  <c r="L73" i="142"/>
  <c r="H73" i="142"/>
  <c r="F89" i="142"/>
  <c r="L89" i="142" s="1"/>
  <c r="R89" i="142" s="1"/>
  <c r="O30" i="142"/>
  <c r="I30" i="142"/>
  <c r="L30" i="142"/>
  <c r="H30" i="142"/>
  <c r="K30" i="142"/>
  <c r="J30" i="142"/>
  <c r="G30" i="142"/>
  <c r="P30" i="142"/>
  <c r="F30" i="142"/>
  <c r="N30" i="142"/>
  <c r="M30" i="142"/>
  <c r="I43" i="142"/>
  <c r="I46" i="142" s="1"/>
  <c r="R43" i="142"/>
  <c r="D46" i="142"/>
  <c r="M31" i="142"/>
  <c r="G31" i="142"/>
  <c r="L31" i="142"/>
  <c r="K31" i="142"/>
  <c r="O31" i="142"/>
  <c r="F31" i="142"/>
  <c r="I31" i="142"/>
  <c r="Q31" i="142" s="1"/>
  <c r="H31" i="142"/>
  <c r="P31" i="142"/>
  <c r="N31" i="142"/>
  <c r="J31" i="142"/>
  <c r="Q26" i="142"/>
  <c r="K27" i="142"/>
  <c r="P27" i="142"/>
  <c r="H27" i="142"/>
  <c r="J27" i="142"/>
  <c r="N27" i="142"/>
  <c r="M27" i="142"/>
  <c r="I27" i="142"/>
  <c r="F27" i="142"/>
  <c r="O27" i="142"/>
  <c r="M8" i="142"/>
  <c r="G8" i="142"/>
  <c r="O8" i="142"/>
  <c r="I8" i="142"/>
  <c r="P8" i="142"/>
  <c r="F8" i="142"/>
  <c r="N8" i="142"/>
  <c r="L8" i="142"/>
  <c r="K8" i="142"/>
  <c r="J8" i="142"/>
  <c r="H8" i="142"/>
  <c r="M61" i="142"/>
  <c r="G61" i="142"/>
  <c r="N61" i="142"/>
  <c r="F61" i="142"/>
  <c r="P61" i="142"/>
  <c r="H61" i="142"/>
  <c r="O61" i="142"/>
  <c r="I61" i="142"/>
  <c r="K61" i="142"/>
  <c r="J61" i="142"/>
  <c r="L61" i="142"/>
  <c r="O10" i="142"/>
  <c r="I10" i="142"/>
  <c r="K10" i="142"/>
  <c r="N10" i="142"/>
  <c r="F10" i="142"/>
  <c r="M10" i="142"/>
  <c r="L10" i="142"/>
  <c r="J10" i="142"/>
  <c r="H10" i="142"/>
  <c r="G10" i="142"/>
  <c r="P10" i="142"/>
  <c r="M51" i="142"/>
  <c r="G51" i="142"/>
  <c r="I51" i="142"/>
  <c r="J51" i="142"/>
  <c r="L51" i="142"/>
  <c r="N51" i="142"/>
  <c r="H51" i="142"/>
  <c r="F51" i="142"/>
  <c r="K51" i="142"/>
  <c r="M55" i="142"/>
  <c r="G55" i="142"/>
  <c r="K55" i="142"/>
  <c r="N55" i="142"/>
  <c r="P55" i="142"/>
  <c r="F55" i="142"/>
  <c r="Q55" i="142" s="1"/>
  <c r="I55" i="142"/>
  <c r="H55" i="142"/>
  <c r="L55" i="142"/>
  <c r="O55" i="142"/>
  <c r="J55" i="142"/>
  <c r="K32" i="142"/>
  <c r="M32" i="142"/>
  <c r="F32" i="142"/>
  <c r="O32" i="142"/>
  <c r="G32" i="142"/>
  <c r="I32" i="142"/>
  <c r="H32" i="142"/>
  <c r="N32" i="142"/>
  <c r="P32" i="142"/>
  <c r="L32" i="142"/>
  <c r="J32" i="142"/>
  <c r="F72" i="142"/>
  <c r="R72" i="142" s="1"/>
  <c r="K59" i="142"/>
  <c r="M59" i="142"/>
  <c r="F59" i="142"/>
  <c r="I59" i="142"/>
  <c r="L59" i="142"/>
  <c r="O59" i="142"/>
  <c r="N59" i="142"/>
  <c r="P59" i="142"/>
  <c r="H59" i="142"/>
  <c r="J59" i="142"/>
  <c r="G59" i="142"/>
  <c r="R26" i="142"/>
  <c r="R12" i="140"/>
  <c r="R51" i="140"/>
  <c r="R52" i="140"/>
  <c r="M59" i="140"/>
  <c r="G59" i="140"/>
  <c r="O59" i="140"/>
  <c r="H59" i="140"/>
  <c r="L59" i="140"/>
  <c r="F59" i="140"/>
  <c r="N59" i="140"/>
  <c r="K59" i="140"/>
  <c r="P59" i="140"/>
  <c r="J59" i="140"/>
  <c r="I59" i="140"/>
  <c r="F77" i="140"/>
  <c r="C5" i="242" s="1"/>
  <c r="R56" i="140"/>
  <c r="O55" i="140"/>
  <c r="I55" i="140"/>
  <c r="M55" i="140"/>
  <c r="F55" i="140"/>
  <c r="K55" i="140"/>
  <c r="H55" i="140"/>
  <c r="P55" i="140"/>
  <c r="N55" i="140"/>
  <c r="L55" i="140"/>
  <c r="J55" i="140"/>
  <c r="G55" i="140"/>
  <c r="Q55" i="140" s="1"/>
  <c r="O58" i="140"/>
  <c r="I58" i="140"/>
  <c r="N58" i="140"/>
  <c r="G58" i="140"/>
  <c r="L58" i="140"/>
  <c r="J58" i="140"/>
  <c r="F58" i="140"/>
  <c r="Q58" i="140" s="1"/>
  <c r="P58" i="140"/>
  <c r="M58" i="140"/>
  <c r="K58" i="140"/>
  <c r="H58" i="140"/>
  <c r="K30" i="140"/>
  <c r="O30" i="140"/>
  <c r="I30" i="140"/>
  <c r="H30" i="140"/>
  <c r="N30" i="140"/>
  <c r="F30" i="140"/>
  <c r="M30" i="140"/>
  <c r="P30" i="140"/>
  <c r="L30" i="140"/>
  <c r="J30" i="140"/>
  <c r="G30" i="140"/>
  <c r="Q17" i="140"/>
  <c r="R17" i="140" s="1"/>
  <c r="M77" i="140"/>
  <c r="J5" i="242" s="1"/>
  <c r="Q6" i="140"/>
  <c r="R6" i="140" s="1"/>
  <c r="H77" i="140"/>
  <c r="E5" i="242" s="1"/>
  <c r="L34" i="140"/>
  <c r="F34" i="140"/>
  <c r="Q34" i="140" s="1"/>
  <c r="M34" i="140"/>
  <c r="J34" i="140"/>
  <c r="I34" i="140"/>
  <c r="P34" i="140"/>
  <c r="G34" i="140"/>
  <c r="O34" i="140"/>
  <c r="N34" i="140"/>
  <c r="K34" i="140"/>
  <c r="H34" i="140"/>
  <c r="R54" i="140"/>
  <c r="Q4" i="140"/>
  <c r="R4" i="140" s="1"/>
  <c r="F44" i="140"/>
  <c r="F46" i="140" s="1"/>
  <c r="M16" i="140"/>
  <c r="G16" i="140"/>
  <c r="K16" i="140"/>
  <c r="K25" i="140" s="1"/>
  <c r="P16" i="140"/>
  <c r="J16" i="140"/>
  <c r="O16" i="140"/>
  <c r="N16" i="140"/>
  <c r="L16" i="140"/>
  <c r="I16" i="140"/>
  <c r="H16" i="140"/>
  <c r="F16" i="140"/>
  <c r="M29" i="140"/>
  <c r="G29" i="140"/>
  <c r="K29" i="140"/>
  <c r="N29" i="140"/>
  <c r="N38" i="140" s="1"/>
  <c r="J29" i="140"/>
  <c r="I29" i="140"/>
  <c r="O29" i="140"/>
  <c r="L29" i="140"/>
  <c r="H29" i="140"/>
  <c r="F29" i="140"/>
  <c r="P29" i="140"/>
  <c r="Q90" i="140"/>
  <c r="L90" i="140" s="1"/>
  <c r="R90" i="140" s="1"/>
  <c r="O64" i="140"/>
  <c r="R64" i="140" s="1"/>
  <c r="R53" i="140"/>
  <c r="Q31" i="140"/>
  <c r="R31" i="140" s="1"/>
  <c r="R7" i="140"/>
  <c r="Q5" i="140"/>
  <c r="R5" i="140" s="1"/>
  <c r="N77" i="140"/>
  <c r="K5" i="242" s="1"/>
  <c r="K77" i="140"/>
  <c r="H5" i="242" s="1"/>
  <c r="L66" i="140"/>
  <c r="F66" i="140"/>
  <c r="N66" i="140"/>
  <c r="G66" i="140"/>
  <c r="K66" i="140"/>
  <c r="I66" i="140"/>
  <c r="M66" i="140"/>
  <c r="J66" i="140"/>
  <c r="J71" i="140" s="1"/>
  <c r="H66" i="140"/>
  <c r="D46" i="140"/>
  <c r="I43" i="140"/>
  <c r="I46" i="140" s="1"/>
  <c r="F88" i="140"/>
  <c r="L88" i="140" s="1"/>
  <c r="D87" i="140"/>
  <c r="R73" i="140"/>
  <c r="R61" i="140"/>
  <c r="K14" i="140"/>
  <c r="P14" i="140"/>
  <c r="J14" i="140"/>
  <c r="J25" i="140" s="1"/>
  <c r="M14" i="140"/>
  <c r="M25" i="140" s="1"/>
  <c r="L14" i="140"/>
  <c r="I14" i="140"/>
  <c r="H14" i="140"/>
  <c r="O14" i="140"/>
  <c r="G14" i="140"/>
  <c r="G25" i="140" s="1"/>
  <c r="N14" i="140"/>
  <c r="N25" i="140" s="1"/>
  <c r="F14" i="140"/>
  <c r="M32" i="140"/>
  <c r="G32" i="140"/>
  <c r="K32" i="140"/>
  <c r="P32" i="140"/>
  <c r="H32" i="140"/>
  <c r="N32" i="140"/>
  <c r="L32" i="140"/>
  <c r="I32" i="140"/>
  <c r="F32" i="140"/>
  <c r="O32" i="140"/>
  <c r="J32" i="140"/>
  <c r="D92" i="140"/>
  <c r="F63" i="140"/>
  <c r="R63" i="140" s="1"/>
  <c r="K57" i="140"/>
  <c r="N57" i="140"/>
  <c r="G57" i="140"/>
  <c r="L57" i="140"/>
  <c r="M57" i="140"/>
  <c r="I57" i="140"/>
  <c r="H57" i="140"/>
  <c r="F57" i="140"/>
  <c r="P57" i="140"/>
  <c r="O57" i="140"/>
  <c r="J57" i="140"/>
  <c r="O93" i="140"/>
  <c r="I93" i="140"/>
  <c r="K93" i="140"/>
  <c r="P93" i="140"/>
  <c r="H93" i="140"/>
  <c r="J93" i="140"/>
  <c r="F93" i="140"/>
  <c r="Q93" i="140" s="1"/>
  <c r="N93" i="140"/>
  <c r="M93" i="140"/>
  <c r="L93" i="140"/>
  <c r="G93" i="140"/>
  <c r="Q3" i="140"/>
  <c r="R3" i="140" s="1"/>
  <c r="R74" i="140"/>
  <c r="Q13" i="140"/>
  <c r="R13" i="140" s="1"/>
  <c r="O50" i="140"/>
  <c r="R50" i="140" s="1"/>
  <c r="G77" i="140"/>
  <c r="D5" i="242" s="1"/>
  <c r="I77" i="140"/>
  <c r="F5" i="242" s="1"/>
  <c r="Q8" i="140"/>
  <c r="R8" i="140" s="1"/>
  <c r="N33" i="140"/>
  <c r="H33" i="140"/>
  <c r="L33" i="140"/>
  <c r="J33" i="140"/>
  <c r="Q33" i="140" s="1"/>
  <c r="M33" i="140"/>
  <c r="I33" i="140"/>
  <c r="G33" i="140"/>
  <c r="O33" i="140"/>
  <c r="K33" i="140"/>
  <c r="F33" i="140"/>
  <c r="P33" i="140"/>
  <c r="L45" i="140"/>
  <c r="L46" i="140" s="1"/>
  <c r="Q10" i="140"/>
  <c r="R10" i="140" s="1"/>
  <c r="L77" i="140"/>
  <c r="I5" i="242" s="1"/>
  <c r="R72" i="140"/>
  <c r="Q28" i="140"/>
  <c r="R28" i="140" s="1"/>
  <c r="F47" i="140"/>
  <c r="F48" i="140" s="1"/>
  <c r="N47" i="140"/>
  <c r="N48" i="140" s="1"/>
  <c r="D48" i="140"/>
  <c r="K47" i="140"/>
  <c r="K48" i="140" s="1"/>
  <c r="K60" i="140"/>
  <c r="O60" i="140"/>
  <c r="H60" i="140"/>
  <c r="M60" i="140"/>
  <c r="F60" i="140"/>
  <c r="N60" i="140"/>
  <c r="J60" i="140"/>
  <c r="I60" i="140"/>
  <c r="G60" i="140"/>
  <c r="P60" i="140"/>
  <c r="L60" i="140"/>
  <c r="L71" i="140" s="1"/>
  <c r="Q26" i="140"/>
  <c r="R26" i="140" s="1"/>
  <c r="R9" i="140"/>
  <c r="J77" i="140"/>
  <c r="G5" i="242" s="1"/>
  <c r="L92" i="139"/>
  <c r="F92" i="139"/>
  <c r="J92" i="139"/>
  <c r="H92" i="139"/>
  <c r="R58" i="139"/>
  <c r="R75" i="139"/>
  <c r="R55" i="139"/>
  <c r="N93" i="139"/>
  <c r="H93" i="139"/>
  <c r="M93" i="139"/>
  <c r="F93" i="139"/>
  <c r="O93" i="139"/>
  <c r="L93" i="139"/>
  <c r="J93" i="139"/>
  <c r="I93" i="139"/>
  <c r="G93" i="139"/>
  <c r="P93" i="139"/>
  <c r="K93" i="139"/>
  <c r="F89" i="139"/>
  <c r="L89" i="139" s="1"/>
  <c r="R89" i="139" s="1"/>
  <c r="R30" i="139"/>
  <c r="R12" i="139"/>
  <c r="R67" i="139"/>
  <c r="H94" i="139"/>
  <c r="O94" i="139" s="1"/>
  <c r="R10" i="139"/>
  <c r="K47" i="139"/>
  <c r="K48" i="139" s="1"/>
  <c r="N47" i="139"/>
  <c r="N48" i="139" s="1"/>
  <c r="F47" i="139"/>
  <c r="F48" i="139" s="1"/>
  <c r="D48" i="139"/>
  <c r="R14" i="139"/>
  <c r="R52" i="139"/>
  <c r="D46" i="139"/>
  <c r="I43" i="139"/>
  <c r="I46" i="139" s="1"/>
  <c r="R29" i="139"/>
  <c r="R8" i="139"/>
  <c r="Q90" i="139"/>
  <c r="L45" i="139"/>
  <c r="L46" i="139" s="1"/>
  <c r="F88" i="139"/>
  <c r="L88" i="139" s="1"/>
  <c r="D87" i="139"/>
  <c r="R32" i="139"/>
  <c r="R68" i="139"/>
  <c r="R73" i="139"/>
  <c r="R50" i="139"/>
  <c r="H77" i="139"/>
  <c r="E4" i="242" s="1"/>
  <c r="R16" i="139"/>
  <c r="R13" i="139"/>
  <c r="O38" i="139"/>
  <c r="R60" i="139"/>
  <c r="R53" i="139"/>
  <c r="R74" i="139"/>
  <c r="R63" i="139"/>
  <c r="G38" i="139"/>
  <c r="R62" i="139"/>
  <c r="R7" i="139"/>
  <c r="N77" i="139"/>
  <c r="K77" i="139"/>
  <c r="H4" i="242" s="1"/>
  <c r="M77" i="139"/>
  <c r="J4" i="242" s="1"/>
  <c r="J77" i="139"/>
  <c r="I77" i="139"/>
  <c r="L77" i="139"/>
  <c r="I4" i="242" s="1"/>
  <c r="F27" i="239"/>
  <c r="I38" i="139"/>
  <c r="R26" i="139"/>
  <c r="R52" i="141"/>
  <c r="R12" i="141"/>
  <c r="R51" i="141"/>
  <c r="J77" i="141"/>
  <c r="G2" i="242" s="1"/>
  <c r="O66" i="141"/>
  <c r="L15" i="141"/>
  <c r="R9" i="141"/>
  <c r="Q9" i="141"/>
  <c r="K10" i="141"/>
  <c r="L10" i="141"/>
  <c r="H10" i="141"/>
  <c r="H10" i="239" s="1"/>
  <c r="I10" i="141"/>
  <c r="J10" i="141"/>
  <c r="P10" i="141"/>
  <c r="N10" i="141"/>
  <c r="G10" i="141"/>
  <c r="M10" i="141"/>
  <c r="F10" i="141"/>
  <c r="O10" i="141"/>
  <c r="M61" i="141"/>
  <c r="G61" i="141"/>
  <c r="L61" i="141"/>
  <c r="K61" i="141"/>
  <c r="K61" i="239" s="1"/>
  <c r="P61" i="141"/>
  <c r="F61" i="141"/>
  <c r="H61" i="141"/>
  <c r="N61" i="141"/>
  <c r="N61" i="239" s="1"/>
  <c r="J61" i="141"/>
  <c r="I61" i="141"/>
  <c r="O61" i="141"/>
  <c r="D92" i="141"/>
  <c r="D92" i="239" s="1"/>
  <c r="L77" i="141"/>
  <c r="I2" i="242" s="1"/>
  <c r="Q13" i="141"/>
  <c r="R81" i="141"/>
  <c r="M75" i="141"/>
  <c r="M75" i="239" s="1"/>
  <c r="G75" i="141"/>
  <c r="L75" i="141"/>
  <c r="K75" i="141"/>
  <c r="H75" i="141"/>
  <c r="N75" i="141"/>
  <c r="J75" i="141"/>
  <c r="I75" i="141"/>
  <c r="F75" i="141"/>
  <c r="D87" i="141"/>
  <c r="F88" i="141"/>
  <c r="N25" i="141"/>
  <c r="L69" i="141"/>
  <c r="Q29" i="141"/>
  <c r="M6" i="141"/>
  <c r="M6" i="239" s="1"/>
  <c r="G6" i="141"/>
  <c r="I6" i="141"/>
  <c r="O6" i="141"/>
  <c r="H6" i="141"/>
  <c r="F6" i="141"/>
  <c r="L6" i="141"/>
  <c r="K6" i="141"/>
  <c r="J6" i="141"/>
  <c r="J6" i="239" s="1"/>
  <c r="P6" i="141"/>
  <c r="N6" i="141"/>
  <c r="M50" i="141"/>
  <c r="G50" i="141"/>
  <c r="G50" i="239" s="1"/>
  <c r="L50" i="141"/>
  <c r="K50" i="141"/>
  <c r="I50" i="141"/>
  <c r="H50" i="141"/>
  <c r="H50" i="239" s="1"/>
  <c r="J50" i="141"/>
  <c r="F50" i="141"/>
  <c r="N50" i="141"/>
  <c r="H94" i="141"/>
  <c r="O94" i="141" s="1"/>
  <c r="I62" i="141"/>
  <c r="N62" i="141"/>
  <c r="R62" i="141"/>
  <c r="Q48" i="141"/>
  <c r="R72" i="141"/>
  <c r="R58" i="141"/>
  <c r="O57" i="141"/>
  <c r="I57" i="141"/>
  <c r="K57" i="141"/>
  <c r="J57" i="141"/>
  <c r="L57" i="141"/>
  <c r="F57" i="141"/>
  <c r="H57" i="141"/>
  <c r="G57" i="141"/>
  <c r="P57" i="141"/>
  <c r="N57" i="141"/>
  <c r="M57" i="141"/>
  <c r="M57" i="239" s="1"/>
  <c r="P34" i="141"/>
  <c r="L34" i="141"/>
  <c r="F34" i="141"/>
  <c r="K34" i="141"/>
  <c r="I34" i="141"/>
  <c r="H34" i="141"/>
  <c r="O34" i="141"/>
  <c r="G34" i="141"/>
  <c r="N34" i="141"/>
  <c r="M34" i="141"/>
  <c r="J34" i="141"/>
  <c r="K56" i="141"/>
  <c r="K56" i="239" s="1"/>
  <c r="J56" i="141"/>
  <c r="P56" i="141"/>
  <c r="I56" i="141"/>
  <c r="F56" i="141"/>
  <c r="M56" i="141"/>
  <c r="G56" i="141"/>
  <c r="O56" i="141"/>
  <c r="N56" i="141"/>
  <c r="L56" i="141"/>
  <c r="H56" i="141"/>
  <c r="O74" i="141"/>
  <c r="J64" i="141"/>
  <c r="J64" i="239" s="1"/>
  <c r="L64" i="141"/>
  <c r="M64" i="141"/>
  <c r="F64" i="141"/>
  <c r="G64" i="141"/>
  <c r="G64" i="239" s="1"/>
  <c r="H64" i="141"/>
  <c r="N64" i="141"/>
  <c r="K64" i="141"/>
  <c r="I64" i="141"/>
  <c r="I64" i="239" s="1"/>
  <c r="K59" i="141"/>
  <c r="L59" i="141"/>
  <c r="J59" i="141"/>
  <c r="F59" i="141"/>
  <c r="F59" i="239" s="1"/>
  <c r="I59" i="141"/>
  <c r="M59" i="141"/>
  <c r="N59" i="141"/>
  <c r="H59" i="141"/>
  <c r="H59" i="239" s="1"/>
  <c r="P59" i="141"/>
  <c r="G59" i="141"/>
  <c r="O59" i="141"/>
  <c r="M77" i="141"/>
  <c r="J2" i="242" s="1"/>
  <c r="Q32" i="141"/>
  <c r="Q17" i="141"/>
  <c r="R17" i="141" s="1"/>
  <c r="Q14" i="141"/>
  <c r="R14" i="141"/>
  <c r="L45" i="141"/>
  <c r="Q8" i="141"/>
  <c r="L93" i="141"/>
  <c r="M93" i="141"/>
  <c r="G93" i="141"/>
  <c r="O93" i="141"/>
  <c r="F93" i="141"/>
  <c r="P93" i="141"/>
  <c r="H93" i="141"/>
  <c r="J93" i="141"/>
  <c r="N93" i="141"/>
  <c r="K93" i="141"/>
  <c r="I93" i="141"/>
  <c r="G77" i="141"/>
  <c r="D2" i="242" s="1"/>
  <c r="O65" i="141"/>
  <c r="R76" i="141"/>
  <c r="L28" i="141"/>
  <c r="F28" i="141"/>
  <c r="F28" i="239" s="1"/>
  <c r="K28" i="141"/>
  <c r="P28" i="141"/>
  <c r="O28" i="141"/>
  <c r="N28" i="141"/>
  <c r="N28" i="239" s="1"/>
  <c r="H28" i="141"/>
  <c r="G28" i="141"/>
  <c r="M28" i="141"/>
  <c r="J28" i="141"/>
  <c r="I28" i="141"/>
  <c r="O5" i="141"/>
  <c r="I5" i="141"/>
  <c r="K5" i="141"/>
  <c r="J5" i="141"/>
  <c r="P5" i="141"/>
  <c r="M5" i="141"/>
  <c r="H5" i="141"/>
  <c r="H5" i="239" s="1"/>
  <c r="N5" i="141"/>
  <c r="G5" i="141"/>
  <c r="L5" i="141"/>
  <c r="F5" i="141"/>
  <c r="K4" i="141"/>
  <c r="O4" i="141"/>
  <c r="G4" i="141"/>
  <c r="M4" i="141"/>
  <c r="F4" i="141"/>
  <c r="L4" i="141"/>
  <c r="J4" i="141"/>
  <c r="P4" i="141"/>
  <c r="I4" i="141"/>
  <c r="H4" i="141"/>
  <c r="N4" i="141"/>
  <c r="M53" i="141"/>
  <c r="G53" i="141"/>
  <c r="L53" i="141"/>
  <c r="K53" i="141"/>
  <c r="F53" i="141"/>
  <c r="F53" i="239" s="1"/>
  <c r="H53" i="141"/>
  <c r="N53" i="141"/>
  <c r="J53" i="141"/>
  <c r="I53" i="141"/>
  <c r="I53" i="239" s="1"/>
  <c r="K31" i="141"/>
  <c r="L31" i="141"/>
  <c r="F31" i="141"/>
  <c r="I31" i="141"/>
  <c r="P31" i="141"/>
  <c r="O31" i="141"/>
  <c r="N31" i="141"/>
  <c r="H31" i="141"/>
  <c r="H31" i="239" s="1"/>
  <c r="M31" i="141"/>
  <c r="J31" i="141"/>
  <c r="G31" i="141"/>
  <c r="N77" i="141"/>
  <c r="K2" i="242" s="1"/>
  <c r="R54" i="141"/>
  <c r="F63" i="141"/>
  <c r="K7" i="141"/>
  <c r="P7" i="141"/>
  <c r="P7" i="239" s="1"/>
  <c r="N7" i="141"/>
  <c r="I7" i="141"/>
  <c r="H7" i="141"/>
  <c r="G7" i="141"/>
  <c r="O7" i="141"/>
  <c r="M7" i="141"/>
  <c r="F7" i="141"/>
  <c r="L7" i="141"/>
  <c r="L7" i="239" s="1"/>
  <c r="J7" i="141"/>
  <c r="O60" i="141"/>
  <c r="I60" i="141"/>
  <c r="L60" i="141"/>
  <c r="K60" i="141"/>
  <c r="M60" i="141"/>
  <c r="H60" i="141"/>
  <c r="J60" i="141"/>
  <c r="P60" i="141"/>
  <c r="F60" i="141"/>
  <c r="N60" i="141"/>
  <c r="G60" i="141"/>
  <c r="G60" i="239" s="1"/>
  <c r="H67" i="141"/>
  <c r="Q3" i="141"/>
  <c r="R26" i="141"/>
  <c r="O33" i="138"/>
  <c r="O33" i="239" s="1"/>
  <c r="I33" i="138"/>
  <c r="N33" i="138"/>
  <c r="H33" i="138"/>
  <c r="P33" i="138"/>
  <c r="P33" i="239" s="1"/>
  <c r="J33" i="138"/>
  <c r="K33" i="138"/>
  <c r="M33" i="138"/>
  <c r="L33" i="138"/>
  <c r="G33" i="138"/>
  <c r="F33" i="138"/>
  <c r="M6" i="138"/>
  <c r="G6" i="138"/>
  <c r="O6" i="138"/>
  <c r="I6" i="138"/>
  <c r="P6" i="138"/>
  <c r="F6" i="138"/>
  <c r="N6" i="138"/>
  <c r="L6" i="138"/>
  <c r="K6" i="138"/>
  <c r="H6" i="138"/>
  <c r="J6" i="138"/>
  <c r="F11" i="138"/>
  <c r="R11" i="138"/>
  <c r="P56" i="138"/>
  <c r="J56" i="138"/>
  <c r="O56" i="138"/>
  <c r="I56" i="138"/>
  <c r="N56" i="138"/>
  <c r="H56" i="138"/>
  <c r="K56" i="138"/>
  <c r="L56" i="138"/>
  <c r="G56" i="138"/>
  <c r="M56" i="138"/>
  <c r="F56" i="138"/>
  <c r="L58" i="138"/>
  <c r="F58" i="138"/>
  <c r="F58" i="239" s="1"/>
  <c r="K58" i="138"/>
  <c r="P58" i="138"/>
  <c r="J58" i="138"/>
  <c r="M58" i="138"/>
  <c r="M58" i="239" s="1"/>
  <c r="G58" i="138"/>
  <c r="O58" i="138"/>
  <c r="H58" i="138"/>
  <c r="N58" i="138"/>
  <c r="N58" i="239" s="1"/>
  <c r="I58" i="138"/>
  <c r="F44" i="138"/>
  <c r="R44" i="138"/>
  <c r="N60" i="138"/>
  <c r="H60" i="138"/>
  <c r="M60" i="138"/>
  <c r="G60" i="138"/>
  <c r="L60" i="138"/>
  <c r="F60" i="138"/>
  <c r="O60" i="138"/>
  <c r="I60" i="138"/>
  <c r="J60" i="138"/>
  <c r="K60" i="138"/>
  <c r="P60" i="138"/>
  <c r="L12" i="138"/>
  <c r="F12" i="138"/>
  <c r="F12" i="239" s="1"/>
  <c r="N12" i="138"/>
  <c r="H12" i="138"/>
  <c r="M12" i="138"/>
  <c r="G12" i="138"/>
  <c r="G12" i="239" s="1"/>
  <c r="K12" i="138"/>
  <c r="J12" i="138"/>
  <c r="I12" i="138"/>
  <c r="P34" i="138"/>
  <c r="M34" i="138"/>
  <c r="G34" i="138"/>
  <c r="L34" i="138"/>
  <c r="F34" i="138"/>
  <c r="N34" i="138"/>
  <c r="H34" i="138"/>
  <c r="O34" i="138"/>
  <c r="K34" i="138"/>
  <c r="J34" i="138"/>
  <c r="I34" i="138"/>
  <c r="G28" i="138"/>
  <c r="L28" i="138"/>
  <c r="F28" i="138"/>
  <c r="N28" i="138"/>
  <c r="H28" i="138"/>
  <c r="M28" i="138"/>
  <c r="O28" i="138"/>
  <c r="I28" i="138"/>
  <c r="K28" i="138"/>
  <c r="J28" i="138"/>
  <c r="P28" i="138"/>
  <c r="K7" i="138"/>
  <c r="M7" i="138"/>
  <c r="G7" i="138"/>
  <c r="J7" i="138"/>
  <c r="H7" i="138"/>
  <c r="F7" i="138"/>
  <c r="I7" i="138"/>
  <c r="L7" i="138"/>
  <c r="P7" i="138"/>
  <c r="O7" i="138"/>
  <c r="N7" i="138"/>
  <c r="P16" i="138"/>
  <c r="J16" i="138"/>
  <c r="L16" i="138"/>
  <c r="F16" i="138"/>
  <c r="F16" i="239" s="1"/>
  <c r="K16" i="138"/>
  <c r="M16" i="138"/>
  <c r="I16" i="138"/>
  <c r="H16" i="138"/>
  <c r="G16" i="138"/>
  <c r="N16" i="138"/>
  <c r="O16" i="138"/>
  <c r="O16" i="239" s="1"/>
  <c r="L69" i="138"/>
  <c r="R69" i="138" s="1"/>
  <c r="F69" i="138"/>
  <c r="Q90" i="138"/>
  <c r="L90" i="138"/>
  <c r="R90" i="138" s="1"/>
  <c r="L53" i="138"/>
  <c r="F53" i="138"/>
  <c r="K53" i="138"/>
  <c r="J53" i="138"/>
  <c r="M53" i="138"/>
  <c r="G53" i="138"/>
  <c r="N53" i="138"/>
  <c r="I53" i="138"/>
  <c r="H53" i="138"/>
  <c r="F68" i="138"/>
  <c r="F81" i="138"/>
  <c r="L81" i="138"/>
  <c r="D93" i="138"/>
  <c r="Q13" i="138"/>
  <c r="R13" i="138" s="1"/>
  <c r="N57" i="138"/>
  <c r="H57" i="138"/>
  <c r="M57" i="138"/>
  <c r="G57" i="138"/>
  <c r="L57" i="138"/>
  <c r="F57" i="138"/>
  <c r="O57" i="138"/>
  <c r="I57" i="138"/>
  <c r="P57" i="138"/>
  <c r="K57" i="138"/>
  <c r="J57" i="138"/>
  <c r="I64" i="138"/>
  <c r="N64" i="138"/>
  <c r="H64" i="138"/>
  <c r="M64" i="138"/>
  <c r="G64" i="138"/>
  <c r="J64" i="138"/>
  <c r="K64" i="138"/>
  <c r="F64" i="138"/>
  <c r="L64" i="138"/>
  <c r="L55" i="138"/>
  <c r="F55" i="138"/>
  <c r="K55" i="138"/>
  <c r="P55" i="138"/>
  <c r="J55" i="138"/>
  <c r="M55" i="138"/>
  <c r="M55" i="239" s="1"/>
  <c r="G55" i="138"/>
  <c r="H55" i="138"/>
  <c r="I55" i="138"/>
  <c r="N55" i="138"/>
  <c r="O55" i="138"/>
  <c r="M31" i="138"/>
  <c r="G31" i="138"/>
  <c r="L31" i="138"/>
  <c r="F31" i="138"/>
  <c r="N31" i="138"/>
  <c r="H31" i="138"/>
  <c r="I31" i="138"/>
  <c r="K31" i="138"/>
  <c r="J31" i="138"/>
  <c r="P31" i="138"/>
  <c r="O31" i="138"/>
  <c r="H67" i="138"/>
  <c r="R67" i="138" s="1"/>
  <c r="O5" i="138"/>
  <c r="I5" i="138"/>
  <c r="K5" i="138"/>
  <c r="L5" i="138"/>
  <c r="H5" i="138"/>
  <c r="G5" i="138"/>
  <c r="J5" i="138"/>
  <c r="M5" i="138"/>
  <c r="P5" i="138"/>
  <c r="N5" i="138"/>
  <c r="F5" i="138"/>
  <c r="Q5" i="138" s="1"/>
  <c r="K10" i="138"/>
  <c r="M10" i="138"/>
  <c r="G10" i="138"/>
  <c r="N10" i="138"/>
  <c r="L10" i="138"/>
  <c r="J10" i="138"/>
  <c r="I10" i="138"/>
  <c r="O10" i="138"/>
  <c r="F10" i="138"/>
  <c r="H10" i="138"/>
  <c r="P10" i="138"/>
  <c r="K29" i="138"/>
  <c r="K29" i="239" s="1"/>
  <c r="P29" i="138"/>
  <c r="J29" i="138"/>
  <c r="J29" i="239" s="1"/>
  <c r="L29" i="138"/>
  <c r="F29" i="138"/>
  <c r="M29" i="138"/>
  <c r="I29" i="138"/>
  <c r="H29" i="138"/>
  <c r="G29" i="138"/>
  <c r="O29" i="138"/>
  <c r="N29" i="138"/>
  <c r="F72" i="138"/>
  <c r="F72" i="239" s="1"/>
  <c r="L54" i="138"/>
  <c r="F54" i="138"/>
  <c r="K54" i="138"/>
  <c r="J54" i="138"/>
  <c r="J54" i="239" s="1"/>
  <c r="M54" i="138"/>
  <c r="G54" i="138"/>
  <c r="I54" i="138"/>
  <c r="H54" i="138"/>
  <c r="N54" i="138"/>
  <c r="L73" i="138"/>
  <c r="F73" i="138"/>
  <c r="K73" i="138"/>
  <c r="J73" i="138"/>
  <c r="M73" i="138"/>
  <c r="G73" i="138"/>
  <c r="I73" i="138"/>
  <c r="H73" i="138"/>
  <c r="N73" i="138"/>
  <c r="N17" i="138"/>
  <c r="H17" i="138"/>
  <c r="H17" i="239" s="1"/>
  <c r="P17" i="138"/>
  <c r="J17" i="138"/>
  <c r="O17" i="138"/>
  <c r="I17" i="138"/>
  <c r="K17" i="138"/>
  <c r="F17" i="138"/>
  <c r="Q17" i="138" s="1"/>
  <c r="G17" i="138"/>
  <c r="L17" i="138"/>
  <c r="L17" i="239" s="1"/>
  <c r="M17" i="138"/>
  <c r="P14" i="138"/>
  <c r="J14" i="138"/>
  <c r="J14" i="239" s="1"/>
  <c r="L14" i="138"/>
  <c r="F14" i="138"/>
  <c r="K14" i="138"/>
  <c r="G14" i="138"/>
  <c r="G14" i="239" s="1"/>
  <c r="O14" i="138"/>
  <c r="H14" i="138"/>
  <c r="N14" i="138"/>
  <c r="M14" i="138"/>
  <c r="M14" i="239" s="1"/>
  <c r="I14" i="138"/>
  <c r="O8" i="138"/>
  <c r="I8" i="138"/>
  <c r="I8" i="239" s="1"/>
  <c r="K8" i="138"/>
  <c r="K8" i="239" s="1"/>
  <c r="N8" i="138"/>
  <c r="F8" i="138"/>
  <c r="M8" i="138"/>
  <c r="L8" i="138"/>
  <c r="L8" i="239" s="1"/>
  <c r="J8" i="138"/>
  <c r="P8" i="138"/>
  <c r="G8" i="138"/>
  <c r="H8" i="138"/>
  <c r="N47" i="138"/>
  <c r="K47" i="138"/>
  <c r="D48" i="138"/>
  <c r="F47" i="138"/>
  <c r="K32" i="138"/>
  <c r="P32" i="138"/>
  <c r="J32" i="138"/>
  <c r="L32" i="138"/>
  <c r="F32" i="138"/>
  <c r="G32" i="138"/>
  <c r="I32" i="138"/>
  <c r="O32" i="138"/>
  <c r="O32" i="239" s="1"/>
  <c r="N32" i="138"/>
  <c r="M32" i="138"/>
  <c r="H32" i="138"/>
  <c r="D92" i="138"/>
  <c r="L74" i="138"/>
  <c r="F74" i="138"/>
  <c r="K74" i="138"/>
  <c r="K74" i="239" s="1"/>
  <c r="J74" i="138"/>
  <c r="M74" i="138"/>
  <c r="G74" i="138"/>
  <c r="H74" i="138"/>
  <c r="H74" i="239" s="1"/>
  <c r="I74" i="138"/>
  <c r="N74" i="138"/>
  <c r="M9" i="138"/>
  <c r="G9" i="138"/>
  <c r="G9" i="239" s="1"/>
  <c r="O9" i="138"/>
  <c r="I9" i="138"/>
  <c r="J9" i="138"/>
  <c r="F9" i="138"/>
  <c r="F9" i="239" s="1"/>
  <c r="H9" i="138"/>
  <c r="K9" i="138"/>
  <c r="P9" i="138"/>
  <c r="N9" i="138"/>
  <c r="N9" i="239" s="1"/>
  <c r="L9" i="138"/>
  <c r="L9" i="239" s="1"/>
  <c r="M3" i="138"/>
  <c r="G3" i="138"/>
  <c r="O3" i="138"/>
  <c r="O3" i="239" s="1"/>
  <c r="I3" i="138"/>
  <c r="L3" i="138"/>
  <c r="J3" i="138"/>
  <c r="H3" i="138"/>
  <c r="H3" i="239" s="1"/>
  <c r="K3" i="138"/>
  <c r="N3" i="138"/>
  <c r="P3" i="138"/>
  <c r="F3" i="138"/>
  <c r="L50" i="138"/>
  <c r="F50" i="138"/>
  <c r="K50" i="138"/>
  <c r="J50" i="138"/>
  <c r="M50" i="138"/>
  <c r="G50" i="138"/>
  <c r="N50" i="138"/>
  <c r="I50" i="138"/>
  <c r="H50" i="138"/>
  <c r="L75" i="138"/>
  <c r="F75" i="138"/>
  <c r="K75" i="138"/>
  <c r="J75" i="138"/>
  <c r="M75" i="138"/>
  <c r="G75" i="138"/>
  <c r="N75" i="138"/>
  <c r="I75" i="138"/>
  <c r="H75" i="138"/>
  <c r="R27" i="138"/>
  <c r="I26" i="138"/>
  <c r="N26" i="138"/>
  <c r="H26" i="138"/>
  <c r="P26" i="138"/>
  <c r="J26" i="138"/>
  <c r="J26" i="239" s="1"/>
  <c r="O26" i="138"/>
  <c r="L26" i="138"/>
  <c r="M26" i="138"/>
  <c r="K26" i="138"/>
  <c r="K26" i="239" s="1"/>
  <c r="F26" i="138"/>
  <c r="G26" i="138"/>
  <c r="D87" i="138"/>
  <c r="L88" i="138"/>
  <c r="F88" i="138"/>
  <c r="H94" i="138"/>
  <c r="O94" i="138" s="1"/>
  <c r="R94" i="138" s="1"/>
  <c r="D46" i="138"/>
  <c r="R43" i="138"/>
  <c r="I43" i="138"/>
  <c r="P59" i="138"/>
  <c r="J59" i="138"/>
  <c r="O59" i="138"/>
  <c r="I59" i="138"/>
  <c r="N59" i="138"/>
  <c r="H59" i="138"/>
  <c r="K59" i="138"/>
  <c r="F59" i="138"/>
  <c r="G59" i="138"/>
  <c r="M59" i="138"/>
  <c r="Q59" i="138" s="1"/>
  <c r="L59" i="138"/>
  <c r="L51" i="138"/>
  <c r="F51" i="138"/>
  <c r="F51" i="239" s="1"/>
  <c r="K51" i="138"/>
  <c r="J51" i="138"/>
  <c r="M51" i="138"/>
  <c r="G51" i="138"/>
  <c r="I51" i="138"/>
  <c r="H51" i="138"/>
  <c r="N51" i="138"/>
  <c r="L61" i="138"/>
  <c r="F61" i="138"/>
  <c r="K61" i="138"/>
  <c r="P61" i="138"/>
  <c r="J61" i="138"/>
  <c r="M61" i="138"/>
  <c r="G61" i="138"/>
  <c r="N61" i="138"/>
  <c r="I61" i="138"/>
  <c r="O61" i="138"/>
  <c r="H61" i="138"/>
  <c r="L76" i="138"/>
  <c r="F76" i="138"/>
  <c r="F76" i="239" s="1"/>
  <c r="K76" i="138"/>
  <c r="J76" i="138"/>
  <c r="M76" i="138"/>
  <c r="M76" i="239" s="1"/>
  <c r="G76" i="138"/>
  <c r="I76" i="138"/>
  <c r="H76" i="138"/>
  <c r="N76" i="138"/>
  <c r="F15" i="138"/>
  <c r="L15" i="138" s="1"/>
  <c r="L45" i="138"/>
  <c r="L46" i="138" s="1"/>
  <c r="I65" i="138"/>
  <c r="N65" i="138"/>
  <c r="N65" i="239" s="1"/>
  <c r="H65" i="138"/>
  <c r="M65" i="138"/>
  <c r="M65" i="239" s="1"/>
  <c r="G65" i="138"/>
  <c r="J65" i="138"/>
  <c r="J65" i="239" s="1"/>
  <c r="L65" i="138"/>
  <c r="K65" i="138"/>
  <c r="F65" i="138"/>
  <c r="O30" i="138"/>
  <c r="I30" i="138"/>
  <c r="N30" i="138"/>
  <c r="H30" i="138"/>
  <c r="P30" i="138"/>
  <c r="P30" i="239" s="1"/>
  <c r="J30" i="138"/>
  <c r="K30" i="138"/>
  <c r="M30" i="138"/>
  <c r="G30" i="138"/>
  <c r="G30" i="239" s="1"/>
  <c r="F30" i="138"/>
  <c r="L30" i="138"/>
  <c r="K4" i="138"/>
  <c r="M4" i="138"/>
  <c r="G4" i="138"/>
  <c r="P4" i="138"/>
  <c r="H4" i="138"/>
  <c r="O4" i="138"/>
  <c r="F4" i="138"/>
  <c r="N4" i="138"/>
  <c r="L4" i="138"/>
  <c r="I4" i="138"/>
  <c r="J4" i="138"/>
  <c r="I66" i="138"/>
  <c r="N66" i="138"/>
  <c r="H66" i="138"/>
  <c r="H66" i="239" s="1"/>
  <c r="M66" i="138"/>
  <c r="G66" i="138"/>
  <c r="J66" i="138"/>
  <c r="F66" i="138"/>
  <c r="F66" i="239" s="1"/>
  <c r="L66" i="138"/>
  <c r="K66" i="138"/>
  <c r="I62" i="138"/>
  <c r="N62" i="138" s="1"/>
  <c r="L52" i="138"/>
  <c r="L52" i="239" s="1"/>
  <c r="F52" i="138"/>
  <c r="K52" i="138"/>
  <c r="J52" i="138"/>
  <c r="M52" i="138"/>
  <c r="G52" i="138"/>
  <c r="H52" i="138"/>
  <c r="I52" i="138"/>
  <c r="N52" i="138"/>
  <c r="N52" i="239" s="1"/>
  <c r="F63" i="138"/>
  <c r="R63" i="138" s="1"/>
  <c r="F89" i="138"/>
  <c r="O49" i="151" l="1"/>
  <c r="J49" i="213"/>
  <c r="R59" i="138"/>
  <c r="R94" i="142"/>
  <c r="O52" i="138"/>
  <c r="M52" i="239"/>
  <c r="O51" i="138"/>
  <c r="G51" i="239"/>
  <c r="I77" i="138"/>
  <c r="F3" i="242" s="1"/>
  <c r="I73" i="239"/>
  <c r="K77" i="138"/>
  <c r="H3" i="242" s="1"/>
  <c r="K73" i="239"/>
  <c r="O54" i="138"/>
  <c r="H54" i="239"/>
  <c r="Q57" i="138"/>
  <c r="R57" i="138" s="1"/>
  <c r="I31" i="239"/>
  <c r="Q56" i="141"/>
  <c r="F56" i="239"/>
  <c r="Q32" i="143"/>
  <c r="I71" i="146"/>
  <c r="G71" i="147"/>
  <c r="R34" i="148"/>
  <c r="K71" i="148"/>
  <c r="O66" i="148"/>
  <c r="R66" i="148" s="1"/>
  <c r="G71" i="154"/>
  <c r="O12" i="154"/>
  <c r="F89" i="239"/>
  <c r="I52" i="239"/>
  <c r="J52" i="239"/>
  <c r="J66" i="239"/>
  <c r="N66" i="239"/>
  <c r="M30" i="239"/>
  <c r="H30" i="239"/>
  <c r="O65" i="138"/>
  <c r="F65" i="239"/>
  <c r="G65" i="239"/>
  <c r="I65" i="239"/>
  <c r="N76" i="239"/>
  <c r="N51" i="239"/>
  <c r="L51" i="239"/>
  <c r="P26" i="239"/>
  <c r="G3" i="239"/>
  <c r="J9" i="239"/>
  <c r="J32" i="239"/>
  <c r="O59" i="239"/>
  <c r="J59" i="239"/>
  <c r="K64" i="239"/>
  <c r="R74" i="141"/>
  <c r="O56" i="239"/>
  <c r="I56" i="239"/>
  <c r="J34" i="239"/>
  <c r="O34" i="239"/>
  <c r="Q34" i="141"/>
  <c r="F34" i="239"/>
  <c r="N57" i="239"/>
  <c r="F57" i="239"/>
  <c r="I57" i="239"/>
  <c r="N50" i="239"/>
  <c r="H52" i="239"/>
  <c r="K66" i="239"/>
  <c r="O66" i="138"/>
  <c r="G66" i="239"/>
  <c r="I66" i="239"/>
  <c r="N30" i="239"/>
  <c r="K65" i="239"/>
  <c r="G52" i="239"/>
  <c r="F52" i="239"/>
  <c r="L66" i="239"/>
  <c r="Q30" i="138"/>
  <c r="F30" i="239"/>
  <c r="I30" i="239"/>
  <c r="L65" i="239"/>
  <c r="H65" i="239"/>
  <c r="I76" i="239"/>
  <c r="K76" i="239"/>
  <c r="I51" i="239"/>
  <c r="K51" i="239"/>
  <c r="I46" i="138"/>
  <c r="I46" i="239" s="1"/>
  <c r="I43" i="239"/>
  <c r="R43" i="239" s="1"/>
  <c r="R88" i="138"/>
  <c r="F26" i="239"/>
  <c r="O26" i="239"/>
  <c r="N26" i="239"/>
  <c r="K3" i="239"/>
  <c r="I3" i="239"/>
  <c r="Q9" i="138"/>
  <c r="Q9" i="239" s="1"/>
  <c r="H9" i="239"/>
  <c r="O9" i="239"/>
  <c r="I74" i="239"/>
  <c r="J74" i="239"/>
  <c r="N32" i="239"/>
  <c r="F32" i="239"/>
  <c r="N48" i="138"/>
  <c r="N47" i="239"/>
  <c r="J8" i="239"/>
  <c r="N8" i="239"/>
  <c r="I14" i="239"/>
  <c r="O14" i="239"/>
  <c r="L14" i="239"/>
  <c r="K17" i="239"/>
  <c r="P17" i="239"/>
  <c r="H73" i="239"/>
  <c r="J77" i="138"/>
  <c r="G3" i="242" s="1"/>
  <c r="N54" i="239"/>
  <c r="M54" i="239"/>
  <c r="L54" i="239"/>
  <c r="O29" i="239"/>
  <c r="M29" i="239"/>
  <c r="P29" i="239"/>
  <c r="O55" i="239"/>
  <c r="G55" i="239"/>
  <c r="O64" i="138"/>
  <c r="F68" i="239"/>
  <c r="R68" i="239" s="1"/>
  <c r="F69" i="239"/>
  <c r="G16" i="239"/>
  <c r="K16" i="239"/>
  <c r="P16" i="239"/>
  <c r="K12" i="239"/>
  <c r="N12" i="239"/>
  <c r="Q60" i="138"/>
  <c r="I58" i="239"/>
  <c r="G58" i="239"/>
  <c r="K58" i="239"/>
  <c r="G33" i="239"/>
  <c r="J33" i="239"/>
  <c r="I33" i="239"/>
  <c r="R67" i="141"/>
  <c r="H67" i="239"/>
  <c r="R67" i="239" s="1"/>
  <c r="P60" i="239"/>
  <c r="K60" i="239"/>
  <c r="J7" i="239"/>
  <c r="O7" i="239"/>
  <c r="N7" i="239"/>
  <c r="M31" i="239"/>
  <c r="P31" i="239"/>
  <c r="K31" i="239"/>
  <c r="H53" i="239"/>
  <c r="G53" i="239"/>
  <c r="I4" i="239"/>
  <c r="F4" i="239"/>
  <c r="K25" i="141"/>
  <c r="K4" i="239"/>
  <c r="N5" i="239"/>
  <c r="J5" i="239"/>
  <c r="I28" i="239"/>
  <c r="H38" i="141"/>
  <c r="H28" i="239"/>
  <c r="K38" i="141"/>
  <c r="K28" i="239"/>
  <c r="R65" i="141"/>
  <c r="L46" i="141"/>
  <c r="L46" i="239" s="1"/>
  <c r="L45" i="239"/>
  <c r="R32" i="141"/>
  <c r="P59" i="239"/>
  <c r="Q59" i="141"/>
  <c r="I59" i="239"/>
  <c r="K59" i="239"/>
  <c r="H64" i="239"/>
  <c r="L64" i="239"/>
  <c r="L56" i="239"/>
  <c r="M56" i="239"/>
  <c r="J56" i="239"/>
  <c r="N34" i="239"/>
  <c r="I34" i="239"/>
  <c r="P34" i="239"/>
  <c r="G57" i="239"/>
  <c r="J57" i="239"/>
  <c r="J71" i="141"/>
  <c r="J50" i="239"/>
  <c r="L50" i="239"/>
  <c r="P6" i="239"/>
  <c r="F6" i="239"/>
  <c r="G6" i="239"/>
  <c r="R69" i="141"/>
  <c r="D87" i="239"/>
  <c r="N75" i="239"/>
  <c r="G75" i="239"/>
  <c r="J61" i="239"/>
  <c r="P61" i="239"/>
  <c r="M61" i="239"/>
  <c r="G10" i="239"/>
  <c r="I10" i="239"/>
  <c r="P38" i="139"/>
  <c r="K27" i="239"/>
  <c r="P71" i="139"/>
  <c r="P78" i="139" s="1"/>
  <c r="K4" i="242"/>
  <c r="K71" i="139"/>
  <c r="R45" i="139"/>
  <c r="R4" i="139"/>
  <c r="R5" i="139"/>
  <c r="Q60" i="140"/>
  <c r="Q14" i="140"/>
  <c r="J49" i="140"/>
  <c r="J2" i="140" s="1"/>
  <c r="M38" i="140"/>
  <c r="P25" i="140"/>
  <c r="R58" i="140"/>
  <c r="N71" i="140"/>
  <c r="Q10" i="142"/>
  <c r="Q27" i="142"/>
  <c r="Q30" i="142"/>
  <c r="H77" i="142"/>
  <c r="E6" i="242" s="1"/>
  <c r="Q33" i="142"/>
  <c r="Q13" i="142"/>
  <c r="G38" i="142"/>
  <c r="Q7" i="142"/>
  <c r="O94" i="142"/>
  <c r="O94" i="239" s="1"/>
  <c r="R34" i="142"/>
  <c r="H25" i="142"/>
  <c r="L77" i="143"/>
  <c r="I7" i="242" s="1"/>
  <c r="H77" i="143"/>
  <c r="E7" i="242" s="1"/>
  <c r="O65" i="143"/>
  <c r="O51" i="143"/>
  <c r="Q4" i="143"/>
  <c r="O76" i="143"/>
  <c r="O53" i="144"/>
  <c r="R53" i="144" s="1"/>
  <c r="R14" i="144"/>
  <c r="Q29" i="144"/>
  <c r="Q34" i="144"/>
  <c r="O75" i="144"/>
  <c r="H38" i="144"/>
  <c r="Q33" i="144"/>
  <c r="R33" i="144" s="1"/>
  <c r="N92" i="144"/>
  <c r="R92" i="144" s="1"/>
  <c r="I71" i="145"/>
  <c r="R65" i="145"/>
  <c r="R64" i="145"/>
  <c r="R74" i="145"/>
  <c r="I77" i="145"/>
  <c r="F9" i="242" s="1"/>
  <c r="M77" i="145"/>
  <c r="J9" i="242" s="1"/>
  <c r="Q17" i="239"/>
  <c r="J71" i="145"/>
  <c r="F71" i="146"/>
  <c r="R89" i="146"/>
  <c r="J77" i="146"/>
  <c r="G10" i="242" s="1"/>
  <c r="H77" i="146"/>
  <c r="E10" i="242" s="1"/>
  <c r="P25" i="146"/>
  <c r="R66" i="146"/>
  <c r="R4" i="146"/>
  <c r="R64" i="146"/>
  <c r="G71" i="146"/>
  <c r="H25" i="147"/>
  <c r="Q56" i="147"/>
  <c r="K71" i="147"/>
  <c r="K78" i="147" s="1"/>
  <c r="Q29" i="147"/>
  <c r="R57" i="147"/>
  <c r="J71" i="147"/>
  <c r="R43" i="147"/>
  <c r="R6" i="148"/>
  <c r="R44" i="148"/>
  <c r="Q8" i="148"/>
  <c r="H77" i="149"/>
  <c r="E13" i="242" s="1"/>
  <c r="J77" i="149"/>
  <c r="G13" i="242" s="1"/>
  <c r="Q9" i="149"/>
  <c r="R9" i="149" s="1"/>
  <c r="Q28" i="149"/>
  <c r="Q93" i="149"/>
  <c r="R61" i="149"/>
  <c r="Q7" i="149"/>
  <c r="O75" i="149"/>
  <c r="R88" i="149"/>
  <c r="O50" i="149"/>
  <c r="Q58" i="149"/>
  <c r="R58" i="149" s="1"/>
  <c r="Q29" i="149"/>
  <c r="R10" i="149"/>
  <c r="Q57" i="150"/>
  <c r="Q16" i="150"/>
  <c r="Q32" i="150"/>
  <c r="I38" i="150"/>
  <c r="M38" i="150"/>
  <c r="J77" i="150"/>
  <c r="G14" i="242" s="1"/>
  <c r="Q59" i="150"/>
  <c r="G38" i="150"/>
  <c r="Q14" i="150"/>
  <c r="R45" i="150"/>
  <c r="R55" i="150"/>
  <c r="O54" i="150"/>
  <c r="O65" i="150"/>
  <c r="Q58" i="150"/>
  <c r="N25" i="151"/>
  <c r="N49" i="151" s="1"/>
  <c r="P25" i="151"/>
  <c r="P49" i="151" s="1"/>
  <c r="R52" i="151"/>
  <c r="G77" i="152"/>
  <c r="D16" i="242" s="1"/>
  <c r="K25" i="152"/>
  <c r="R59" i="153"/>
  <c r="N77" i="153"/>
  <c r="K17" i="242" s="1"/>
  <c r="J71" i="154"/>
  <c r="I38" i="154"/>
  <c r="M38" i="154"/>
  <c r="Q93" i="154"/>
  <c r="R93" i="154" s="1"/>
  <c r="H71" i="154"/>
  <c r="R88" i="154"/>
  <c r="R5" i="154"/>
  <c r="Q59" i="154"/>
  <c r="R12" i="154"/>
  <c r="Q58" i="154"/>
  <c r="R47" i="155"/>
  <c r="N49" i="155"/>
  <c r="I38" i="155"/>
  <c r="K38" i="155"/>
  <c r="K49" i="155" s="1"/>
  <c r="K2" i="155" s="1"/>
  <c r="K95" i="155" s="1"/>
  <c r="K91" i="155" s="1"/>
  <c r="Q34" i="155"/>
  <c r="J71" i="155"/>
  <c r="O65" i="155"/>
  <c r="F77" i="155"/>
  <c r="C19" i="242" s="1"/>
  <c r="R92" i="155"/>
  <c r="R66" i="156"/>
  <c r="K71" i="156"/>
  <c r="K25" i="156"/>
  <c r="J71" i="156"/>
  <c r="P71" i="156"/>
  <c r="P78" i="156" s="1"/>
  <c r="R47" i="156"/>
  <c r="Q34" i="157"/>
  <c r="Q57" i="157"/>
  <c r="M71" i="157"/>
  <c r="O64" i="157"/>
  <c r="Q56" i="157"/>
  <c r="R47" i="157"/>
  <c r="Q58" i="157"/>
  <c r="Q59" i="157"/>
  <c r="M25" i="158"/>
  <c r="R17" i="138"/>
  <c r="I17" i="239"/>
  <c r="R5" i="138"/>
  <c r="Q55" i="138"/>
  <c r="F55" i="239"/>
  <c r="K5" i="239"/>
  <c r="J38" i="141"/>
  <c r="J28" i="239"/>
  <c r="G38" i="141"/>
  <c r="G34" i="239"/>
  <c r="K34" i="239"/>
  <c r="H57" i="239"/>
  <c r="I38" i="141"/>
  <c r="O75" i="141"/>
  <c r="F75" i="239"/>
  <c r="O10" i="239"/>
  <c r="N71" i="139"/>
  <c r="N78" i="139" s="1"/>
  <c r="M71" i="140"/>
  <c r="Q32" i="142"/>
  <c r="Q17" i="142"/>
  <c r="O65" i="142"/>
  <c r="O66" i="143"/>
  <c r="Q5" i="144"/>
  <c r="O52" i="149"/>
  <c r="N25" i="152"/>
  <c r="R56" i="154"/>
  <c r="Q17" i="155"/>
  <c r="R17" i="155" s="1"/>
  <c r="J78" i="155"/>
  <c r="G19" i="242"/>
  <c r="Q33" i="155"/>
  <c r="Q55" i="155"/>
  <c r="K71" i="155"/>
  <c r="F71" i="155"/>
  <c r="R89" i="155"/>
  <c r="Q27" i="155"/>
  <c r="R57" i="157"/>
  <c r="I38" i="157"/>
  <c r="K38" i="157"/>
  <c r="Q93" i="157"/>
  <c r="O75" i="157"/>
  <c r="P71" i="158"/>
  <c r="P78" i="158" s="1"/>
  <c r="R15" i="138"/>
  <c r="F15" i="239"/>
  <c r="G29" i="239"/>
  <c r="Q29" i="138"/>
  <c r="R29" i="138" s="1"/>
  <c r="F29" i="239"/>
  <c r="J60" i="239"/>
  <c r="L60" i="239"/>
  <c r="Q7" i="141"/>
  <c r="G7" i="239"/>
  <c r="M53" i="239"/>
  <c r="P25" i="141"/>
  <c r="P4" i="239"/>
  <c r="M4" i="239"/>
  <c r="F5" i="239"/>
  <c r="K57" i="239"/>
  <c r="R94" i="141"/>
  <c r="H94" i="239"/>
  <c r="H6" i="239"/>
  <c r="H77" i="141"/>
  <c r="E2" i="242" s="1"/>
  <c r="H75" i="239"/>
  <c r="N10" i="239"/>
  <c r="H38" i="139"/>
  <c r="H27" i="239"/>
  <c r="I71" i="139"/>
  <c r="I78" i="139" s="1"/>
  <c r="R55" i="142"/>
  <c r="Q8" i="142"/>
  <c r="R8" i="142" s="1"/>
  <c r="J38" i="142"/>
  <c r="Q33" i="143"/>
  <c r="G25" i="143"/>
  <c r="G49" i="143" s="1"/>
  <c r="R32" i="143"/>
  <c r="P49" i="147"/>
  <c r="G77" i="150"/>
  <c r="D14" i="242" s="1"/>
  <c r="I50" i="239"/>
  <c r="M50" i="239"/>
  <c r="K6" i="239"/>
  <c r="O6" i="239"/>
  <c r="F88" i="239"/>
  <c r="I77" i="141"/>
  <c r="F2" i="242" s="1"/>
  <c r="I75" i="239"/>
  <c r="K77" i="141"/>
  <c r="H2" i="242" s="1"/>
  <c r="K75" i="239"/>
  <c r="O61" i="239"/>
  <c r="Q61" i="141"/>
  <c r="H61" i="239"/>
  <c r="L61" i="239"/>
  <c r="Q10" i="141"/>
  <c r="F10" i="239"/>
  <c r="P10" i="239"/>
  <c r="L10" i="239"/>
  <c r="R15" i="141"/>
  <c r="R66" i="139"/>
  <c r="I27" i="239"/>
  <c r="O27" i="239"/>
  <c r="R56" i="139"/>
  <c r="F4" i="242"/>
  <c r="J71" i="139"/>
  <c r="J78" i="139" s="1"/>
  <c r="Q93" i="139"/>
  <c r="R33" i="140"/>
  <c r="P38" i="140"/>
  <c r="O38" i="140"/>
  <c r="Q16" i="140"/>
  <c r="R16" i="140"/>
  <c r="J38" i="140"/>
  <c r="Q30" i="140"/>
  <c r="K71" i="140"/>
  <c r="H71" i="140"/>
  <c r="I71" i="140"/>
  <c r="O51" i="142"/>
  <c r="Q61" i="142"/>
  <c r="M38" i="142"/>
  <c r="R31" i="142"/>
  <c r="H38" i="142"/>
  <c r="M13" i="239"/>
  <c r="P13" i="239"/>
  <c r="Q29" i="142"/>
  <c r="O75" i="142"/>
  <c r="R75" i="142" s="1"/>
  <c r="Q93" i="142"/>
  <c r="O52" i="142"/>
  <c r="O53" i="142"/>
  <c r="O53" i="143"/>
  <c r="Q56" i="143"/>
  <c r="Q58" i="143"/>
  <c r="O12" i="143"/>
  <c r="Q27" i="143"/>
  <c r="R61" i="143"/>
  <c r="O52" i="143"/>
  <c r="Q9" i="144"/>
  <c r="R4" i="144"/>
  <c r="R66" i="144"/>
  <c r="R47" i="144"/>
  <c r="Q58" i="144"/>
  <c r="Q16" i="144"/>
  <c r="R16" i="144" s="1"/>
  <c r="Q60" i="144"/>
  <c r="L71" i="145"/>
  <c r="R75" i="145"/>
  <c r="H71" i="145"/>
  <c r="H38" i="145"/>
  <c r="R5" i="145"/>
  <c r="F77" i="145"/>
  <c r="C9" i="242" s="1"/>
  <c r="R44" i="145"/>
  <c r="R43" i="146"/>
  <c r="R57" i="146"/>
  <c r="J71" i="146"/>
  <c r="H71" i="146"/>
  <c r="L77" i="146"/>
  <c r="I10" i="242" s="1"/>
  <c r="R74" i="146"/>
  <c r="K71" i="146"/>
  <c r="P38" i="146"/>
  <c r="I49" i="147"/>
  <c r="Q93" i="147"/>
  <c r="L71" i="147"/>
  <c r="I71" i="147"/>
  <c r="I78" i="147" s="1"/>
  <c r="O75" i="148"/>
  <c r="Q14" i="148"/>
  <c r="R57" i="148"/>
  <c r="Q17" i="148"/>
  <c r="O94" i="148"/>
  <c r="R94" i="148" s="1"/>
  <c r="R55" i="148"/>
  <c r="Q5" i="148"/>
  <c r="Q58" i="148"/>
  <c r="R58" i="148" s="1"/>
  <c r="Q56" i="148"/>
  <c r="R56" i="148"/>
  <c r="K77" i="148"/>
  <c r="H12" i="242" s="1"/>
  <c r="H38" i="148"/>
  <c r="K38" i="148"/>
  <c r="G38" i="149"/>
  <c r="O38" i="149"/>
  <c r="Q27" i="149"/>
  <c r="Q32" i="149"/>
  <c r="O65" i="149"/>
  <c r="R65" i="149" s="1"/>
  <c r="Q17" i="149"/>
  <c r="O51" i="149"/>
  <c r="Q6" i="149"/>
  <c r="R57" i="149"/>
  <c r="R53" i="149"/>
  <c r="O12" i="150"/>
  <c r="N38" i="150"/>
  <c r="J38" i="150"/>
  <c r="Q8" i="150"/>
  <c r="R8" i="150"/>
  <c r="O64" i="150"/>
  <c r="R64" i="150" s="1"/>
  <c r="Q60" i="150"/>
  <c r="O52" i="150"/>
  <c r="Q33" i="150"/>
  <c r="Q30" i="150"/>
  <c r="O51" i="150"/>
  <c r="L71" i="151"/>
  <c r="R75" i="151"/>
  <c r="I25" i="151"/>
  <c r="I49" i="151" s="1"/>
  <c r="H71" i="152"/>
  <c r="H38" i="152"/>
  <c r="R76" i="152"/>
  <c r="R17" i="152"/>
  <c r="R27" i="152"/>
  <c r="R58" i="152"/>
  <c r="R60" i="152"/>
  <c r="R58" i="153"/>
  <c r="K71" i="153"/>
  <c r="R57" i="153"/>
  <c r="R52" i="153"/>
  <c r="R31" i="153"/>
  <c r="R47" i="153"/>
  <c r="R60" i="153"/>
  <c r="R32" i="153"/>
  <c r="I71" i="154"/>
  <c r="F71" i="154"/>
  <c r="Q34" i="154"/>
  <c r="R34" i="154" s="1"/>
  <c r="Q28" i="154"/>
  <c r="O74" i="154"/>
  <c r="R74" i="154" s="1"/>
  <c r="R58" i="154"/>
  <c r="L71" i="154"/>
  <c r="Q16" i="154"/>
  <c r="R16" i="154" s="1"/>
  <c r="N71" i="155"/>
  <c r="O74" i="155"/>
  <c r="R44" i="155"/>
  <c r="M71" i="155"/>
  <c r="G71" i="155"/>
  <c r="L71" i="155"/>
  <c r="Q28" i="155"/>
  <c r="L89" i="155"/>
  <c r="R27" i="155"/>
  <c r="I71" i="156"/>
  <c r="H71" i="156"/>
  <c r="R4" i="156"/>
  <c r="R69" i="156"/>
  <c r="G71" i="157"/>
  <c r="O12" i="157"/>
  <c r="Q16" i="157"/>
  <c r="H71" i="157"/>
  <c r="G38" i="157"/>
  <c r="O54" i="157"/>
  <c r="O73" i="157"/>
  <c r="Q30" i="157"/>
  <c r="N38" i="157"/>
  <c r="H38" i="157"/>
  <c r="R75" i="158"/>
  <c r="G77" i="158"/>
  <c r="D22" i="242" s="1"/>
  <c r="N77" i="158"/>
  <c r="K22" i="242" s="1"/>
  <c r="R32" i="158"/>
  <c r="O76" i="138"/>
  <c r="G76" i="239"/>
  <c r="I38" i="138"/>
  <c r="I26" i="239"/>
  <c r="F3" i="239"/>
  <c r="F48" i="138"/>
  <c r="F47" i="239"/>
  <c r="Q8" i="138"/>
  <c r="Q8" i="239" s="1"/>
  <c r="H8" i="239"/>
  <c r="Q34" i="138"/>
  <c r="N56" i="239"/>
  <c r="P38" i="142"/>
  <c r="O54" i="142"/>
  <c r="R60" i="150"/>
  <c r="R12" i="152"/>
  <c r="R30" i="153"/>
  <c r="Q8" i="154"/>
  <c r="H78" i="154"/>
  <c r="E18" i="242"/>
  <c r="L76" i="239"/>
  <c r="M51" i="239"/>
  <c r="M26" i="239"/>
  <c r="P3" i="239"/>
  <c r="J3" i="239"/>
  <c r="P9" i="239"/>
  <c r="M9" i="239"/>
  <c r="G74" i="239"/>
  <c r="F74" i="239"/>
  <c r="I32" i="239"/>
  <c r="D48" i="239"/>
  <c r="G8" i="239"/>
  <c r="M8" i="239"/>
  <c r="N14" i="239"/>
  <c r="K14" i="239"/>
  <c r="P14" i="239"/>
  <c r="G17" i="239"/>
  <c r="O17" i="239"/>
  <c r="N17" i="239"/>
  <c r="G73" i="239"/>
  <c r="F73" i="239"/>
  <c r="I54" i="239"/>
  <c r="K54" i="239"/>
  <c r="R72" i="138"/>
  <c r="H29" i="239"/>
  <c r="L29" i="239"/>
  <c r="Q10" i="138"/>
  <c r="I55" i="239"/>
  <c r="J55" i="239"/>
  <c r="I16" i="239"/>
  <c r="L16" i="239"/>
  <c r="Q7" i="138"/>
  <c r="Q28" i="138"/>
  <c r="I12" i="239"/>
  <c r="M12" i="239"/>
  <c r="L12" i="239"/>
  <c r="Q58" i="138"/>
  <c r="H58" i="239"/>
  <c r="J58" i="239"/>
  <c r="L58" i="239"/>
  <c r="M33" i="239"/>
  <c r="H33" i="239"/>
  <c r="N60" i="239"/>
  <c r="H60" i="239"/>
  <c r="I60" i="239"/>
  <c r="F7" i="239"/>
  <c r="H7" i="239"/>
  <c r="K7" i="239"/>
  <c r="G31" i="239"/>
  <c r="N38" i="141"/>
  <c r="N31" i="239"/>
  <c r="Q31" i="141"/>
  <c r="F31" i="239"/>
  <c r="J53" i="239"/>
  <c r="K53" i="239"/>
  <c r="N4" i="239"/>
  <c r="J25" i="141"/>
  <c r="J4" i="239"/>
  <c r="Q4" i="141"/>
  <c r="G4" i="239"/>
  <c r="L5" i="239"/>
  <c r="M5" i="239"/>
  <c r="I5" i="239"/>
  <c r="M38" i="141"/>
  <c r="M28" i="239"/>
  <c r="O38" i="141"/>
  <c r="O28" i="239"/>
  <c r="L28" i="239"/>
  <c r="R8" i="141"/>
  <c r="N59" i="239"/>
  <c r="F64" i="239"/>
  <c r="R76" i="138"/>
  <c r="H76" i="239"/>
  <c r="J76" i="239"/>
  <c r="Q61" i="138"/>
  <c r="R51" i="138"/>
  <c r="H51" i="239"/>
  <c r="J51" i="239"/>
  <c r="G26" i="239"/>
  <c r="L26" i="239"/>
  <c r="H26" i="239"/>
  <c r="N3" i="239"/>
  <c r="L3" i="239"/>
  <c r="M3" i="239"/>
  <c r="K9" i="239"/>
  <c r="I9" i="239"/>
  <c r="N74" i="239"/>
  <c r="M74" i="239"/>
  <c r="L74" i="239"/>
  <c r="M32" i="239"/>
  <c r="G32" i="239"/>
  <c r="P32" i="239"/>
  <c r="K48" i="138"/>
  <c r="K47" i="239"/>
  <c r="R47" i="239" s="1"/>
  <c r="P8" i="239"/>
  <c r="F8" i="239"/>
  <c r="O8" i="239"/>
  <c r="H14" i="239"/>
  <c r="Q14" i="138"/>
  <c r="Q14" i="239" s="1"/>
  <c r="F14" i="239"/>
  <c r="F17" i="239"/>
  <c r="J17" i="239"/>
  <c r="N77" i="138"/>
  <c r="K3" i="242" s="1"/>
  <c r="N73" i="239"/>
  <c r="M73" i="239"/>
  <c r="L73" i="239"/>
  <c r="G54" i="239"/>
  <c r="F54" i="239"/>
  <c r="N29" i="239"/>
  <c r="I29" i="239"/>
  <c r="H55" i="239"/>
  <c r="P55" i="239"/>
  <c r="R68" i="138"/>
  <c r="Q90" i="239"/>
  <c r="N16" i="239"/>
  <c r="M16" i="239"/>
  <c r="J16" i="239"/>
  <c r="R34" i="138"/>
  <c r="J12" i="239"/>
  <c r="O12" i="138"/>
  <c r="H12" i="239"/>
  <c r="F46" i="138"/>
  <c r="F44" i="239"/>
  <c r="R44" i="239" s="1"/>
  <c r="O58" i="239"/>
  <c r="P58" i="239"/>
  <c r="Q56" i="138"/>
  <c r="R56" i="138" s="1"/>
  <c r="F11" i="239"/>
  <c r="R11" i="239" s="1"/>
  <c r="F33" i="239"/>
  <c r="N33" i="239"/>
  <c r="R3" i="141"/>
  <c r="Q60" i="141"/>
  <c r="F60" i="239"/>
  <c r="M60" i="239"/>
  <c r="O60" i="239"/>
  <c r="M7" i="239"/>
  <c r="I7" i="239"/>
  <c r="R63" i="141"/>
  <c r="F63" i="239"/>
  <c r="R63" i="239" s="1"/>
  <c r="J31" i="239"/>
  <c r="O31" i="239"/>
  <c r="L31" i="239"/>
  <c r="N53" i="239"/>
  <c r="O53" i="141"/>
  <c r="L53" i="239"/>
  <c r="H4" i="239"/>
  <c r="L4" i="239"/>
  <c r="O25" i="141"/>
  <c r="O4" i="239"/>
  <c r="Q5" i="141"/>
  <c r="G5" i="239"/>
  <c r="P5" i="239"/>
  <c r="O5" i="239"/>
  <c r="G28" i="239"/>
  <c r="P38" i="141"/>
  <c r="P28" i="239"/>
  <c r="R45" i="141"/>
  <c r="G59" i="239"/>
  <c r="M59" i="239"/>
  <c r="L59" i="239"/>
  <c r="N64" i="239"/>
  <c r="M64" i="239"/>
  <c r="H56" i="239"/>
  <c r="R56" i="141"/>
  <c r="G56" i="239"/>
  <c r="P71" i="141"/>
  <c r="P56" i="239"/>
  <c r="M34" i="239"/>
  <c r="H34" i="239"/>
  <c r="L34" i="239"/>
  <c r="Q57" i="141"/>
  <c r="R57" i="141" s="1"/>
  <c r="P57" i="239"/>
  <c r="L57" i="239"/>
  <c r="O57" i="239"/>
  <c r="R48" i="141"/>
  <c r="I62" i="239"/>
  <c r="F50" i="239"/>
  <c r="K50" i="239"/>
  <c r="N6" i="239"/>
  <c r="L6" i="239"/>
  <c r="I6" i="239"/>
  <c r="R29" i="141"/>
  <c r="L88" i="141"/>
  <c r="J75" i="239"/>
  <c r="L75" i="239"/>
  <c r="R13" i="141"/>
  <c r="I61" i="239"/>
  <c r="F61" i="239"/>
  <c r="G61" i="239"/>
  <c r="M25" i="141"/>
  <c r="M10" i="239"/>
  <c r="J10" i="239"/>
  <c r="K10" i="239"/>
  <c r="R66" i="141"/>
  <c r="N38" i="139"/>
  <c r="N27" i="239"/>
  <c r="J38" i="139"/>
  <c r="J27" i="239"/>
  <c r="M38" i="139"/>
  <c r="H71" i="139"/>
  <c r="G4" i="242"/>
  <c r="R34" i="139"/>
  <c r="R65" i="139"/>
  <c r="R61" i="139"/>
  <c r="Q57" i="140"/>
  <c r="O25" i="140"/>
  <c r="O49" i="140" s="1"/>
  <c r="M49" i="140"/>
  <c r="M2" i="140" s="1"/>
  <c r="M95" i="140" s="1"/>
  <c r="I38" i="140"/>
  <c r="G38" i="140"/>
  <c r="I25" i="140"/>
  <c r="Q59" i="140"/>
  <c r="Q59" i="142"/>
  <c r="R59" i="142" s="1"/>
  <c r="K38" i="142"/>
  <c r="O12" i="142"/>
  <c r="F13" i="239"/>
  <c r="Q56" i="142"/>
  <c r="O50" i="142"/>
  <c r="R50" i="142" s="1"/>
  <c r="Q4" i="142"/>
  <c r="R4" i="142" s="1"/>
  <c r="R60" i="142"/>
  <c r="R53" i="142"/>
  <c r="R60" i="143"/>
  <c r="Q28" i="143"/>
  <c r="G77" i="143"/>
  <c r="D7" i="242" s="1"/>
  <c r="Q31" i="143"/>
  <c r="Q55" i="143"/>
  <c r="O54" i="143"/>
  <c r="L15" i="143"/>
  <c r="L15" i="239" s="1"/>
  <c r="R27" i="143"/>
  <c r="Q30" i="143"/>
  <c r="O74" i="144"/>
  <c r="R74" i="144" s="1"/>
  <c r="R69" i="144"/>
  <c r="R51" i="144"/>
  <c r="Q3" i="144"/>
  <c r="Q46" i="144"/>
  <c r="R46" i="144" s="1"/>
  <c r="N38" i="145"/>
  <c r="K38" i="145"/>
  <c r="R69" i="145"/>
  <c r="R17" i="145"/>
  <c r="R56" i="145"/>
  <c r="M71" i="145"/>
  <c r="P25" i="145"/>
  <c r="R47" i="146"/>
  <c r="R75" i="146"/>
  <c r="R45" i="146"/>
  <c r="R14" i="146"/>
  <c r="R54" i="146"/>
  <c r="R55" i="146"/>
  <c r="M71" i="146"/>
  <c r="M25" i="147"/>
  <c r="M49" i="147" s="1"/>
  <c r="O66" i="147"/>
  <c r="R66" i="147" s="1"/>
  <c r="R88" i="147"/>
  <c r="M71" i="147"/>
  <c r="M78" i="147" s="1"/>
  <c r="J38" i="147"/>
  <c r="O12" i="148"/>
  <c r="O52" i="148"/>
  <c r="Q7" i="148"/>
  <c r="P38" i="148"/>
  <c r="Q6" i="148"/>
  <c r="M38" i="148"/>
  <c r="J38" i="148"/>
  <c r="I38" i="149"/>
  <c r="L77" i="149"/>
  <c r="I13" i="242" s="1"/>
  <c r="Q8" i="149"/>
  <c r="Q60" i="149"/>
  <c r="H25" i="149"/>
  <c r="Q56" i="149"/>
  <c r="R6" i="149"/>
  <c r="O66" i="149"/>
  <c r="Q33" i="149"/>
  <c r="R16" i="150"/>
  <c r="Q10" i="150"/>
  <c r="R12" i="150"/>
  <c r="Q13" i="150"/>
  <c r="R13" i="150" s="1"/>
  <c r="O38" i="150"/>
  <c r="H38" i="150"/>
  <c r="L15" i="150"/>
  <c r="R15" i="150" s="1"/>
  <c r="K38" i="150"/>
  <c r="Q28" i="150"/>
  <c r="R28" i="150" s="1"/>
  <c r="Q4" i="150"/>
  <c r="Q31" i="150"/>
  <c r="R31" i="150" s="1"/>
  <c r="R66" i="150"/>
  <c r="O53" i="150"/>
  <c r="R53" i="150" s="1"/>
  <c r="O74" i="150"/>
  <c r="R74" i="150" s="1"/>
  <c r="K25" i="150"/>
  <c r="P71" i="151"/>
  <c r="P78" i="151" s="1"/>
  <c r="M71" i="151"/>
  <c r="R64" i="151"/>
  <c r="M49" i="151"/>
  <c r="J49" i="151"/>
  <c r="R62" i="151"/>
  <c r="I77" i="151"/>
  <c r="F15" i="242" s="1"/>
  <c r="M77" i="151"/>
  <c r="N77" i="151"/>
  <c r="K15" i="242" s="1"/>
  <c r="K77" i="151"/>
  <c r="H15" i="242" s="1"/>
  <c r="N92" i="151"/>
  <c r="R92" i="151" s="1"/>
  <c r="I38" i="152"/>
  <c r="M25" i="152"/>
  <c r="P25" i="152"/>
  <c r="O25" i="152"/>
  <c r="R15" i="152"/>
  <c r="R31" i="152"/>
  <c r="R34" i="152"/>
  <c r="O94" i="152"/>
  <c r="R94" i="152" s="1"/>
  <c r="R45" i="152"/>
  <c r="R28" i="152"/>
  <c r="J25" i="152"/>
  <c r="R66" i="152"/>
  <c r="P71" i="153"/>
  <c r="P78" i="153" s="1"/>
  <c r="G77" i="153"/>
  <c r="D17" i="242" s="1"/>
  <c r="R53" i="153"/>
  <c r="K71" i="154"/>
  <c r="Q14" i="154"/>
  <c r="Q29" i="154"/>
  <c r="N77" i="154"/>
  <c r="K18" i="242" s="1"/>
  <c r="R27" i="154"/>
  <c r="Q30" i="154"/>
  <c r="L77" i="154"/>
  <c r="I18" i="242" s="1"/>
  <c r="Q6" i="154"/>
  <c r="I25" i="154"/>
  <c r="Q55" i="154"/>
  <c r="R55" i="154" s="1"/>
  <c r="Q7" i="154"/>
  <c r="R43" i="155"/>
  <c r="Q59" i="155"/>
  <c r="L78" i="155"/>
  <c r="I19" i="242"/>
  <c r="Q31" i="155"/>
  <c r="R34" i="155"/>
  <c r="I71" i="155"/>
  <c r="H71" i="155"/>
  <c r="R65" i="155"/>
  <c r="H38" i="155"/>
  <c r="M38" i="155"/>
  <c r="M49" i="155" s="1"/>
  <c r="M2" i="155" s="1"/>
  <c r="M95" i="155" s="1"/>
  <c r="M91" i="155" s="1"/>
  <c r="L69" i="155"/>
  <c r="R69" i="155" s="1"/>
  <c r="R15" i="156"/>
  <c r="R65" i="156"/>
  <c r="R29" i="156"/>
  <c r="K38" i="156"/>
  <c r="M77" i="156"/>
  <c r="J20" i="242" s="1"/>
  <c r="R17" i="156"/>
  <c r="R34" i="157"/>
  <c r="O53" i="157"/>
  <c r="R66" i="157"/>
  <c r="R33" i="157"/>
  <c r="Q14" i="157"/>
  <c r="R73" i="157"/>
  <c r="O65" i="157"/>
  <c r="M38" i="157"/>
  <c r="Q55" i="157"/>
  <c r="R55" i="157" s="1"/>
  <c r="Q32" i="157"/>
  <c r="F77" i="157"/>
  <c r="C21" i="242" s="1"/>
  <c r="R30" i="158"/>
  <c r="R47" i="159"/>
  <c r="R89" i="159"/>
  <c r="L15" i="159"/>
  <c r="R15" i="159" s="1"/>
  <c r="Q16" i="159"/>
  <c r="R17" i="159"/>
  <c r="O12" i="159"/>
  <c r="R12" i="159" s="1"/>
  <c r="Q13" i="159"/>
  <c r="R13" i="159" s="1"/>
  <c r="R4" i="159"/>
  <c r="R58" i="160"/>
  <c r="Q7" i="160"/>
  <c r="R7" i="160" s="1"/>
  <c r="Q8" i="160"/>
  <c r="Q56" i="160"/>
  <c r="R56" i="160" s="1"/>
  <c r="O54" i="160"/>
  <c r="G71" i="160"/>
  <c r="R74" i="160"/>
  <c r="Q6" i="160"/>
  <c r="K77" i="160"/>
  <c r="H24" i="242" s="1"/>
  <c r="N77" i="160"/>
  <c r="K24" i="242" s="1"/>
  <c r="H77" i="161"/>
  <c r="E25" i="242" s="1"/>
  <c r="K77" i="161"/>
  <c r="H25" i="242" s="1"/>
  <c r="P25" i="161"/>
  <c r="Q55" i="162"/>
  <c r="O12" i="162"/>
  <c r="I71" i="162"/>
  <c r="M71" i="162"/>
  <c r="O53" i="162"/>
  <c r="R53" i="162" s="1"/>
  <c r="Q17" i="162"/>
  <c r="R59" i="163"/>
  <c r="Q61" i="163"/>
  <c r="P25" i="163"/>
  <c r="O74" i="163"/>
  <c r="Q7" i="163"/>
  <c r="O12" i="163"/>
  <c r="R12" i="163" s="1"/>
  <c r="R65" i="163"/>
  <c r="O51" i="163"/>
  <c r="R51" i="163" s="1"/>
  <c r="Q10" i="163"/>
  <c r="R10" i="163" s="1"/>
  <c r="R76" i="163"/>
  <c r="F71" i="164"/>
  <c r="J71" i="164"/>
  <c r="Q56" i="164"/>
  <c r="Q33" i="164"/>
  <c r="O53" i="165"/>
  <c r="R53" i="165" s="1"/>
  <c r="K77" i="165"/>
  <c r="H29" i="242" s="1"/>
  <c r="P71" i="165"/>
  <c r="P78" i="165" s="1"/>
  <c r="Q58" i="165"/>
  <c r="Q5" i="165"/>
  <c r="R5" i="165" s="1"/>
  <c r="R57" i="166"/>
  <c r="K38" i="166"/>
  <c r="O38" i="166"/>
  <c r="Q30" i="166"/>
  <c r="O54" i="166"/>
  <c r="Q34" i="166"/>
  <c r="Q61" i="167"/>
  <c r="Q14" i="167"/>
  <c r="M49" i="167"/>
  <c r="O49" i="167"/>
  <c r="G25" i="167"/>
  <c r="P38" i="167"/>
  <c r="L71" i="168"/>
  <c r="R60" i="168"/>
  <c r="Q60" i="168"/>
  <c r="H38" i="168"/>
  <c r="K71" i="168"/>
  <c r="H71" i="168"/>
  <c r="Q61" i="168"/>
  <c r="O65" i="168"/>
  <c r="O75" i="168"/>
  <c r="R75" i="168"/>
  <c r="G71" i="169"/>
  <c r="Q56" i="169"/>
  <c r="Q57" i="169"/>
  <c r="R61" i="169"/>
  <c r="O76" i="169"/>
  <c r="O12" i="169"/>
  <c r="Q14" i="169"/>
  <c r="Q56" i="170"/>
  <c r="Q14" i="170"/>
  <c r="R14" i="170" s="1"/>
  <c r="Q93" i="170"/>
  <c r="O75" i="170"/>
  <c r="Q93" i="171"/>
  <c r="O38" i="171"/>
  <c r="K38" i="171"/>
  <c r="R44" i="172"/>
  <c r="R47" i="172"/>
  <c r="Q59" i="172"/>
  <c r="D36" i="242"/>
  <c r="N25" i="172"/>
  <c r="Q60" i="172"/>
  <c r="O51" i="173"/>
  <c r="Q10" i="173"/>
  <c r="O12" i="173"/>
  <c r="R12" i="173" s="1"/>
  <c r="Q27" i="173"/>
  <c r="O75" i="173"/>
  <c r="Q7" i="173"/>
  <c r="R57" i="173"/>
  <c r="Q59" i="174"/>
  <c r="R51" i="174"/>
  <c r="Q55" i="174"/>
  <c r="O64" i="174"/>
  <c r="Q9" i="175"/>
  <c r="Q30" i="175"/>
  <c r="R30" i="175" s="1"/>
  <c r="Q13" i="175"/>
  <c r="O12" i="175"/>
  <c r="Q17" i="175"/>
  <c r="R5" i="176"/>
  <c r="G71" i="176"/>
  <c r="R56" i="176"/>
  <c r="N25" i="176"/>
  <c r="N49" i="176" s="1"/>
  <c r="O94" i="177"/>
  <c r="R94" i="177" s="1"/>
  <c r="Q9" i="177"/>
  <c r="Q58" i="177"/>
  <c r="M38" i="177"/>
  <c r="J38" i="177"/>
  <c r="O52" i="177"/>
  <c r="O64" i="177"/>
  <c r="P25" i="177"/>
  <c r="R43" i="177"/>
  <c r="O25" i="178"/>
  <c r="M25" i="178"/>
  <c r="N25" i="178"/>
  <c r="N92" i="178"/>
  <c r="I25" i="178"/>
  <c r="R17" i="179"/>
  <c r="Q17" i="179"/>
  <c r="O66" i="179"/>
  <c r="Q33" i="179"/>
  <c r="R34" i="179"/>
  <c r="Q32" i="179"/>
  <c r="R32" i="179" s="1"/>
  <c r="Q29" i="180"/>
  <c r="R45" i="180"/>
  <c r="Q33" i="180"/>
  <c r="Q57" i="180"/>
  <c r="R57" i="180" s="1"/>
  <c r="O52" i="180"/>
  <c r="Q31" i="180"/>
  <c r="R4" i="180"/>
  <c r="Q58" i="180"/>
  <c r="Q27" i="180"/>
  <c r="Q31" i="181"/>
  <c r="H77" i="181"/>
  <c r="E45" i="242" s="1"/>
  <c r="O38" i="181"/>
  <c r="R89" i="181"/>
  <c r="R27" i="181"/>
  <c r="R58" i="181"/>
  <c r="I25" i="181"/>
  <c r="O52" i="181"/>
  <c r="O75" i="182"/>
  <c r="R45" i="182"/>
  <c r="P71" i="182"/>
  <c r="P78" i="182" s="1"/>
  <c r="Q31" i="182"/>
  <c r="O64" i="182"/>
  <c r="Q9" i="182"/>
  <c r="R9" i="182" s="1"/>
  <c r="Q56" i="182"/>
  <c r="R56" i="182" s="1"/>
  <c r="R54" i="182"/>
  <c r="O54" i="182"/>
  <c r="O50" i="182"/>
  <c r="R27" i="183"/>
  <c r="Q4" i="183"/>
  <c r="R57" i="183"/>
  <c r="O52" i="183"/>
  <c r="Q34" i="183"/>
  <c r="Q5" i="183"/>
  <c r="Q14" i="183"/>
  <c r="O53" i="184"/>
  <c r="Q33" i="184"/>
  <c r="Q27" i="184"/>
  <c r="J38" i="184"/>
  <c r="Q57" i="184"/>
  <c r="R52" i="185"/>
  <c r="Q4" i="185"/>
  <c r="Q29" i="185"/>
  <c r="O12" i="185"/>
  <c r="R12" i="185" s="1"/>
  <c r="G25" i="185"/>
  <c r="Q59" i="185"/>
  <c r="R59" i="185" s="1"/>
  <c r="N77" i="185"/>
  <c r="K49" i="242" s="1"/>
  <c r="R47" i="185"/>
  <c r="Q7" i="186"/>
  <c r="N71" i="186"/>
  <c r="O65" i="186"/>
  <c r="Q6" i="187"/>
  <c r="M25" i="187"/>
  <c r="P38" i="187"/>
  <c r="Q56" i="187"/>
  <c r="R56" i="187" s="1"/>
  <c r="O50" i="188"/>
  <c r="R64" i="188"/>
  <c r="Q10" i="188"/>
  <c r="N77" i="188"/>
  <c r="K52" i="242" s="1"/>
  <c r="Q7" i="188"/>
  <c r="M38" i="188"/>
  <c r="Q59" i="189"/>
  <c r="G53" i="242"/>
  <c r="G77" i="189"/>
  <c r="D53" i="242" s="1"/>
  <c r="O65" i="189"/>
  <c r="J25" i="189"/>
  <c r="R47" i="189"/>
  <c r="I38" i="189"/>
  <c r="K71" i="189"/>
  <c r="R62" i="190"/>
  <c r="R58" i="190"/>
  <c r="R61" i="190"/>
  <c r="J25" i="191"/>
  <c r="M25" i="191"/>
  <c r="R62" i="191"/>
  <c r="R69" i="191"/>
  <c r="R13" i="191"/>
  <c r="L71" i="192"/>
  <c r="R74" i="192"/>
  <c r="Q58" i="192"/>
  <c r="Q5" i="192"/>
  <c r="R57" i="192"/>
  <c r="Q57" i="192"/>
  <c r="H71" i="192"/>
  <c r="R44" i="192"/>
  <c r="M25" i="192"/>
  <c r="O64" i="193"/>
  <c r="R64" i="193" s="1"/>
  <c r="R29" i="193"/>
  <c r="Q59" i="193"/>
  <c r="J77" i="193"/>
  <c r="G57" i="242" s="1"/>
  <c r="Q5" i="193"/>
  <c r="R16" i="193"/>
  <c r="P71" i="193"/>
  <c r="P78" i="193" s="1"/>
  <c r="O66" i="193"/>
  <c r="H38" i="193"/>
  <c r="Q27" i="193"/>
  <c r="R27" i="193" s="1"/>
  <c r="Q13" i="193"/>
  <c r="R43" i="193"/>
  <c r="R10" i="194"/>
  <c r="R60" i="194"/>
  <c r="R8" i="194"/>
  <c r="O94" i="194"/>
  <c r="R94" i="194" s="1"/>
  <c r="Q59" i="195"/>
  <c r="O12" i="195"/>
  <c r="O66" i="195"/>
  <c r="Q58" i="195"/>
  <c r="R58" i="195" s="1"/>
  <c r="Q57" i="195"/>
  <c r="Q5" i="195"/>
  <c r="R52" i="196"/>
  <c r="M77" i="196"/>
  <c r="J60" i="242" s="1"/>
  <c r="K38" i="196"/>
  <c r="H71" i="197"/>
  <c r="O73" i="197"/>
  <c r="R47" i="197"/>
  <c r="O75" i="197"/>
  <c r="J38" i="197"/>
  <c r="Q28" i="198"/>
  <c r="Q3" i="198"/>
  <c r="Q13" i="198"/>
  <c r="Q61" i="198"/>
  <c r="Q29" i="198"/>
  <c r="O76" i="198"/>
  <c r="O50" i="198"/>
  <c r="R8" i="199"/>
  <c r="R27" i="199"/>
  <c r="R17" i="199"/>
  <c r="R28" i="199"/>
  <c r="Q16" i="200"/>
  <c r="Q13" i="200"/>
  <c r="O54" i="200"/>
  <c r="R54" i="200" s="1"/>
  <c r="O53" i="200"/>
  <c r="Q8" i="200"/>
  <c r="Q5" i="200"/>
  <c r="P71" i="200"/>
  <c r="P78" i="200" s="1"/>
  <c r="Q14" i="200"/>
  <c r="Q32" i="200"/>
  <c r="Q16" i="201"/>
  <c r="R16" i="201" s="1"/>
  <c r="Q14" i="201"/>
  <c r="K38" i="201"/>
  <c r="R93" i="201"/>
  <c r="Q93" i="201"/>
  <c r="Q57" i="201"/>
  <c r="Q55" i="201"/>
  <c r="O75" i="202"/>
  <c r="O51" i="202"/>
  <c r="O38" i="202"/>
  <c r="P38" i="202"/>
  <c r="H25" i="202"/>
  <c r="Q17" i="203"/>
  <c r="Q57" i="203"/>
  <c r="R15" i="203"/>
  <c r="Q93" i="203"/>
  <c r="Q9" i="203"/>
  <c r="Q61" i="203"/>
  <c r="R64" i="203"/>
  <c r="O66" i="204"/>
  <c r="R16" i="204"/>
  <c r="Q33" i="204"/>
  <c r="R33" i="204" s="1"/>
  <c r="O64" i="204"/>
  <c r="Q59" i="204"/>
  <c r="Q10" i="204"/>
  <c r="Q58" i="204"/>
  <c r="R31" i="204"/>
  <c r="R76" i="204"/>
  <c r="O76" i="204"/>
  <c r="Q28" i="204"/>
  <c r="Q93" i="205"/>
  <c r="Q59" i="205"/>
  <c r="R59" i="205" s="1"/>
  <c r="R66" i="205"/>
  <c r="J49" i="205"/>
  <c r="O38" i="205"/>
  <c r="O54" i="206"/>
  <c r="Q32" i="206"/>
  <c r="Q17" i="206"/>
  <c r="Q60" i="206"/>
  <c r="R15" i="206"/>
  <c r="O75" i="206"/>
  <c r="R56" i="206"/>
  <c r="O52" i="206"/>
  <c r="Q57" i="206"/>
  <c r="R57" i="206" s="1"/>
  <c r="O49" i="207"/>
  <c r="Q57" i="207"/>
  <c r="L71" i="207"/>
  <c r="Q59" i="207"/>
  <c r="R59" i="207" s="1"/>
  <c r="P71" i="207"/>
  <c r="P78" i="207" s="1"/>
  <c r="O66" i="207"/>
  <c r="R54" i="208"/>
  <c r="O74" i="208"/>
  <c r="R32" i="208"/>
  <c r="Q30" i="208"/>
  <c r="R5" i="208"/>
  <c r="F71" i="209"/>
  <c r="L71" i="209"/>
  <c r="L78" i="209" s="1"/>
  <c r="K71" i="209"/>
  <c r="K78" i="209" s="1"/>
  <c r="I71" i="209"/>
  <c r="I78" i="209" s="1"/>
  <c r="H25" i="209"/>
  <c r="H49" i="209" s="1"/>
  <c r="I25" i="209"/>
  <c r="I49" i="209" s="1"/>
  <c r="O75" i="210"/>
  <c r="G38" i="210"/>
  <c r="Q46" i="210"/>
  <c r="N92" i="210"/>
  <c r="Q13" i="211"/>
  <c r="R13" i="211" s="1"/>
  <c r="Q58" i="211"/>
  <c r="H38" i="212"/>
  <c r="O38" i="212"/>
  <c r="Q31" i="212"/>
  <c r="N92" i="212"/>
  <c r="G38" i="212"/>
  <c r="O64" i="212"/>
  <c r="Q30" i="212"/>
  <c r="I78" i="213"/>
  <c r="F77" i="242"/>
  <c r="N49" i="213"/>
  <c r="N71" i="213"/>
  <c r="K49" i="213"/>
  <c r="Q29" i="213"/>
  <c r="Q93" i="214"/>
  <c r="Q61" i="214"/>
  <c r="G71" i="214"/>
  <c r="H71" i="214"/>
  <c r="Q34" i="214"/>
  <c r="R57" i="214"/>
  <c r="R44" i="214"/>
  <c r="R65" i="215"/>
  <c r="M71" i="215"/>
  <c r="I71" i="215"/>
  <c r="Q34" i="215"/>
  <c r="P71" i="215"/>
  <c r="P78" i="215" s="1"/>
  <c r="G77" i="215"/>
  <c r="D79" i="242" s="1"/>
  <c r="O65" i="216"/>
  <c r="Q17" i="216"/>
  <c r="G71" i="216"/>
  <c r="Q32" i="216"/>
  <c r="F71" i="216"/>
  <c r="G80" i="242"/>
  <c r="K71" i="216"/>
  <c r="R47" i="216"/>
  <c r="Q30" i="216"/>
  <c r="Q4" i="216"/>
  <c r="Q61" i="217"/>
  <c r="Q34" i="217"/>
  <c r="O38" i="217"/>
  <c r="O51" i="217"/>
  <c r="Q58" i="217"/>
  <c r="I38" i="217"/>
  <c r="O54" i="217"/>
  <c r="O75" i="217"/>
  <c r="O76" i="217"/>
  <c r="Q14" i="217"/>
  <c r="Q60" i="218"/>
  <c r="J78" i="218"/>
  <c r="G82" i="242"/>
  <c r="J71" i="218"/>
  <c r="O66" i="218"/>
  <c r="P71" i="218"/>
  <c r="P78" i="218" s="1"/>
  <c r="Q8" i="219"/>
  <c r="Q29" i="219"/>
  <c r="Q13" i="219"/>
  <c r="R13" i="219" s="1"/>
  <c r="Q30" i="219"/>
  <c r="R30" i="219" s="1"/>
  <c r="O66" i="219"/>
  <c r="Q10" i="219"/>
  <c r="Q28" i="219"/>
  <c r="R51" i="219"/>
  <c r="O38" i="219"/>
  <c r="R15" i="219"/>
  <c r="Q4" i="219"/>
  <c r="K77" i="219"/>
  <c r="H83" i="242" s="1"/>
  <c r="I77" i="219"/>
  <c r="F83" i="242" s="1"/>
  <c r="O64" i="220"/>
  <c r="R47" i="220"/>
  <c r="O53" i="220"/>
  <c r="I25" i="220"/>
  <c r="J25" i="220"/>
  <c r="N25" i="220"/>
  <c r="N49" i="220" s="1"/>
  <c r="Q28" i="220"/>
  <c r="R66" i="220"/>
  <c r="P25" i="221"/>
  <c r="Q32" i="221"/>
  <c r="R32" i="221" s="1"/>
  <c r="Q55" i="221"/>
  <c r="O51" i="221"/>
  <c r="R29" i="221"/>
  <c r="H38" i="221"/>
  <c r="O25" i="221"/>
  <c r="O49" i="221" s="1"/>
  <c r="Q58" i="221"/>
  <c r="N77" i="221"/>
  <c r="K85" i="242" s="1"/>
  <c r="O54" i="221"/>
  <c r="O75" i="222"/>
  <c r="R12" i="222"/>
  <c r="Q58" i="222"/>
  <c r="R58" i="222" s="1"/>
  <c r="Q31" i="222"/>
  <c r="P71" i="222"/>
  <c r="P78" i="222" s="1"/>
  <c r="Q4" i="222"/>
  <c r="R15" i="222"/>
  <c r="H38" i="223"/>
  <c r="I38" i="223"/>
  <c r="F77" i="223"/>
  <c r="C87" i="242" s="1"/>
  <c r="L78" i="223"/>
  <c r="I87" i="242"/>
  <c r="R34" i="223"/>
  <c r="G71" i="223"/>
  <c r="Q61" i="223"/>
  <c r="I71" i="223"/>
  <c r="O75" i="223"/>
  <c r="Q4" i="223"/>
  <c r="Q58" i="224"/>
  <c r="K77" i="224"/>
  <c r="H88" i="242" s="1"/>
  <c r="Q34" i="224"/>
  <c r="P71" i="224"/>
  <c r="P78" i="224" s="1"/>
  <c r="Q29" i="224"/>
  <c r="R65" i="207"/>
  <c r="H13" i="239"/>
  <c r="N13" i="239"/>
  <c r="R76" i="147"/>
  <c r="I25" i="158"/>
  <c r="R51" i="158"/>
  <c r="O51" i="159"/>
  <c r="R6" i="159"/>
  <c r="O74" i="159"/>
  <c r="R74" i="159" s="1"/>
  <c r="P71" i="159"/>
  <c r="P78" i="159" s="1"/>
  <c r="Q61" i="159"/>
  <c r="R61" i="159" s="1"/>
  <c r="R93" i="159"/>
  <c r="R94" i="160"/>
  <c r="R76" i="160"/>
  <c r="R44" i="160"/>
  <c r="M71" i="160"/>
  <c r="M38" i="160"/>
  <c r="Q30" i="160"/>
  <c r="K71" i="160"/>
  <c r="I71" i="160"/>
  <c r="O73" i="160"/>
  <c r="R34" i="161"/>
  <c r="R66" i="161"/>
  <c r="R33" i="161"/>
  <c r="R65" i="162"/>
  <c r="Q30" i="162"/>
  <c r="N71" i="162"/>
  <c r="Q60" i="162"/>
  <c r="Q58" i="162"/>
  <c r="Q9" i="162"/>
  <c r="Q59" i="163"/>
  <c r="Q57" i="163"/>
  <c r="R57" i="163" s="1"/>
  <c r="Q28" i="163"/>
  <c r="Q33" i="163"/>
  <c r="Q29" i="164"/>
  <c r="I71" i="164"/>
  <c r="G25" i="164"/>
  <c r="R27" i="164"/>
  <c r="R7" i="164"/>
  <c r="Q9" i="164"/>
  <c r="O54" i="164"/>
  <c r="Q32" i="164"/>
  <c r="Q17" i="165"/>
  <c r="Q16" i="165"/>
  <c r="R32" i="165"/>
  <c r="Q55" i="165"/>
  <c r="R55" i="165" s="1"/>
  <c r="N38" i="165"/>
  <c r="J38" i="165"/>
  <c r="K38" i="165"/>
  <c r="K71" i="165"/>
  <c r="M25" i="166"/>
  <c r="R14" i="166"/>
  <c r="O66" i="166"/>
  <c r="R66" i="166" s="1"/>
  <c r="Q13" i="166"/>
  <c r="R26" i="166"/>
  <c r="R12" i="166"/>
  <c r="R15" i="166"/>
  <c r="R61" i="167"/>
  <c r="Q60" i="167"/>
  <c r="O53" i="167"/>
  <c r="R53" i="167" s="1"/>
  <c r="Q16" i="167"/>
  <c r="O65" i="167"/>
  <c r="H38" i="167"/>
  <c r="O64" i="167"/>
  <c r="R32" i="167"/>
  <c r="N38" i="168"/>
  <c r="G38" i="168"/>
  <c r="N71" i="168"/>
  <c r="O38" i="168"/>
  <c r="F71" i="168"/>
  <c r="M71" i="168"/>
  <c r="Q58" i="168"/>
  <c r="G49" i="168"/>
  <c r="R62" i="168"/>
  <c r="O76" i="168"/>
  <c r="Q58" i="169"/>
  <c r="R58" i="169" s="1"/>
  <c r="O50" i="169"/>
  <c r="Q13" i="169"/>
  <c r="Q5" i="169"/>
  <c r="R5" i="169"/>
  <c r="Q9" i="169"/>
  <c r="R9" i="169" s="1"/>
  <c r="Q32" i="169"/>
  <c r="P71" i="170"/>
  <c r="P78" i="170" s="1"/>
  <c r="H49" i="170"/>
  <c r="Q6" i="171"/>
  <c r="J38" i="171"/>
  <c r="R66" i="171"/>
  <c r="Q14" i="171"/>
  <c r="N38" i="171"/>
  <c r="O66" i="172"/>
  <c r="Q7" i="172"/>
  <c r="R14" i="172"/>
  <c r="R33" i="172"/>
  <c r="Q57" i="172"/>
  <c r="Q29" i="172"/>
  <c r="R29" i="172" s="1"/>
  <c r="Q56" i="173"/>
  <c r="Q28" i="173"/>
  <c r="R60" i="173"/>
  <c r="Q29" i="173"/>
  <c r="Q55" i="173"/>
  <c r="R75" i="173"/>
  <c r="O53" i="173"/>
  <c r="R53" i="173" s="1"/>
  <c r="O65" i="173"/>
  <c r="R47" i="173"/>
  <c r="O73" i="173"/>
  <c r="Q57" i="173"/>
  <c r="R12" i="174"/>
  <c r="R89" i="174"/>
  <c r="O76" i="174"/>
  <c r="O75" i="174"/>
  <c r="O75" i="175"/>
  <c r="R52" i="175"/>
  <c r="Q59" i="175"/>
  <c r="R74" i="175"/>
  <c r="N71" i="176"/>
  <c r="L71" i="176"/>
  <c r="P25" i="176"/>
  <c r="N77" i="176"/>
  <c r="K40" i="242" s="1"/>
  <c r="R31" i="176"/>
  <c r="R76" i="177"/>
  <c r="O75" i="177"/>
  <c r="R54" i="177"/>
  <c r="H38" i="177"/>
  <c r="Q29" i="177"/>
  <c r="P38" i="177"/>
  <c r="J25" i="177"/>
  <c r="R52" i="177"/>
  <c r="O74" i="177"/>
  <c r="M25" i="177"/>
  <c r="M49" i="177" s="1"/>
  <c r="R76" i="178"/>
  <c r="H71" i="178"/>
  <c r="K25" i="178"/>
  <c r="K49" i="178" s="1"/>
  <c r="R66" i="178"/>
  <c r="O64" i="179"/>
  <c r="R59" i="179"/>
  <c r="Q59" i="179"/>
  <c r="Q58" i="179"/>
  <c r="Q31" i="179"/>
  <c r="Q5" i="179"/>
  <c r="R5" i="179" s="1"/>
  <c r="I25" i="179"/>
  <c r="R60" i="179"/>
  <c r="K77" i="179"/>
  <c r="H43" i="242" s="1"/>
  <c r="F77" i="179"/>
  <c r="C43" i="242" s="1"/>
  <c r="M77" i="180"/>
  <c r="J44" i="242" s="1"/>
  <c r="O12" i="180"/>
  <c r="O53" i="180"/>
  <c r="H38" i="180"/>
  <c r="Q46" i="180"/>
  <c r="R46" i="180" s="1"/>
  <c r="Q8" i="180"/>
  <c r="P71" i="181"/>
  <c r="P78" i="181" s="1"/>
  <c r="J77" i="181"/>
  <c r="G45" i="242" s="1"/>
  <c r="K38" i="181"/>
  <c r="O66" i="181"/>
  <c r="R15" i="181"/>
  <c r="J25" i="181"/>
  <c r="O76" i="182"/>
  <c r="R76" i="182" s="1"/>
  <c r="R69" i="182"/>
  <c r="Q7" i="182"/>
  <c r="P38" i="182"/>
  <c r="O74" i="182"/>
  <c r="R74" i="182" s="1"/>
  <c r="Q60" i="182"/>
  <c r="Q4" i="182"/>
  <c r="Q29" i="183"/>
  <c r="R34" i="183"/>
  <c r="R89" i="183"/>
  <c r="O76" i="183"/>
  <c r="Q32" i="183"/>
  <c r="R32" i="183" s="1"/>
  <c r="O53" i="183"/>
  <c r="Q60" i="184"/>
  <c r="Q8" i="184"/>
  <c r="R32" i="184"/>
  <c r="Q17" i="184"/>
  <c r="Q14" i="184"/>
  <c r="Q34" i="185"/>
  <c r="R34" i="185" s="1"/>
  <c r="O52" i="185"/>
  <c r="Q33" i="185"/>
  <c r="P25" i="185"/>
  <c r="O65" i="185"/>
  <c r="Q13" i="185"/>
  <c r="O64" i="185"/>
  <c r="O75" i="185"/>
  <c r="R9" i="185"/>
  <c r="R61" i="186"/>
  <c r="Q61" i="186"/>
  <c r="Q32" i="186"/>
  <c r="K38" i="186"/>
  <c r="O75" i="186"/>
  <c r="R69" i="186"/>
  <c r="R30" i="187"/>
  <c r="J25" i="187"/>
  <c r="R47" i="187"/>
  <c r="O50" i="187"/>
  <c r="P71" i="187"/>
  <c r="P78" i="187" s="1"/>
  <c r="Q6" i="188"/>
  <c r="R29" i="188"/>
  <c r="Q4" i="188"/>
  <c r="Q58" i="188"/>
  <c r="Q9" i="188"/>
  <c r="Q16" i="188"/>
  <c r="Q34" i="188"/>
  <c r="R5" i="188"/>
  <c r="O53" i="188"/>
  <c r="Q93" i="189"/>
  <c r="Q56" i="189"/>
  <c r="J71" i="189"/>
  <c r="J78" i="189" s="1"/>
  <c r="Q55" i="189"/>
  <c r="M25" i="189"/>
  <c r="N38" i="189"/>
  <c r="M71" i="189"/>
  <c r="R69" i="190"/>
  <c r="R15" i="191"/>
  <c r="P25" i="191"/>
  <c r="K77" i="191"/>
  <c r="H55" i="242" s="1"/>
  <c r="F77" i="191"/>
  <c r="C55" i="242" s="1"/>
  <c r="I25" i="191"/>
  <c r="G71" i="192"/>
  <c r="I71" i="192"/>
  <c r="F77" i="192"/>
  <c r="C56" i="242" s="1"/>
  <c r="Q27" i="192"/>
  <c r="R94" i="192"/>
  <c r="Q16" i="192"/>
  <c r="Q32" i="192"/>
  <c r="Q7" i="192"/>
  <c r="Q93" i="192"/>
  <c r="Q34" i="193"/>
  <c r="R61" i="193"/>
  <c r="Q61" i="193"/>
  <c r="O52" i="193"/>
  <c r="O65" i="193"/>
  <c r="P38" i="193"/>
  <c r="R30" i="193"/>
  <c r="O64" i="195"/>
  <c r="R64" i="195" s="1"/>
  <c r="R12" i="195"/>
  <c r="O52" i="195"/>
  <c r="Q29" i="195"/>
  <c r="Q33" i="195"/>
  <c r="R33" i="195" s="1"/>
  <c r="Q58" i="196"/>
  <c r="R58" i="196" s="1"/>
  <c r="Q55" i="196"/>
  <c r="Q59" i="196"/>
  <c r="R30" i="196"/>
  <c r="Q56" i="196"/>
  <c r="R44" i="196"/>
  <c r="O54" i="196"/>
  <c r="Q28" i="196"/>
  <c r="Q3" i="196"/>
  <c r="G71" i="197"/>
  <c r="N38" i="197"/>
  <c r="O38" i="197"/>
  <c r="P71" i="197"/>
  <c r="P78" i="197" s="1"/>
  <c r="P38" i="197"/>
  <c r="O51" i="198"/>
  <c r="O66" i="198"/>
  <c r="Q10" i="198"/>
  <c r="H77" i="199"/>
  <c r="E63" i="242" s="1"/>
  <c r="K77" i="199"/>
  <c r="H63" i="242" s="1"/>
  <c r="R29" i="199"/>
  <c r="N38" i="199"/>
  <c r="R47" i="200"/>
  <c r="K71" i="200"/>
  <c r="O51" i="200"/>
  <c r="R51" i="200" s="1"/>
  <c r="K38" i="200"/>
  <c r="I38" i="200"/>
  <c r="Q61" i="200"/>
  <c r="R61" i="200" s="1"/>
  <c r="Q56" i="200"/>
  <c r="O76" i="200"/>
  <c r="R76" i="200" s="1"/>
  <c r="I38" i="201"/>
  <c r="R62" i="201"/>
  <c r="H38" i="201"/>
  <c r="R60" i="201"/>
  <c r="P71" i="201"/>
  <c r="P78" i="201" s="1"/>
  <c r="O50" i="202"/>
  <c r="M77" i="202"/>
  <c r="J66" i="242" s="1"/>
  <c r="Q60" i="202"/>
  <c r="M38" i="202"/>
  <c r="I38" i="202"/>
  <c r="Q29" i="203"/>
  <c r="O53" i="203"/>
  <c r="R53" i="203" s="1"/>
  <c r="O75" i="203"/>
  <c r="R75" i="203" s="1"/>
  <c r="R43" i="203"/>
  <c r="R8" i="203"/>
  <c r="Q5" i="203"/>
  <c r="O66" i="203"/>
  <c r="Q59" i="203"/>
  <c r="Q4" i="203"/>
  <c r="R64" i="204"/>
  <c r="Q4" i="204"/>
  <c r="Q5" i="204"/>
  <c r="Q57" i="204"/>
  <c r="Q6" i="204"/>
  <c r="O50" i="204"/>
  <c r="O66" i="205"/>
  <c r="H71" i="205"/>
  <c r="I71" i="205"/>
  <c r="Q57" i="205"/>
  <c r="R62" i="205"/>
  <c r="Q32" i="205"/>
  <c r="Q26" i="206"/>
  <c r="R29" i="206"/>
  <c r="R45" i="206"/>
  <c r="Q9" i="206"/>
  <c r="Q59" i="206"/>
  <c r="R62" i="207"/>
  <c r="I71" i="207"/>
  <c r="I78" i="207" s="1"/>
  <c r="J71" i="207"/>
  <c r="J78" i="207" s="1"/>
  <c r="K25" i="207"/>
  <c r="Q28" i="208"/>
  <c r="O76" i="208"/>
  <c r="O65" i="208"/>
  <c r="R89" i="208"/>
  <c r="O51" i="208"/>
  <c r="I77" i="208"/>
  <c r="F72" i="242" s="1"/>
  <c r="M71" i="209"/>
  <c r="M78" i="209" s="1"/>
  <c r="Q32" i="209"/>
  <c r="R32" i="209" s="1"/>
  <c r="P25" i="209"/>
  <c r="Q31" i="210"/>
  <c r="R31" i="210" s="1"/>
  <c r="Q55" i="210"/>
  <c r="Q16" i="210"/>
  <c r="R16" i="210"/>
  <c r="Q61" i="210"/>
  <c r="Q30" i="210"/>
  <c r="O74" i="211"/>
  <c r="Q14" i="211"/>
  <c r="R14" i="211" s="1"/>
  <c r="Q34" i="211"/>
  <c r="R34" i="211" s="1"/>
  <c r="R76" i="211"/>
  <c r="Q29" i="211"/>
  <c r="R47" i="211"/>
  <c r="R44" i="211"/>
  <c r="Q61" i="211"/>
  <c r="R61" i="211" s="1"/>
  <c r="Q59" i="212"/>
  <c r="F71" i="212"/>
  <c r="G71" i="212"/>
  <c r="Q16" i="212"/>
  <c r="R16" i="212" s="1"/>
  <c r="F76" i="242"/>
  <c r="O76" i="212"/>
  <c r="H71" i="213"/>
  <c r="H78" i="213" s="1"/>
  <c r="J71" i="213"/>
  <c r="J78" i="213" s="1"/>
  <c r="R29" i="213"/>
  <c r="Q57" i="213"/>
  <c r="K71" i="214"/>
  <c r="R12" i="214"/>
  <c r="J38" i="214"/>
  <c r="J49" i="214" s="1"/>
  <c r="O66" i="214"/>
  <c r="R66" i="214" s="1"/>
  <c r="R88" i="215"/>
  <c r="R64" i="215"/>
  <c r="Q60" i="215"/>
  <c r="Q28" i="215"/>
  <c r="R29" i="215"/>
  <c r="R54" i="215"/>
  <c r="O66" i="215"/>
  <c r="J71" i="216"/>
  <c r="J78" i="216" s="1"/>
  <c r="Q3" i="216"/>
  <c r="L71" i="217"/>
  <c r="Q59" i="217"/>
  <c r="R59" i="217" s="1"/>
  <c r="O66" i="217"/>
  <c r="R66" i="217"/>
  <c r="N38" i="217"/>
  <c r="Q5" i="217"/>
  <c r="R5" i="217" s="1"/>
  <c r="O12" i="217"/>
  <c r="Q9" i="217"/>
  <c r="P38" i="217"/>
  <c r="Q33" i="217"/>
  <c r="R33" i="217" s="1"/>
  <c r="Q58" i="218"/>
  <c r="R58" i="218" s="1"/>
  <c r="I71" i="218"/>
  <c r="R88" i="218"/>
  <c r="R6" i="218"/>
  <c r="G25" i="218"/>
  <c r="R59" i="218"/>
  <c r="O52" i="218"/>
  <c r="N38" i="219"/>
  <c r="Q6" i="219"/>
  <c r="Q55" i="219"/>
  <c r="M38" i="219"/>
  <c r="O51" i="219"/>
  <c r="I38" i="219"/>
  <c r="Q9" i="219"/>
  <c r="R33" i="219"/>
  <c r="R74" i="219"/>
  <c r="O74" i="219"/>
  <c r="O65" i="219"/>
  <c r="O73" i="219"/>
  <c r="Q34" i="219"/>
  <c r="Q33" i="220"/>
  <c r="R33" i="220" s="1"/>
  <c r="Q29" i="220"/>
  <c r="O75" i="220"/>
  <c r="J38" i="220"/>
  <c r="M25" i="220"/>
  <c r="R4" i="220"/>
  <c r="Q56" i="220"/>
  <c r="R56" i="220" s="1"/>
  <c r="H25" i="220"/>
  <c r="Q55" i="220"/>
  <c r="Q14" i="220"/>
  <c r="R14" i="220" s="1"/>
  <c r="R76" i="221"/>
  <c r="M38" i="221"/>
  <c r="I77" i="221"/>
  <c r="F85" i="242" s="1"/>
  <c r="L77" i="221"/>
  <c r="I85" i="242" s="1"/>
  <c r="R54" i="221"/>
  <c r="Q34" i="221"/>
  <c r="R64" i="222"/>
  <c r="O64" i="222"/>
  <c r="R54" i="222"/>
  <c r="Q14" i="222"/>
  <c r="Q28" i="222"/>
  <c r="Q7" i="222"/>
  <c r="O66" i="222"/>
  <c r="Q57" i="222"/>
  <c r="G87" i="242"/>
  <c r="K71" i="223"/>
  <c r="Q33" i="223"/>
  <c r="J71" i="223"/>
  <c r="J78" i="223" s="1"/>
  <c r="O12" i="223"/>
  <c r="Q32" i="224"/>
  <c r="Q5" i="224"/>
  <c r="K25" i="224"/>
  <c r="O53" i="224"/>
  <c r="Q61" i="224"/>
  <c r="R88" i="232"/>
  <c r="I13" i="239"/>
  <c r="K25" i="158"/>
  <c r="R4" i="158"/>
  <c r="N25" i="158"/>
  <c r="R64" i="158"/>
  <c r="O52" i="159"/>
  <c r="Q17" i="159"/>
  <c r="O65" i="159"/>
  <c r="R62" i="159"/>
  <c r="Q28" i="159"/>
  <c r="K77" i="159"/>
  <c r="H23" i="242" s="1"/>
  <c r="Q26" i="159"/>
  <c r="R62" i="160"/>
  <c r="J38" i="160"/>
  <c r="J71" i="160"/>
  <c r="Q57" i="160"/>
  <c r="L77" i="160"/>
  <c r="I24" i="242" s="1"/>
  <c r="J77" i="160"/>
  <c r="G24" i="242" s="1"/>
  <c r="G25" i="161"/>
  <c r="R53" i="161"/>
  <c r="R16" i="161"/>
  <c r="R76" i="161"/>
  <c r="R51" i="161"/>
  <c r="R27" i="161"/>
  <c r="Q10" i="162"/>
  <c r="Q8" i="162"/>
  <c r="O54" i="162"/>
  <c r="R54" i="162" s="1"/>
  <c r="Q5" i="162"/>
  <c r="Q57" i="162"/>
  <c r="O76" i="162"/>
  <c r="Q28" i="162"/>
  <c r="R28" i="162" s="1"/>
  <c r="H71" i="162"/>
  <c r="Q4" i="162"/>
  <c r="R17" i="162"/>
  <c r="Q14" i="162"/>
  <c r="R54" i="163"/>
  <c r="Q58" i="163"/>
  <c r="Q9" i="163"/>
  <c r="R9" i="163" s="1"/>
  <c r="Q34" i="164"/>
  <c r="R34" i="164" s="1"/>
  <c r="H25" i="164"/>
  <c r="Q26" i="164"/>
  <c r="Q58" i="164"/>
  <c r="R54" i="164"/>
  <c r="Q57" i="164"/>
  <c r="Q57" i="165"/>
  <c r="R57" i="165" s="1"/>
  <c r="O12" i="165"/>
  <c r="I77" i="165"/>
  <c r="F29" i="242" s="1"/>
  <c r="I38" i="165"/>
  <c r="O66" i="165"/>
  <c r="Q33" i="165"/>
  <c r="R33" i="165" s="1"/>
  <c r="R14" i="165"/>
  <c r="O52" i="165"/>
  <c r="I71" i="165"/>
  <c r="Q28" i="165"/>
  <c r="Q30" i="165"/>
  <c r="R30" i="165" s="1"/>
  <c r="Q7" i="165"/>
  <c r="R7" i="165" s="1"/>
  <c r="Q61" i="166"/>
  <c r="Q60" i="166"/>
  <c r="R60" i="166" s="1"/>
  <c r="P71" i="166"/>
  <c r="P78" i="166" s="1"/>
  <c r="R62" i="166"/>
  <c r="Q29" i="166"/>
  <c r="Q10" i="166"/>
  <c r="Q27" i="166"/>
  <c r="R6" i="166"/>
  <c r="Q6" i="166"/>
  <c r="R60" i="167"/>
  <c r="K49" i="167"/>
  <c r="P49" i="167"/>
  <c r="P2" i="167" s="1"/>
  <c r="P95" i="167" s="1"/>
  <c r="H25" i="167"/>
  <c r="H49" i="167" s="1"/>
  <c r="O50" i="167"/>
  <c r="N38" i="167"/>
  <c r="I38" i="167"/>
  <c r="Q34" i="168"/>
  <c r="K38" i="168"/>
  <c r="Q28" i="168"/>
  <c r="M38" i="168"/>
  <c r="G71" i="168"/>
  <c r="O66" i="168"/>
  <c r="Q29" i="168"/>
  <c r="O64" i="168"/>
  <c r="I25" i="168"/>
  <c r="R13" i="169"/>
  <c r="Q8" i="169"/>
  <c r="Q55" i="169"/>
  <c r="R55" i="169" s="1"/>
  <c r="M38" i="169"/>
  <c r="O64" i="169"/>
  <c r="R64" i="169" s="1"/>
  <c r="R12" i="169"/>
  <c r="R52" i="169"/>
  <c r="Q59" i="170"/>
  <c r="M49" i="170"/>
  <c r="Q59" i="171"/>
  <c r="Q55" i="171"/>
  <c r="Q8" i="171"/>
  <c r="R8" i="171" s="1"/>
  <c r="O94" i="171"/>
  <c r="R94" i="171" s="1"/>
  <c r="I38" i="171"/>
  <c r="H38" i="171"/>
  <c r="Q58" i="171"/>
  <c r="Q60" i="171"/>
  <c r="O65" i="171"/>
  <c r="Q27" i="172"/>
  <c r="Q61" i="172"/>
  <c r="R45" i="172"/>
  <c r="G71" i="172"/>
  <c r="G78" i="172" s="1"/>
  <c r="O25" i="172"/>
  <c r="P25" i="172"/>
  <c r="G25" i="172"/>
  <c r="J25" i="172"/>
  <c r="O65" i="172"/>
  <c r="R65" i="172" s="1"/>
  <c r="R81" i="172"/>
  <c r="Q32" i="173"/>
  <c r="G38" i="173"/>
  <c r="Q5" i="173"/>
  <c r="R5" i="173" s="1"/>
  <c r="Q61" i="173"/>
  <c r="R6" i="173"/>
  <c r="M77" i="173"/>
  <c r="J37" i="242" s="1"/>
  <c r="R94" i="173"/>
  <c r="Q30" i="173"/>
  <c r="R30" i="173" s="1"/>
  <c r="Q33" i="174"/>
  <c r="Q31" i="174"/>
  <c r="O52" i="174"/>
  <c r="R52" i="174" s="1"/>
  <c r="Q32" i="174"/>
  <c r="R32" i="174" s="1"/>
  <c r="Q8" i="174"/>
  <c r="R8" i="174" s="1"/>
  <c r="R47" i="174"/>
  <c r="Q57" i="174"/>
  <c r="R57" i="174" s="1"/>
  <c r="O51" i="174"/>
  <c r="R43" i="174"/>
  <c r="Q31" i="175"/>
  <c r="R31" i="175" s="1"/>
  <c r="R94" i="175"/>
  <c r="Q27" i="175"/>
  <c r="R27" i="175" s="1"/>
  <c r="K25" i="175"/>
  <c r="Q5" i="175"/>
  <c r="R5" i="175" s="1"/>
  <c r="R34" i="175"/>
  <c r="M71" i="176"/>
  <c r="G25" i="176"/>
  <c r="R61" i="176"/>
  <c r="R33" i="176"/>
  <c r="R16" i="176"/>
  <c r="J71" i="176"/>
  <c r="R27" i="176"/>
  <c r="L89" i="177"/>
  <c r="R89" i="177" s="1"/>
  <c r="Q57" i="177"/>
  <c r="O65" i="177"/>
  <c r="G38" i="177"/>
  <c r="N38" i="177"/>
  <c r="I25" i="177"/>
  <c r="I49" i="177" s="1"/>
  <c r="K25" i="177"/>
  <c r="R33" i="178"/>
  <c r="J25" i="178"/>
  <c r="R51" i="178"/>
  <c r="O65" i="179"/>
  <c r="R65" i="179" s="1"/>
  <c r="R66" i="179"/>
  <c r="O12" i="179"/>
  <c r="H38" i="179"/>
  <c r="R76" i="179"/>
  <c r="Q27" i="179"/>
  <c r="R27" i="179" s="1"/>
  <c r="O51" i="179"/>
  <c r="G77" i="179"/>
  <c r="D43" i="242" s="1"/>
  <c r="L77" i="179"/>
  <c r="I43" i="242" s="1"/>
  <c r="R8" i="179"/>
  <c r="Q55" i="180"/>
  <c r="Q7" i="180"/>
  <c r="J38" i="180"/>
  <c r="R52" i="180"/>
  <c r="Q30" i="180"/>
  <c r="R30" i="180" s="1"/>
  <c r="Q57" i="181"/>
  <c r="O65" i="181"/>
  <c r="O74" i="181"/>
  <c r="R74" i="181" s="1"/>
  <c r="O64" i="181"/>
  <c r="R64" i="181" s="1"/>
  <c r="R94" i="181"/>
  <c r="M25" i="181"/>
  <c r="Q6" i="182"/>
  <c r="R75" i="182"/>
  <c r="Q13" i="182"/>
  <c r="Q55" i="182"/>
  <c r="Q61" i="182"/>
  <c r="H38" i="182"/>
  <c r="Q16" i="182"/>
  <c r="R16" i="182" s="1"/>
  <c r="Q8" i="182"/>
  <c r="Q34" i="182"/>
  <c r="Q17" i="182"/>
  <c r="R44" i="182"/>
  <c r="Q10" i="182"/>
  <c r="Q13" i="183"/>
  <c r="R13" i="183" s="1"/>
  <c r="Q60" i="183"/>
  <c r="O54" i="183"/>
  <c r="R54" i="183" s="1"/>
  <c r="Q10" i="183"/>
  <c r="Q59" i="183"/>
  <c r="Q30" i="183"/>
  <c r="R30" i="183" s="1"/>
  <c r="R9" i="183"/>
  <c r="R53" i="184"/>
  <c r="Q55" i="184"/>
  <c r="O73" i="184"/>
  <c r="O54" i="184"/>
  <c r="R54" i="184" s="1"/>
  <c r="Q5" i="184"/>
  <c r="O76" i="184"/>
  <c r="R76" i="184" s="1"/>
  <c r="Q28" i="184"/>
  <c r="Q13" i="184"/>
  <c r="R13" i="184" s="1"/>
  <c r="Q29" i="184"/>
  <c r="O53" i="185"/>
  <c r="R4" i="185"/>
  <c r="R29" i="185"/>
  <c r="I25" i="185"/>
  <c r="R66" i="185"/>
  <c r="M25" i="185"/>
  <c r="K25" i="185"/>
  <c r="Q30" i="185"/>
  <c r="R30" i="185" s="1"/>
  <c r="J77" i="185"/>
  <c r="G49" i="242" s="1"/>
  <c r="Q32" i="185"/>
  <c r="Q61" i="185"/>
  <c r="R61" i="185" s="1"/>
  <c r="O54" i="185"/>
  <c r="O53" i="186"/>
  <c r="J25" i="186"/>
  <c r="J49" i="186" s="1"/>
  <c r="Q6" i="186"/>
  <c r="R6" i="186" s="1"/>
  <c r="Q10" i="186"/>
  <c r="G38" i="186"/>
  <c r="H38" i="186"/>
  <c r="R66" i="187"/>
  <c r="Q57" i="187"/>
  <c r="O65" i="187"/>
  <c r="R44" i="187"/>
  <c r="K77" i="187"/>
  <c r="H51" i="242" s="1"/>
  <c r="Q61" i="187"/>
  <c r="R61" i="187" s="1"/>
  <c r="Q27" i="187"/>
  <c r="Q28" i="187"/>
  <c r="R28" i="187" s="1"/>
  <c r="Q93" i="187"/>
  <c r="Q60" i="188"/>
  <c r="Q61" i="188"/>
  <c r="O51" i="188"/>
  <c r="R65" i="188"/>
  <c r="R44" i="188"/>
  <c r="Q3" i="188"/>
  <c r="R89" i="188"/>
  <c r="O54" i="188"/>
  <c r="Q32" i="188"/>
  <c r="R32" i="188" s="1"/>
  <c r="R52" i="188"/>
  <c r="K77" i="189"/>
  <c r="Q4" i="189"/>
  <c r="R4" i="189" s="1"/>
  <c r="I71" i="189"/>
  <c r="O54" i="189"/>
  <c r="Q33" i="189"/>
  <c r="Q27" i="189"/>
  <c r="R28" i="190"/>
  <c r="R7" i="191"/>
  <c r="I71" i="191"/>
  <c r="R66" i="191"/>
  <c r="R61" i="191"/>
  <c r="G77" i="191"/>
  <c r="D55" i="242" s="1"/>
  <c r="R60" i="191"/>
  <c r="R52" i="191"/>
  <c r="R47" i="192"/>
  <c r="Q34" i="192"/>
  <c r="Q29" i="192"/>
  <c r="Q28" i="192"/>
  <c r="R93" i="192"/>
  <c r="Q14" i="192"/>
  <c r="Q32" i="193"/>
  <c r="R32" i="193" s="1"/>
  <c r="Q58" i="193"/>
  <c r="Q8" i="193"/>
  <c r="O54" i="193"/>
  <c r="R54" i="193" s="1"/>
  <c r="Q16" i="193"/>
  <c r="R31" i="193"/>
  <c r="R4" i="193"/>
  <c r="R52" i="194"/>
  <c r="R56" i="194"/>
  <c r="G25" i="194"/>
  <c r="R45" i="194"/>
  <c r="H77" i="194"/>
  <c r="E58" i="242" s="1"/>
  <c r="F71" i="195"/>
  <c r="O75" i="195"/>
  <c r="Q60" i="195"/>
  <c r="R60" i="195" s="1"/>
  <c r="Q34" i="195"/>
  <c r="R34" i="195" s="1"/>
  <c r="O38" i="195"/>
  <c r="O65" i="195"/>
  <c r="Q30" i="195"/>
  <c r="R30" i="195" s="1"/>
  <c r="O51" i="196"/>
  <c r="R51" i="196" s="1"/>
  <c r="R55" i="196"/>
  <c r="Q33" i="196"/>
  <c r="R33" i="196" s="1"/>
  <c r="F71" i="196"/>
  <c r="Q9" i="196"/>
  <c r="R9" i="196" s="1"/>
  <c r="Q16" i="196"/>
  <c r="J77" i="196"/>
  <c r="G60" i="242" s="1"/>
  <c r="O74" i="196"/>
  <c r="R54" i="196"/>
  <c r="Q13" i="196"/>
  <c r="R34" i="197"/>
  <c r="J71" i="197"/>
  <c r="G38" i="197"/>
  <c r="K71" i="197"/>
  <c r="G25" i="198"/>
  <c r="O54" i="198"/>
  <c r="R17" i="198"/>
  <c r="Q17" i="198"/>
  <c r="F77" i="198"/>
  <c r="C62" i="242" s="1"/>
  <c r="O75" i="198"/>
  <c r="Q33" i="198"/>
  <c r="Q31" i="198"/>
  <c r="R4" i="199"/>
  <c r="R33" i="199"/>
  <c r="Q93" i="199"/>
  <c r="H25" i="199"/>
  <c r="R26" i="199"/>
  <c r="R44" i="200"/>
  <c r="Q60" i="200"/>
  <c r="R7" i="200"/>
  <c r="R65" i="200"/>
  <c r="Q6" i="200"/>
  <c r="R6" i="200" s="1"/>
  <c r="R14" i="200"/>
  <c r="R56" i="201"/>
  <c r="G38" i="201"/>
  <c r="O75" i="201"/>
  <c r="Q34" i="201"/>
  <c r="R34" i="201" s="1"/>
  <c r="N71" i="201"/>
  <c r="J77" i="201"/>
  <c r="G65" i="242" s="1"/>
  <c r="J77" i="202"/>
  <c r="G66" i="242" s="1"/>
  <c r="K38" i="202"/>
  <c r="O25" i="202"/>
  <c r="N92" i="202"/>
  <c r="M71" i="203"/>
  <c r="R29" i="203"/>
  <c r="Q33" i="203"/>
  <c r="O52" i="203"/>
  <c r="R52" i="203" s="1"/>
  <c r="L88" i="203"/>
  <c r="R88" i="203" s="1"/>
  <c r="Q30" i="203"/>
  <c r="Q3" i="203"/>
  <c r="Q14" i="203"/>
  <c r="R14" i="203" s="1"/>
  <c r="Q32" i="204"/>
  <c r="R32" i="204" s="1"/>
  <c r="O75" i="204"/>
  <c r="R75" i="204" s="1"/>
  <c r="R47" i="204"/>
  <c r="O12" i="204"/>
  <c r="Q9" i="204"/>
  <c r="R9" i="204" s="1"/>
  <c r="Q34" i="204"/>
  <c r="H77" i="204"/>
  <c r="E68" i="242" s="1"/>
  <c r="Q7" i="204"/>
  <c r="O53" i="204"/>
  <c r="Q55" i="204"/>
  <c r="R55" i="204" s="1"/>
  <c r="Q17" i="204"/>
  <c r="R28" i="204"/>
  <c r="Q56" i="205"/>
  <c r="M71" i="205"/>
  <c r="Q16" i="205"/>
  <c r="K25" i="205"/>
  <c r="K49" i="205" s="1"/>
  <c r="M71" i="206"/>
  <c r="H71" i="206"/>
  <c r="Q55" i="206"/>
  <c r="Q5" i="206"/>
  <c r="O53" i="206"/>
  <c r="R69" i="206"/>
  <c r="O76" i="206"/>
  <c r="Q33" i="206"/>
  <c r="O51" i="206"/>
  <c r="O73" i="206"/>
  <c r="Q7" i="206"/>
  <c r="Q58" i="207"/>
  <c r="R14" i="207"/>
  <c r="I38" i="207"/>
  <c r="I25" i="208"/>
  <c r="Q8" i="208"/>
  <c r="Q93" i="208"/>
  <c r="R34" i="208"/>
  <c r="R65" i="208"/>
  <c r="R60" i="208"/>
  <c r="O64" i="208"/>
  <c r="O73" i="208"/>
  <c r="Q58" i="208"/>
  <c r="O66" i="209"/>
  <c r="R66" i="209" s="1"/>
  <c r="Q58" i="209"/>
  <c r="G71" i="209"/>
  <c r="H71" i="209"/>
  <c r="H78" i="209" s="1"/>
  <c r="G25" i="209"/>
  <c r="J25" i="209"/>
  <c r="R4" i="210"/>
  <c r="O53" i="210"/>
  <c r="Q60" i="210"/>
  <c r="Q8" i="210"/>
  <c r="Q55" i="211"/>
  <c r="Q28" i="211"/>
  <c r="H77" i="211"/>
  <c r="E75" i="242" s="1"/>
  <c r="Q4" i="211"/>
  <c r="O53" i="211"/>
  <c r="O12" i="211"/>
  <c r="O65" i="211"/>
  <c r="R65" i="211" s="1"/>
  <c r="R58" i="211"/>
  <c r="Q57" i="211"/>
  <c r="Q8" i="211"/>
  <c r="J38" i="212"/>
  <c r="J71" i="212"/>
  <c r="P71" i="212"/>
  <c r="P78" i="212" s="1"/>
  <c r="H71" i="212"/>
  <c r="Q93" i="212"/>
  <c r="K25" i="212"/>
  <c r="R45" i="212"/>
  <c r="K78" i="213"/>
  <c r="H49" i="213"/>
  <c r="H2" i="213" s="1"/>
  <c r="H95" i="213" s="1"/>
  <c r="R61" i="214"/>
  <c r="G38" i="214"/>
  <c r="G49" i="214" s="1"/>
  <c r="G2" i="214" s="1"/>
  <c r="G95" i="214" s="1"/>
  <c r="N38" i="214"/>
  <c r="R62" i="215"/>
  <c r="M25" i="215"/>
  <c r="M49" i="215" s="1"/>
  <c r="M2" i="215" s="1"/>
  <c r="M95" i="215" s="1"/>
  <c r="P25" i="215"/>
  <c r="P49" i="215" s="1"/>
  <c r="H25" i="215"/>
  <c r="H49" i="215" s="1"/>
  <c r="O75" i="215"/>
  <c r="I71" i="216"/>
  <c r="P25" i="216"/>
  <c r="O76" i="216"/>
  <c r="Q27" i="216"/>
  <c r="R61" i="217"/>
  <c r="K38" i="217"/>
  <c r="Q29" i="218"/>
  <c r="R29" i="218" s="1"/>
  <c r="O50" i="218"/>
  <c r="Q93" i="218"/>
  <c r="Q16" i="218"/>
  <c r="Q61" i="219"/>
  <c r="R61" i="219" s="1"/>
  <c r="R6" i="219"/>
  <c r="R55" i="219"/>
  <c r="O54" i="219"/>
  <c r="O71" i="219" s="1"/>
  <c r="Q59" i="219"/>
  <c r="Q27" i="219"/>
  <c r="P38" i="219"/>
  <c r="Q32" i="219"/>
  <c r="Q33" i="219"/>
  <c r="G38" i="219"/>
  <c r="Q56" i="219"/>
  <c r="R56" i="219" s="1"/>
  <c r="O76" i="219"/>
  <c r="Q16" i="220"/>
  <c r="Q59" i="220"/>
  <c r="R74" i="220"/>
  <c r="Q4" i="220"/>
  <c r="O25" i="220"/>
  <c r="Q9" i="220"/>
  <c r="Q31" i="220"/>
  <c r="O52" i="221"/>
  <c r="M49" i="221"/>
  <c r="Q61" i="221"/>
  <c r="R61" i="221" s="1"/>
  <c r="Q16" i="221"/>
  <c r="N92" i="221"/>
  <c r="R75" i="221"/>
  <c r="O74" i="221"/>
  <c r="R74" i="221" s="1"/>
  <c r="R69" i="222"/>
  <c r="Q9" i="222"/>
  <c r="Q6" i="222"/>
  <c r="Q32" i="222"/>
  <c r="Q5" i="222"/>
  <c r="R5" i="222" s="1"/>
  <c r="Q33" i="222"/>
  <c r="O53" i="222"/>
  <c r="R30" i="222"/>
  <c r="R57" i="222"/>
  <c r="K77" i="222"/>
  <c r="H86" i="242" s="1"/>
  <c r="R47" i="223"/>
  <c r="O74" i="223"/>
  <c r="R74" i="223" s="1"/>
  <c r="J87" i="242"/>
  <c r="Q32" i="223"/>
  <c r="R33" i="223"/>
  <c r="Q55" i="223"/>
  <c r="M71" i="223"/>
  <c r="M78" i="223" s="1"/>
  <c r="O53" i="223"/>
  <c r="H71" i="223"/>
  <c r="N92" i="223"/>
  <c r="G77" i="224"/>
  <c r="D88" i="242" s="1"/>
  <c r="J25" i="224"/>
  <c r="Q28" i="224"/>
  <c r="R28" i="224" s="1"/>
  <c r="Q31" i="224"/>
  <c r="O54" i="224"/>
  <c r="R54" i="224" s="1"/>
  <c r="Q16" i="224"/>
  <c r="O13" i="239"/>
  <c r="R10" i="151"/>
  <c r="R14" i="158"/>
  <c r="J25" i="158"/>
  <c r="H25" i="158"/>
  <c r="G25" i="158"/>
  <c r="R29" i="158"/>
  <c r="Q14" i="159"/>
  <c r="R29" i="159"/>
  <c r="O76" i="159"/>
  <c r="Q33" i="159"/>
  <c r="R8" i="160"/>
  <c r="R45" i="160"/>
  <c r="R10" i="160"/>
  <c r="N71" i="160"/>
  <c r="Q26" i="160"/>
  <c r="H71" i="160"/>
  <c r="R17" i="160"/>
  <c r="Q34" i="160"/>
  <c r="R34" i="160" s="1"/>
  <c r="R28" i="161"/>
  <c r="R43" i="161"/>
  <c r="M77" i="161"/>
  <c r="J25" i="242" s="1"/>
  <c r="J25" i="161"/>
  <c r="R60" i="161"/>
  <c r="Q16" i="162"/>
  <c r="R16" i="162" s="1"/>
  <c r="Q32" i="162"/>
  <c r="K71" i="162"/>
  <c r="O74" i="162"/>
  <c r="M38" i="162"/>
  <c r="Q30" i="163"/>
  <c r="Q56" i="163"/>
  <c r="F71" i="163"/>
  <c r="Q8" i="163"/>
  <c r="R8" i="163" s="1"/>
  <c r="R52" i="163"/>
  <c r="R88" i="163"/>
  <c r="Q55" i="163"/>
  <c r="R55" i="163" s="1"/>
  <c r="Q17" i="164"/>
  <c r="R17" i="164" s="1"/>
  <c r="K25" i="164"/>
  <c r="Q55" i="164"/>
  <c r="R55" i="164" s="1"/>
  <c r="Q6" i="164"/>
  <c r="O66" i="164"/>
  <c r="N71" i="164"/>
  <c r="Q7" i="164"/>
  <c r="R8" i="164"/>
  <c r="Q14" i="164"/>
  <c r="Q34" i="165"/>
  <c r="N71" i="165"/>
  <c r="Q60" i="165"/>
  <c r="R12" i="165"/>
  <c r="J77" i="165"/>
  <c r="G29" i="242" s="1"/>
  <c r="R66" i="165"/>
  <c r="Q31" i="165"/>
  <c r="R28" i="165"/>
  <c r="P38" i="165"/>
  <c r="O38" i="165"/>
  <c r="N62" i="165"/>
  <c r="R62" i="165" s="1"/>
  <c r="M71" i="165"/>
  <c r="Q6" i="165"/>
  <c r="R94" i="166"/>
  <c r="Q31" i="166"/>
  <c r="Q58" i="166"/>
  <c r="R4" i="166"/>
  <c r="R45" i="166"/>
  <c r="P71" i="167"/>
  <c r="P78" i="167" s="1"/>
  <c r="O75" i="167"/>
  <c r="R75" i="167" s="1"/>
  <c r="G77" i="167"/>
  <c r="D31" i="242" s="1"/>
  <c r="R65" i="167"/>
  <c r="Q31" i="167"/>
  <c r="Q32" i="167"/>
  <c r="R74" i="168"/>
  <c r="Q55" i="168"/>
  <c r="R69" i="168"/>
  <c r="R59" i="168"/>
  <c r="H77" i="168"/>
  <c r="E32" i="242" s="1"/>
  <c r="J71" i="168"/>
  <c r="Q14" i="168"/>
  <c r="R14" i="168" s="1"/>
  <c r="O74" i="169"/>
  <c r="R74" i="169"/>
  <c r="O94" i="169"/>
  <c r="R94" i="169" s="1"/>
  <c r="H77" i="169"/>
  <c r="E33" i="242" s="1"/>
  <c r="M77" i="169"/>
  <c r="J33" i="242" s="1"/>
  <c r="Q28" i="169"/>
  <c r="O53" i="169"/>
  <c r="R53" i="169" s="1"/>
  <c r="Q7" i="169"/>
  <c r="G25" i="170"/>
  <c r="G49" i="170" s="1"/>
  <c r="Q56" i="171"/>
  <c r="O52" i="171"/>
  <c r="O74" i="171"/>
  <c r="R74" i="171" s="1"/>
  <c r="R14" i="171"/>
  <c r="Q34" i="171"/>
  <c r="Q32" i="172"/>
  <c r="R32" i="172" s="1"/>
  <c r="Q17" i="172"/>
  <c r="R17" i="172"/>
  <c r="C36" i="242"/>
  <c r="H25" i="172"/>
  <c r="M25" i="172"/>
  <c r="Q55" i="172"/>
  <c r="R55" i="172"/>
  <c r="Q93" i="172"/>
  <c r="K25" i="172"/>
  <c r="O64" i="172"/>
  <c r="Q31" i="173"/>
  <c r="Q16" i="173"/>
  <c r="M38" i="173"/>
  <c r="R61" i="173"/>
  <c r="O64" i="173"/>
  <c r="R13" i="173"/>
  <c r="O54" i="173"/>
  <c r="O50" i="173"/>
  <c r="Q3" i="173"/>
  <c r="O94" i="173"/>
  <c r="Q34" i="174"/>
  <c r="R34" i="174" s="1"/>
  <c r="O66" i="174"/>
  <c r="R66" i="174" s="1"/>
  <c r="Q17" i="174"/>
  <c r="Q30" i="174"/>
  <c r="H25" i="174"/>
  <c r="R29" i="174"/>
  <c r="Q29" i="174"/>
  <c r="Q5" i="174"/>
  <c r="Q58" i="174"/>
  <c r="R89" i="175"/>
  <c r="Q28" i="175"/>
  <c r="R28" i="175" s="1"/>
  <c r="M71" i="175"/>
  <c r="Q33" i="175"/>
  <c r="Q57" i="175"/>
  <c r="R57" i="175" s="1"/>
  <c r="Q32" i="175"/>
  <c r="I25" i="176"/>
  <c r="I49" i="176" s="1"/>
  <c r="R10" i="176"/>
  <c r="R88" i="176"/>
  <c r="O25" i="176"/>
  <c r="M25" i="176"/>
  <c r="R56" i="177"/>
  <c r="O76" i="177"/>
  <c r="Q60" i="177"/>
  <c r="R60" i="177" s="1"/>
  <c r="O66" i="177"/>
  <c r="Q32" i="177"/>
  <c r="R32" i="177" s="1"/>
  <c r="Q10" i="177"/>
  <c r="R65" i="177"/>
  <c r="N25" i="177"/>
  <c r="N49" i="177" s="1"/>
  <c r="Q4" i="177"/>
  <c r="O12" i="177"/>
  <c r="O25" i="177" s="1"/>
  <c r="O49" i="177" s="1"/>
  <c r="R75" i="178"/>
  <c r="R58" i="178"/>
  <c r="R59" i="178"/>
  <c r="R54" i="178"/>
  <c r="R60" i="178"/>
  <c r="F77" i="178"/>
  <c r="C42" i="242" s="1"/>
  <c r="H25" i="178"/>
  <c r="R29" i="178"/>
  <c r="O53" i="179"/>
  <c r="R58" i="179"/>
  <c r="Q56" i="179"/>
  <c r="R44" i="179"/>
  <c r="O76" i="179"/>
  <c r="Q29" i="179"/>
  <c r="R29" i="179" s="1"/>
  <c r="O74" i="180"/>
  <c r="Q13" i="180"/>
  <c r="R13" i="180" s="1"/>
  <c r="N77" i="180"/>
  <c r="K44" i="242" s="1"/>
  <c r="O76" i="180"/>
  <c r="R76" i="180" s="1"/>
  <c r="Q61" i="180"/>
  <c r="O66" i="180"/>
  <c r="Q60" i="180"/>
  <c r="R60" i="180" s="1"/>
  <c r="O75" i="180"/>
  <c r="R75" i="180" s="1"/>
  <c r="R31" i="181"/>
  <c r="O53" i="181"/>
  <c r="R53" i="181" s="1"/>
  <c r="Q26" i="181"/>
  <c r="R34" i="181"/>
  <c r="Q28" i="181"/>
  <c r="Q58" i="181"/>
  <c r="O12" i="181"/>
  <c r="O25" i="181" s="1"/>
  <c r="O49" i="181" s="1"/>
  <c r="R6" i="182"/>
  <c r="Q5" i="182"/>
  <c r="R5" i="182" s="1"/>
  <c r="Q58" i="182"/>
  <c r="R7" i="182"/>
  <c r="O12" i="182"/>
  <c r="R66" i="182"/>
  <c r="O51" i="182"/>
  <c r="R73" i="182"/>
  <c r="R6" i="183"/>
  <c r="Q55" i="183"/>
  <c r="R55" i="183" s="1"/>
  <c r="Q17" i="183"/>
  <c r="R29" i="183"/>
  <c r="Q61" i="183"/>
  <c r="R65" i="183"/>
  <c r="Q7" i="183"/>
  <c r="R7" i="183" s="1"/>
  <c r="R10" i="183"/>
  <c r="Q31" i="183"/>
  <c r="F77" i="183"/>
  <c r="C47" i="242" s="1"/>
  <c r="R16" i="183"/>
  <c r="O66" i="184"/>
  <c r="R55" i="184"/>
  <c r="R52" i="184"/>
  <c r="O52" i="184"/>
  <c r="R65" i="184"/>
  <c r="Q32" i="184"/>
  <c r="R17" i="184"/>
  <c r="Q61" i="184"/>
  <c r="R61" i="184" s="1"/>
  <c r="O51" i="184"/>
  <c r="R51" i="184" s="1"/>
  <c r="Q59" i="184"/>
  <c r="R59" i="184" s="1"/>
  <c r="Q57" i="185"/>
  <c r="R57" i="185" s="1"/>
  <c r="Q60" i="185"/>
  <c r="R60" i="185" s="1"/>
  <c r="Q16" i="185"/>
  <c r="R16" i="185" s="1"/>
  <c r="Q8" i="185"/>
  <c r="R8" i="185" s="1"/>
  <c r="R33" i="185"/>
  <c r="Q14" i="185"/>
  <c r="G38" i="185"/>
  <c r="O38" i="185"/>
  <c r="Q55" i="185"/>
  <c r="R55" i="185" s="1"/>
  <c r="H77" i="185"/>
  <c r="E49" i="242" s="1"/>
  <c r="Q31" i="185"/>
  <c r="R31" i="185" s="1"/>
  <c r="K25" i="186"/>
  <c r="Q57" i="186"/>
  <c r="M38" i="186"/>
  <c r="I38" i="186"/>
  <c r="N38" i="186"/>
  <c r="O66" i="187"/>
  <c r="R33" i="187"/>
  <c r="G38" i="187"/>
  <c r="Q58" i="187"/>
  <c r="R58" i="187"/>
  <c r="Q34" i="187"/>
  <c r="N92" i="187"/>
  <c r="R57" i="188"/>
  <c r="Q33" i="188"/>
  <c r="O75" i="188"/>
  <c r="R75" i="188" s="1"/>
  <c r="R50" i="188"/>
  <c r="Q59" i="188"/>
  <c r="R8" i="188"/>
  <c r="P71" i="188"/>
  <c r="P78" i="188" s="1"/>
  <c r="L77" i="188"/>
  <c r="I52" i="242" s="1"/>
  <c r="Q5" i="188"/>
  <c r="O53" i="189"/>
  <c r="Q61" i="189"/>
  <c r="R61" i="189" s="1"/>
  <c r="O94" i="189"/>
  <c r="R94" i="189" s="1"/>
  <c r="Q5" i="189"/>
  <c r="R5" i="189" s="1"/>
  <c r="L71" i="189"/>
  <c r="R65" i="190"/>
  <c r="R57" i="190"/>
  <c r="R57" i="191"/>
  <c r="G71" i="191"/>
  <c r="R10" i="191"/>
  <c r="K25" i="191"/>
  <c r="R30" i="191"/>
  <c r="R54" i="191"/>
  <c r="H77" i="191"/>
  <c r="E55" i="242" s="1"/>
  <c r="R31" i="191"/>
  <c r="R53" i="191"/>
  <c r="R58" i="191"/>
  <c r="R76" i="191"/>
  <c r="Q55" i="192"/>
  <c r="R51" i="192"/>
  <c r="N71" i="192"/>
  <c r="Q17" i="192"/>
  <c r="O75" i="192"/>
  <c r="R60" i="192"/>
  <c r="Q33" i="192"/>
  <c r="R33" i="192" s="1"/>
  <c r="R29" i="192"/>
  <c r="R28" i="192"/>
  <c r="J77" i="192"/>
  <c r="G56" i="242" s="1"/>
  <c r="O76" i="193"/>
  <c r="R58" i="193"/>
  <c r="Q10" i="193"/>
  <c r="K77" i="193"/>
  <c r="H57" i="242" s="1"/>
  <c r="Q28" i="193"/>
  <c r="R7" i="193"/>
  <c r="Q14" i="193"/>
  <c r="Q93" i="194"/>
  <c r="R53" i="194"/>
  <c r="R5" i="194"/>
  <c r="R55" i="194"/>
  <c r="R69" i="194"/>
  <c r="K77" i="194"/>
  <c r="H58" i="242" s="1"/>
  <c r="Q32" i="195"/>
  <c r="O53" i="195"/>
  <c r="Q14" i="195"/>
  <c r="Q16" i="195"/>
  <c r="O54" i="195"/>
  <c r="Q4" i="195"/>
  <c r="R4" i="195" s="1"/>
  <c r="R56" i="195"/>
  <c r="P71" i="195"/>
  <c r="P78" i="195" s="1"/>
  <c r="O65" i="196"/>
  <c r="R65" i="196" s="1"/>
  <c r="O75" i="196"/>
  <c r="O66" i="196"/>
  <c r="R66" i="196" s="1"/>
  <c r="O76" i="196"/>
  <c r="R76" i="196" s="1"/>
  <c r="O53" i="196"/>
  <c r="R7" i="196"/>
  <c r="R88" i="196"/>
  <c r="O64" i="196"/>
  <c r="F71" i="197"/>
  <c r="M71" i="197"/>
  <c r="R54" i="197"/>
  <c r="K38" i="197"/>
  <c r="R89" i="197"/>
  <c r="R55" i="197"/>
  <c r="R64" i="197"/>
  <c r="F77" i="197"/>
  <c r="C61" i="242" s="1"/>
  <c r="H38" i="197"/>
  <c r="K25" i="198"/>
  <c r="R34" i="198"/>
  <c r="Q9" i="198"/>
  <c r="Q26" i="198"/>
  <c r="R56" i="198"/>
  <c r="R30" i="198"/>
  <c r="Q57" i="198"/>
  <c r="R57" i="198" s="1"/>
  <c r="I71" i="199"/>
  <c r="R65" i="199"/>
  <c r="R34" i="199"/>
  <c r="R15" i="199"/>
  <c r="Q93" i="200"/>
  <c r="F71" i="200"/>
  <c r="J71" i="200"/>
  <c r="Q31" i="200"/>
  <c r="Q57" i="200"/>
  <c r="R57" i="200" s="1"/>
  <c r="O66" i="200"/>
  <c r="R58" i="200"/>
  <c r="O64" i="200"/>
  <c r="O66" i="201"/>
  <c r="R33" i="201"/>
  <c r="R14" i="201"/>
  <c r="N38" i="201"/>
  <c r="J38" i="201"/>
  <c r="R75" i="201"/>
  <c r="O54" i="201"/>
  <c r="O53" i="202"/>
  <c r="R53" i="202" s="1"/>
  <c r="Q31" i="202"/>
  <c r="O66" i="202"/>
  <c r="Q32" i="202"/>
  <c r="O65" i="202"/>
  <c r="K77" i="202"/>
  <c r="H66" i="242" s="1"/>
  <c r="N77" i="202"/>
  <c r="K66" i="242" s="1"/>
  <c r="G38" i="202"/>
  <c r="G49" i="202" s="1"/>
  <c r="N38" i="202"/>
  <c r="J38" i="202"/>
  <c r="M25" i="202"/>
  <c r="Q16" i="202"/>
  <c r="R16" i="202" s="1"/>
  <c r="Q56" i="203"/>
  <c r="Q16" i="203"/>
  <c r="N38" i="203"/>
  <c r="R10" i="203"/>
  <c r="Q10" i="203"/>
  <c r="R94" i="203"/>
  <c r="H77" i="203"/>
  <c r="E67" i="242" s="1"/>
  <c r="Q58" i="203"/>
  <c r="R58" i="203" s="1"/>
  <c r="R30" i="203"/>
  <c r="O74" i="203"/>
  <c r="R4" i="203"/>
  <c r="O54" i="204"/>
  <c r="R54" i="204" s="1"/>
  <c r="Q30" i="204"/>
  <c r="R30" i="204" s="1"/>
  <c r="O52" i="204"/>
  <c r="O73" i="204"/>
  <c r="Q60" i="204"/>
  <c r="R60" i="204" s="1"/>
  <c r="Q29" i="204"/>
  <c r="N71" i="205"/>
  <c r="L71" i="205"/>
  <c r="L78" i="205" s="1"/>
  <c r="N92" i="205"/>
  <c r="R92" i="205" s="1"/>
  <c r="Q29" i="205"/>
  <c r="R29" i="205"/>
  <c r="Q58" i="205"/>
  <c r="R58" i="205" s="1"/>
  <c r="N25" i="205"/>
  <c r="R53" i="206"/>
  <c r="R60" i="206"/>
  <c r="Q34" i="206"/>
  <c r="Q31" i="206"/>
  <c r="L15" i="206"/>
  <c r="R94" i="206"/>
  <c r="Q61" i="206"/>
  <c r="R61" i="206" s="1"/>
  <c r="R57" i="207"/>
  <c r="M49" i="207"/>
  <c r="Q56" i="207"/>
  <c r="R56" i="207" s="1"/>
  <c r="G25" i="207"/>
  <c r="Q56" i="208"/>
  <c r="R56" i="208" s="1"/>
  <c r="R15" i="208"/>
  <c r="Q10" i="208"/>
  <c r="R10" i="208" s="1"/>
  <c r="R57" i="208"/>
  <c r="Q16" i="209"/>
  <c r="Q56" i="209"/>
  <c r="R56" i="209" s="1"/>
  <c r="N62" i="210"/>
  <c r="R62" i="210" s="1"/>
  <c r="R51" i="210"/>
  <c r="Q26" i="210"/>
  <c r="O66" i="210"/>
  <c r="R66" i="210" s="1"/>
  <c r="R56" i="211"/>
  <c r="R52" i="211"/>
  <c r="Q32" i="211"/>
  <c r="R32" i="211" s="1"/>
  <c r="R75" i="211"/>
  <c r="P38" i="212"/>
  <c r="P49" i="212" s="1"/>
  <c r="P2" i="212" s="1"/>
  <c r="P95" i="212" s="1"/>
  <c r="P91" i="212" s="1"/>
  <c r="Q27" i="212"/>
  <c r="K71" i="212"/>
  <c r="K78" i="212" s="1"/>
  <c r="L71" i="212"/>
  <c r="R31" i="212"/>
  <c r="G49" i="212"/>
  <c r="G2" i="212" s="1"/>
  <c r="G95" i="212" s="1"/>
  <c r="I71" i="212"/>
  <c r="I78" i="212" s="1"/>
  <c r="O54" i="212"/>
  <c r="H76" i="242"/>
  <c r="P71" i="213"/>
  <c r="P78" i="213" s="1"/>
  <c r="M71" i="213"/>
  <c r="M78" i="213" s="1"/>
  <c r="I2" i="213"/>
  <c r="I95" i="213" s="1"/>
  <c r="I91" i="213" s="1"/>
  <c r="R93" i="214"/>
  <c r="O49" i="214"/>
  <c r="Q33" i="214"/>
  <c r="R33" i="214" s="1"/>
  <c r="R61" i="215"/>
  <c r="Q61" i="215"/>
  <c r="Q93" i="215"/>
  <c r="O53" i="215"/>
  <c r="R53" i="215" s="1"/>
  <c r="O38" i="215"/>
  <c r="R65" i="216"/>
  <c r="O53" i="216"/>
  <c r="H71" i="216"/>
  <c r="H78" i="216" s="1"/>
  <c r="R55" i="216"/>
  <c r="E80" i="242"/>
  <c r="M71" i="216"/>
  <c r="M78" i="216" s="1"/>
  <c r="Q33" i="216"/>
  <c r="R33" i="216" s="1"/>
  <c r="O12" i="216"/>
  <c r="Q56" i="216"/>
  <c r="R59" i="216"/>
  <c r="H38" i="217"/>
  <c r="R53" i="217"/>
  <c r="Q8" i="217"/>
  <c r="R8" i="217" s="1"/>
  <c r="J38" i="217"/>
  <c r="Q60" i="217"/>
  <c r="R60" i="217" s="1"/>
  <c r="Q17" i="218"/>
  <c r="Q6" i="218"/>
  <c r="O54" i="218"/>
  <c r="Q13" i="218"/>
  <c r="Q30" i="218"/>
  <c r="R30" i="218" s="1"/>
  <c r="R16" i="218"/>
  <c r="Q5" i="219"/>
  <c r="Q60" i="219"/>
  <c r="R60" i="219" s="1"/>
  <c r="O12" i="219"/>
  <c r="R12" i="219" s="1"/>
  <c r="H38" i="219"/>
  <c r="O53" i="219"/>
  <c r="Q31" i="219"/>
  <c r="R58" i="219"/>
  <c r="R65" i="219"/>
  <c r="L77" i="219"/>
  <c r="I83" i="242" s="1"/>
  <c r="R34" i="219"/>
  <c r="O51" i="220"/>
  <c r="R17" i="220"/>
  <c r="Q27" i="220"/>
  <c r="R27" i="220" s="1"/>
  <c r="O74" i="220"/>
  <c r="N38" i="220"/>
  <c r="F77" i="220"/>
  <c r="C84" i="242" s="1"/>
  <c r="P25" i="220"/>
  <c r="Q58" i="220"/>
  <c r="Q14" i="221"/>
  <c r="Q34" i="222"/>
  <c r="R34" i="222" s="1"/>
  <c r="Q16" i="222"/>
  <c r="O50" i="222"/>
  <c r="O52" i="222"/>
  <c r="R94" i="223"/>
  <c r="O54" i="223"/>
  <c r="K49" i="223"/>
  <c r="H78" i="223"/>
  <c r="E87" i="242"/>
  <c r="R75" i="223"/>
  <c r="R4" i="223"/>
  <c r="L71" i="223"/>
  <c r="R54" i="226"/>
  <c r="R62" i="227"/>
  <c r="R15" i="197"/>
  <c r="R28" i="201"/>
  <c r="K13" i="239"/>
  <c r="R32" i="151"/>
  <c r="N25" i="224"/>
  <c r="O52" i="224"/>
  <c r="R7" i="225"/>
  <c r="G38" i="225"/>
  <c r="R8" i="225"/>
  <c r="O38" i="225"/>
  <c r="Q34" i="225"/>
  <c r="R34" i="225" s="1"/>
  <c r="H38" i="226"/>
  <c r="Q26" i="226"/>
  <c r="R26" i="226" s="1"/>
  <c r="K38" i="226"/>
  <c r="R53" i="226"/>
  <c r="I71" i="226"/>
  <c r="O54" i="226"/>
  <c r="Q27" i="226"/>
  <c r="J77" i="226"/>
  <c r="G90" i="242" s="1"/>
  <c r="Q34" i="226"/>
  <c r="Q59" i="226"/>
  <c r="R59" i="226"/>
  <c r="J71" i="227"/>
  <c r="N62" i="227"/>
  <c r="O64" i="227"/>
  <c r="O74" i="227"/>
  <c r="Q59" i="228"/>
  <c r="J38" i="228"/>
  <c r="R43" i="228"/>
  <c r="O52" i="228"/>
  <c r="R52" i="228" s="1"/>
  <c r="Q29" i="228"/>
  <c r="O73" i="228"/>
  <c r="O76" i="228"/>
  <c r="O65" i="228"/>
  <c r="R44" i="228"/>
  <c r="Q6" i="228"/>
  <c r="N71" i="229"/>
  <c r="Q13" i="229"/>
  <c r="Q57" i="229"/>
  <c r="Q34" i="229"/>
  <c r="Q3" i="229"/>
  <c r="Q31" i="229"/>
  <c r="R47" i="229"/>
  <c r="Q14" i="229"/>
  <c r="R14" i="229"/>
  <c r="Q10" i="230"/>
  <c r="O50" i="230"/>
  <c r="R50" i="230" s="1"/>
  <c r="K38" i="230"/>
  <c r="I38" i="230"/>
  <c r="Q14" i="230"/>
  <c r="O66" i="230"/>
  <c r="R66" i="230" s="1"/>
  <c r="N77" i="231"/>
  <c r="K95" i="242" s="1"/>
  <c r="K25" i="231"/>
  <c r="R13" i="231"/>
  <c r="Q33" i="231"/>
  <c r="Q30" i="231"/>
  <c r="Q56" i="231"/>
  <c r="R56" i="231" s="1"/>
  <c r="G38" i="231"/>
  <c r="Q31" i="231"/>
  <c r="I25" i="231"/>
  <c r="Q5" i="231"/>
  <c r="Q60" i="232"/>
  <c r="Q30" i="232"/>
  <c r="R43" i="232"/>
  <c r="Q31" i="232"/>
  <c r="Q29" i="232"/>
  <c r="Q34" i="233"/>
  <c r="N77" i="233"/>
  <c r="K97" i="242" s="1"/>
  <c r="G77" i="233"/>
  <c r="P71" i="233"/>
  <c r="P78" i="233" s="1"/>
  <c r="R58" i="233"/>
  <c r="O76" i="233"/>
  <c r="R76" i="233" s="1"/>
  <c r="Q17" i="233"/>
  <c r="O12" i="233"/>
  <c r="R64" i="234"/>
  <c r="R32" i="234"/>
  <c r="R53" i="234"/>
  <c r="O53" i="234"/>
  <c r="R56" i="234"/>
  <c r="Q28" i="234"/>
  <c r="R28" i="234" s="1"/>
  <c r="Q5" i="234"/>
  <c r="R34" i="234"/>
  <c r="Q31" i="234"/>
  <c r="R31" i="234" s="1"/>
  <c r="Q9" i="234"/>
  <c r="R9" i="234" s="1"/>
  <c r="Q16" i="234"/>
  <c r="R16" i="234" s="1"/>
  <c r="R53" i="235"/>
  <c r="J38" i="235"/>
  <c r="Q9" i="235"/>
  <c r="H71" i="235"/>
  <c r="Q16" i="235"/>
  <c r="Q30" i="235"/>
  <c r="R30" i="235" s="1"/>
  <c r="Q13" i="235"/>
  <c r="O52" i="235"/>
  <c r="R52" i="235" s="1"/>
  <c r="Q58" i="235"/>
  <c r="Q3" i="235"/>
  <c r="Q59" i="236"/>
  <c r="P38" i="236"/>
  <c r="P71" i="236"/>
  <c r="P78" i="236" s="1"/>
  <c r="K71" i="236"/>
  <c r="N77" i="236"/>
  <c r="K100" i="242" s="1"/>
  <c r="L77" i="236"/>
  <c r="I100" i="242" s="1"/>
  <c r="Q6" i="236"/>
  <c r="R6" i="236" s="1"/>
  <c r="J38" i="236"/>
  <c r="O12" i="236"/>
  <c r="R12" i="236"/>
  <c r="R51" i="237"/>
  <c r="R30" i="237"/>
  <c r="R45" i="237"/>
  <c r="R34" i="237"/>
  <c r="K71" i="238"/>
  <c r="O52" i="238"/>
  <c r="Q30" i="238"/>
  <c r="R30" i="238" s="1"/>
  <c r="Q31" i="238"/>
  <c r="Q5" i="238"/>
  <c r="O74" i="238"/>
  <c r="M78" i="238"/>
  <c r="J102" i="242"/>
  <c r="Q59" i="238"/>
  <c r="O65" i="238"/>
  <c r="O12" i="238"/>
  <c r="R12" i="238" s="1"/>
  <c r="Q55" i="238"/>
  <c r="H16" i="239"/>
  <c r="Q27" i="209"/>
  <c r="R27" i="209" s="1"/>
  <c r="Q7" i="221"/>
  <c r="Q29" i="216"/>
  <c r="R29" i="216" s="1"/>
  <c r="R15" i="170"/>
  <c r="M27" i="239"/>
  <c r="R45" i="147"/>
  <c r="K55" i="239"/>
  <c r="J30" i="239"/>
  <c r="M17" i="239"/>
  <c r="Q7" i="201"/>
  <c r="R7" i="201" s="1"/>
  <c r="R75" i="238"/>
  <c r="R17" i="207"/>
  <c r="L32" i="239"/>
  <c r="Q34" i="238"/>
  <c r="R34" i="238" s="1"/>
  <c r="R4" i="218"/>
  <c r="Q27" i="177"/>
  <c r="R27" i="177" s="1"/>
  <c r="R89" i="141"/>
  <c r="F46" i="239"/>
  <c r="Q9" i="167"/>
  <c r="R9" i="167" s="1"/>
  <c r="R31" i="156"/>
  <c r="R90" i="141"/>
  <c r="J77" i="147"/>
  <c r="G11" i="242" s="1"/>
  <c r="R33" i="139"/>
  <c r="R56" i="166"/>
  <c r="Q59" i="164"/>
  <c r="R59" i="164" s="1"/>
  <c r="R54" i="147"/>
  <c r="R75" i="140"/>
  <c r="D46" i="239"/>
  <c r="Q33" i="224"/>
  <c r="Q13" i="225"/>
  <c r="I77" i="225"/>
  <c r="F89" i="242" s="1"/>
  <c r="Q4" i="225"/>
  <c r="O74" i="225"/>
  <c r="R74" i="225" s="1"/>
  <c r="O12" i="225"/>
  <c r="R12" i="225" s="1"/>
  <c r="R69" i="225"/>
  <c r="O75" i="226"/>
  <c r="R75" i="226" s="1"/>
  <c r="R30" i="226"/>
  <c r="Q55" i="226"/>
  <c r="R55" i="226" s="1"/>
  <c r="Q5" i="226"/>
  <c r="J71" i="226"/>
  <c r="G71" i="226"/>
  <c r="Q17" i="226"/>
  <c r="R17" i="226" s="1"/>
  <c r="Q4" i="227"/>
  <c r="R43" i="227"/>
  <c r="Q56" i="227"/>
  <c r="R56" i="227" s="1"/>
  <c r="R66" i="227"/>
  <c r="R74" i="228"/>
  <c r="Q57" i="228"/>
  <c r="R57" i="228" s="1"/>
  <c r="Q55" i="229"/>
  <c r="K25" i="229"/>
  <c r="Q26" i="229"/>
  <c r="O65" i="229"/>
  <c r="O52" i="230"/>
  <c r="R52" i="230" s="1"/>
  <c r="H25" i="230"/>
  <c r="P71" i="230"/>
  <c r="P78" i="230" s="1"/>
  <c r="J38" i="230"/>
  <c r="M38" i="230"/>
  <c r="O12" i="230"/>
  <c r="R12" i="230" s="1"/>
  <c r="Q9" i="230"/>
  <c r="Q10" i="231"/>
  <c r="R10" i="231" s="1"/>
  <c r="Q58" i="231"/>
  <c r="R58" i="231" s="1"/>
  <c r="H25" i="231"/>
  <c r="G25" i="231"/>
  <c r="G49" i="231" s="1"/>
  <c r="O53" i="231"/>
  <c r="O54" i="231"/>
  <c r="R31" i="231"/>
  <c r="Q16" i="232"/>
  <c r="R16" i="232" s="1"/>
  <c r="J77" i="232"/>
  <c r="G96" i="242" s="1"/>
  <c r="M38" i="232"/>
  <c r="R14" i="233"/>
  <c r="G25" i="233"/>
  <c r="I71" i="233"/>
  <c r="Q58" i="233"/>
  <c r="Q26" i="233"/>
  <c r="R26" i="233" s="1"/>
  <c r="O65" i="235"/>
  <c r="O51" i="235"/>
  <c r="O76" i="235"/>
  <c r="R76" i="235" s="1"/>
  <c r="O54" i="235"/>
  <c r="Q4" i="236"/>
  <c r="R4" i="236" s="1"/>
  <c r="Q34" i="236"/>
  <c r="N71" i="236"/>
  <c r="R62" i="236"/>
  <c r="G71" i="236"/>
  <c r="R74" i="237"/>
  <c r="R52" i="237"/>
  <c r="R60" i="237"/>
  <c r="R58" i="237"/>
  <c r="G38" i="238"/>
  <c r="R29" i="238"/>
  <c r="L33" i="239"/>
  <c r="J93" i="209"/>
  <c r="M93" i="209"/>
  <c r="N93" i="209"/>
  <c r="I93" i="209"/>
  <c r="G93" i="209"/>
  <c r="F93" i="209"/>
  <c r="K93" i="209"/>
  <c r="O93" i="209"/>
  <c r="L93" i="209"/>
  <c r="H93" i="209"/>
  <c r="P93" i="209"/>
  <c r="L55" i="239"/>
  <c r="M66" i="239"/>
  <c r="Q16" i="214"/>
  <c r="R16" i="214" s="1"/>
  <c r="H77" i="205"/>
  <c r="E69" i="242" s="1"/>
  <c r="Q28" i="201"/>
  <c r="H32" i="239"/>
  <c r="R64" i="209"/>
  <c r="R52" i="147"/>
  <c r="N48" i="239"/>
  <c r="R73" i="141"/>
  <c r="F48" i="239"/>
  <c r="O76" i="157"/>
  <c r="R76" i="157" s="1"/>
  <c r="R27" i="147"/>
  <c r="Q16" i="141"/>
  <c r="O76" i="147"/>
  <c r="O76" i="224"/>
  <c r="R76" i="224" s="1"/>
  <c r="O64" i="224"/>
  <c r="R64" i="224" s="1"/>
  <c r="Q13" i="224"/>
  <c r="R13" i="224" s="1"/>
  <c r="O54" i="225"/>
  <c r="H38" i="225"/>
  <c r="L81" i="225"/>
  <c r="R81" i="225" s="1"/>
  <c r="O53" i="225"/>
  <c r="R53" i="225" s="1"/>
  <c r="Q16" i="225"/>
  <c r="R16" i="225" s="1"/>
  <c r="O64" i="225"/>
  <c r="R64" i="225" s="1"/>
  <c r="Q31" i="225"/>
  <c r="R31" i="225" s="1"/>
  <c r="P38" i="225"/>
  <c r="R17" i="225"/>
  <c r="Q61" i="226"/>
  <c r="R16" i="226"/>
  <c r="R5" i="226"/>
  <c r="O53" i="226"/>
  <c r="Q32" i="226"/>
  <c r="R32" i="226"/>
  <c r="K71" i="226"/>
  <c r="F71" i="226"/>
  <c r="O65" i="226"/>
  <c r="O73" i="226"/>
  <c r="R28" i="227"/>
  <c r="Q6" i="227"/>
  <c r="R17" i="227"/>
  <c r="Q55" i="227"/>
  <c r="I71" i="227"/>
  <c r="Q57" i="227"/>
  <c r="O52" i="227"/>
  <c r="O73" i="227"/>
  <c r="Q13" i="227"/>
  <c r="R13" i="227" s="1"/>
  <c r="H38" i="227"/>
  <c r="Q58" i="227"/>
  <c r="R89" i="228"/>
  <c r="Q34" i="228"/>
  <c r="R34" i="228" s="1"/>
  <c r="R29" i="228"/>
  <c r="O66" i="228"/>
  <c r="Q9" i="228"/>
  <c r="R9" i="228" s="1"/>
  <c r="Q61" i="228"/>
  <c r="R61" i="228" s="1"/>
  <c r="R27" i="228"/>
  <c r="Q58" i="228"/>
  <c r="Q28" i="228"/>
  <c r="P71" i="228"/>
  <c r="P78" i="228" s="1"/>
  <c r="Q5" i="228"/>
  <c r="Q93" i="228"/>
  <c r="M71" i="229"/>
  <c r="Q30" i="229"/>
  <c r="R30" i="229" s="1"/>
  <c r="P25" i="229"/>
  <c r="R15" i="229"/>
  <c r="G77" i="229"/>
  <c r="D93" i="242" s="1"/>
  <c r="Q93" i="229"/>
  <c r="R93" i="229" s="1"/>
  <c r="R88" i="229"/>
  <c r="O76" i="229"/>
  <c r="Q61" i="229"/>
  <c r="R57" i="230"/>
  <c r="O65" i="230"/>
  <c r="R4" i="230"/>
  <c r="R54" i="230"/>
  <c r="O76" i="230"/>
  <c r="R76" i="230" s="1"/>
  <c r="O51" i="230"/>
  <c r="R51" i="230" s="1"/>
  <c r="Q58" i="230"/>
  <c r="R45" i="230"/>
  <c r="Q34" i="230"/>
  <c r="R34" i="230" s="1"/>
  <c r="O38" i="230"/>
  <c r="R29" i="231"/>
  <c r="M77" i="231"/>
  <c r="J95" i="242" s="1"/>
  <c r="Q27" i="231"/>
  <c r="O12" i="231"/>
  <c r="O25" i="231" s="1"/>
  <c r="Q4" i="231"/>
  <c r="O52" i="231"/>
  <c r="R52" i="231" s="1"/>
  <c r="Q16" i="231"/>
  <c r="R16" i="231" s="1"/>
  <c r="R45" i="231"/>
  <c r="R64" i="232"/>
  <c r="L88" i="232"/>
  <c r="N77" i="232"/>
  <c r="K96" i="242" s="1"/>
  <c r="Q17" i="232"/>
  <c r="O51" i="232"/>
  <c r="R51" i="232" s="1"/>
  <c r="R29" i="232"/>
  <c r="Q59" i="233"/>
  <c r="M71" i="233"/>
  <c r="M25" i="233"/>
  <c r="Q56" i="233"/>
  <c r="Q61" i="233"/>
  <c r="Q16" i="233"/>
  <c r="Q93" i="233"/>
  <c r="R93" i="233" s="1"/>
  <c r="Q61" i="234"/>
  <c r="Q27" i="234"/>
  <c r="R33" i="234"/>
  <c r="R44" i="234"/>
  <c r="F71" i="234"/>
  <c r="N25" i="234"/>
  <c r="R17" i="234"/>
  <c r="Q6" i="234"/>
  <c r="O66" i="234"/>
  <c r="Q8" i="234"/>
  <c r="R8" i="234" s="1"/>
  <c r="Q29" i="234"/>
  <c r="R29" i="234" s="1"/>
  <c r="R92" i="234"/>
  <c r="O66" i="235"/>
  <c r="O64" i="235"/>
  <c r="Q60" i="235"/>
  <c r="R60" i="235" s="1"/>
  <c r="Q33" i="236"/>
  <c r="R33" i="236" s="1"/>
  <c r="R57" i="237"/>
  <c r="J77" i="237"/>
  <c r="G101" i="242" s="1"/>
  <c r="H78" i="238"/>
  <c r="E102" i="242"/>
  <c r="Q29" i="238"/>
  <c r="G71" i="238"/>
  <c r="M38" i="170"/>
  <c r="R30" i="225"/>
  <c r="O65" i="207"/>
  <c r="R72" i="239"/>
  <c r="P27" i="239"/>
  <c r="Q58" i="170"/>
  <c r="R58" i="170" s="1"/>
  <c r="N55" i="239"/>
  <c r="L30" i="239"/>
  <c r="O30" i="239"/>
  <c r="Q9" i="201"/>
  <c r="R9" i="201" s="1"/>
  <c r="O50" i="189"/>
  <c r="R50" i="189" s="1"/>
  <c r="Q3" i="205"/>
  <c r="R3" i="205" s="1"/>
  <c r="R7" i="221"/>
  <c r="R10" i="180"/>
  <c r="R16" i="141"/>
  <c r="R28" i="146"/>
  <c r="O65" i="212"/>
  <c r="R65" i="212" s="1"/>
  <c r="R34" i="147"/>
  <c r="R12" i="147"/>
  <c r="Q27" i="141"/>
  <c r="Q55" i="141"/>
  <c r="O66" i="224"/>
  <c r="R66" i="224" s="1"/>
  <c r="Q14" i="224"/>
  <c r="P25" i="224"/>
  <c r="P49" i="224" s="1"/>
  <c r="P2" i="224" s="1"/>
  <c r="P95" i="224" s="1"/>
  <c r="P91" i="224" s="1"/>
  <c r="Q60" i="224"/>
  <c r="Q59" i="224"/>
  <c r="R59" i="224" s="1"/>
  <c r="Q26" i="224"/>
  <c r="R33" i="225"/>
  <c r="Q56" i="225"/>
  <c r="R56" i="225" s="1"/>
  <c r="I38" i="225"/>
  <c r="R27" i="225"/>
  <c r="R29" i="225"/>
  <c r="R9" i="225"/>
  <c r="O66" i="225"/>
  <c r="R66" i="225" s="1"/>
  <c r="R65" i="225"/>
  <c r="Q30" i="226"/>
  <c r="Q4" i="226"/>
  <c r="N38" i="226"/>
  <c r="M71" i="226"/>
  <c r="H71" i="226"/>
  <c r="F77" i="226"/>
  <c r="C90" i="242" s="1"/>
  <c r="R66" i="226"/>
  <c r="R74" i="226"/>
  <c r="K25" i="226"/>
  <c r="R34" i="226"/>
  <c r="R4" i="227"/>
  <c r="R33" i="227"/>
  <c r="K71" i="227"/>
  <c r="F71" i="227"/>
  <c r="M71" i="227"/>
  <c r="Q27" i="227"/>
  <c r="R27" i="227" s="1"/>
  <c r="F77" i="227"/>
  <c r="C91" i="242" s="1"/>
  <c r="Q61" i="227"/>
  <c r="R61" i="227" s="1"/>
  <c r="Q30" i="227"/>
  <c r="O76" i="227"/>
  <c r="O12" i="227"/>
  <c r="Q5" i="227"/>
  <c r="Q8" i="228"/>
  <c r="R8" i="228" s="1"/>
  <c r="R65" i="228"/>
  <c r="O12" i="228"/>
  <c r="R12" i="228" s="1"/>
  <c r="Q55" i="228"/>
  <c r="R55" i="228" s="1"/>
  <c r="Q14" i="228"/>
  <c r="Q7" i="228"/>
  <c r="O75" i="229"/>
  <c r="R75" i="229" s="1"/>
  <c r="Q58" i="229"/>
  <c r="R58" i="229" s="1"/>
  <c r="F71" i="229"/>
  <c r="R13" i="229"/>
  <c r="R3" i="229"/>
  <c r="H77" i="229"/>
  <c r="E93" i="242" s="1"/>
  <c r="K77" i="229"/>
  <c r="H93" i="242" s="1"/>
  <c r="O54" i="229"/>
  <c r="R54" i="229" s="1"/>
  <c r="O53" i="229"/>
  <c r="O66" i="229"/>
  <c r="R66" i="229" s="1"/>
  <c r="Q27" i="229"/>
  <c r="R65" i="229"/>
  <c r="R65" i="230"/>
  <c r="Q6" i="230"/>
  <c r="Q55" i="230"/>
  <c r="R55" i="230" s="1"/>
  <c r="P38" i="230"/>
  <c r="R60" i="230"/>
  <c r="Q7" i="230"/>
  <c r="Q14" i="231"/>
  <c r="R14" i="231" s="1"/>
  <c r="H77" i="231"/>
  <c r="E95" i="242" s="1"/>
  <c r="N25" i="231"/>
  <c r="R66" i="231"/>
  <c r="Q8" i="231"/>
  <c r="R8" i="231" s="1"/>
  <c r="Q61" i="231"/>
  <c r="Q17" i="231"/>
  <c r="R76" i="231"/>
  <c r="F71" i="231"/>
  <c r="F78" i="231" s="1"/>
  <c r="P25" i="231"/>
  <c r="F77" i="231"/>
  <c r="C95" i="242" s="1"/>
  <c r="R75" i="231"/>
  <c r="Q57" i="231"/>
  <c r="R57" i="231" s="1"/>
  <c r="J25" i="231"/>
  <c r="O64" i="232"/>
  <c r="O76" i="232"/>
  <c r="Q9" i="232"/>
  <c r="R9" i="232" s="1"/>
  <c r="Q93" i="232"/>
  <c r="F77" i="232"/>
  <c r="C96" i="242" s="1"/>
  <c r="L77" i="232"/>
  <c r="I96" i="242" s="1"/>
  <c r="Q6" i="232"/>
  <c r="R6" i="232" s="1"/>
  <c r="R45" i="232"/>
  <c r="Q27" i="232"/>
  <c r="R54" i="232"/>
  <c r="R4" i="232"/>
  <c r="O12" i="232"/>
  <c r="Q55" i="232"/>
  <c r="Q56" i="232"/>
  <c r="R56" i="232" s="1"/>
  <c r="I71" i="232"/>
  <c r="L71" i="233"/>
  <c r="J71" i="233"/>
  <c r="H25" i="233"/>
  <c r="J25" i="233"/>
  <c r="H77" i="233"/>
  <c r="I77" i="233"/>
  <c r="F97" i="242" s="1"/>
  <c r="Q30" i="233"/>
  <c r="R30" i="233" s="1"/>
  <c r="P25" i="233"/>
  <c r="Q13" i="233"/>
  <c r="Q32" i="234"/>
  <c r="J38" i="234"/>
  <c r="J49" i="234" s="1"/>
  <c r="J2" i="234" s="1"/>
  <c r="J95" i="234" s="1"/>
  <c r="J91" i="234" s="1"/>
  <c r="J25" i="234"/>
  <c r="Q17" i="234"/>
  <c r="R59" i="234"/>
  <c r="O65" i="234"/>
  <c r="R65" i="234" s="1"/>
  <c r="Q93" i="234"/>
  <c r="O73" i="235"/>
  <c r="Q17" i="235"/>
  <c r="Q33" i="235"/>
  <c r="R33" i="235" s="1"/>
  <c r="Q56" i="235"/>
  <c r="Q7" i="235"/>
  <c r="O73" i="236"/>
  <c r="O54" i="236"/>
  <c r="R54" i="236" s="1"/>
  <c r="O38" i="236"/>
  <c r="R29" i="237"/>
  <c r="R13" i="237"/>
  <c r="H25" i="237"/>
  <c r="N77" i="237"/>
  <c r="K101" i="242" s="1"/>
  <c r="R6" i="237"/>
  <c r="R9" i="237"/>
  <c r="R55" i="237"/>
  <c r="R47" i="238"/>
  <c r="I78" i="238"/>
  <c r="F102" i="242"/>
  <c r="Q27" i="238"/>
  <c r="R65" i="238"/>
  <c r="Q33" i="238"/>
  <c r="R33" i="238" s="1"/>
  <c r="K33" i="239"/>
  <c r="Q6" i="202"/>
  <c r="R6" i="202" s="1"/>
  <c r="R7" i="212"/>
  <c r="Q3" i="181"/>
  <c r="R3" i="181" s="1"/>
  <c r="K52" i="239"/>
  <c r="K30" i="239"/>
  <c r="Q27" i="140"/>
  <c r="R27" i="140" s="1"/>
  <c r="R88" i="213"/>
  <c r="R44" i="170"/>
  <c r="K32" i="239"/>
  <c r="J73" i="239"/>
  <c r="R15" i="205"/>
  <c r="K77" i="213"/>
  <c r="H77" i="242" s="1"/>
  <c r="Q7" i="233"/>
  <c r="R7" i="233" s="1"/>
  <c r="R43" i="238"/>
  <c r="K48" i="239"/>
  <c r="D93" i="239"/>
  <c r="R45" i="239"/>
  <c r="Q30" i="141"/>
  <c r="Q33" i="141"/>
  <c r="R81" i="138"/>
  <c r="F81" i="239"/>
  <c r="R81" i="157"/>
  <c r="R81" i="168"/>
  <c r="R81" i="158"/>
  <c r="R81" i="155"/>
  <c r="L81" i="156"/>
  <c r="R81" i="156" s="1"/>
  <c r="R81" i="154"/>
  <c r="R81" i="177"/>
  <c r="R81" i="185"/>
  <c r="R81" i="192"/>
  <c r="R81" i="197"/>
  <c r="R81" i="223"/>
  <c r="L81" i="224"/>
  <c r="R81" i="224" s="1"/>
  <c r="L81" i="238"/>
  <c r="R81" i="238" s="1"/>
  <c r="R81" i="201"/>
  <c r="R81" i="219"/>
  <c r="L81" i="228"/>
  <c r="R81" i="228" s="1"/>
  <c r="L81" i="190"/>
  <c r="R81" i="190" s="1"/>
  <c r="F77" i="239"/>
  <c r="R59" i="238"/>
  <c r="R55" i="238"/>
  <c r="R93" i="238"/>
  <c r="G78" i="238"/>
  <c r="O25" i="238"/>
  <c r="Q56" i="238"/>
  <c r="R56" i="238" s="1"/>
  <c r="O38" i="238"/>
  <c r="K38" i="238"/>
  <c r="N62" i="238"/>
  <c r="N71" i="238" s="1"/>
  <c r="N78" i="238" s="1"/>
  <c r="R74" i="238"/>
  <c r="R27" i="238"/>
  <c r="F77" i="238"/>
  <c r="C102" i="242" s="1"/>
  <c r="Q17" i="238"/>
  <c r="R17" i="238" s="1"/>
  <c r="H25" i="238"/>
  <c r="J25" i="238"/>
  <c r="R31" i="238"/>
  <c r="Q26" i="238"/>
  <c r="R26" i="238" s="1"/>
  <c r="K78" i="238"/>
  <c r="M38" i="238"/>
  <c r="I38" i="238"/>
  <c r="R5" i="238"/>
  <c r="F71" i="238"/>
  <c r="M25" i="238"/>
  <c r="I25" i="238"/>
  <c r="O71" i="238"/>
  <c r="R52" i="238"/>
  <c r="Q4" i="238"/>
  <c r="R4" i="238" s="1"/>
  <c r="N38" i="238"/>
  <c r="P38" i="238"/>
  <c r="Q93" i="238"/>
  <c r="J78" i="238"/>
  <c r="H92" i="238"/>
  <c r="J92" i="238"/>
  <c r="L92" i="238"/>
  <c r="F92" i="238"/>
  <c r="N25" i="238"/>
  <c r="N49" i="238" s="1"/>
  <c r="Q3" i="238"/>
  <c r="P25" i="238"/>
  <c r="J38" i="238"/>
  <c r="K25" i="238"/>
  <c r="G25" i="238"/>
  <c r="G49" i="238" s="1"/>
  <c r="G2" i="238" s="1"/>
  <c r="G95" i="238" s="1"/>
  <c r="G91" i="238" s="1"/>
  <c r="Q48" i="238"/>
  <c r="R48" i="238"/>
  <c r="H38" i="238"/>
  <c r="L78" i="238"/>
  <c r="P71" i="238"/>
  <c r="P78" i="238" s="1"/>
  <c r="R3" i="238"/>
  <c r="R8" i="237"/>
  <c r="R64" i="237"/>
  <c r="R27" i="237"/>
  <c r="R73" i="237"/>
  <c r="R16" i="237"/>
  <c r="R66" i="237"/>
  <c r="R4" i="237"/>
  <c r="R7" i="237"/>
  <c r="N38" i="237"/>
  <c r="P38" i="237"/>
  <c r="R56" i="237"/>
  <c r="R10" i="237"/>
  <c r="R15" i="237"/>
  <c r="R5" i="237"/>
  <c r="R28" i="237"/>
  <c r="I71" i="237"/>
  <c r="R61" i="237"/>
  <c r="N25" i="237"/>
  <c r="R81" i="237"/>
  <c r="M77" i="237"/>
  <c r="J101" i="242" s="1"/>
  <c r="H77" i="237"/>
  <c r="E101" i="242" s="1"/>
  <c r="R32" i="237"/>
  <c r="R69" i="237"/>
  <c r="R94" i="237"/>
  <c r="R44" i="237"/>
  <c r="N71" i="237"/>
  <c r="N78" i="237" s="1"/>
  <c r="K38" i="237"/>
  <c r="R26" i="237"/>
  <c r="I38" i="237"/>
  <c r="R53" i="237"/>
  <c r="L92" i="237"/>
  <c r="H92" i="237"/>
  <c r="F92" i="237"/>
  <c r="N92" i="237" s="1"/>
  <c r="J92" i="237"/>
  <c r="K71" i="237"/>
  <c r="R59" i="237"/>
  <c r="P25" i="237"/>
  <c r="K77" i="237"/>
  <c r="O25" i="237"/>
  <c r="O49" i="237" s="1"/>
  <c r="R31" i="237"/>
  <c r="Q46" i="237"/>
  <c r="R46" i="237" s="1"/>
  <c r="G71" i="237"/>
  <c r="K25" i="237"/>
  <c r="K49" i="237" s="1"/>
  <c r="H38" i="237"/>
  <c r="H49" i="237" s="1"/>
  <c r="O38" i="237"/>
  <c r="R14" i="237"/>
  <c r="F71" i="237"/>
  <c r="J25" i="237"/>
  <c r="L77" i="237"/>
  <c r="I101" i="242" s="1"/>
  <c r="R75" i="237"/>
  <c r="M38" i="237"/>
  <c r="R33" i="237"/>
  <c r="R65" i="237"/>
  <c r="N93" i="237"/>
  <c r="H93" i="237"/>
  <c r="K93" i="237"/>
  <c r="I93" i="237"/>
  <c r="P93" i="237"/>
  <c r="G93" i="237"/>
  <c r="O93" i="237"/>
  <c r="F93" i="237"/>
  <c r="J93" i="237"/>
  <c r="M93" i="237"/>
  <c r="L93" i="237"/>
  <c r="L71" i="237"/>
  <c r="M71" i="237"/>
  <c r="R88" i="237"/>
  <c r="M25" i="237"/>
  <c r="R3" i="237"/>
  <c r="Q48" i="237"/>
  <c r="R48" i="237" s="1"/>
  <c r="G77" i="237"/>
  <c r="I77" i="237"/>
  <c r="P71" i="237"/>
  <c r="P78" i="237" s="1"/>
  <c r="R54" i="237"/>
  <c r="R17" i="237"/>
  <c r="J38" i="237"/>
  <c r="J71" i="237"/>
  <c r="J78" i="237" s="1"/>
  <c r="H71" i="237"/>
  <c r="G25" i="237"/>
  <c r="G49" i="237" s="1"/>
  <c r="I25" i="237"/>
  <c r="F77" i="237"/>
  <c r="C101" i="242" s="1"/>
  <c r="R47" i="237"/>
  <c r="L71" i="236"/>
  <c r="L78" i="236" s="1"/>
  <c r="R5" i="236"/>
  <c r="R65" i="236"/>
  <c r="R59" i="236"/>
  <c r="R56" i="236"/>
  <c r="R73" i="236"/>
  <c r="J77" i="236"/>
  <c r="N25" i="236"/>
  <c r="J25" i="236"/>
  <c r="J49" i="236" s="1"/>
  <c r="Q27" i="236"/>
  <c r="R27" i="236" s="1"/>
  <c r="R32" i="236"/>
  <c r="R44" i="236"/>
  <c r="O76" i="236"/>
  <c r="R76" i="236" s="1"/>
  <c r="K77" i="236"/>
  <c r="H25" i="236"/>
  <c r="H49" i="236" s="1"/>
  <c r="K25" i="236"/>
  <c r="K49" i="236" s="1"/>
  <c r="K2" i="236" s="1"/>
  <c r="K95" i="236" s="1"/>
  <c r="K91" i="236" s="1"/>
  <c r="M38" i="236"/>
  <c r="Q5" i="236"/>
  <c r="N78" i="236"/>
  <c r="G77" i="236"/>
  <c r="R34" i="236"/>
  <c r="G25" i="236"/>
  <c r="G49" i="236" s="1"/>
  <c r="O25" i="236"/>
  <c r="O49" i="236" s="1"/>
  <c r="Q3" i="236"/>
  <c r="R3" i="236" s="1"/>
  <c r="Q30" i="236"/>
  <c r="R30" i="236" s="1"/>
  <c r="Q9" i="236"/>
  <c r="R9" i="236" s="1"/>
  <c r="Q32" i="236"/>
  <c r="J92" i="236"/>
  <c r="H92" i="236"/>
  <c r="F92" i="236"/>
  <c r="L92" i="236"/>
  <c r="H77" i="236"/>
  <c r="M77" i="236"/>
  <c r="Q46" i="236"/>
  <c r="R46" i="236" s="1"/>
  <c r="M25" i="236"/>
  <c r="I25" i="236"/>
  <c r="I49" i="236" s="1"/>
  <c r="N38" i="236"/>
  <c r="O51" i="236"/>
  <c r="R51" i="236" s="1"/>
  <c r="Q93" i="236"/>
  <c r="R93" i="236" s="1"/>
  <c r="L89" i="236"/>
  <c r="R89" i="236" s="1"/>
  <c r="I77" i="236"/>
  <c r="P25" i="236"/>
  <c r="P49" i="236" s="1"/>
  <c r="F77" i="236"/>
  <c r="C100" i="242" s="1"/>
  <c r="R27" i="235"/>
  <c r="R16" i="235"/>
  <c r="R17" i="235"/>
  <c r="R7" i="235"/>
  <c r="R54" i="235"/>
  <c r="R10" i="235"/>
  <c r="R64" i="235"/>
  <c r="R32" i="235"/>
  <c r="R28" i="235"/>
  <c r="R66" i="235"/>
  <c r="R56" i="235"/>
  <c r="R6" i="235"/>
  <c r="L69" i="235"/>
  <c r="R69" i="235" s="1"/>
  <c r="P71" i="235"/>
  <c r="P78" i="235" s="1"/>
  <c r="L89" i="235"/>
  <c r="R89" i="235" s="1"/>
  <c r="Q48" i="235"/>
  <c r="R48" i="235" s="1"/>
  <c r="O38" i="235"/>
  <c r="N38" i="235"/>
  <c r="R9" i="235"/>
  <c r="K77" i="235"/>
  <c r="H99" i="242" s="1"/>
  <c r="N77" i="235"/>
  <c r="Q27" i="235"/>
  <c r="N71" i="235"/>
  <c r="G71" i="235"/>
  <c r="G78" i="235" s="1"/>
  <c r="O74" i="235"/>
  <c r="R74" i="235" s="1"/>
  <c r="Q61" i="235"/>
  <c r="R61" i="235" s="1"/>
  <c r="L81" i="235"/>
  <c r="R81" i="235" s="1"/>
  <c r="Q31" i="235"/>
  <c r="R31" i="235" s="1"/>
  <c r="R58" i="235"/>
  <c r="I25" i="235"/>
  <c r="J25" i="235"/>
  <c r="M25" i="235"/>
  <c r="Q59" i="235"/>
  <c r="R59" i="235" s="1"/>
  <c r="M71" i="235"/>
  <c r="Q10" i="235"/>
  <c r="J92" i="235"/>
  <c r="F92" i="235"/>
  <c r="H92" i="235"/>
  <c r="L92" i="235"/>
  <c r="R65" i="235"/>
  <c r="M38" i="235"/>
  <c r="M77" i="235"/>
  <c r="J99" i="242" s="1"/>
  <c r="I71" i="235"/>
  <c r="R13" i="235"/>
  <c r="O75" i="235"/>
  <c r="R75" i="235" s="1"/>
  <c r="P25" i="235"/>
  <c r="K25" i="235"/>
  <c r="K49" i="235" s="1"/>
  <c r="Q4" i="235"/>
  <c r="R4" i="235" s="1"/>
  <c r="O12" i="235"/>
  <c r="O25" i="235" s="1"/>
  <c r="F77" i="235"/>
  <c r="C99" i="242" s="1"/>
  <c r="I38" i="235"/>
  <c r="K38" i="235"/>
  <c r="H78" i="235"/>
  <c r="F71" i="235"/>
  <c r="J71" i="235"/>
  <c r="J78" i="235" s="1"/>
  <c r="Q5" i="235"/>
  <c r="R5" i="235" s="1"/>
  <c r="Q34" i="235"/>
  <c r="R34" i="235" s="1"/>
  <c r="R3" i="235"/>
  <c r="I78" i="235"/>
  <c r="Q8" i="235"/>
  <c r="R8" i="235" s="1"/>
  <c r="Q55" i="235"/>
  <c r="R55" i="235" s="1"/>
  <c r="R72" i="235"/>
  <c r="R47" i="235"/>
  <c r="P38" i="235"/>
  <c r="O50" i="235"/>
  <c r="O71" i="235" s="1"/>
  <c r="R88" i="235"/>
  <c r="R45" i="235"/>
  <c r="N25" i="235"/>
  <c r="Q46" i="235"/>
  <c r="R46" i="235" s="1"/>
  <c r="Q26" i="235"/>
  <c r="R26" i="235" s="1"/>
  <c r="H38" i="235"/>
  <c r="R73" i="235"/>
  <c r="K71" i="235"/>
  <c r="R51" i="235"/>
  <c r="Q93" i="235"/>
  <c r="H25" i="235"/>
  <c r="H49" i="235" s="1"/>
  <c r="H2" i="235" s="1"/>
  <c r="H95" i="235" s="1"/>
  <c r="G25" i="235"/>
  <c r="G49" i="235" s="1"/>
  <c r="R27" i="234"/>
  <c r="R5" i="234"/>
  <c r="R52" i="234"/>
  <c r="R57" i="234"/>
  <c r="N71" i="234"/>
  <c r="O38" i="234"/>
  <c r="G38" i="234"/>
  <c r="Q58" i="234"/>
  <c r="R58" i="234" s="1"/>
  <c r="H71" i="234"/>
  <c r="K71" i="234"/>
  <c r="H25" i="234"/>
  <c r="Q3" i="234"/>
  <c r="Q55" i="234"/>
  <c r="R55" i="234" s="1"/>
  <c r="Q46" i="234"/>
  <c r="R46" i="234" s="1"/>
  <c r="I77" i="234"/>
  <c r="F98" i="242" s="1"/>
  <c r="L77" i="234"/>
  <c r="I98" i="242" s="1"/>
  <c r="O54" i="234"/>
  <c r="R54" i="234" s="1"/>
  <c r="R14" i="234"/>
  <c r="O52" i="234"/>
  <c r="R48" i="234"/>
  <c r="Q48" i="234"/>
  <c r="O76" i="234"/>
  <c r="R76" i="234" s="1"/>
  <c r="R61" i="234"/>
  <c r="O51" i="234"/>
  <c r="R51" i="234" s="1"/>
  <c r="P38" i="234"/>
  <c r="Q26" i="234"/>
  <c r="I71" i="234"/>
  <c r="Q30" i="234"/>
  <c r="R30" i="234" s="1"/>
  <c r="G25" i="234"/>
  <c r="L69" i="234"/>
  <c r="R69" i="234" s="1"/>
  <c r="R6" i="234"/>
  <c r="R66" i="234"/>
  <c r="G77" i="234"/>
  <c r="D98" i="242" s="1"/>
  <c r="J77" i="234"/>
  <c r="G98" i="242" s="1"/>
  <c r="Q57" i="234"/>
  <c r="O12" i="234"/>
  <c r="R12" i="234" s="1"/>
  <c r="H38" i="234"/>
  <c r="O75" i="234"/>
  <c r="R75" i="234" s="1"/>
  <c r="O50" i="234"/>
  <c r="M25" i="234"/>
  <c r="R3" i="234"/>
  <c r="O74" i="234"/>
  <c r="R74" i="234" s="1"/>
  <c r="M77" i="234"/>
  <c r="J98" i="242" s="1"/>
  <c r="R73" i="234"/>
  <c r="Q13" i="234"/>
  <c r="R13" i="234" s="1"/>
  <c r="M38" i="234"/>
  <c r="R60" i="234"/>
  <c r="L88" i="234"/>
  <c r="N38" i="234"/>
  <c r="N49" i="234" s="1"/>
  <c r="M71" i="234"/>
  <c r="J71" i="234"/>
  <c r="R45" i="234"/>
  <c r="I25" i="234"/>
  <c r="P25" i="234"/>
  <c r="P49" i="234" s="1"/>
  <c r="P71" i="234"/>
  <c r="P78" i="234" s="1"/>
  <c r="H77" i="234"/>
  <c r="K77" i="234"/>
  <c r="O94" i="234"/>
  <c r="R94" i="234" s="1"/>
  <c r="R93" i="234"/>
  <c r="R88" i="234"/>
  <c r="I38" i="234"/>
  <c r="R26" i="234"/>
  <c r="G71" i="234"/>
  <c r="R50" i="234"/>
  <c r="F77" i="234"/>
  <c r="C98" i="242" s="1"/>
  <c r="R47" i="234"/>
  <c r="K25" i="234"/>
  <c r="K49" i="234" s="1"/>
  <c r="R43" i="234"/>
  <c r="N77" i="234"/>
  <c r="J78" i="233"/>
  <c r="R17" i="233"/>
  <c r="R16" i="233"/>
  <c r="R59" i="233"/>
  <c r="L78" i="233"/>
  <c r="R75" i="233"/>
  <c r="I78" i="233"/>
  <c r="R34" i="233"/>
  <c r="O75" i="233"/>
  <c r="O25" i="233"/>
  <c r="R56" i="233"/>
  <c r="Q28" i="233"/>
  <c r="R28" i="233" s="1"/>
  <c r="R61" i="233"/>
  <c r="L89" i="233"/>
  <c r="R89" i="233" s="1"/>
  <c r="J38" i="233"/>
  <c r="J49" i="233" s="1"/>
  <c r="J2" i="233" s="1"/>
  <c r="N38" i="233"/>
  <c r="N49" i="233" s="1"/>
  <c r="R12" i="233"/>
  <c r="R13" i="233"/>
  <c r="R15" i="233"/>
  <c r="F71" i="233"/>
  <c r="I25" i="233"/>
  <c r="Q33" i="233"/>
  <c r="R33" i="233" s="1"/>
  <c r="J92" i="233"/>
  <c r="F92" i="233"/>
  <c r="H92" i="233"/>
  <c r="L92" i="233"/>
  <c r="I38" i="233"/>
  <c r="O38" i="233"/>
  <c r="R54" i="233"/>
  <c r="M78" i="233"/>
  <c r="K78" i="233"/>
  <c r="Q57" i="233"/>
  <c r="R57" i="233" s="1"/>
  <c r="O53" i="233"/>
  <c r="Q10" i="233"/>
  <c r="R10" i="233" s="1"/>
  <c r="O94" i="233"/>
  <c r="R94" i="233" s="1"/>
  <c r="Q60" i="233"/>
  <c r="R60" i="233" s="1"/>
  <c r="H38" i="233"/>
  <c r="H49" i="233" s="1"/>
  <c r="H2" i="233" s="1"/>
  <c r="H95" i="233" s="1"/>
  <c r="G38" i="233"/>
  <c r="R81" i="233"/>
  <c r="Q27" i="233"/>
  <c r="R27" i="233" s="1"/>
  <c r="O64" i="233"/>
  <c r="R64" i="233" s="1"/>
  <c r="R50" i="233"/>
  <c r="Q31" i="233"/>
  <c r="R31" i="233" s="1"/>
  <c r="F77" i="233"/>
  <c r="C97" i="242" s="1"/>
  <c r="P38" i="233"/>
  <c r="P49" i="233" s="1"/>
  <c r="P2" i="233" s="1"/>
  <c r="P95" i="233" s="1"/>
  <c r="P91" i="233" s="1"/>
  <c r="M38" i="233"/>
  <c r="M49" i="233" s="1"/>
  <c r="M2" i="233" s="1"/>
  <c r="M95" i="233" s="1"/>
  <c r="M91" i="233" s="1"/>
  <c r="N62" i="233"/>
  <c r="N71" i="233" s="1"/>
  <c r="Q46" i="233"/>
  <c r="R46" i="233" s="1"/>
  <c r="R72" i="233"/>
  <c r="R88" i="233"/>
  <c r="K38" i="233"/>
  <c r="K49" i="233" s="1"/>
  <c r="K2" i="233" s="1"/>
  <c r="K95" i="233" s="1"/>
  <c r="K91" i="233" s="1"/>
  <c r="R5" i="232"/>
  <c r="R27" i="232"/>
  <c r="R12" i="232"/>
  <c r="R31" i="232"/>
  <c r="R55" i="232"/>
  <c r="R93" i="232"/>
  <c r="H77" i="232"/>
  <c r="E96" i="242" s="1"/>
  <c r="O73" i="232"/>
  <c r="R73" i="232" s="1"/>
  <c r="R17" i="232"/>
  <c r="P25" i="232"/>
  <c r="O25" i="232"/>
  <c r="R30" i="232"/>
  <c r="N38" i="232"/>
  <c r="J38" i="232"/>
  <c r="R94" i="232"/>
  <c r="Q57" i="232"/>
  <c r="R57" i="232" s="1"/>
  <c r="R89" i="232"/>
  <c r="H71" i="232"/>
  <c r="J71" i="232"/>
  <c r="Q59" i="232"/>
  <c r="R59" i="232" s="1"/>
  <c r="J25" i="232"/>
  <c r="F71" i="232"/>
  <c r="F78" i="232" s="1"/>
  <c r="R76" i="232"/>
  <c r="K77" i="232"/>
  <c r="H96" i="242" s="1"/>
  <c r="R81" i="232"/>
  <c r="H38" i="232"/>
  <c r="K38" i="232"/>
  <c r="P71" i="232"/>
  <c r="P78" i="232" s="1"/>
  <c r="R44" i="232"/>
  <c r="K71" i="232"/>
  <c r="O65" i="232"/>
  <c r="R65" i="232" s="1"/>
  <c r="I25" i="232"/>
  <c r="H92" i="232"/>
  <c r="J92" i="232"/>
  <c r="L92" i="232"/>
  <c r="F92" i="232"/>
  <c r="I77" i="232"/>
  <c r="G77" i="232"/>
  <c r="M25" i="232"/>
  <c r="M49" i="232" s="1"/>
  <c r="O38" i="232"/>
  <c r="Q33" i="232"/>
  <c r="R33" i="232" s="1"/>
  <c r="L71" i="232"/>
  <c r="L78" i="232" s="1"/>
  <c r="G71" i="232"/>
  <c r="Q5" i="232"/>
  <c r="J78" i="232"/>
  <c r="M77" i="232"/>
  <c r="J96" i="242" s="1"/>
  <c r="G25" i="232"/>
  <c r="K25" i="232"/>
  <c r="I38" i="232"/>
  <c r="R46" i="232"/>
  <c r="Q46" i="232"/>
  <c r="N71" i="232"/>
  <c r="M71" i="232"/>
  <c r="Q26" i="232"/>
  <c r="N78" i="232"/>
  <c r="R60" i="232"/>
  <c r="N25" i="232"/>
  <c r="N49" i="232" s="1"/>
  <c r="H25" i="232"/>
  <c r="H49" i="232" s="1"/>
  <c r="Q3" i="232"/>
  <c r="R3" i="232" s="1"/>
  <c r="G38" i="232"/>
  <c r="P38" i="232"/>
  <c r="R26" i="232"/>
  <c r="O50" i="232"/>
  <c r="O71" i="232" s="1"/>
  <c r="R33" i="231"/>
  <c r="R30" i="231"/>
  <c r="R27" i="231"/>
  <c r="R61" i="231"/>
  <c r="R54" i="231"/>
  <c r="K49" i="231"/>
  <c r="R74" i="231"/>
  <c r="R48" i="231"/>
  <c r="Q48" i="231"/>
  <c r="R44" i="231"/>
  <c r="Q55" i="231"/>
  <c r="R55" i="231" s="1"/>
  <c r="O73" i="231"/>
  <c r="R73" i="231" s="1"/>
  <c r="Q6" i="231"/>
  <c r="R6" i="231" s="1"/>
  <c r="R43" i="231"/>
  <c r="O51" i="231"/>
  <c r="R51" i="231" s="1"/>
  <c r="Q9" i="231"/>
  <c r="R9" i="231" s="1"/>
  <c r="I71" i="231"/>
  <c r="K71" i="231"/>
  <c r="R72" i="231"/>
  <c r="R53" i="231"/>
  <c r="P38" i="231"/>
  <c r="P49" i="231" s="1"/>
  <c r="P2" i="231" s="1"/>
  <c r="P95" i="231" s="1"/>
  <c r="P91" i="231" s="1"/>
  <c r="M38" i="231"/>
  <c r="K38" i="231"/>
  <c r="R34" i="231"/>
  <c r="Q28" i="231"/>
  <c r="R28" i="231" s="1"/>
  <c r="O74" i="231"/>
  <c r="O65" i="231"/>
  <c r="R65" i="231" s="1"/>
  <c r="G71" i="231"/>
  <c r="N38" i="231"/>
  <c r="N49" i="231" s="1"/>
  <c r="R47" i="231"/>
  <c r="Q46" i="231"/>
  <c r="R46" i="231" s="1"/>
  <c r="Q32" i="231"/>
  <c r="R32" i="231" s="1"/>
  <c r="J71" i="231"/>
  <c r="M71" i="231"/>
  <c r="O64" i="231"/>
  <c r="R64" i="231" s="1"/>
  <c r="H38" i="231"/>
  <c r="H49" i="231" s="1"/>
  <c r="Q93" i="231"/>
  <c r="R93" i="231" s="1"/>
  <c r="R89" i="231"/>
  <c r="Q7" i="231"/>
  <c r="R7" i="231" s="1"/>
  <c r="R17" i="231"/>
  <c r="P71" i="231"/>
  <c r="P78" i="231" s="1"/>
  <c r="J77" i="231"/>
  <c r="G95" i="242" s="1"/>
  <c r="O50" i="231"/>
  <c r="H71" i="231"/>
  <c r="H78" i="231" s="1"/>
  <c r="R4" i="231"/>
  <c r="R5" i="231"/>
  <c r="L77" i="231"/>
  <c r="G77" i="231"/>
  <c r="D95" i="242" s="1"/>
  <c r="R60" i="231"/>
  <c r="H92" i="231"/>
  <c r="L92" i="231"/>
  <c r="F92" i="231"/>
  <c r="N92" i="231" s="1"/>
  <c r="J92" i="231"/>
  <c r="R50" i="231"/>
  <c r="N71" i="231"/>
  <c r="N78" i="231" s="1"/>
  <c r="R12" i="231"/>
  <c r="L88" i="231"/>
  <c r="R88" i="231" s="1"/>
  <c r="O38" i="231"/>
  <c r="O49" i="231" s="1"/>
  <c r="J38" i="231"/>
  <c r="J49" i="231" s="1"/>
  <c r="L81" i="231"/>
  <c r="Q26" i="231"/>
  <c r="R26" i="231" s="1"/>
  <c r="K77" i="231"/>
  <c r="H95" i="242" s="1"/>
  <c r="I77" i="231"/>
  <c r="L71" i="231"/>
  <c r="M25" i="231"/>
  <c r="M49" i="231" s="1"/>
  <c r="Q59" i="231"/>
  <c r="R59" i="231" s="1"/>
  <c r="I38" i="231"/>
  <c r="I49" i="231" s="1"/>
  <c r="I2" i="231" s="1"/>
  <c r="I95" i="231" s="1"/>
  <c r="I91" i="231" s="1"/>
  <c r="R13" i="230"/>
  <c r="R14" i="230"/>
  <c r="R6" i="230"/>
  <c r="R31" i="230"/>
  <c r="Q3" i="230"/>
  <c r="I71" i="230"/>
  <c r="R89" i="230"/>
  <c r="Q31" i="230"/>
  <c r="P25" i="230"/>
  <c r="P49" i="230" s="1"/>
  <c r="P2" i="230" s="1"/>
  <c r="K25" i="230"/>
  <c r="K49" i="230" s="1"/>
  <c r="K2" i="230" s="1"/>
  <c r="K95" i="230" s="1"/>
  <c r="M25" i="230"/>
  <c r="I77" i="230"/>
  <c r="F94" i="242" s="1"/>
  <c r="L77" i="230"/>
  <c r="F71" i="230"/>
  <c r="Q48" i="230"/>
  <c r="R48" i="230" s="1"/>
  <c r="O74" i="230"/>
  <c r="R74" i="230" s="1"/>
  <c r="R69" i="230"/>
  <c r="R9" i="230"/>
  <c r="R94" i="230"/>
  <c r="L71" i="230"/>
  <c r="Q59" i="230"/>
  <c r="R59" i="230" s="1"/>
  <c r="Q16" i="230"/>
  <c r="R16" i="230" s="1"/>
  <c r="Q61" i="230"/>
  <c r="R61" i="230" s="1"/>
  <c r="O64" i="230"/>
  <c r="R64" i="230" s="1"/>
  <c r="I25" i="230"/>
  <c r="I49" i="230" s="1"/>
  <c r="G77" i="230"/>
  <c r="J77" i="230"/>
  <c r="G94" i="242" s="1"/>
  <c r="R44" i="230"/>
  <c r="O75" i="230"/>
  <c r="R75" i="230" s="1"/>
  <c r="R58" i="230"/>
  <c r="Q28" i="230"/>
  <c r="R28" i="230" s="1"/>
  <c r="Q5" i="230"/>
  <c r="R5" i="230" s="1"/>
  <c r="R43" i="230"/>
  <c r="Q27" i="230"/>
  <c r="R27" i="230" s="1"/>
  <c r="H38" i="230"/>
  <c r="H49" i="230" s="1"/>
  <c r="O53" i="230"/>
  <c r="R7" i="230"/>
  <c r="R10" i="230"/>
  <c r="J25" i="230"/>
  <c r="J49" i="230" s="1"/>
  <c r="M77" i="230"/>
  <c r="J94" i="242" s="1"/>
  <c r="R73" i="230"/>
  <c r="G71" i="230"/>
  <c r="J71" i="230"/>
  <c r="Q46" i="230"/>
  <c r="R46" i="230"/>
  <c r="L93" i="230"/>
  <c r="F93" i="230"/>
  <c r="K93" i="230"/>
  <c r="P93" i="230"/>
  <c r="J93" i="230"/>
  <c r="O93" i="230"/>
  <c r="I93" i="230"/>
  <c r="N93" i="230"/>
  <c r="Q93" i="230" s="1"/>
  <c r="H93" i="230"/>
  <c r="M93" i="230"/>
  <c r="G93" i="230"/>
  <c r="R3" i="230"/>
  <c r="H77" i="230"/>
  <c r="E94" i="242" s="1"/>
  <c r="K77" i="230"/>
  <c r="H94" i="242" s="1"/>
  <c r="N62" i="230"/>
  <c r="R62" i="230" s="1"/>
  <c r="M71" i="230"/>
  <c r="F77" i="230"/>
  <c r="C94" i="242" s="1"/>
  <c r="R47" i="230"/>
  <c r="H92" i="230"/>
  <c r="N92" i="230" s="1"/>
  <c r="F92" i="230"/>
  <c r="L92" i="230"/>
  <c r="J92" i="230"/>
  <c r="O25" i="230"/>
  <c r="O49" i="230" s="1"/>
  <c r="N25" i="230"/>
  <c r="N49" i="230" s="1"/>
  <c r="G25" i="230"/>
  <c r="G49" i="230" s="1"/>
  <c r="N77" i="230"/>
  <c r="K94" i="242" s="1"/>
  <c r="H71" i="230"/>
  <c r="K71" i="230"/>
  <c r="R72" i="230"/>
  <c r="R52" i="229"/>
  <c r="R76" i="229"/>
  <c r="R73" i="229"/>
  <c r="R55" i="229"/>
  <c r="R12" i="229"/>
  <c r="H38" i="229"/>
  <c r="O51" i="229"/>
  <c r="R51" i="229" s="1"/>
  <c r="L71" i="229"/>
  <c r="O64" i="229"/>
  <c r="R64" i="229" s="1"/>
  <c r="R57" i="229"/>
  <c r="Q29" i="229"/>
  <c r="R29" i="229" s="1"/>
  <c r="I25" i="229"/>
  <c r="N25" i="229"/>
  <c r="J25" i="229"/>
  <c r="N38" i="229"/>
  <c r="M77" i="229"/>
  <c r="O73" i="229"/>
  <c r="Q28" i="229"/>
  <c r="R28" i="229" s="1"/>
  <c r="Q4" i="229"/>
  <c r="R4" i="229" s="1"/>
  <c r="L81" i="229"/>
  <c r="R81" i="229" s="1"/>
  <c r="R53" i="229"/>
  <c r="Q48" i="229"/>
  <c r="R48" i="229" s="1"/>
  <c r="R46" i="229"/>
  <c r="Q46" i="229"/>
  <c r="Q9" i="229"/>
  <c r="R9" i="229" s="1"/>
  <c r="F92" i="229"/>
  <c r="J92" i="229"/>
  <c r="L92" i="229"/>
  <c r="H92" i="229"/>
  <c r="O52" i="229"/>
  <c r="R26" i="229"/>
  <c r="G71" i="229"/>
  <c r="O74" i="229"/>
  <c r="R74" i="229" s="1"/>
  <c r="H25" i="229"/>
  <c r="J38" i="229"/>
  <c r="O38" i="229"/>
  <c r="R27" i="229"/>
  <c r="R61" i="229"/>
  <c r="R43" i="229"/>
  <c r="I71" i="229"/>
  <c r="R34" i="229"/>
  <c r="O25" i="229"/>
  <c r="O49" i="229" s="1"/>
  <c r="I38" i="229"/>
  <c r="J77" i="229"/>
  <c r="Q32" i="229"/>
  <c r="R32" i="229" s="1"/>
  <c r="R45" i="229"/>
  <c r="G78" i="229"/>
  <c r="H71" i="229"/>
  <c r="H78" i="229" s="1"/>
  <c r="O50" i="229"/>
  <c r="R50" i="229" s="1"/>
  <c r="Q60" i="229"/>
  <c r="R60" i="229" s="1"/>
  <c r="P71" i="229"/>
  <c r="P78" i="229" s="1"/>
  <c r="F77" i="229"/>
  <c r="C93" i="242" s="1"/>
  <c r="M38" i="229"/>
  <c r="P38" i="229"/>
  <c r="P49" i="229" s="1"/>
  <c r="P2" i="229" s="1"/>
  <c r="P95" i="229" s="1"/>
  <c r="P91" i="229" s="1"/>
  <c r="N77" i="229"/>
  <c r="L77" i="229"/>
  <c r="R31" i="229"/>
  <c r="R5" i="229"/>
  <c r="K38" i="229"/>
  <c r="J71" i="229"/>
  <c r="K71" i="229"/>
  <c r="K78" i="229" s="1"/>
  <c r="R44" i="229"/>
  <c r="G25" i="229"/>
  <c r="M25" i="229"/>
  <c r="G38" i="229"/>
  <c r="I77" i="229"/>
  <c r="R88" i="228"/>
  <c r="R60" i="228"/>
  <c r="R51" i="228"/>
  <c r="R66" i="228"/>
  <c r="R76" i="228"/>
  <c r="R58" i="228"/>
  <c r="R28" i="228"/>
  <c r="Q48" i="228"/>
  <c r="R48" i="228" s="1"/>
  <c r="M71" i="228"/>
  <c r="M38" i="228"/>
  <c r="Q26" i="228"/>
  <c r="R26" i="228" s="1"/>
  <c r="Q56" i="228"/>
  <c r="R56" i="228" s="1"/>
  <c r="I77" i="228"/>
  <c r="F92" i="242" s="1"/>
  <c r="M77" i="228"/>
  <c r="O54" i="228"/>
  <c r="R54" i="228" s="1"/>
  <c r="G25" i="228"/>
  <c r="G49" i="228" s="1"/>
  <c r="I25" i="228"/>
  <c r="R14" i="228"/>
  <c r="R5" i="228"/>
  <c r="Q30" i="228"/>
  <c r="R30" i="228" s="1"/>
  <c r="L71" i="228"/>
  <c r="G71" i="228"/>
  <c r="J92" i="228"/>
  <c r="L92" i="228"/>
  <c r="H92" i="228"/>
  <c r="F92" i="228"/>
  <c r="Q13" i="228"/>
  <c r="R13" i="228" s="1"/>
  <c r="F77" i="228"/>
  <c r="C92" i="242" s="1"/>
  <c r="Q10" i="228"/>
  <c r="R10" i="228" s="1"/>
  <c r="Q32" i="228"/>
  <c r="R32" i="228" s="1"/>
  <c r="H77" i="228"/>
  <c r="E92" i="242" s="1"/>
  <c r="N77" i="228"/>
  <c r="H25" i="228"/>
  <c r="H49" i="228" s="1"/>
  <c r="Q31" i="228"/>
  <c r="R31" i="228" s="1"/>
  <c r="R93" i="228"/>
  <c r="I71" i="228"/>
  <c r="R7" i="228"/>
  <c r="Q33" i="228"/>
  <c r="R33" i="228" s="1"/>
  <c r="I38" i="228"/>
  <c r="H38" i="228"/>
  <c r="R73" i="228"/>
  <c r="K77" i="228"/>
  <c r="H92" i="242" s="1"/>
  <c r="Q17" i="228"/>
  <c r="R17" i="228" s="1"/>
  <c r="J25" i="228"/>
  <c r="J49" i="228" s="1"/>
  <c r="R6" i="228"/>
  <c r="O64" i="228"/>
  <c r="R64" i="228" s="1"/>
  <c r="J71" i="228"/>
  <c r="Q3" i="228"/>
  <c r="R3" i="228" s="1"/>
  <c r="R59" i="228"/>
  <c r="P38" i="228"/>
  <c r="O38" i="228"/>
  <c r="Q46" i="228"/>
  <c r="R46" i="228" s="1"/>
  <c r="J77" i="228"/>
  <c r="G92" i="242" s="1"/>
  <c r="Q16" i="228"/>
  <c r="R16" i="228" s="1"/>
  <c r="N25" i="228"/>
  <c r="N49" i="228" s="1"/>
  <c r="P25" i="228"/>
  <c r="Q4" i="228"/>
  <c r="R4" i="228" s="1"/>
  <c r="N62" i="228"/>
  <c r="R62" i="228" s="1"/>
  <c r="F71" i="228"/>
  <c r="H71" i="228"/>
  <c r="L77" i="228"/>
  <c r="N71" i="228"/>
  <c r="O75" i="228"/>
  <c r="R75" i="228" s="1"/>
  <c r="K38" i="228"/>
  <c r="G77" i="228"/>
  <c r="K25" i="228"/>
  <c r="M25" i="228"/>
  <c r="R47" i="228"/>
  <c r="K71" i="228"/>
  <c r="O50" i="228"/>
  <c r="R52" i="227"/>
  <c r="R30" i="227"/>
  <c r="R93" i="227"/>
  <c r="R32" i="227"/>
  <c r="R75" i="227"/>
  <c r="F78" i="227"/>
  <c r="O94" i="227"/>
  <c r="R94" i="227" s="1"/>
  <c r="L77" i="227"/>
  <c r="I91" i="242" s="1"/>
  <c r="O53" i="227"/>
  <c r="R53" i="227" s="1"/>
  <c r="Q26" i="227"/>
  <c r="R26" i="227" s="1"/>
  <c r="R76" i="227"/>
  <c r="R12" i="227"/>
  <c r="Q34" i="227"/>
  <c r="R34" i="227" s="1"/>
  <c r="J25" i="227"/>
  <c r="Q46" i="227"/>
  <c r="R46" i="227" s="1"/>
  <c r="R69" i="227"/>
  <c r="Q31" i="227"/>
  <c r="R31" i="227" s="1"/>
  <c r="R16" i="227"/>
  <c r="Q48" i="227"/>
  <c r="R48" i="227" s="1"/>
  <c r="Q3" i="227"/>
  <c r="R3" i="227" s="1"/>
  <c r="O75" i="227"/>
  <c r="N71" i="227"/>
  <c r="R57" i="227"/>
  <c r="H77" i="227"/>
  <c r="M77" i="227"/>
  <c r="P38" i="227"/>
  <c r="K38" i="227"/>
  <c r="I25" i="227"/>
  <c r="I49" i="227" s="1"/>
  <c r="I2" i="227" s="1"/>
  <c r="I95" i="227" s="1"/>
  <c r="I91" i="227" s="1"/>
  <c r="K25" i="227"/>
  <c r="R5" i="227"/>
  <c r="G77" i="227"/>
  <c r="J38" i="227"/>
  <c r="R6" i="227"/>
  <c r="R47" i="227"/>
  <c r="Q59" i="227"/>
  <c r="R59" i="227" s="1"/>
  <c r="R55" i="227"/>
  <c r="O51" i="227"/>
  <c r="L71" i="227"/>
  <c r="I77" i="227"/>
  <c r="R44" i="227"/>
  <c r="N38" i="227"/>
  <c r="P25" i="227"/>
  <c r="P49" i="227" s="1"/>
  <c r="M25" i="227"/>
  <c r="R74" i="227"/>
  <c r="O65" i="227"/>
  <c r="R65" i="227" s="1"/>
  <c r="O54" i="227"/>
  <c r="R54" i="227" s="1"/>
  <c r="P71" i="227"/>
  <c r="P78" i="227" s="1"/>
  <c r="R51" i="227"/>
  <c r="K77" i="227"/>
  <c r="O38" i="227"/>
  <c r="G38" i="227"/>
  <c r="R64" i="227"/>
  <c r="H25" i="227"/>
  <c r="H49" i="227" s="1"/>
  <c r="G25" i="227"/>
  <c r="R73" i="227"/>
  <c r="J92" i="227"/>
  <c r="F92" i="227"/>
  <c r="L92" i="227"/>
  <c r="H92" i="227"/>
  <c r="J77" i="227"/>
  <c r="N77" i="227"/>
  <c r="K91" i="242" s="1"/>
  <c r="I38" i="227"/>
  <c r="M38" i="227"/>
  <c r="R58" i="227"/>
  <c r="O25" i="227"/>
  <c r="O49" i="227" s="1"/>
  <c r="N25" i="227"/>
  <c r="R61" i="226"/>
  <c r="R27" i="226"/>
  <c r="R31" i="226"/>
  <c r="R56" i="226"/>
  <c r="J38" i="226"/>
  <c r="G38" i="226"/>
  <c r="O76" i="226"/>
  <c r="R76" i="226" s="1"/>
  <c r="Q29" i="226"/>
  <c r="R29" i="226" s="1"/>
  <c r="N62" i="226"/>
  <c r="N71" i="226" s="1"/>
  <c r="R47" i="226"/>
  <c r="L77" i="226"/>
  <c r="I90" i="242" s="1"/>
  <c r="R73" i="226"/>
  <c r="O12" i="226"/>
  <c r="R12" i="226" s="1"/>
  <c r="N77" i="226"/>
  <c r="K90" i="242" s="1"/>
  <c r="K49" i="226"/>
  <c r="G25" i="226"/>
  <c r="G49" i="226" s="1"/>
  <c r="L90" i="226"/>
  <c r="R90" i="226" s="1"/>
  <c r="P71" i="226"/>
  <c r="P78" i="226" s="1"/>
  <c r="I38" i="226"/>
  <c r="Q58" i="226"/>
  <c r="R58" i="226" s="1"/>
  <c r="L69" i="226"/>
  <c r="L71" i="226" s="1"/>
  <c r="R65" i="226"/>
  <c r="K77" i="226"/>
  <c r="G77" i="226"/>
  <c r="N25" i="226"/>
  <c r="R93" i="226"/>
  <c r="R4" i="226"/>
  <c r="P38" i="226"/>
  <c r="R72" i="226"/>
  <c r="H77" i="226"/>
  <c r="M77" i="226"/>
  <c r="I25" i="226"/>
  <c r="I49" i="226" s="1"/>
  <c r="J25" i="226"/>
  <c r="J49" i="226" s="1"/>
  <c r="J92" i="226"/>
  <c r="L92" i="226"/>
  <c r="H92" i="226"/>
  <c r="F92" i="226"/>
  <c r="O52" i="226"/>
  <c r="R52" i="226" s="1"/>
  <c r="F78" i="226"/>
  <c r="Q48" i="226"/>
  <c r="R48" i="226" s="1"/>
  <c r="R88" i="226"/>
  <c r="Q3" i="226"/>
  <c r="R3" i="226" s="1"/>
  <c r="P25" i="226"/>
  <c r="O38" i="226"/>
  <c r="M38" i="226"/>
  <c r="O71" i="226"/>
  <c r="I77" i="226"/>
  <c r="H25" i="226"/>
  <c r="H49" i="226" s="1"/>
  <c r="M25" i="226"/>
  <c r="M49" i="226" s="1"/>
  <c r="M2" i="226" s="1"/>
  <c r="M95" i="226" s="1"/>
  <c r="M91" i="226" s="1"/>
  <c r="R59" i="225"/>
  <c r="R54" i="225"/>
  <c r="R4" i="225"/>
  <c r="G71" i="225"/>
  <c r="R13" i="225"/>
  <c r="O73" i="225"/>
  <c r="R73" i="225" s="1"/>
  <c r="J77" i="225"/>
  <c r="G89" i="242" s="1"/>
  <c r="L89" i="225"/>
  <c r="R89" i="225" s="1"/>
  <c r="I25" i="225"/>
  <c r="K25" i="225"/>
  <c r="K49" i="225" s="1"/>
  <c r="Q6" i="225"/>
  <c r="R6" i="225" s="1"/>
  <c r="M71" i="225"/>
  <c r="Q57" i="225"/>
  <c r="R57" i="225" s="1"/>
  <c r="R75" i="225"/>
  <c r="M38" i="225"/>
  <c r="O25" i="225"/>
  <c r="O49" i="225" s="1"/>
  <c r="F71" i="225"/>
  <c r="F77" i="225"/>
  <c r="C89" i="242" s="1"/>
  <c r="K38" i="225"/>
  <c r="Q58" i="225"/>
  <c r="R58" i="225" s="1"/>
  <c r="L77" i="225"/>
  <c r="I89" i="242" s="1"/>
  <c r="R52" i="225"/>
  <c r="O76" i="225"/>
  <c r="R76" i="225" s="1"/>
  <c r="G25" i="225"/>
  <c r="M25" i="225"/>
  <c r="O94" i="225"/>
  <c r="R94" i="225" s="1"/>
  <c r="I71" i="225"/>
  <c r="R50" i="225"/>
  <c r="N38" i="225"/>
  <c r="H92" i="225"/>
  <c r="F92" i="225"/>
  <c r="J92" i="225"/>
  <c r="L92" i="225"/>
  <c r="G77" i="225"/>
  <c r="D89" i="242" s="1"/>
  <c r="L93" i="225"/>
  <c r="F93" i="225"/>
  <c r="K93" i="225"/>
  <c r="M93" i="225"/>
  <c r="G93" i="225"/>
  <c r="J93" i="225"/>
  <c r="I93" i="225"/>
  <c r="H93" i="225"/>
  <c r="N93" i="225"/>
  <c r="P93" i="225"/>
  <c r="O93" i="225"/>
  <c r="N25" i="225"/>
  <c r="Q46" i="225"/>
  <c r="R46" i="225" s="1"/>
  <c r="L88" i="225"/>
  <c r="Q28" i="225"/>
  <c r="R28" i="225" s="1"/>
  <c r="H71" i="225"/>
  <c r="H78" i="225" s="1"/>
  <c r="K71" i="225"/>
  <c r="K78" i="225" s="1"/>
  <c r="O51" i="225"/>
  <c r="R51" i="225" s="1"/>
  <c r="M77" i="225"/>
  <c r="N62" i="225"/>
  <c r="R62" i="225" s="1"/>
  <c r="P25" i="225"/>
  <c r="P49" i="225" s="1"/>
  <c r="P2" i="225" s="1"/>
  <c r="J25" i="225"/>
  <c r="J49" i="225" s="1"/>
  <c r="R88" i="225"/>
  <c r="L71" i="225"/>
  <c r="J71" i="225"/>
  <c r="N77" i="225"/>
  <c r="K89" i="242" s="1"/>
  <c r="H25" i="225"/>
  <c r="H49" i="225" s="1"/>
  <c r="Q3" i="225"/>
  <c r="R3" i="225" s="1"/>
  <c r="R53" i="224"/>
  <c r="R75" i="224"/>
  <c r="R93" i="224"/>
  <c r="R60" i="224"/>
  <c r="R30" i="224"/>
  <c r="R88" i="224"/>
  <c r="R58" i="224"/>
  <c r="R65" i="224"/>
  <c r="I77" i="224"/>
  <c r="F88" i="242" s="1"/>
  <c r="L77" i="224"/>
  <c r="I88" i="242" s="1"/>
  <c r="R5" i="224"/>
  <c r="Q57" i="224"/>
  <c r="R57" i="224" s="1"/>
  <c r="R31" i="224"/>
  <c r="L92" i="224"/>
  <c r="H92" i="224"/>
  <c r="J92" i="224"/>
  <c r="F92" i="224"/>
  <c r="N62" i="224"/>
  <c r="R62" i="224" s="1"/>
  <c r="R61" i="224"/>
  <c r="R29" i="224"/>
  <c r="R14" i="224"/>
  <c r="R8" i="224"/>
  <c r="I71" i="224"/>
  <c r="R45" i="224"/>
  <c r="M38" i="224"/>
  <c r="M49" i="224" s="1"/>
  <c r="P38" i="224"/>
  <c r="Q10" i="224"/>
  <c r="R10" i="224" s="1"/>
  <c r="G71" i="224"/>
  <c r="G78" i="224" s="1"/>
  <c r="R73" i="224"/>
  <c r="O94" i="224"/>
  <c r="R94" i="224" s="1"/>
  <c r="R16" i="224"/>
  <c r="O12" i="224"/>
  <c r="O25" i="224" s="1"/>
  <c r="O49" i="224" s="1"/>
  <c r="K71" i="224"/>
  <c r="N38" i="224"/>
  <c r="I38" i="224"/>
  <c r="I49" i="224" s="1"/>
  <c r="Q30" i="224"/>
  <c r="J77" i="224"/>
  <c r="G88" i="242" s="1"/>
  <c r="H77" i="224"/>
  <c r="E88" i="242" s="1"/>
  <c r="R32" i="224"/>
  <c r="Q9" i="224"/>
  <c r="R9" i="224" s="1"/>
  <c r="L69" i="224"/>
  <c r="R69" i="224" s="1"/>
  <c r="R34" i="224"/>
  <c r="R44" i="224"/>
  <c r="O51" i="224"/>
  <c r="R51" i="224" s="1"/>
  <c r="F71" i="224"/>
  <c r="R89" i="224"/>
  <c r="K38" i="224"/>
  <c r="K49" i="224" s="1"/>
  <c r="K2" i="224" s="1"/>
  <c r="K95" i="224" s="1"/>
  <c r="K91" i="224" s="1"/>
  <c r="G38" i="224"/>
  <c r="G49" i="224" s="1"/>
  <c r="O38" i="224"/>
  <c r="R52" i="224"/>
  <c r="R48" i="224"/>
  <c r="Q48" i="224"/>
  <c r="K78" i="224"/>
  <c r="N77" i="224"/>
  <c r="K88" i="242" s="1"/>
  <c r="R33" i="224"/>
  <c r="J71" i="224"/>
  <c r="M71" i="224"/>
  <c r="H38" i="224"/>
  <c r="H49" i="224" s="1"/>
  <c r="H2" i="224" s="1"/>
  <c r="H95" i="224" s="1"/>
  <c r="F77" i="224"/>
  <c r="C88" i="242" s="1"/>
  <c r="R47" i="224"/>
  <c r="M77" i="224"/>
  <c r="O50" i="224"/>
  <c r="R50" i="224" s="1"/>
  <c r="H71" i="224"/>
  <c r="R26" i="224"/>
  <c r="J38" i="224"/>
  <c r="J49" i="224" s="1"/>
  <c r="K78" i="223"/>
  <c r="R61" i="223"/>
  <c r="G78" i="223"/>
  <c r="R92" i="223"/>
  <c r="R53" i="223"/>
  <c r="R32" i="223"/>
  <c r="R12" i="223"/>
  <c r="Q48" i="223"/>
  <c r="R48" i="223" s="1"/>
  <c r="G38" i="223"/>
  <c r="M38" i="223"/>
  <c r="P38" i="223"/>
  <c r="I25" i="223"/>
  <c r="I49" i="223" s="1"/>
  <c r="I2" i="223" s="1"/>
  <c r="I95" i="223" s="1"/>
  <c r="R89" i="223"/>
  <c r="Q17" i="223"/>
  <c r="R17" i="223" s="1"/>
  <c r="Q56" i="223"/>
  <c r="R56" i="223" s="1"/>
  <c r="Q30" i="223"/>
  <c r="R30" i="223" s="1"/>
  <c r="G25" i="223"/>
  <c r="K2" i="223"/>
  <c r="K95" i="223" s="1"/>
  <c r="K91" i="223" s="1"/>
  <c r="N62" i="223"/>
  <c r="R62" i="223" s="1"/>
  <c r="R59" i="223"/>
  <c r="P71" i="223"/>
  <c r="P78" i="223" s="1"/>
  <c r="O52" i="223"/>
  <c r="O71" i="223" s="1"/>
  <c r="J38" i="223"/>
  <c r="Q5" i="223"/>
  <c r="R5" i="223" s="1"/>
  <c r="R54" i="223"/>
  <c r="I91" i="223"/>
  <c r="N25" i="223"/>
  <c r="N49" i="223" s="1"/>
  <c r="I77" i="223"/>
  <c r="O38" i="223"/>
  <c r="F78" i="223"/>
  <c r="H25" i="223"/>
  <c r="H49" i="223" s="1"/>
  <c r="H2" i="223" s="1"/>
  <c r="H95" i="223" s="1"/>
  <c r="H91" i="223" s="1"/>
  <c r="J25" i="223"/>
  <c r="O65" i="223"/>
  <c r="R65" i="223" s="1"/>
  <c r="Q93" i="223"/>
  <c r="R93" i="223" s="1"/>
  <c r="Q3" i="223"/>
  <c r="R3" i="223" s="1"/>
  <c r="Q26" i="223"/>
  <c r="R26" i="223" s="1"/>
  <c r="M25" i="223"/>
  <c r="M49" i="223" s="1"/>
  <c r="O25" i="223"/>
  <c r="O49" i="223" s="1"/>
  <c r="P25" i="223"/>
  <c r="P49" i="223" s="1"/>
  <c r="R88" i="223"/>
  <c r="R55" i="223"/>
  <c r="R50" i="222"/>
  <c r="R53" i="222"/>
  <c r="R14" i="222"/>
  <c r="R59" i="222"/>
  <c r="R33" i="222"/>
  <c r="R76" i="222"/>
  <c r="R61" i="222"/>
  <c r="R16" i="222"/>
  <c r="L93" i="222"/>
  <c r="F93" i="222"/>
  <c r="N93" i="222"/>
  <c r="H93" i="222"/>
  <c r="M93" i="222"/>
  <c r="P93" i="222"/>
  <c r="G93" i="222"/>
  <c r="I93" i="222"/>
  <c r="O93" i="222"/>
  <c r="J93" i="222"/>
  <c r="K93" i="222"/>
  <c r="G38" i="222"/>
  <c r="R89" i="222"/>
  <c r="G25" i="222"/>
  <c r="Q3" i="222"/>
  <c r="R7" i="222"/>
  <c r="R32" i="222"/>
  <c r="G71" i="222"/>
  <c r="M71" i="222"/>
  <c r="R52" i="222"/>
  <c r="Q10" i="222"/>
  <c r="R10" i="222" s="1"/>
  <c r="Q17" i="222"/>
  <c r="R17" i="222" s="1"/>
  <c r="Q46" i="222"/>
  <c r="R46" i="222" s="1"/>
  <c r="R4" i="222"/>
  <c r="Q48" i="222"/>
  <c r="R48" i="222" s="1"/>
  <c r="R45" i="222"/>
  <c r="P38" i="222"/>
  <c r="K38" i="222"/>
  <c r="O73" i="222"/>
  <c r="R73" i="222" s="1"/>
  <c r="M77" i="222"/>
  <c r="J86" i="242" s="1"/>
  <c r="R9" i="222"/>
  <c r="R44" i="222"/>
  <c r="H25" i="222"/>
  <c r="Q8" i="222"/>
  <c r="R8" i="222" s="1"/>
  <c r="R28" i="222"/>
  <c r="R66" i="222"/>
  <c r="H71" i="222"/>
  <c r="R31" i="222"/>
  <c r="O65" i="222"/>
  <c r="R65" i="222" s="1"/>
  <c r="Q59" i="222"/>
  <c r="H92" i="222"/>
  <c r="L92" i="222"/>
  <c r="F92" i="222"/>
  <c r="J92" i="222"/>
  <c r="Q55" i="222"/>
  <c r="R55" i="222" s="1"/>
  <c r="F77" i="222"/>
  <c r="C86" i="242" s="1"/>
  <c r="R47" i="222"/>
  <c r="Q27" i="222"/>
  <c r="R27" i="222" s="1"/>
  <c r="N38" i="222"/>
  <c r="Q26" i="222"/>
  <c r="I38" i="222"/>
  <c r="G77" i="222"/>
  <c r="D86" i="242" s="1"/>
  <c r="N77" i="222"/>
  <c r="K86" i="242" s="1"/>
  <c r="K71" i="222"/>
  <c r="H77" i="222"/>
  <c r="E86" i="242" s="1"/>
  <c r="I25" i="222"/>
  <c r="J25" i="222"/>
  <c r="R3" i="222"/>
  <c r="R6" i="222"/>
  <c r="R75" i="222"/>
  <c r="L71" i="222"/>
  <c r="N71" i="222"/>
  <c r="Q56" i="222"/>
  <c r="R56" i="222" s="1"/>
  <c r="Q61" i="222"/>
  <c r="Q29" i="222"/>
  <c r="R29" i="222" s="1"/>
  <c r="O51" i="222"/>
  <c r="H38" i="222"/>
  <c r="O38" i="222"/>
  <c r="I77" i="222"/>
  <c r="F86" i="242" s="1"/>
  <c r="R26" i="222"/>
  <c r="Q60" i="222"/>
  <c r="R60" i="222" s="1"/>
  <c r="N25" i="222"/>
  <c r="P25" i="222"/>
  <c r="I71" i="222"/>
  <c r="J77" i="222"/>
  <c r="G86" i="242" s="1"/>
  <c r="L88" i="222"/>
  <c r="R88" i="222" s="1"/>
  <c r="M25" i="222"/>
  <c r="K78" i="222"/>
  <c r="O25" i="222"/>
  <c r="O49" i="222" s="1"/>
  <c r="K25" i="222"/>
  <c r="J71" i="222"/>
  <c r="F71" i="222"/>
  <c r="R43" i="222"/>
  <c r="J38" i="222"/>
  <c r="M38" i="222"/>
  <c r="L77" i="222"/>
  <c r="K49" i="221"/>
  <c r="R34" i="221"/>
  <c r="R66" i="221"/>
  <c r="R65" i="221"/>
  <c r="R16" i="221"/>
  <c r="R92" i="221"/>
  <c r="R55" i="221"/>
  <c r="R53" i="221"/>
  <c r="N71" i="221"/>
  <c r="N78" i="221"/>
  <c r="H71" i="221"/>
  <c r="L71" i="221"/>
  <c r="L78" i="221" s="1"/>
  <c r="Q59" i="221"/>
  <c r="R59" i="221" s="1"/>
  <c r="Q48" i="221"/>
  <c r="R48" i="221" s="1"/>
  <c r="H77" i="221"/>
  <c r="E85" i="242" s="1"/>
  <c r="K77" i="221"/>
  <c r="H85" i="242" s="1"/>
  <c r="R52" i="221"/>
  <c r="N49" i="221"/>
  <c r="N2" i="221" s="1"/>
  <c r="J38" i="221"/>
  <c r="J49" i="221" s="1"/>
  <c r="O50" i="221"/>
  <c r="J71" i="221"/>
  <c r="L88" i="221"/>
  <c r="R58" i="221"/>
  <c r="G49" i="221"/>
  <c r="L93" i="221"/>
  <c r="F93" i="221"/>
  <c r="K93" i="221"/>
  <c r="P93" i="221"/>
  <c r="J93" i="221"/>
  <c r="O93" i="221"/>
  <c r="I93" i="221"/>
  <c r="N93" i="221"/>
  <c r="H93" i="221"/>
  <c r="M93" i="221"/>
  <c r="G93" i="221"/>
  <c r="O53" i="221"/>
  <c r="O94" i="221"/>
  <c r="R94" i="221" s="1"/>
  <c r="F77" i="221"/>
  <c r="C85" i="242" s="1"/>
  <c r="R51" i="221"/>
  <c r="P38" i="221"/>
  <c r="P49" i="221" s="1"/>
  <c r="P2" i="221" s="1"/>
  <c r="P95" i="221" s="1"/>
  <c r="M71" i="221"/>
  <c r="O64" i="221"/>
  <c r="R64" i="221" s="1"/>
  <c r="O73" i="221"/>
  <c r="R73" i="221" s="1"/>
  <c r="H49" i="221"/>
  <c r="R14" i="221"/>
  <c r="G71" i="221"/>
  <c r="K71" i="221"/>
  <c r="R47" i="221"/>
  <c r="G77" i="221"/>
  <c r="J77" i="221"/>
  <c r="I71" i="221"/>
  <c r="I2" i="221" s="1"/>
  <c r="F71" i="221"/>
  <c r="M77" i="221"/>
  <c r="R31" i="220"/>
  <c r="R10" i="220"/>
  <c r="R51" i="220"/>
  <c r="R64" i="220"/>
  <c r="R58" i="220"/>
  <c r="R13" i="220"/>
  <c r="O52" i="220"/>
  <c r="R52" i="220" s="1"/>
  <c r="I77" i="220"/>
  <c r="R16" i="220"/>
  <c r="Q57" i="220"/>
  <c r="R57" i="220" s="1"/>
  <c r="R75" i="220"/>
  <c r="F71" i="220"/>
  <c r="H71" i="220"/>
  <c r="G38" i="220"/>
  <c r="G49" i="220" s="1"/>
  <c r="R72" i="220"/>
  <c r="R88" i="220"/>
  <c r="R28" i="220"/>
  <c r="R94" i="220"/>
  <c r="H77" i="220"/>
  <c r="N77" i="220"/>
  <c r="K84" i="242" s="1"/>
  <c r="R9" i="220"/>
  <c r="J92" i="220"/>
  <c r="L92" i="220"/>
  <c r="H92" i="220"/>
  <c r="F92" i="220"/>
  <c r="N92" i="220" s="1"/>
  <c r="R55" i="220"/>
  <c r="K71" i="220"/>
  <c r="O50" i="220"/>
  <c r="R50" i="220" s="1"/>
  <c r="Q10" i="220"/>
  <c r="K77" i="220"/>
  <c r="H84" i="242" s="1"/>
  <c r="R29" i="220"/>
  <c r="Q30" i="220"/>
  <c r="R30" i="220" s="1"/>
  <c r="M93" i="220"/>
  <c r="G93" i="220"/>
  <c r="J93" i="220"/>
  <c r="K93" i="220"/>
  <c r="N93" i="220"/>
  <c r="L93" i="220"/>
  <c r="I93" i="220"/>
  <c r="O93" i="220"/>
  <c r="F93" i="220"/>
  <c r="P93" i="220"/>
  <c r="H93" i="220"/>
  <c r="L71" i="220"/>
  <c r="G71" i="220"/>
  <c r="R53" i="220"/>
  <c r="I38" i="220"/>
  <c r="I49" i="220" s="1"/>
  <c r="H38" i="220"/>
  <c r="H49" i="220" s="1"/>
  <c r="H2" i="220" s="1"/>
  <c r="H95" i="220" s="1"/>
  <c r="R43" i="220"/>
  <c r="O65" i="220"/>
  <c r="R65" i="220" s="1"/>
  <c r="R8" i="220"/>
  <c r="J77" i="220"/>
  <c r="G84" i="242" s="1"/>
  <c r="P71" i="220"/>
  <c r="P78" i="220" s="1"/>
  <c r="L15" i="220"/>
  <c r="R15" i="220" s="1"/>
  <c r="Q48" i="220"/>
  <c r="R48" i="220" s="1"/>
  <c r="N71" i="220"/>
  <c r="M71" i="220"/>
  <c r="R59" i="220"/>
  <c r="P38" i="220"/>
  <c r="P49" i="220" s="1"/>
  <c r="P2" i="220" s="1"/>
  <c r="P95" i="220" s="1"/>
  <c r="O38" i="220"/>
  <c r="O49" i="220" s="1"/>
  <c r="Q46" i="220"/>
  <c r="R46" i="220" s="1"/>
  <c r="O73" i="220"/>
  <c r="R73" i="220" s="1"/>
  <c r="G77" i="220"/>
  <c r="R60" i="220"/>
  <c r="M77" i="220"/>
  <c r="I71" i="220"/>
  <c r="K38" i="220"/>
  <c r="K49" i="220" s="1"/>
  <c r="K2" i="220" s="1"/>
  <c r="K95" i="220" s="1"/>
  <c r="J71" i="220"/>
  <c r="M38" i="220"/>
  <c r="M49" i="220" s="1"/>
  <c r="Q26" i="220"/>
  <c r="R26" i="220" s="1"/>
  <c r="L77" i="220"/>
  <c r="I84" i="242" s="1"/>
  <c r="R88" i="219"/>
  <c r="R31" i="219"/>
  <c r="R28" i="219"/>
  <c r="L78" i="219"/>
  <c r="H92" i="219"/>
  <c r="J92" i="219"/>
  <c r="F92" i="219"/>
  <c r="L92" i="219"/>
  <c r="Q57" i="219"/>
  <c r="R57" i="219" s="1"/>
  <c r="O75" i="219"/>
  <c r="R75" i="219" s="1"/>
  <c r="Q14" i="219"/>
  <c r="R14" i="219" s="1"/>
  <c r="O64" i="219"/>
  <c r="R64" i="219" s="1"/>
  <c r="R7" i="219"/>
  <c r="R5" i="219"/>
  <c r="Q16" i="219"/>
  <c r="R16" i="219" s="1"/>
  <c r="P71" i="219"/>
  <c r="P78" i="219" s="1"/>
  <c r="R10" i="219"/>
  <c r="M25" i="219"/>
  <c r="M49" i="219" s="1"/>
  <c r="H25" i="219"/>
  <c r="H49" i="219" s="1"/>
  <c r="R59" i="219"/>
  <c r="O52" i="219"/>
  <c r="R52" i="219" s="1"/>
  <c r="R9" i="219"/>
  <c r="H71" i="219"/>
  <c r="R4" i="219"/>
  <c r="N77" i="219"/>
  <c r="K83" i="242" s="1"/>
  <c r="J77" i="219"/>
  <c r="G83" i="242" s="1"/>
  <c r="L93" i="219"/>
  <c r="F93" i="219"/>
  <c r="M93" i="219"/>
  <c r="G93" i="219"/>
  <c r="O93" i="219"/>
  <c r="P93" i="219"/>
  <c r="H93" i="219"/>
  <c r="J93" i="219"/>
  <c r="I93" i="219"/>
  <c r="K93" i="219"/>
  <c r="N93" i="219"/>
  <c r="R76" i="219"/>
  <c r="R8" i="219"/>
  <c r="R66" i="219"/>
  <c r="G25" i="219"/>
  <c r="G49" i="219" s="1"/>
  <c r="J25" i="219"/>
  <c r="J49" i="219" s="1"/>
  <c r="R27" i="219"/>
  <c r="R53" i="219"/>
  <c r="L71" i="219"/>
  <c r="F71" i="219"/>
  <c r="Q48" i="219"/>
  <c r="R48" i="219" s="1"/>
  <c r="K78" i="219"/>
  <c r="R73" i="219"/>
  <c r="R29" i="219"/>
  <c r="Q46" i="219"/>
  <c r="R46" i="219" s="1"/>
  <c r="R44" i="219"/>
  <c r="K25" i="219"/>
  <c r="K49" i="219" s="1"/>
  <c r="Q3" i="219"/>
  <c r="R3" i="219" s="1"/>
  <c r="R32" i="219"/>
  <c r="K71" i="219"/>
  <c r="N71" i="219"/>
  <c r="G77" i="219"/>
  <c r="I25" i="219"/>
  <c r="I49" i="219" s="1"/>
  <c r="F77" i="219"/>
  <c r="C83" i="242" s="1"/>
  <c r="I71" i="219"/>
  <c r="G71" i="219"/>
  <c r="M77" i="219"/>
  <c r="J83" i="242" s="1"/>
  <c r="P25" i="219"/>
  <c r="P49" i="219" s="1"/>
  <c r="I78" i="219"/>
  <c r="N25" i="219"/>
  <c r="N49" i="219" s="1"/>
  <c r="O25" i="219"/>
  <c r="O49" i="219" s="1"/>
  <c r="J71" i="219"/>
  <c r="M71" i="219"/>
  <c r="H77" i="219"/>
  <c r="M78" i="218"/>
  <c r="R52" i="218"/>
  <c r="R28" i="218"/>
  <c r="R17" i="218"/>
  <c r="N62" i="218"/>
  <c r="R62" i="218" s="1"/>
  <c r="P38" i="218"/>
  <c r="Q57" i="218"/>
  <c r="R57" i="218" s="1"/>
  <c r="H71" i="218"/>
  <c r="M71" i="218"/>
  <c r="Q9" i="218"/>
  <c r="R9" i="218" s="1"/>
  <c r="H77" i="218"/>
  <c r="R33" i="218"/>
  <c r="Q34" i="218"/>
  <c r="R34" i="218" s="1"/>
  <c r="O25" i="218"/>
  <c r="P25" i="218"/>
  <c r="P49" i="218" s="1"/>
  <c r="P2" i="218" s="1"/>
  <c r="P95" i="218" s="1"/>
  <c r="R93" i="218"/>
  <c r="R56" i="218"/>
  <c r="R66" i="218"/>
  <c r="Q46" i="218"/>
  <c r="R46" i="218" s="1"/>
  <c r="R60" i="218"/>
  <c r="M38" i="218"/>
  <c r="N38" i="218"/>
  <c r="L89" i="218"/>
  <c r="R89" i="218" s="1"/>
  <c r="K71" i="218"/>
  <c r="K78" i="218" s="1"/>
  <c r="M25" i="218"/>
  <c r="R45" i="218"/>
  <c r="Q55" i="218"/>
  <c r="R55" i="218" s="1"/>
  <c r="R81" i="218"/>
  <c r="J92" i="218"/>
  <c r="F92" i="218"/>
  <c r="L92" i="218"/>
  <c r="H92" i="218"/>
  <c r="O74" i="218"/>
  <c r="R74" i="218" s="1"/>
  <c r="K38" i="218"/>
  <c r="F71" i="218"/>
  <c r="F78" i="218" s="1"/>
  <c r="R13" i="218"/>
  <c r="I25" i="218"/>
  <c r="H25" i="218"/>
  <c r="H49" i="218" s="1"/>
  <c r="Q10" i="218"/>
  <c r="R10" i="218" s="1"/>
  <c r="J38" i="218"/>
  <c r="O38" i="218"/>
  <c r="Q26" i="218"/>
  <c r="R26" i="218" s="1"/>
  <c r="R50" i="218"/>
  <c r="L90" i="218"/>
  <c r="R90" i="218" s="1"/>
  <c r="O65" i="218"/>
  <c r="O71" i="218" s="1"/>
  <c r="K25" i="218"/>
  <c r="N25" i="218"/>
  <c r="Q28" i="218"/>
  <c r="I38" i="218"/>
  <c r="G38" i="218"/>
  <c r="G49" i="218" s="1"/>
  <c r="L71" i="218"/>
  <c r="L78" i="218" s="1"/>
  <c r="G71" i="218"/>
  <c r="G78" i="218" s="1"/>
  <c r="I78" i="218"/>
  <c r="R54" i="218"/>
  <c r="Q3" i="218"/>
  <c r="R3" i="218" s="1"/>
  <c r="J25" i="218"/>
  <c r="P91" i="218"/>
  <c r="R58" i="217"/>
  <c r="R7" i="217"/>
  <c r="R76" i="217"/>
  <c r="R50" i="217"/>
  <c r="R14" i="217"/>
  <c r="R74" i="217"/>
  <c r="R34" i="217"/>
  <c r="R30" i="217"/>
  <c r="R12" i="217"/>
  <c r="O73" i="217"/>
  <c r="R73" i="217" s="1"/>
  <c r="K71" i="217"/>
  <c r="J71" i="217"/>
  <c r="J78" i="217" s="1"/>
  <c r="Q55" i="217"/>
  <c r="R55" i="217" s="1"/>
  <c r="J25" i="217"/>
  <c r="J49" i="217" s="1"/>
  <c r="J2" i="217" s="1"/>
  <c r="J95" i="217" s="1"/>
  <c r="R51" i="217"/>
  <c r="Q46" i="217"/>
  <c r="R46" i="217" s="1"/>
  <c r="Q57" i="217"/>
  <c r="R57" i="217" s="1"/>
  <c r="R9" i="217"/>
  <c r="Q6" i="217"/>
  <c r="R6" i="217" s="1"/>
  <c r="R27" i="217"/>
  <c r="M38" i="217"/>
  <c r="M49" i="217" s="1"/>
  <c r="Q48" i="217"/>
  <c r="R48" i="217" s="1"/>
  <c r="K78" i="217"/>
  <c r="O50" i="217"/>
  <c r="N71" i="217"/>
  <c r="N78" i="217" s="1"/>
  <c r="G25" i="217"/>
  <c r="G49" i="217" s="1"/>
  <c r="H49" i="217"/>
  <c r="K25" i="217"/>
  <c r="K49" i="217" s="1"/>
  <c r="K2" i="217" s="1"/>
  <c r="O65" i="217"/>
  <c r="R65" i="217" s="1"/>
  <c r="R43" i="217"/>
  <c r="O52" i="217"/>
  <c r="R52" i="217" s="1"/>
  <c r="O64" i="217"/>
  <c r="R64" i="217" s="1"/>
  <c r="Q29" i="217"/>
  <c r="R29" i="217" s="1"/>
  <c r="Q56" i="217"/>
  <c r="R56" i="217" s="1"/>
  <c r="P49" i="217"/>
  <c r="G77" i="217"/>
  <c r="L77" i="217"/>
  <c r="N25" i="217"/>
  <c r="N49" i="217" s="1"/>
  <c r="Q3" i="217"/>
  <c r="R3" i="217" s="1"/>
  <c r="Q28" i="217"/>
  <c r="R28" i="217" s="1"/>
  <c r="Q10" i="217"/>
  <c r="R10" i="217" s="1"/>
  <c r="Q13" i="217"/>
  <c r="R13" i="217" s="1"/>
  <c r="R47" i="217"/>
  <c r="Q32" i="217"/>
  <c r="R32" i="217" s="1"/>
  <c r="H77" i="217"/>
  <c r="E81" i="242" s="1"/>
  <c r="I71" i="217"/>
  <c r="I78" i="217" s="1"/>
  <c r="F71" i="217"/>
  <c r="I25" i="217"/>
  <c r="I49" i="217" s="1"/>
  <c r="R54" i="217"/>
  <c r="R75" i="217"/>
  <c r="F77" i="217"/>
  <c r="C81" i="242" s="1"/>
  <c r="H71" i="217"/>
  <c r="G71" i="217"/>
  <c r="M71" i="217"/>
  <c r="M78" i="217" s="1"/>
  <c r="P71" i="217"/>
  <c r="P78" i="217" s="1"/>
  <c r="O25" i="217"/>
  <c r="O49" i="217" s="1"/>
  <c r="L92" i="217"/>
  <c r="H92" i="217"/>
  <c r="J92" i="217"/>
  <c r="F92" i="217"/>
  <c r="N93" i="217"/>
  <c r="H93" i="217"/>
  <c r="O93" i="217"/>
  <c r="G93" i="217"/>
  <c r="K93" i="217"/>
  <c r="L93" i="217"/>
  <c r="J93" i="217"/>
  <c r="M93" i="217"/>
  <c r="I93" i="217"/>
  <c r="F93" i="217"/>
  <c r="P93" i="217"/>
  <c r="R88" i="217"/>
  <c r="R34" i="216"/>
  <c r="R56" i="216"/>
  <c r="R76" i="216"/>
  <c r="R88" i="216"/>
  <c r="R30" i="216"/>
  <c r="P49" i="216"/>
  <c r="K77" i="216"/>
  <c r="R53" i="216"/>
  <c r="G38" i="216"/>
  <c r="Q26" i="216"/>
  <c r="R26" i="216" s="1"/>
  <c r="Q5" i="216"/>
  <c r="R5" i="216" s="1"/>
  <c r="L81" i="216"/>
  <c r="R52" i="216"/>
  <c r="Q34" i="216"/>
  <c r="R4" i="216"/>
  <c r="J92" i="216"/>
  <c r="L92" i="216"/>
  <c r="H92" i="216"/>
  <c r="F92" i="216"/>
  <c r="Q61" i="216"/>
  <c r="R61" i="216" s="1"/>
  <c r="I25" i="216"/>
  <c r="R75" i="216"/>
  <c r="N38" i="216"/>
  <c r="M38" i="216"/>
  <c r="R32" i="216"/>
  <c r="O74" i="216"/>
  <c r="R74" i="216" s="1"/>
  <c r="L77" i="216"/>
  <c r="I80" i="242" s="1"/>
  <c r="O94" i="216"/>
  <c r="R94" i="216" s="1"/>
  <c r="G25" i="216"/>
  <c r="G49" i="216" s="1"/>
  <c r="G2" i="216" s="1"/>
  <c r="G95" i="216" s="1"/>
  <c r="R12" i="216"/>
  <c r="R17" i="216"/>
  <c r="R93" i="216"/>
  <c r="H38" i="216"/>
  <c r="J38" i="216"/>
  <c r="P71" i="216"/>
  <c r="P78" i="216" s="1"/>
  <c r="O54" i="216"/>
  <c r="R54" i="216" s="1"/>
  <c r="F77" i="216"/>
  <c r="C80" i="242" s="1"/>
  <c r="N71" i="216"/>
  <c r="N78" i="216" s="1"/>
  <c r="N25" i="216"/>
  <c r="K25" i="216"/>
  <c r="K49" i="216" s="1"/>
  <c r="K2" i="216" s="1"/>
  <c r="K95" i="216" s="1"/>
  <c r="K91" i="216" s="1"/>
  <c r="Q48" i="216"/>
  <c r="R48" i="216" s="1"/>
  <c r="G91" i="216"/>
  <c r="I78" i="216"/>
  <c r="L71" i="216"/>
  <c r="H25" i="216"/>
  <c r="H49" i="216" s="1"/>
  <c r="R3" i="216"/>
  <c r="I38" i="216"/>
  <c r="G78" i="216"/>
  <c r="M25" i="216"/>
  <c r="O25" i="216"/>
  <c r="O49" i="216" s="1"/>
  <c r="J25" i="216"/>
  <c r="R27" i="216"/>
  <c r="O49" i="215"/>
  <c r="R50" i="215"/>
  <c r="R34" i="215"/>
  <c r="R66" i="215"/>
  <c r="K49" i="215"/>
  <c r="I78" i="215"/>
  <c r="R47" i="215"/>
  <c r="K71" i="215"/>
  <c r="R75" i="215"/>
  <c r="R72" i="215"/>
  <c r="R28" i="215"/>
  <c r="J71" i="215"/>
  <c r="J78" i="215" s="1"/>
  <c r="L71" i="215"/>
  <c r="L78" i="215" s="1"/>
  <c r="R93" i="215"/>
  <c r="R69" i="215"/>
  <c r="Q56" i="215"/>
  <c r="R56" i="215" s="1"/>
  <c r="O76" i="215"/>
  <c r="R76" i="215" s="1"/>
  <c r="I38" i="215"/>
  <c r="G49" i="215"/>
  <c r="Q14" i="215"/>
  <c r="R14" i="215" s="1"/>
  <c r="R16" i="215"/>
  <c r="I49" i="215"/>
  <c r="I2" i="215" s="1"/>
  <c r="I95" i="215" s="1"/>
  <c r="I91" i="215" s="1"/>
  <c r="F71" i="215"/>
  <c r="F78" i="215" s="1"/>
  <c r="H71" i="215"/>
  <c r="H2" i="215" s="1"/>
  <c r="H95" i="215" s="1"/>
  <c r="H91" i="215" s="1"/>
  <c r="Q48" i="215"/>
  <c r="R48" i="215" s="1"/>
  <c r="M91" i="215"/>
  <c r="R89" i="215"/>
  <c r="O50" i="215"/>
  <c r="N71" i="215"/>
  <c r="N2" i="215" s="1"/>
  <c r="N92" i="215"/>
  <c r="R92" i="215" s="1"/>
  <c r="M78" i="215"/>
  <c r="R60" i="215"/>
  <c r="G71" i="215"/>
  <c r="G78" i="215" s="1"/>
  <c r="K78" i="215"/>
  <c r="P2" i="214"/>
  <c r="P95" i="214" s="1"/>
  <c r="R59" i="214"/>
  <c r="R64" i="214"/>
  <c r="J71" i="214"/>
  <c r="J2" i="214" s="1"/>
  <c r="J95" i="214" s="1"/>
  <c r="J91" i="214" s="1"/>
  <c r="M71" i="214"/>
  <c r="G78" i="214"/>
  <c r="K78" i="214"/>
  <c r="L69" i="214"/>
  <c r="R69" i="214" s="1"/>
  <c r="R60" i="214"/>
  <c r="Q30" i="214"/>
  <c r="R30" i="214" s="1"/>
  <c r="N92" i="214"/>
  <c r="R34" i="214"/>
  <c r="N71" i="214"/>
  <c r="N78" i="214" s="1"/>
  <c r="R72" i="214"/>
  <c r="Q58" i="214"/>
  <c r="R58" i="214" s="1"/>
  <c r="R94" i="214"/>
  <c r="Q46" i="214"/>
  <c r="R46" i="214" s="1"/>
  <c r="G91" i="214"/>
  <c r="L71" i="214"/>
  <c r="L78" i="214" s="1"/>
  <c r="N49" i="214"/>
  <c r="F78" i="214"/>
  <c r="O73" i="214"/>
  <c r="R73" i="214" s="1"/>
  <c r="H78" i="214"/>
  <c r="H49" i="214"/>
  <c r="H2" i="214" s="1"/>
  <c r="H95" i="214" s="1"/>
  <c r="H91" i="214" s="1"/>
  <c r="R92" i="214"/>
  <c r="Q59" i="214"/>
  <c r="P91" i="214"/>
  <c r="O50" i="214"/>
  <c r="O71" i="214" s="1"/>
  <c r="R47" i="214"/>
  <c r="K49" i="214"/>
  <c r="K2" i="214" s="1"/>
  <c r="K95" i="214" s="1"/>
  <c r="K91" i="214" s="1"/>
  <c r="I71" i="214"/>
  <c r="I78" i="214" s="1"/>
  <c r="F71" i="214"/>
  <c r="M49" i="214"/>
  <c r="M2" i="214" s="1"/>
  <c r="M95" i="214" s="1"/>
  <c r="M91" i="214" s="1"/>
  <c r="Q48" i="214"/>
  <c r="R48" i="214" s="1"/>
  <c r="M78" i="214"/>
  <c r="M49" i="213"/>
  <c r="M2" i="213" s="1"/>
  <c r="M95" i="213" s="1"/>
  <c r="M91" i="213" s="1"/>
  <c r="R58" i="213"/>
  <c r="I87" i="213"/>
  <c r="I109" i="213"/>
  <c r="F77" i="243" s="1"/>
  <c r="O49" i="213"/>
  <c r="R57" i="213"/>
  <c r="O66" i="213"/>
  <c r="R66" i="213" s="1"/>
  <c r="J92" i="213"/>
  <c r="H92" i="213"/>
  <c r="F92" i="213"/>
  <c r="L92" i="213"/>
  <c r="R32" i="213"/>
  <c r="G38" i="213"/>
  <c r="G49" i="213" s="1"/>
  <c r="G2" i="213" s="1"/>
  <c r="G95" i="213" s="1"/>
  <c r="G91" i="213" s="1"/>
  <c r="N2" i="213"/>
  <c r="Q56" i="213"/>
  <c r="R56" i="213" s="1"/>
  <c r="F78" i="213"/>
  <c r="Q59" i="213"/>
  <c r="R59" i="213" s="1"/>
  <c r="R46" i="213"/>
  <c r="Q46" i="213"/>
  <c r="R72" i="213"/>
  <c r="J2" i="213"/>
  <c r="N78" i="213"/>
  <c r="Q14" i="213"/>
  <c r="R14" i="213" s="1"/>
  <c r="Q16" i="213"/>
  <c r="R16" i="213" s="1"/>
  <c r="O49" i="212"/>
  <c r="N71" i="212"/>
  <c r="R30" i="212"/>
  <c r="H49" i="212"/>
  <c r="H2" i="212" s="1"/>
  <c r="H95" i="212" s="1"/>
  <c r="K49" i="212"/>
  <c r="K2" i="212" s="1"/>
  <c r="K95" i="212" s="1"/>
  <c r="K91" i="212" s="1"/>
  <c r="H78" i="212"/>
  <c r="N78" i="212"/>
  <c r="M49" i="212"/>
  <c r="M2" i="212" s="1"/>
  <c r="M95" i="212" s="1"/>
  <c r="R64" i="212"/>
  <c r="K38" i="212"/>
  <c r="R54" i="212"/>
  <c r="R92" i="212"/>
  <c r="Q29" i="212"/>
  <c r="R29" i="212" s="1"/>
  <c r="R62" i="212"/>
  <c r="O94" i="212"/>
  <c r="R94" i="212" s="1"/>
  <c r="R59" i="212"/>
  <c r="Q34" i="212"/>
  <c r="R68" i="212"/>
  <c r="R27" i="212"/>
  <c r="R61" i="212"/>
  <c r="L78" i="212"/>
  <c r="G91" i="212"/>
  <c r="R12" i="212"/>
  <c r="Q14" i="212"/>
  <c r="R14" i="212" s="1"/>
  <c r="J78" i="212"/>
  <c r="F78" i="212"/>
  <c r="N38" i="212"/>
  <c r="N49" i="212" s="1"/>
  <c r="N2" i="212" s="1"/>
  <c r="N95" i="212" s="1"/>
  <c r="N91" i="212" s="1"/>
  <c r="Q56" i="212"/>
  <c r="R56" i="212" s="1"/>
  <c r="M91" i="212"/>
  <c r="O71" i="212"/>
  <c r="R34" i="212"/>
  <c r="G78" i="212"/>
  <c r="J49" i="212"/>
  <c r="J2" i="212" s="1"/>
  <c r="J95" i="212" s="1"/>
  <c r="J91" i="212" s="1"/>
  <c r="Q28" i="212"/>
  <c r="R28" i="212" s="1"/>
  <c r="R76" i="212"/>
  <c r="I49" i="212"/>
  <c r="I2" i="212" s="1"/>
  <c r="I95" i="212" s="1"/>
  <c r="I91" i="212" s="1"/>
  <c r="M78" i="212"/>
  <c r="H91" i="212"/>
  <c r="R93" i="212"/>
  <c r="R55" i="211"/>
  <c r="R4" i="211"/>
  <c r="R29" i="211"/>
  <c r="R12" i="211"/>
  <c r="R10" i="211"/>
  <c r="R53" i="211"/>
  <c r="R64" i="211"/>
  <c r="R74" i="211"/>
  <c r="M38" i="211"/>
  <c r="M25" i="211"/>
  <c r="O51" i="211"/>
  <c r="R51" i="211" s="1"/>
  <c r="R45" i="211"/>
  <c r="N77" i="211"/>
  <c r="K75" i="242" s="1"/>
  <c r="L89" i="211"/>
  <c r="R89" i="211" s="1"/>
  <c r="K93" i="211"/>
  <c r="M93" i="211"/>
  <c r="G93" i="211"/>
  <c r="N93" i="211"/>
  <c r="L93" i="211"/>
  <c r="F93" i="211"/>
  <c r="P93" i="211"/>
  <c r="O93" i="211"/>
  <c r="I93" i="211"/>
  <c r="J93" i="211"/>
  <c r="H93" i="211"/>
  <c r="R33" i="211"/>
  <c r="R15" i="211"/>
  <c r="O64" i="211"/>
  <c r="I71" i="211"/>
  <c r="N71" i="211"/>
  <c r="Q9" i="211"/>
  <c r="R9" i="211" s="1"/>
  <c r="R8" i="211"/>
  <c r="F92" i="211"/>
  <c r="J92" i="211"/>
  <c r="L92" i="211"/>
  <c r="H92" i="211"/>
  <c r="P38" i="211"/>
  <c r="N38" i="211"/>
  <c r="I38" i="211"/>
  <c r="G25" i="211"/>
  <c r="G49" i="211" s="1"/>
  <c r="G2" i="211" s="1"/>
  <c r="G95" i="211" s="1"/>
  <c r="P25" i="211"/>
  <c r="I77" i="211"/>
  <c r="F75" i="242" s="1"/>
  <c r="O73" i="211"/>
  <c r="R73" i="211" s="1"/>
  <c r="Q17" i="211"/>
  <c r="R17" i="211" s="1"/>
  <c r="M71" i="211"/>
  <c r="Q27" i="211"/>
  <c r="R27" i="211" s="1"/>
  <c r="Q6" i="211"/>
  <c r="R6" i="211" s="1"/>
  <c r="K71" i="211"/>
  <c r="P71" i="211"/>
  <c r="P78" i="211" s="1"/>
  <c r="J38" i="211"/>
  <c r="J49" i="211" s="1"/>
  <c r="O38" i="211"/>
  <c r="O25" i="211"/>
  <c r="O49" i="211" s="1"/>
  <c r="K25" i="211"/>
  <c r="J77" i="211"/>
  <c r="G75" i="242" s="1"/>
  <c r="G77" i="211"/>
  <c r="D75" i="242" s="1"/>
  <c r="R54" i="211"/>
  <c r="F77" i="211"/>
  <c r="C75" i="242" s="1"/>
  <c r="O66" i="211"/>
  <c r="R66" i="211" s="1"/>
  <c r="J71" i="211"/>
  <c r="F71" i="211"/>
  <c r="R57" i="211"/>
  <c r="N49" i="211"/>
  <c r="N2" i="211" s="1"/>
  <c r="Q26" i="211"/>
  <c r="R26" i="211" s="1"/>
  <c r="H25" i="211"/>
  <c r="I25" i="211"/>
  <c r="I49" i="211" s="1"/>
  <c r="Q3" i="211"/>
  <c r="R3" i="211" s="1"/>
  <c r="R28" i="211"/>
  <c r="L69" i="211"/>
  <c r="R69" i="211" s="1"/>
  <c r="L77" i="211"/>
  <c r="I75" i="242" s="1"/>
  <c r="M77" i="211"/>
  <c r="R72" i="211"/>
  <c r="R81" i="211"/>
  <c r="O94" i="211"/>
  <c r="R94" i="211" s="1"/>
  <c r="O50" i="211"/>
  <c r="O71" i="211" s="1"/>
  <c r="Q46" i="211"/>
  <c r="R46" i="211" s="1"/>
  <c r="H38" i="211"/>
  <c r="K38" i="211"/>
  <c r="K77" i="211"/>
  <c r="L88" i="211"/>
  <c r="Q48" i="211"/>
  <c r="R48" i="211" s="1"/>
  <c r="H71" i="211"/>
  <c r="H78" i="211" s="1"/>
  <c r="G71" i="211"/>
  <c r="R30" i="210"/>
  <c r="R53" i="210"/>
  <c r="R73" i="210"/>
  <c r="R54" i="210"/>
  <c r="R69" i="210"/>
  <c r="R34" i="210"/>
  <c r="R52" i="210"/>
  <c r="R29" i="210"/>
  <c r="R55" i="210"/>
  <c r="Q33" i="210"/>
  <c r="R33" i="210" s="1"/>
  <c r="K71" i="210"/>
  <c r="F71" i="210"/>
  <c r="J38" i="210"/>
  <c r="O52" i="210"/>
  <c r="O64" i="210"/>
  <c r="R64" i="210" s="1"/>
  <c r="O73" i="210"/>
  <c r="L77" i="210"/>
  <c r="Q32" i="210"/>
  <c r="R32" i="210" s="1"/>
  <c r="J25" i="210"/>
  <c r="O25" i="210"/>
  <c r="Q58" i="210"/>
  <c r="R58" i="210" s="1"/>
  <c r="Q14" i="210"/>
  <c r="R14" i="210" s="1"/>
  <c r="Q5" i="210"/>
  <c r="R5" i="210" s="1"/>
  <c r="L71" i="210"/>
  <c r="M71" i="210"/>
  <c r="M78" i="210" s="1"/>
  <c r="R8" i="210"/>
  <c r="P38" i="210"/>
  <c r="P49" i="210" s="1"/>
  <c r="O65" i="210"/>
  <c r="R65" i="210" s="1"/>
  <c r="Q56" i="210"/>
  <c r="R56" i="210" s="1"/>
  <c r="Q3" i="210"/>
  <c r="M25" i="210"/>
  <c r="F77" i="210"/>
  <c r="C74" i="242" s="1"/>
  <c r="R47" i="210"/>
  <c r="R12" i="210"/>
  <c r="R60" i="210"/>
  <c r="I71" i="210"/>
  <c r="N71" i="210"/>
  <c r="H38" i="210"/>
  <c r="M38" i="210"/>
  <c r="I38" i="210"/>
  <c r="I49" i="210" s="1"/>
  <c r="I2" i="210" s="1"/>
  <c r="I95" i="210" s="1"/>
  <c r="I91" i="210" s="1"/>
  <c r="R61" i="210"/>
  <c r="Q93" i="210"/>
  <c r="R89" i="210"/>
  <c r="R46" i="210"/>
  <c r="K78" i="210"/>
  <c r="K25" i="210"/>
  <c r="R48" i="210"/>
  <c r="Q48" i="210"/>
  <c r="O50" i="210"/>
  <c r="O71" i="210" s="1"/>
  <c r="L88" i="210"/>
  <c r="G77" i="210"/>
  <c r="D74" i="242" s="1"/>
  <c r="H77" i="210"/>
  <c r="E74" i="242" s="1"/>
  <c r="R3" i="210"/>
  <c r="G25" i="210"/>
  <c r="G49" i="210" s="1"/>
  <c r="R72" i="210"/>
  <c r="R75" i="210"/>
  <c r="P71" i="210"/>
  <c r="P78" i="210" s="1"/>
  <c r="L69" i="210"/>
  <c r="Q57" i="210"/>
  <c r="R57" i="210" s="1"/>
  <c r="G71" i="210"/>
  <c r="R94" i="210"/>
  <c r="K38" i="210"/>
  <c r="O38" i="210"/>
  <c r="R92" i="210"/>
  <c r="I77" i="210"/>
  <c r="H71" i="210"/>
  <c r="R88" i="210"/>
  <c r="Q59" i="210"/>
  <c r="R59" i="210" s="1"/>
  <c r="N77" i="210"/>
  <c r="H25" i="210"/>
  <c r="N25" i="210"/>
  <c r="J71" i="210"/>
  <c r="J78" i="210" s="1"/>
  <c r="R26" i="210"/>
  <c r="N38" i="210"/>
  <c r="R93" i="210"/>
  <c r="R45" i="210"/>
  <c r="P49" i="209"/>
  <c r="P2" i="209" s="1"/>
  <c r="P95" i="209" s="1"/>
  <c r="P91" i="209" s="1"/>
  <c r="R29" i="209"/>
  <c r="I2" i="209"/>
  <c r="I95" i="209" s="1"/>
  <c r="I91" i="209" s="1"/>
  <c r="R59" i="209"/>
  <c r="R16" i="209"/>
  <c r="R72" i="209"/>
  <c r="R57" i="209"/>
  <c r="N62" i="209"/>
  <c r="N71" i="209" s="1"/>
  <c r="G78" i="209"/>
  <c r="K49" i="209"/>
  <c r="K2" i="209" s="1"/>
  <c r="K95" i="209" s="1"/>
  <c r="K91" i="209" s="1"/>
  <c r="Q29" i="209"/>
  <c r="R46" i="209"/>
  <c r="Q46" i="209"/>
  <c r="R90" i="209"/>
  <c r="O49" i="209"/>
  <c r="M2" i="209"/>
  <c r="M95" i="209" s="1"/>
  <c r="M91" i="209" s="1"/>
  <c r="J38" i="209"/>
  <c r="O71" i="209"/>
  <c r="R58" i="209"/>
  <c r="J92" i="209"/>
  <c r="H92" i="209"/>
  <c r="F92" i="209"/>
  <c r="L92" i="209"/>
  <c r="G38" i="209"/>
  <c r="G49" i="209" s="1"/>
  <c r="Q57" i="209"/>
  <c r="R43" i="209"/>
  <c r="J71" i="209"/>
  <c r="J78" i="209" s="1"/>
  <c r="Q14" i="209"/>
  <c r="R14" i="209" s="1"/>
  <c r="F78" i="209"/>
  <c r="R94" i="208"/>
  <c r="R33" i="208"/>
  <c r="R59" i="208"/>
  <c r="R74" i="208"/>
  <c r="Q48" i="208"/>
  <c r="R48" i="208"/>
  <c r="R44" i="208"/>
  <c r="R13" i="208"/>
  <c r="Q3" i="208"/>
  <c r="R8" i="208"/>
  <c r="Q17" i="208"/>
  <c r="R17" i="208" s="1"/>
  <c r="Q29" i="208"/>
  <c r="R29" i="208" s="1"/>
  <c r="J92" i="208"/>
  <c r="F92" i="208"/>
  <c r="N92" i="208" s="1"/>
  <c r="L92" i="208"/>
  <c r="H92" i="208"/>
  <c r="K38" i="208"/>
  <c r="N38" i="208"/>
  <c r="F71" i="208"/>
  <c r="M71" i="208"/>
  <c r="R64" i="208"/>
  <c r="Q9" i="208"/>
  <c r="R9" i="208" s="1"/>
  <c r="L77" i="208"/>
  <c r="I72" i="242" s="1"/>
  <c r="J77" i="208"/>
  <c r="G72" i="242" s="1"/>
  <c r="R58" i="208"/>
  <c r="R66" i="208"/>
  <c r="M38" i="208"/>
  <c r="Q6" i="208"/>
  <c r="R6" i="208" s="1"/>
  <c r="N25" i="208"/>
  <c r="N49" i="208" s="1"/>
  <c r="R28" i="208"/>
  <c r="O53" i="208"/>
  <c r="R53" i="208" s="1"/>
  <c r="R93" i="208"/>
  <c r="O38" i="208"/>
  <c r="R51" i="208"/>
  <c r="K71" i="208"/>
  <c r="R16" i="208"/>
  <c r="Q33" i="208"/>
  <c r="J71" i="208"/>
  <c r="R45" i="208"/>
  <c r="Q7" i="208"/>
  <c r="R7" i="208" s="1"/>
  <c r="O12" i="208"/>
  <c r="R12" i="208" s="1"/>
  <c r="H25" i="208"/>
  <c r="J25" i="208"/>
  <c r="R3" i="208"/>
  <c r="R76" i="208"/>
  <c r="O94" i="208"/>
  <c r="R30" i="208"/>
  <c r="Q55" i="208"/>
  <c r="R55" i="208" s="1"/>
  <c r="J38" i="208"/>
  <c r="G38" i="208"/>
  <c r="L71" i="208"/>
  <c r="N77" i="208"/>
  <c r="K72" i="242" s="1"/>
  <c r="R4" i="208"/>
  <c r="H71" i="208"/>
  <c r="R73" i="208"/>
  <c r="G25" i="208"/>
  <c r="P25" i="208"/>
  <c r="Q61" i="208"/>
  <c r="R61" i="208" s="1"/>
  <c r="I38" i="208"/>
  <c r="I49" i="208" s="1"/>
  <c r="I2" i="208" s="1"/>
  <c r="I95" i="208" s="1"/>
  <c r="I91" i="208" s="1"/>
  <c r="P38" i="208"/>
  <c r="F77" i="208"/>
  <c r="C72" i="242" s="1"/>
  <c r="O50" i="208"/>
  <c r="O71" i="208" s="1"/>
  <c r="I71" i="208"/>
  <c r="I78" i="208" s="1"/>
  <c r="H77" i="208"/>
  <c r="E72" i="242" s="1"/>
  <c r="G77" i="208"/>
  <c r="D72" i="242" s="1"/>
  <c r="Q46" i="208"/>
  <c r="R46" i="208" s="1"/>
  <c r="M25" i="208"/>
  <c r="K25" i="208"/>
  <c r="P71" i="208"/>
  <c r="P78" i="208" s="1"/>
  <c r="Q26" i="208"/>
  <c r="R26" i="208" s="1"/>
  <c r="H38" i="208"/>
  <c r="R72" i="208"/>
  <c r="N71" i="208"/>
  <c r="G71" i="208"/>
  <c r="R47" i="208"/>
  <c r="K77" i="208"/>
  <c r="M77" i="208"/>
  <c r="H49" i="207"/>
  <c r="H2" i="207" s="1"/>
  <c r="G49" i="207"/>
  <c r="K49" i="207"/>
  <c r="N49" i="207"/>
  <c r="R94" i="207"/>
  <c r="R58" i="207"/>
  <c r="P49" i="207"/>
  <c r="P2" i="207" s="1"/>
  <c r="P95" i="207" s="1"/>
  <c r="P91" i="207" s="1"/>
  <c r="M2" i="207"/>
  <c r="M95" i="207" s="1"/>
  <c r="M91" i="207" s="1"/>
  <c r="O71" i="207"/>
  <c r="H71" i="207"/>
  <c r="H78" i="207" s="1"/>
  <c r="Q32" i="207"/>
  <c r="R32" i="207" s="1"/>
  <c r="G71" i="207"/>
  <c r="G78" i="207" s="1"/>
  <c r="Q46" i="207"/>
  <c r="R46" i="207" s="1"/>
  <c r="I49" i="207"/>
  <c r="I2" i="207" s="1"/>
  <c r="I95" i="207" s="1"/>
  <c r="I91" i="207" s="1"/>
  <c r="R66" i="207"/>
  <c r="J2" i="207"/>
  <c r="R29" i="207"/>
  <c r="F78" i="207"/>
  <c r="K71" i="207"/>
  <c r="K78" i="207" s="1"/>
  <c r="Q16" i="207"/>
  <c r="R16" i="207" s="1"/>
  <c r="J92" i="207"/>
  <c r="H92" i="207"/>
  <c r="F92" i="207"/>
  <c r="L92" i="207"/>
  <c r="L78" i="207"/>
  <c r="N71" i="207"/>
  <c r="M78" i="207"/>
  <c r="R43" i="207"/>
  <c r="R72" i="207"/>
  <c r="L90" i="207"/>
  <c r="R93" i="207"/>
  <c r="R75" i="206"/>
  <c r="R64" i="206"/>
  <c r="R10" i="206"/>
  <c r="R76" i="206"/>
  <c r="R32" i="206"/>
  <c r="R5" i="206"/>
  <c r="R16" i="206"/>
  <c r="R14" i="206"/>
  <c r="R73" i="206"/>
  <c r="P25" i="206"/>
  <c r="P49" i="206" s="1"/>
  <c r="K38" i="206"/>
  <c r="G38" i="206"/>
  <c r="F71" i="206"/>
  <c r="F78" i="206" s="1"/>
  <c r="Q28" i="206"/>
  <c r="R28" i="206" s="1"/>
  <c r="Q4" i="206"/>
  <c r="R4" i="206" s="1"/>
  <c r="R59" i="206"/>
  <c r="R17" i="206"/>
  <c r="R31" i="206"/>
  <c r="I25" i="206"/>
  <c r="I49" i="206" s="1"/>
  <c r="N25" i="206"/>
  <c r="R51" i="206"/>
  <c r="L77" i="206"/>
  <c r="I70" i="242" s="1"/>
  <c r="R43" i="206"/>
  <c r="J38" i="206"/>
  <c r="R26" i="206"/>
  <c r="O50" i="206"/>
  <c r="R50" i="206" s="1"/>
  <c r="N71" i="206"/>
  <c r="R54" i="206"/>
  <c r="Q30" i="206"/>
  <c r="R30" i="206" s="1"/>
  <c r="Q58" i="206"/>
  <c r="R58" i="206" s="1"/>
  <c r="R72" i="206"/>
  <c r="O12" i="206"/>
  <c r="O25" i="206" s="1"/>
  <c r="O49" i="206" s="1"/>
  <c r="R34" i="206"/>
  <c r="Q13" i="206"/>
  <c r="R13" i="206" s="1"/>
  <c r="R66" i="206"/>
  <c r="H77" i="206"/>
  <c r="H25" i="206"/>
  <c r="R44" i="206"/>
  <c r="L71" i="206"/>
  <c r="P71" i="206"/>
  <c r="P78" i="206" s="1"/>
  <c r="O64" i="206"/>
  <c r="R9" i="206"/>
  <c r="Q48" i="206"/>
  <c r="R48" i="206" s="1"/>
  <c r="O74" i="206"/>
  <c r="R74" i="206" s="1"/>
  <c r="J25" i="206"/>
  <c r="K25" i="206"/>
  <c r="K49" i="206" s="1"/>
  <c r="L81" i="206"/>
  <c r="R81" i="206" s="1"/>
  <c r="R33" i="206"/>
  <c r="Q27" i="206"/>
  <c r="R27" i="206" s="1"/>
  <c r="R52" i="206"/>
  <c r="J77" i="206"/>
  <c r="G70" i="242" s="1"/>
  <c r="N77" i="206"/>
  <c r="Q10" i="206"/>
  <c r="R7" i="206"/>
  <c r="K77" i="206"/>
  <c r="H70" i="242" s="1"/>
  <c r="N38" i="206"/>
  <c r="J71" i="206"/>
  <c r="K71" i="206"/>
  <c r="M25" i="206"/>
  <c r="M49" i="206" s="1"/>
  <c r="Q3" i="206"/>
  <c r="R3" i="206" s="1"/>
  <c r="I77" i="206"/>
  <c r="F70" i="242" s="1"/>
  <c r="O65" i="206"/>
  <c r="R65" i="206" s="1"/>
  <c r="R55" i="206"/>
  <c r="H38" i="206"/>
  <c r="G71" i="206"/>
  <c r="I71" i="206"/>
  <c r="R47" i="206"/>
  <c r="Q14" i="206"/>
  <c r="L93" i="206"/>
  <c r="F93" i="206"/>
  <c r="N93" i="206"/>
  <c r="H93" i="206"/>
  <c r="P93" i="206"/>
  <c r="G93" i="206"/>
  <c r="O93" i="206"/>
  <c r="M93" i="206"/>
  <c r="I93" i="206"/>
  <c r="J93" i="206"/>
  <c r="K93" i="206"/>
  <c r="G25" i="206"/>
  <c r="L92" i="206"/>
  <c r="F92" i="206"/>
  <c r="H92" i="206"/>
  <c r="J92" i="206"/>
  <c r="M77" i="206"/>
  <c r="G77" i="206"/>
  <c r="D70" i="242" s="1"/>
  <c r="Q46" i="206"/>
  <c r="R46" i="206" s="1"/>
  <c r="I49" i="205"/>
  <c r="I2" i="205" s="1"/>
  <c r="I95" i="205" s="1"/>
  <c r="O49" i="205"/>
  <c r="R57" i="205"/>
  <c r="N49" i="205"/>
  <c r="N2" i="205" s="1"/>
  <c r="N95" i="205" s="1"/>
  <c r="Q46" i="205"/>
  <c r="R46" i="205" s="1"/>
  <c r="N91" i="205"/>
  <c r="N78" i="205"/>
  <c r="G71" i="205"/>
  <c r="M38" i="205"/>
  <c r="M49" i="205" s="1"/>
  <c r="M2" i="205" s="1"/>
  <c r="M95" i="205" s="1"/>
  <c r="M91" i="205" s="1"/>
  <c r="R93" i="205"/>
  <c r="R43" i="205"/>
  <c r="O71" i="205"/>
  <c r="G78" i="205"/>
  <c r="G49" i="205"/>
  <c r="M78" i="205"/>
  <c r="F71" i="205"/>
  <c r="I78" i="205"/>
  <c r="Q14" i="205"/>
  <c r="R14" i="205" s="1"/>
  <c r="R16" i="205"/>
  <c r="R56" i="205"/>
  <c r="I91" i="205"/>
  <c r="L90" i="205"/>
  <c r="K71" i="205"/>
  <c r="K2" i="205" s="1"/>
  <c r="K95" i="205" s="1"/>
  <c r="K91" i="205" s="1"/>
  <c r="H49" i="205"/>
  <c r="H2" i="205" s="1"/>
  <c r="H95" i="205" s="1"/>
  <c r="H91" i="205" s="1"/>
  <c r="J71" i="205"/>
  <c r="J78" i="205" s="1"/>
  <c r="P49" i="205"/>
  <c r="P2" i="205" s="1"/>
  <c r="P95" i="205" s="1"/>
  <c r="P91" i="205" s="1"/>
  <c r="F78" i="205"/>
  <c r="R32" i="205"/>
  <c r="R53" i="204"/>
  <c r="R88" i="204"/>
  <c r="R59" i="204"/>
  <c r="R6" i="204"/>
  <c r="R34" i="204"/>
  <c r="R13" i="204"/>
  <c r="R29" i="204"/>
  <c r="O71" i="204"/>
  <c r="Q8" i="204"/>
  <c r="R8" i="204" s="1"/>
  <c r="N62" i="204"/>
  <c r="R62" i="204" s="1"/>
  <c r="R12" i="204"/>
  <c r="R52" i="204"/>
  <c r="K77" i="204"/>
  <c r="M77" i="204"/>
  <c r="R4" i="204"/>
  <c r="Q56" i="204"/>
  <c r="R56" i="204" s="1"/>
  <c r="Q26" i="204"/>
  <c r="R44" i="204"/>
  <c r="R57" i="204"/>
  <c r="R50" i="204"/>
  <c r="F77" i="204"/>
  <c r="C68" i="242" s="1"/>
  <c r="R17" i="204"/>
  <c r="J25" i="204"/>
  <c r="J49" i="204" s="1"/>
  <c r="P25" i="204"/>
  <c r="R26" i="204"/>
  <c r="Q14" i="204"/>
  <c r="R14" i="204" s="1"/>
  <c r="R65" i="204"/>
  <c r="R61" i="204"/>
  <c r="R58" i="204"/>
  <c r="R73" i="204"/>
  <c r="O38" i="204"/>
  <c r="R81" i="204"/>
  <c r="R5" i="204"/>
  <c r="Q27" i="204"/>
  <c r="R27" i="204" s="1"/>
  <c r="H71" i="204"/>
  <c r="K71" i="204"/>
  <c r="N25" i="204"/>
  <c r="J92" i="204"/>
  <c r="F92" i="204"/>
  <c r="N92" i="204" s="1"/>
  <c r="H92" i="204"/>
  <c r="L92" i="204"/>
  <c r="L71" i="204"/>
  <c r="M93" i="204"/>
  <c r="G93" i="204"/>
  <c r="N93" i="204"/>
  <c r="F93" i="204"/>
  <c r="L93" i="204"/>
  <c r="K93" i="204"/>
  <c r="O93" i="204"/>
  <c r="H93" i="204"/>
  <c r="J93" i="204"/>
  <c r="I93" i="204"/>
  <c r="P93" i="204"/>
  <c r="Q48" i="204"/>
  <c r="R48" i="204" s="1"/>
  <c r="R10" i="204"/>
  <c r="L77" i="204"/>
  <c r="G38" i="204"/>
  <c r="H38" i="204"/>
  <c r="G71" i="204"/>
  <c r="O25" i="204"/>
  <c r="H78" i="204"/>
  <c r="F71" i="204"/>
  <c r="R66" i="204"/>
  <c r="I77" i="204"/>
  <c r="N77" i="204"/>
  <c r="R43" i="204"/>
  <c r="R7" i="204"/>
  <c r="I38" i="204"/>
  <c r="P38" i="204"/>
  <c r="N38" i="204"/>
  <c r="I71" i="204"/>
  <c r="M71" i="204"/>
  <c r="H25" i="204"/>
  <c r="H49" i="204" s="1"/>
  <c r="H2" i="204" s="1"/>
  <c r="H95" i="204" s="1"/>
  <c r="Q3" i="204"/>
  <c r="G25" i="204"/>
  <c r="K25" i="204"/>
  <c r="J77" i="204"/>
  <c r="G68" i="242" s="1"/>
  <c r="G77" i="204"/>
  <c r="Q46" i="204"/>
  <c r="R46" i="204" s="1"/>
  <c r="J38" i="204"/>
  <c r="K38" i="204"/>
  <c r="M38" i="204"/>
  <c r="J71" i="204"/>
  <c r="P71" i="204"/>
  <c r="P78" i="204" s="1"/>
  <c r="R3" i="204"/>
  <c r="I25" i="204"/>
  <c r="M25" i="204"/>
  <c r="R32" i="203"/>
  <c r="R51" i="203"/>
  <c r="R57" i="203"/>
  <c r="R76" i="203"/>
  <c r="R55" i="203"/>
  <c r="R5" i="203"/>
  <c r="R66" i="203"/>
  <c r="R31" i="203"/>
  <c r="R65" i="203"/>
  <c r="R27" i="203"/>
  <c r="R16" i="203"/>
  <c r="O73" i="203"/>
  <c r="R73" i="203" s="1"/>
  <c r="G25" i="203"/>
  <c r="R56" i="203"/>
  <c r="R17" i="203"/>
  <c r="L71" i="203"/>
  <c r="G71" i="203"/>
  <c r="Q34" i="203"/>
  <c r="R34" i="203" s="1"/>
  <c r="G38" i="203"/>
  <c r="K38" i="203"/>
  <c r="Q55" i="203"/>
  <c r="N77" i="203"/>
  <c r="K67" i="242" s="1"/>
  <c r="R9" i="203"/>
  <c r="O12" i="203"/>
  <c r="R12" i="203" s="1"/>
  <c r="R3" i="203"/>
  <c r="I71" i="203"/>
  <c r="H38" i="203"/>
  <c r="Q60" i="203"/>
  <c r="R60" i="203" s="1"/>
  <c r="Q32" i="203"/>
  <c r="R93" i="203"/>
  <c r="Q6" i="203"/>
  <c r="R6" i="203" s="1"/>
  <c r="I77" i="203"/>
  <c r="K77" i="203"/>
  <c r="H67" i="242" s="1"/>
  <c r="R61" i="203"/>
  <c r="R81" i="203"/>
  <c r="F77" i="203"/>
  <c r="C67" i="242" s="1"/>
  <c r="Q7" i="203"/>
  <c r="R7" i="203" s="1"/>
  <c r="R54" i="203"/>
  <c r="N62" i="203"/>
  <c r="R62" i="203" s="1"/>
  <c r="R74" i="203"/>
  <c r="O51" i="203"/>
  <c r="Q13" i="203"/>
  <c r="R13" i="203" s="1"/>
  <c r="N25" i="203"/>
  <c r="N49" i="203" s="1"/>
  <c r="P25" i="203"/>
  <c r="P49" i="203" s="1"/>
  <c r="P2" i="203" s="1"/>
  <c r="P95" i="203" s="1"/>
  <c r="P91" i="203" s="1"/>
  <c r="Q27" i="203"/>
  <c r="J71" i="203"/>
  <c r="J38" i="203"/>
  <c r="O38" i="203"/>
  <c r="R47" i="203"/>
  <c r="P71" i="203"/>
  <c r="P78" i="203" s="1"/>
  <c r="R33" i="203"/>
  <c r="J77" i="203"/>
  <c r="Q28" i="203"/>
  <c r="R28" i="203" s="1"/>
  <c r="M25" i="203"/>
  <c r="H25" i="203"/>
  <c r="M38" i="203"/>
  <c r="K71" i="203"/>
  <c r="H71" i="203"/>
  <c r="H78" i="203" s="1"/>
  <c r="R26" i="203"/>
  <c r="I38" i="203"/>
  <c r="J92" i="203"/>
  <c r="L92" i="203"/>
  <c r="H92" i="203"/>
  <c r="F92" i="203"/>
  <c r="Q46" i="203"/>
  <c r="R46" i="203" s="1"/>
  <c r="R45" i="203"/>
  <c r="G77" i="203"/>
  <c r="D67" i="242" s="1"/>
  <c r="R59" i="203"/>
  <c r="Q31" i="203"/>
  <c r="J25" i="203"/>
  <c r="F71" i="203"/>
  <c r="O50" i="203"/>
  <c r="O71" i="203" s="1"/>
  <c r="P38" i="203"/>
  <c r="Q48" i="203"/>
  <c r="R48" i="203" s="1"/>
  <c r="L77" i="203"/>
  <c r="M77" i="203"/>
  <c r="K25" i="203"/>
  <c r="I25" i="203"/>
  <c r="O71" i="202"/>
  <c r="R51" i="202"/>
  <c r="H49" i="202"/>
  <c r="H2" i="202" s="1"/>
  <c r="H95" i="202" s="1"/>
  <c r="H91" i="202" s="1"/>
  <c r="R65" i="202"/>
  <c r="R88" i="202"/>
  <c r="I49" i="202"/>
  <c r="R59" i="202"/>
  <c r="N49" i="202"/>
  <c r="R60" i="202"/>
  <c r="R30" i="202"/>
  <c r="O49" i="202"/>
  <c r="R75" i="202"/>
  <c r="R64" i="202"/>
  <c r="M49" i="202"/>
  <c r="R94" i="202"/>
  <c r="Q61" i="202"/>
  <c r="R61" i="202" s="1"/>
  <c r="K49" i="202"/>
  <c r="R66" i="202"/>
  <c r="I71" i="202"/>
  <c r="H71" i="202"/>
  <c r="P49" i="202"/>
  <c r="P2" i="202" s="1"/>
  <c r="P95" i="202" s="1"/>
  <c r="Q46" i="202"/>
  <c r="R46" i="202" s="1"/>
  <c r="R14" i="202"/>
  <c r="Q48" i="202"/>
  <c r="R48" i="202" s="1"/>
  <c r="R31" i="202"/>
  <c r="N71" i="202"/>
  <c r="N78" i="202" s="1"/>
  <c r="R32" i="202"/>
  <c r="L88" i="202"/>
  <c r="L77" i="202"/>
  <c r="I66" i="242" s="1"/>
  <c r="R92" i="202"/>
  <c r="J49" i="202"/>
  <c r="J2" i="202" s="1"/>
  <c r="J95" i="202" s="1"/>
  <c r="J91" i="202" s="1"/>
  <c r="Q30" i="202"/>
  <c r="Q93" i="202"/>
  <c r="K71" i="202"/>
  <c r="K78" i="202" s="1"/>
  <c r="G71" i="202"/>
  <c r="Q59" i="202"/>
  <c r="I77" i="202"/>
  <c r="F66" i="242" s="1"/>
  <c r="G77" i="202"/>
  <c r="R47" i="202"/>
  <c r="Q34" i="202"/>
  <c r="R34" i="202" s="1"/>
  <c r="F71" i="202"/>
  <c r="M71" i="202"/>
  <c r="M78" i="202" s="1"/>
  <c r="R50" i="202"/>
  <c r="R73" i="202"/>
  <c r="J71" i="202"/>
  <c r="J78" i="202" s="1"/>
  <c r="L71" i="202"/>
  <c r="H77" i="202"/>
  <c r="E66" i="242" s="1"/>
  <c r="P91" i="202"/>
  <c r="R59" i="201"/>
  <c r="R12" i="201"/>
  <c r="R57" i="201"/>
  <c r="R32" i="201"/>
  <c r="R8" i="201"/>
  <c r="R66" i="201"/>
  <c r="R54" i="201"/>
  <c r="R44" i="201"/>
  <c r="Q48" i="201"/>
  <c r="R48" i="201" s="1"/>
  <c r="Q58" i="201"/>
  <c r="R58" i="201" s="1"/>
  <c r="K71" i="201"/>
  <c r="R89" i="201"/>
  <c r="O53" i="201"/>
  <c r="R53" i="201" s="1"/>
  <c r="L77" i="201"/>
  <c r="M25" i="201"/>
  <c r="M49" i="201" s="1"/>
  <c r="P25" i="201"/>
  <c r="P49" i="201" s="1"/>
  <c r="P2" i="201" s="1"/>
  <c r="P95" i="201" s="1"/>
  <c r="O25" i="201"/>
  <c r="O49" i="201" s="1"/>
  <c r="R55" i="201"/>
  <c r="R46" i="201"/>
  <c r="R51" i="201"/>
  <c r="N77" i="201"/>
  <c r="F71" i="201"/>
  <c r="Q4" i="201"/>
  <c r="R4" i="201" s="1"/>
  <c r="G71" i="201"/>
  <c r="R47" i="201"/>
  <c r="Q8" i="201"/>
  <c r="O64" i="201"/>
  <c r="R64" i="201" s="1"/>
  <c r="G77" i="201"/>
  <c r="I77" i="201"/>
  <c r="Q32" i="201"/>
  <c r="J25" i="201"/>
  <c r="J49" i="201" s="1"/>
  <c r="F77" i="201"/>
  <c r="C65" i="242" s="1"/>
  <c r="Q31" i="201"/>
  <c r="R31" i="201" s="1"/>
  <c r="R88" i="201"/>
  <c r="I25" i="201"/>
  <c r="I49" i="201" s="1"/>
  <c r="R92" i="201"/>
  <c r="Q5" i="201"/>
  <c r="R5" i="201" s="1"/>
  <c r="L69" i="201"/>
  <c r="R69" i="201" s="1"/>
  <c r="O73" i="201"/>
  <c r="R73" i="201" s="1"/>
  <c r="Q3" i="201"/>
  <c r="R3" i="201" s="1"/>
  <c r="P91" i="201"/>
  <c r="N25" i="201"/>
  <c r="N49" i="201" s="1"/>
  <c r="J71" i="201"/>
  <c r="J78" i="201" s="1"/>
  <c r="K77" i="201"/>
  <c r="H25" i="201"/>
  <c r="H49" i="201" s="1"/>
  <c r="R45" i="201"/>
  <c r="Q30" i="201"/>
  <c r="R30" i="201" s="1"/>
  <c r="M77" i="201"/>
  <c r="H77" i="201"/>
  <c r="G25" i="201"/>
  <c r="G49" i="201" s="1"/>
  <c r="K25" i="201"/>
  <c r="K49" i="201" s="1"/>
  <c r="K2" i="201" s="1"/>
  <c r="K95" i="201" s="1"/>
  <c r="K91" i="201" s="1"/>
  <c r="R8" i="200"/>
  <c r="R30" i="200"/>
  <c r="R31" i="200"/>
  <c r="R64" i="200"/>
  <c r="R53" i="200"/>
  <c r="R16" i="200"/>
  <c r="R60" i="200"/>
  <c r="R9" i="200"/>
  <c r="R32" i="200"/>
  <c r="Q33" i="200"/>
  <c r="R33" i="200" s="1"/>
  <c r="Q28" i="200"/>
  <c r="R28" i="200" s="1"/>
  <c r="J78" i="200"/>
  <c r="H78" i="200"/>
  <c r="G71" i="200"/>
  <c r="G78" i="200" s="1"/>
  <c r="I71" i="200"/>
  <c r="O12" i="200"/>
  <c r="R12" i="200" s="1"/>
  <c r="O38" i="200"/>
  <c r="P25" i="200"/>
  <c r="K25" i="200"/>
  <c r="K49" i="200" s="1"/>
  <c r="Q29" i="200"/>
  <c r="R29" i="200" s="1"/>
  <c r="R45" i="200"/>
  <c r="I25" i="200"/>
  <c r="I49" i="200" s="1"/>
  <c r="I2" i="200" s="1"/>
  <c r="I95" i="200" s="1"/>
  <c r="I91" i="200" s="1"/>
  <c r="R72" i="200"/>
  <c r="R13" i="200"/>
  <c r="O52" i="200"/>
  <c r="R52" i="200" s="1"/>
  <c r="M71" i="200"/>
  <c r="H71" i="200"/>
  <c r="Q59" i="200"/>
  <c r="R59" i="200" s="1"/>
  <c r="P38" i="200"/>
  <c r="G25" i="200"/>
  <c r="M25" i="200"/>
  <c r="R56" i="200"/>
  <c r="R88" i="200"/>
  <c r="F78" i="200"/>
  <c r="M78" i="200"/>
  <c r="O50" i="200"/>
  <c r="R50" i="200" s="1"/>
  <c r="N71" i="200"/>
  <c r="N78" i="200" s="1"/>
  <c r="R26" i="200"/>
  <c r="H38" i="200"/>
  <c r="R43" i="200"/>
  <c r="R5" i="200"/>
  <c r="N25" i="200"/>
  <c r="L88" i="200"/>
  <c r="Q4" i="200"/>
  <c r="R4" i="200" s="1"/>
  <c r="Q48" i="200"/>
  <c r="R48" i="200" s="1"/>
  <c r="K77" i="200"/>
  <c r="O73" i="200"/>
  <c r="R73" i="200" s="1"/>
  <c r="H92" i="200"/>
  <c r="L92" i="200"/>
  <c r="F92" i="200"/>
  <c r="J92" i="200"/>
  <c r="R34" i="200"/>
  <c r="G38" i="200"/>
  <c r="M38" i="200"/>
  <c r="N38" i="200"/>
  <c r="R66" i="200"/>
  <c r="O25" i="200"/>
  <c r="J25" i="200"/>
  <c r="J49" i="200" s="1"/>
  <c r="J2" i="200" s="1"/>
  <c r="J95" i="200" s="1"/>
  <c r="R93" i="200"/>
  <c r="I78" i="200"/>
  <c r="L71" i="200"/>
  <c r="L78" i="200" s="1"/>
  <c r="J38" i="200"/>
  <c r="Q46" i="200"/>
  <c r="R46" i="200" s="1"/>
  <c r="H25" i="200"/>
  <c r="H49" i="200" s="1"/>
  <c r="H2" i="200" s="1"/>
  <c r="Q3" i="200"/>
  <c r="R3" i="200" s="1"/>
  <c r="R61" i="199"/>
  <c r="R53" i="199"/>
  <c r="R76" i="199"/>
  <c r="R66" i="199"/>
  <c r="R64" i="199"/>
  <c r="R52" i="199"/>
  <c r="R14" i="199"/>
  <c r="R51" i="199"/>
  <c r="R62" i="199"/>
  <c r="N71" i="199"/>
  <c r="F71" i="199"/>
  <c r="Q48" i="199"/>
  <c r="R48" i="199" s="1"/>
  <c r="R6" i="199"/>
  <c r="R55" i="199"/>
  <c r="Q46" i="199"/>
  <c r="R46" i="199"/>
  <c r="R59" i="199"/>
  <c r="R12" i="199"/>
  <c r="M77" i="199"/>
  <c r="J63" i="242" s="1"/>
  <c r="G25" i="199"/>
  <c r="I25" i="199"/>
  <c r="M38" i="199"/>
  <c r="R60" i="199"/>
  <c r="L88" i="199"/>
  <c r="L89" i="199"/>
  <c r="R89" i="199" s="1"/>
  <c r="R44" i="199"/>
  <c r="R75" i="199"/>
  <c r="R58" i="199"/>
  <c r="R5" i="199"/>
  <c r="R13" i="199"/>
  <c r="R31" i="199"/>
  <c r="L69" i="199"/>
  <c r="R69" i="199" s="1"/>
  <c r="N77" i="199"/>
  <c r="K63" i="242" s="1"/>
  <c r="R30" i="199"/>
  <c r="R57" i="199"/>
  <c r="J25" i="199"/>
  <c r="O38" i="199"/>
  <c r="P38" i="199"/>
  <c r="J38" i="199"/>
  <c r="G71" i="199"/>
  <c r="J71" i="199"/>
  <c r="R74" i="199"/>
  <c r="I77" i="199"/>
  <c r="L77" i="199"/>
  <c r="I63" i="242" s="1"/>
  <c r="R54" i="199"/>
  <c r="P25" i="199"/>
  <c r="H38" i="199"/>
  <c r="K38" i="199"/>
  <c r="H49" i="199"/>
  <c r="H92" i="199"/>
  <c r="F92" i="199"/>
  <c r="N92" i="199"/>
  <c r="L92" i="199"/>
  <c r="J92" i="199"/>
  <c r="M71" i="199"/>
  <c r="R50" i="199"/>
  <c r="F77" i="199"/>
  <c r="C63" i="242" s="1"/>
  <c r="R47" i="199"/>
  <c r="P71" i="199"/>
  <c r="P78" i="199" s="1"/>
  <c r="R73" i="199"/>
  <c r="R93" i="199"/>
  <c r="M25" i="199"/>
  <c r="K25" i="199"/>
  <c r="I38" i="199"/>
  <c r="H71" i="199"/>
  <c r="H78" i="199" s="1"/>
  <c r="K71" i="199"/>
  <c r="K78" i="199" s="1"/>
  <c r="R72" i="199"/>
  <c r="R43" i="199"/>
  <c r="G77" i="199"/>
  <c r="J77" i="199"/>
  <c r="R9" i="199"/>
  <c r="N25" i="199"/>
  <c r="N49" i="199" s="1"/>
  <c r="N2" i="199" s="1"/>
  <c r="R3" i="199"/>
  <c r="G38" i="199"/>
  <c r="R6" i="198"/>
  <c r="R32" i="198"/>
  <c r="R12" i="198"/>
  <c r="R66" i="198"/>
  <c r="R50" i="198"/>
  <c r="R51" i="198"/>
  <c r="R54" i="198"/>
  <c r="R75" i="198"/>
  <c r="R26" i="198"/>
  <c r="R31" i="198"/>
  <c r="P38" i="198"/>
  <c r="R28" i="198"/>
  <c r="N25" i="198"/>
  <c r="H77" i="198"/>
  <c r="R9" i="198"/>
  <c r="Q32" i="198"/>
  <c r="H71" i="198"/>
  <c r="R33" i="198"/>
  <c r="M38" i="198"/>
  <c r="R45" i="198"/>
  <c r="O12" i="198"/>
  <c r="R76" i="198"/>
  <c r="P93" i="198"/>
  <c r="J93" i="198"/>
  <c r="I93" i="198"/>
  <c r="N93" i="198"/>
  <c r="G93" i="198"/>
  <c r="M93" i="198"/>
  <c r="F93" i="198"/>
  <c r="K93" i="198"/>
  <c r="H93" i="198"/>
  <c r="O93" i="198"/>
  <c r="L93" i="198"/>
  <c r="H25" i="198"/>
  <c r="L77" i="198"/>
  <c r="I62" i="242" s="1"/>
  <c r="K77" i="198"/>
  <c r="H62" i="242" s="1"/>
  <c r="Q16" i="198"/>
  <c r="R16" i="198" s="1"/>
  <c r="R29" i="198"/>
  <c r="O53" i="198"/>
  <c r="R53" i="198" s="1"/>
  <c r="Q58" i="198"/>
  <c r="R58" i="198" s="1"/>
  <c r="K71" i="198"/>
  <c r="L71" i="198"/>
  <c r="O38" i="198"/>
  <c r="Q4" i="198"/>
  <c r="R4" i="198" s="1"/>
  <c r="R47" i="198"/>
  <c r="Q14" i="198"/>
  <c r="R14" i="198" s="1"/>
  <c r="O52" i="198"/>
  <c r="Q46" i="198"/>
  <c r="R46" i="198" s="1"/>
  <c r="Q8" i="198"/>
  <c r="R8" i="198" s="1"/>
  <c r="N62" i="198"/>
  <c r="N71" i="198" s="1"/>
  <c r="Q55" i="198"/>
  <c r="R55" i="198" s="1"/>
  <c r="I25" i="198"/>
  <c r="J78" i="198"/>
  <c r="R13" i="198"/>
  <c r="R59" i="198"/>
  <c r="Q7" i="198"/>
  <c r="R7" i="198" s="1"/>
  <c r="F71" i="198"/>
  <c r="F78" i="198" s="1"/>
  <c r="O65" i="198"/>
  <c r="R65" i="198" s="1"/>
  <c r="I38" i="198"/>
  <c r="H38" i="198"/>
  <c r="R48" i="198"/>
  <c r="Q48" i="198"/>
  <c r="O73" i="198"/>
  <c r="Q5" i="198"/>
  <c r="R5" i="198" s="1"/>
  <c r="R10" i="198"/>
  <c r="M25" i="198"/>
  <c r="J25" i="198"/>
  <c r="G77" i="198"/>
  <c r="R73" i="198"/>
  <c r="R61" i="198"/>
  <c r="L92" i="198"/>
  <c r="H92" i="198"/>
  <c r="F92" i="198"/>
  <c r="J92" i="198"/>
  <c r="Q27" i="198"/>
  <c r="R27" i="198" s="1"/>
  <c r="M71" i="198"/>
  <c r="M78" i="198" s="1"/>
  <c r="K38" i="198"/>
  <c r="K49" i="198" s="1"/>
  <c r="K2" i="198" s="1"/>
  <c r="K95" i="198" s="1"/>
  <c r="N38" i="198"/>
  <c r="I71" i="198"/>
  <c r="I78" i="198" s="1"/>
  <c r="G38" i="198"/>
  <c r="G49" i="198" s="1"/>
  <c r="G2" i="198" s="1"/>
  <c r="O25" i="198"/>
  <c r="O49" i="198" s="1"/>
  <c r="P25" i="198"/>
  <c r="R3" i="198"/>
  <c r="N77" i="198"/>
  <c r="K62" i="242" s="1"/>
  <c r="R44" i="198"/>
  <c r="R72" i="198"/>
  <c r="G71" i="198"/>
  <c r="J71" i="198"/>
  <c r="O74" i="198"/>
  <c r="R74" i="198" s="1"/>
  <c r="J38" i="198"/>
  <c r="L88" i="198"/>
  <c r="R51" i="197"/>
  <c r="R5" i="197"/>
  <c r="R56" i="197"/>
  <c r="N71" i="197"/>
  <c r="R8" i="197"/>
  <c r="R59" i="197"/>
  <c r="R57" i="197"/>
  <c r="K78" i="197"/>
  <c r="F78" i="197"/>
  <c r="R12" i="197"/>
  <c r="J25" i="197"/>
  <c r="J49" i="197" s="1"/>
  <c r="J2" i="197" s="1"/>
  <c r="R75" i="197"/>
  <c r="I78" i="197"/>
  <c r="L92" i="197"/>
  <c r="H92" i="197"/>
  <c r="F92" i="197"/>
  <c r="N92" i="197" s="1"/>
  <c r="J92" i="197"/>
  <c r="R66" i="197"/>
  <c r="R65" i="197"/>
  <c r="H25" i="197"/>
  <c r="H49" i="197" s="1"/>
  <c r="H2" i="197" s="1"/>
  <c r="H95" i="197" s="1"/>
  <c r="I25" i="197"/>
  <c r="I49" i="197" s="1"/>
  <c r="I2" i="197" s="1"/>
  <c r="I95" i="197" s="1"/>
  <c r="I91" i="197" s="1"/>
  <c r="Q48" i="197"/>
  <c r="R48" i="197" s="1"/>
  <c r="R4" i="197"/>
  <c r="P25" i="197"/>
  <c r="P49" i="197" s="1"/>
  <c r="P2" i="197" s="1"/>
  <c r="P95" i="197" s="1"/>
  <c r="P91" i="197" s="1"/>
  <c r="J78" i="197"/>
  <c r="R16" i="197"/>
  <c r="R32" i="197"/>
  <c r="R53" i="197"/>
  <c r="R62" i="197"/>
  <c r="N77" i="197"/>
  <c r="R44" i="197"/>
  <c r="O71" i="197"/>
  <c r="R33" i="197"/>
  <c r="R30" i="197"/>
  <c r="R45" i="197"/>
  <c r="G25" i="197"/>
  <c r="G49" i="197" s="1"/>
  <c r="G2" i="197" s="1"/>
  <c r="G95" i="197" s="1"/>
  <c r="G91" i="197" s="1"/>
  <c r="R58" i="197"/>
  <c r="M78" i="197"/>
  <c r="R14" i="197"/>
  <c r="M25" i="197"/>
  <c r="M49" i="197" s="1"/>
  <c r="M2" i="197" s="1"/>
  <c r="M95" i="197" s="1"/>
  <c r="M91" i="197" s="1"/>
  <c r="K25" i="197"/>
  <c r="K49" i="197" s="1"/>
  <c r="K2" i="197" s="1"/>
  <c r="K95" i="197" s="1"/>
  <c r="K91" i="197" s="1"/>
  <c r="R31" i="197"/>
  <c r="R73" i="197"/>
  <c r="R50" i="197"/>
  <c r="N25" i="197"/>
  <c r="N49" i="197" s="1"/>
  <c r="N2" i="197" s="1"/>
  <c r="O25" i="197"/>
  <c r="O49" i="197" s="1"/>
  <c r="H78" i="197"/>
  <c r="L71" i="197"/>
  <c r="L78" i="197" s="1"/>
  <c r="R72" i="197"/>
  <c r="G77" i="197"/>
  <c r="Q46" i="197"/>
  <c r="R46" i="197" s="1"/>
  <c r="L90" i="197"/>
  <c r="R90" i="197" s="1"/>
  <c r="L88" i="197"/>
  <c r="R88" i="197" s="1"/>
  <c r="R3" i="197"/>
  <c r="R26" i="196"/>
  <c r="R74" i="196"/>
  <c r="R75" i="196"/>
  <c r="R53" i="196"/>
  <c r="R28" i="196"/>
  <c r="R3" i="196"/>
  <c r="R12" i="196"/>
  <c r="R56" i="196"/>
  <c r="R73" i="196"/>
  <c r="R59" i="196"/>
  <c r="R16" i="196"/>
  <c r="R8" i="196"/>
  <c r="R64" i="196"/>
  <c r="M71" i="196"/>
  <c r="M78" i="196" s="1"/>
  <c r="Q48" i="196"/>
  <c r="R48" i="196" s="1"/>
  <c r="Q6" i="196"/>
  <c r="R6" i="196" s="1"/>
  <c r="L89" i="196"/>
  <c r="R89" i="196" s="1"/>
  <c r="O50" i="196"/>
  <c r="O71" i="196" s="1"/>
  <c r="Q93" i="196"/>
  <c r="R93" i="196" s="1"/>
  <c r="R94" i="196"/>
  <c r="Q61" i="196"/>
  <c r="R61" i="196" s="1"/>
  <c r="O73" i="196"/>
  <c r="L77" i="196"/>
  <c r="I60" i="242" s="1"/>
  <c r="R13" i="196"/>
  <c r="P38" i="196"/>
  <c r="K25" i="196"/>
  <c r="K49" i="196" s="1"/>
  <c r="H77" i="196"/>
  <c r="P71" i="196"/>
  <c r="P78" i="196" s="1"/>
  <c r="O12" i="196"/>
  <c r="O25" i="196" s="1"/>
  <c r="Q29" i="196"/>
  <c r="R29" i="196" s="1"/>
  <c r="Q31" i="196"/>
  <c r="R31" i="196" s="1"/>
  <c r="Q27" i="196"/>
  <c r="R27" i="196" s="1"/>
  <c r="R50" i="196"/>
  <c r="L71" i="196"/>
  <c r="N77" i="196"/>
  <c r="K60" i="242" s="1"/>
  <c r="Q14" i="196"/>
  <c r="R14" i="196" s="1"/>
  <c r="Q60" i="196"/>
  <c r="R60" i="196" s="1"/>
  <c r="N38" i="196"/>
  <c r="I38" i="196"/>
  <c r="P25" i="196"/>
  <c r="P49" i="196" s="1"/>
  <c r="P2" i="196" s="1"/>
  <c r="P95" i="196" s="1"/>
  <c r="P91" i="196" s="1"/>
  <c r="Q34" i="196"/>
  <c r="R34" i="196" s="1"/>
  <c r="I25" i="196"/>
  <c r="Q46" i="196"/>
  <c r="R46" i="196" s="1"/>
  <c r="I71" i="196"/>
  <c r="J71" i="196"/>
  <c r="R5" i="196"/>
  <c r="R10" i="196"/>
  <c r="J38" i="196"/>
  <c r="Q26" i="196"/>
  <c r="G25" i="196"/>
  <c r="J25" i="196"/>
  <c r="F78" i="196"/>
  <c r="K71" i="196"/>
  <c r="H71" i="196"/>
  <c r="K77" i="196"/>
  <c r="J78" i="196"/>
  <c r="O38" i="196"/>
  <c r="G38" i="196"/>
  <c r="N25" i="196"/>
  <c r="R72" i="196"/>
  <c r="L92" i="196"/>
  <c r="H92" i="196"/>
  <c r="J92" i="196"/>
  <c r="F92" i="196"/>
  <c r="G71" i="196"/>
  <c r="N71" i="196"/>
  <c r="G77" i="196"/>
  <c r="D60" i="242" s="1"/>
  <c r="I77" i="196"/>
  <c r="F60" i="242" s="1"/>
  <c r="H38" i="196"/>
  <c r="M38" i="196"/>
  <c r="M25" i="196"/>
  <c r="M49" i="196" s="1"/>
  <c r="H25" i="196"/>
  <c r="R57" i="195"/>
  <c r="R16" i="195"/>
  <c r="R54" i="195"/>
  <c r="R75" i="195"/>
  <c r="R88" i="195"/>
  <c r="R32" i="195"/>
  <c r="R61" i="195"/>
  <c r="R59" i="195"/>
  <c r="O73" i="195"/>
  <c r="R73" i="195" s="1"/>
  <c r="L77" i="195"/>
  <c r="I59" i="242" s="1"/>
  <c r="J71" i="195"/>
  <c r="R8" i="195"/>
  <c r="R5" i="195"/>
  <c r="H38" i="195"/>
  <c r="M38" i="195"/>
  <c r="I38" i="195"/>
  <c r="R14" i="195"/>
  <c r="R52" i="195"/>
  <c r="R44" i="195"/>
  <c r="R29" i="195"/>
  <c r="Q93" i="195"/>
  <c r="R93" i="195" s="1"/>
  <c r="R31" i="195"/>
  <c r="L71" i="195"/>
  <c r="R62" i="195"/>
  <c r="O50" i="195"/>
  <c r="R50" i="195" s="1"/>
  <c r="M71" i="195"/>
  <c r="N38" i="195"/>
  <c r="K25" i="195"/>
  <c r="G25" i="195"/>
  <c r="M25" i="195"/>
  <c r="R66" i="195"/>
  <c r="H78" i="195"/>
  <c r="K71" i="195"/>
  <c r="K78" i="195" s="1"/>
  <c r="H71" i="195"/>
  <c r="R53" i="195"/>
  <c r="G38" i="195"/>
  <c r="J38" i="195"/>
  <c r="R89" i="195"/>
  <c r="H25" i="195"/>
  <c r="H49" i="195" s="1"/>
  <c r="H2" i="195" s="1"/>
  <c r="H95" i="195" s="1"/>
  <c r="H91" i="195" s="1"/>
  <c r="N25" i="195"/>
  <c r="R55" i="195"/>
  <c r="K38" i="195"/>
  <c r="J25" i="195"/>
  <c r="J78" i="195"/>
  <c r="I71" i="195"/>
  <c r="I78" i="195" s="1"/>
  <c r="N71" i="195"/>
  <c r="N78" i="195" s="1"/>
  <c r="Q48" i="195"/>
  <c r="R48" i="195" s="1"/>
  <c r="Q26" i="195"/>
  <c r="R26" i="195" s="1"/>
  <c r="P38" i="195"/>
  <c r="Q46" i="195"/>
  <c r="R46" i="195" s="1"/>
  <c r="P25" i="195"/>
  <c r="I25" i="195"/>
  <c r="R65" i="195"/>
  <c r="M77" i="195"/>
  <c r="G71" i="195"/>
  <c r="F77" i="195"/>
  <c r="C59" i="242" s="1"/>
  <c r="R47" i="195"/>
  <c r="O51" i="195"/>
  <c r="R51" i="195" s="1"/>
  <c r="Q3" i="195"/>
  <c r="R3" i="195" s="1"/>
  <c r="O25" i="195"/>
  <c r="O49" i="195" s="1"/>
  <c r="N92" i="195"/>
  <c r="R27" i="194"/>
  <c r="R92" i="194"/>
  <c r="R59" i="194"/>
  <c r="R28" i="194"/>
  <c r="R30" i="194"/>
  <c r="R93" i="194"/>
  <c r="R7" i="194"/>
  <c r="R16" i="194"/>
  <c r="R74" i="194"/>
  <c r="R12" i="194"/>
  <c r="J71" i="194"/>
  <c r="K38" i="194"/>
  <c r="Q46" i="194"/>
  <c r="R46" i="194" s="1"/>
  <c r="R14" i="194"/>
  <c r="P71" i="194"/>
  <c r="P78" i="194" s="1"/>
  <c r="R61" i="194"/>
  <c r="R29" i="194"/>
  <c r="I25" i="194"/>
  <c r="R3" i="194"/>
  <c r="R58" i="194"/>
  <c r="M71" i="194"/>
  <c r="R6" i="194"/>
  <c r="R9" i="194"/>
  <c r="G77" i="194"/>
  <c r="D58" i="242" s="1"/>
  <c r="R54" i="194"/>
  <c r="I38" i="194"/>
  <c r="G38" i="194"/>
  <c r="G49" i="194" s="1"/>
  <c r="R4" i="194"/>
  <c r="L81" i="194"/>
  <c r="R81" i="194" s="1"/>
  <c r="M25" i="194"/>
  <c r="R75" i="194"/>
  <c r="G71" i="194"/>
  <c r="R47" i="194"/>
  <c r="I77" i="194"/>
  <c r="F58" i="242" s="1"/>
  <c r="J38" i="194"/>
  <c r="R31" i="194"/>
  <c r="R17" i="194"/>
  <c r="R34" i="194"/>
  <c r="R65" i="194"/>
  <c r="N25" i="194"/>
  <c r="J25" i="194"/>
  <c r="F77" i="194"/>
  <c r="C58" i="242" s="1"/>
  <c r="H71" i="194"/>
  <c r="H78" i="194" s="1"/>
  <c r="K71" i="194"/>
  <c r="K78" i="194" s="1"/>
  <c r="N77" i="194"/>
  <c r="L77" i="194"/>
  <c r="R32" i="194"/>
  <c r="R66" i="194"/>
  <c r="O25" i="194"/>
  <c r="R13" i="194"/>
  <c r="R51" i="194"/>
  <c r="P25" i="194"/>
  <c r="I71" i="194"/>
  <c r="F71" i="194"/>
  <c r="Q48" i="194"/>
  <c r="R48" i="194" s="1"/>
  <c r="M77" i="194"/>
  <c r="P38" i="194"/>
  <c r="H38" i="194"/>
  <c r="H25" i="194"/>
  <c r="N71" i="194"/>
  <c r="O38" i="194"/>
  <c r="N92" i="194"/>
  <c r="R76" i="194"/>
  <c r="K25" i="194"/>
  <c r="L71" i="194"/>
  <c r="R57" i="194"/>
  <c r="R73" i="194"/>
  <c r="J77" i="194"/>
  <c r="G58" i="242" s="1"/>
  <c r="R26" i="194"/>
  <c r="M38" i="194"/>
  <c r="N38" i="194"/>
  <c r="R56" i="193"/>
  <c r="R52" i="193"/>
  <c r="R28" i="193"/>
  <c r="R34" i="193"/>
  <c r="R51" i="193"/>
  <c r="R8" i="193"/>
  <c r="N25" i="193"/>
  <c r="J71" i="193"/>
  <c r="J78" i="193" s="1"/>
  <c r="Q9" i="193"/>
  <c r="R9" i="193" s="1"/>
  <c r="L93" i="193"/>
  <c r="F93" i="193"/>
  <c r="M93" i="193"/>
  <c r="G93" i="193"/>
  <c r="O93" i="193"/>
  <c r="N93" i="193"/>
  <c r="K93" i="193"/>
  <c r="P93" i="193"/>
  <c r="H93" i="193"/>
  <c r="I93" i="193"/>
  <c r="J93" i="193"/>
  <c r="L69" i="193"/>
  <c r="R69" i="193" s="1"/>
  <c r="O12" i="193"/>
  <c r="R12" i="193" s="1"/>
  <c r="R89" i="193"/>
  <c r="R59" i="193"/>
  <c r="I77" i="193"/>
  <c r="F57" i="242" s="1"/>
  <c r="P25" i="193"/>
  <c r="P49" i="193" s="1"/>
  <c r="P2" i="193" s="1"/>
  <c r="O51" i="193"/>
  <c r="R66" i="193"/>
  <c r="R14" i="193"/>
  <c r="R13" i="193"/>
  <c r="G25" i="193"/>
  <c r="R76" i="193"/>
  <c r="F77" i="193"/>
  <c r="C57" i="242" s="1"/>
  <c r="O53" i="193"/>
  <c r="R53" i="193" s="1"/>
  <c r="O75" i="193"/>
  <c r="R75" i="193" s="1"/>
  <c r="O94" i="193"/>
  <c r="R94" i="193" s="1"/>
  <c r="R10" i="193"/>
  <c r="L77" i="193"/>
  <c r="I57" i="242" s="1"/>
  <c r="G77" i="193"/>
  <c r="D57" i="242" s="1"/>
  <c r="L15" i="193"/>
  <c r="R15" i="193" s="1"/>
  <c r="M25" i="193"/>
  <c r="R60" i="193"/>
  <c r="I38" i="193"/>
  <c r="N38" i="193"/>
  <c r="N71" i="193"/>
  <c r="Q46" i="193"/>
  <c r="R46" i="193" s="1"/>
  <c r="N77" i="193"/>
  <c r="K57" i="242" s="1"/>
  <c r="R57" i="193"/>
  <c r="H77" i="193"/>
  <c r="E57" i="242" s="1"/>
  <c r="M77" i="193"/>
  <c r="K25" i="193"/>
  <c r="H25" i="193"/>
  <c r="H49" i="193" s="1"/>
  <c r="H2" i="193" s="1"/>
  <c r="H95" i="193" s="1"/>
  <c r="H91" i="193" s="1"/>
  <c r="Q56" i="193"/>
  <c r="R65" i="193"/>
  <c r="Q26" i="193"/>
  <c r="R26" i="193" s="1"/>
  <c r="G38" i="193"/>
  <c r="I71" i="193"/>
  <c r="K71" i="193"/>
  <c r="H71" i="193"/>
  <c r="R88" i="193"/>
  <c r="R45" i="193"/>
  <c r="O73" i="193"/>
  <c r="R73" i="193" s="1"/>
  <c r="R5" i="193"/>
  <c r="J25" i="193"/>
  <c r="O38" i="193"/>
  <c r="M38" i="193"/>
  <c r="O50" i="193"/>
  <c r="R50" i="193" s="1"/>
  <c r="G71" i="193"/>
  <c r="N92" i="193"/>
  <c r="K78" i="193"/>
  <c r="Q3" i="193"/>
  <c r="R3" i="193" s="1"/>
  <c r="I25" i="193"/>
  <c r="I49" i="193" s="1"/>
  <c r="K38" i="193"/>
  <c r="J38" i="193"/>
  <c r="F71" i="193"/>
  <c r="M71" i="193"/>
  <c r="R15" i="192"/>
  <c r="R64" i="192"/>
  <c r="R17" i="192"/>
  <c r="L15" i="192"/>
  <c r="Q59" i="192"/>
  <c r="R59" i="192" s="1"/>
  <c r="R55" i="192"/>
  <c r="Q4" i="192"/>
  <c r="R4" i="192" s="1"/>
  <c r="Q48" i="192"/>
  <c r="R48" i="192" s="1"/>
  <c r="R75" i="192"/>
  <c r="R5" i="192"/>
  <c r="R27" i="192"/>
  <c r="R34" i="192"/>
  <c r="L89" i="192"/>
  <c r="R89" i="192" s="1"/>
  <c r="R16" i="192"/>
  <c r="M77" i="192"/>
  <c r="J56" i="242" s="1"/>
  <c r="H77" i="192"/>
  <c r="R32" i="192"/>
  <c r="H25" i="192"/>
  <c r="O52" i="192"/>
  <c r="R52" i="192" s="1"/>
  <c r="M49" i="192"/>
  <c r="F71" i="192"/>
  <c r="F78" i="192" s="1"/>
  <c r="O64" i="192"/>
  <c r="Q8" i="192"/>
  <c r="R8" i="192" s="1"/>
  <c r="R72" i="192"/>
  <c r="H38" i="192"/>
  <c r="Q26" i="192"/>
  <c r="O38" i="192"/>
  <c r="R45" i="192"/>
  <c r="Q31" i="192"/>
  <c r="R31" i="192" s="1"/>
  <c r="K77" i="192"/>
  <c r="J25" i="192"/>
  <c r="I25" i="192"/>
  <c r="I49" i="192" s="1"/>
  <c r="R7" i="192"/>
  <c r="R30" i="192"/>
  <c r="R14" i="192"/>
  <c r="M71" i="192"/>
  <c r="J71" i="192"/>
  <c r="J78" i="192" s="1"/>
  <c r="R26" i="192"/>
  <c r="G77" i="192"/>
  <c r="L77" i="192"/>
  <c r="G25" i="192"/>
  <c r="G49" i="192" s="1"/>
  <c r="Q3" i="192"/>
  <c r="R3" i="192" s="1"/>
  <c r="P71" i="192"/>
  <c r="P78" i="192" s="1"/>
  <c r="L92" i="192"/>
  <c r="H92" i="192"/>
  <c r="F92" i="192"/>
  <c r="N92" i="192" s="1"/>
  <c r="J92" i="192"/>
  <c r="J38" i="192"/>
  <c r="O53" i="192"/>
  <c r="R53" i="192" s="1"/>
  <c r="I77" i="192"/>
  <c r="N25" i="192"/>
  <c r="N49" i="192" s="1"/>
  <c r="K25" i="192"/>
  <c r="K49" i="192" s="1"/>
  <c r="K2" i="192" s="1"/>
  <c r="K95" i="192" s="1"/>
  <c r="K91" i="192" s="1"/>
  <c r="Q46" i="192"/>
  <c r="R46" i="192" s="1"/>
  <c r="N77" i="192"/>
  <c r="L88" i="192"/>
  <c r="R50" i="192"/>
  <c r="R58" i="192"/>
  <c r="K38" i="192"/>
  <c r="P38" i="192"/>
  <c r="O73" i="192"/>
  <c r="R73" i="192" s="1"/>
  <c r="P25" i="192"/>
  <c r="P49" i="192" s="1"/>
  <c r="P2" i="192" s="1"/>
  <c r="P95" i="192" s="1"/>
  <c r="P91" i="192" s="1"/>
  <c r="O65" i="192"/>
  <c r="R65" i="192" s="1"/>
  <c r="O12" i="192"/>
  <c r="R12" i="192" s="1"/>
  <c r="R5" i="191"/>
  <c r="R33" i="191"/>
  <c r="R59" i="191"/>
  <c r="R65" i="191"/>
  <c r="R14" i="191"/>
  <c r="R12" i="191"/>
  <c r="O25" i="191"/>
  <c r="O71" i="191"/>
  <c r="G25" i="191"/>
  <c r="R8" i="191"/>
  <c r="K71" i="191"/>
  <c r="K78" i="191" s="1"/>
  <c r="N71" i="191"/>
  <c r="Q46" i="191"/>
  <c r="R46" i="191" s="1"/>
  <c r="R6" i="191"/>
  <c r="P71" i="191"/>
  <c r="P78" i="191" s="1"/>
  <c r="R55" i="191"/>
  <c r="M77" i="191"/>
  <c r="J55" i="242" s="1"/>
  <c r="R32" i="191"/>
  <c r="R29" i="191"/>
  <c r="N38" i="191"/>
  <c r="I38" i="191"/>
  <c r="I49" i="191" s="1"/>
  <c r="P38" i="191"/>
  <c r="P49" i="191" s="1"/>
  <c r="R74" i="191"/>
  <c r="R28" i="191"/>
  <c r="R51" i="191"/>
  <c r="J71" i="191"/>
  <c r="M71" i="191"/>
  <c r="N77" i="191"/>
  <c r="K55" i="242" s="1"/>
  <c r="J77" i="191"/>
  <c r="R34" i="191"/>
  <c r="R81" i="191"/>
  <c r="R64" i="191"/>
  <c r="K38" i="191"/>
  <c r="K49" i="191" s="1"/>
  <c r="K2" i="191" s="1"/>
  <c r="K95" i="191" s="1"/>
  <c r="J92" i="191"/>
  <c r="L92" i="191"/>
  <c r="H92" i="191"/>
  <c r="F92" i="191"/>
  <c r="R17" i="191"/>
  <c r="R75" i="191"/>
  <c r="H71" i="191"/>
  <c r="H78" i="191" s="1"/>
  <c r="H25" i="191"/>
  <c r="L77" i="191"/>
  <c r="I77" i="191"/>
  <c r="R47" i="191"/>
  <c r="R44" i="191"/>
  <c r="R26" i="191"/>
  <c r="R9" i="191"/>
  <c r="R16" i="191"/>
  <c r="R56" i="191"/>
  <c r="M38" i="191"/>
  <c r="M49" i="191" s="1"/>
  <c r="R50" i="191"/>
  <c r="L90" i="191"/>
  <c r="R90" i="191" s="1"/>
  <c r="R73" i="191"/>
  <c r="R45" i="191"/>
  <c r="Q48" i="191"/>
  <c r="R48" i="191" s="1"/>
  <c r="R72" i="191"/>
  <c r="H38" i="191"/>
  <c r="N25" i="191"/>
  <c r="N49" i="191" s="1"/>
  <c r="N2" i="191" s="1"/>
  <c r="L71" i="191"/>
  <c r="F71" i="191"/>
  <c r="R4" i="191"/>
  <c r="G78" i="191"/>
  <c r="F78" i="191"/>
  <c r="G38" i="191"/>
  <c r="O38" i="191"/>
  <c r="J38" i="191"/>
  <c r="J49" i="191" s="1"/>
  <c r="R32" i="190"/>
  <c r="R30" i="190"/>
  <c r="R16" i="190"/>
  <c r="R10" i="190"/>
  <c r="R33" i="190"/>
  <c r="R31" i="190"/>
  <c r="F71" i="190"/>
  <c r="R72" i="190"/>
  <c r="R60" i="190"/>
  <c r="R53" i="190"/>
  <c r="R5" i="190"/>
  <c r="R43" i="190"/>
  <c r="R6" i="190"/>
  <c r="J38" i="190"/>
  <c r="I38" i="190"/>
  <c r="R89" i="190"/>
  <c r="R34" i="190"/>
  <c r="J71" i="190"/>
  <c r="J78" i="190" s="1"/>
  <c r="L71" i="190"/>
  <c r="L78" i="190" s="1"/>
  <c r="R4" i="190"/>
  <c r="R56" i="190"/>
  <c r="H92" i="190"/>
  <c r="L92" i="190"/>
  <c r="F92" i="190"/>
  <c r="J92" i="190"/>
  <c r="Q46" i="190"/>
  <c r="R46" i="190" s="1"/>
  <c r="L88" i="190"/>
  <c r="G38" i="190"/>
  <c r="M38" i="190"/>
  <c r="R50" i="190"/>
  <c r="M71" i="190"/>
  <c r="M78" i="190" s="1"/>
  <c r="R47" i="190"/>
  <c r="R8" i="190"/>
  <c r="R59" i="190"/>
  <c r="P38" i="190"/>
  <c r="R27" i="190"/>
  <c r="M49" i="190"/>
  <c r="R14" i="190"/>
  <c r="K71" i="190"/>
  <c r="K78" i="190" s="1"/>
  <c r="H71" i="190"/>
  <c r="H78" i="190" s="1"/>
  <c r="Q48" i="190"/>
  <c r="R48" i="190" s="1"/>
  <c r="R12" i="190"/>
  <c r="R93" i="190"/>
  <c r="R66" i="190"/>
  <c r="R7" i="190"/>
  <c r="R64" i="190"/>
  <c r="N38" i="190"/>
  <c r="H38" i="190"/>
  <c r="K38" i="190"/>
  <c r="R9" i="190"/>
  <c r="G71" i="190"/>
  <c r="G78" i="190" s="1"/>
  <c r="N71" i="190"/>
  <c r="N78" i="190" s="1"/>
  <c r="R3" i="190"/>
  <c r="I71" i="190"/>
  <c r="I78" i="190" s="1"/>
  <c r="R55" i="190"/>
  <c r="O38" i="190"/>
  <c r="R26" i="190"/>
  <c r="R59" i="189"/>
  <c r="M78" i="189"/>
  <c r="R17" i="189"/>
  <c r="R55" i="189"/>
  <c r="I78" i="189"/>
  <c r="M49" i="189"/>
  <c r="M2" i="189" s="1"/>
  <c r="M95" i="189" s="1"/>
  <c r="M91" i="189" s="1"/>
  <c r="O74" i="189"/>
  <c r="R74" i="189" s="1"/>
  <c r="O76" i="189"/>
  <c r="R76" i="189" s="1"/>
  <c r="R65" i="189"/>
  <c r="R15" i="189"/>
  <c r="Q32" i="189"/>
  <c r="R32" i="189" s="1"/>
  <c r="G38" i="189"/>
  <c r="Q26" i="189"/>
  <c r="R26" i="189" s="1"/>
  <c r="R27" i="189"/>
  <c r="N71" i="189"/>
  <c r="N78" i="189" s="1"/>
  <c r="Q30" i="189"/>
  <c r="R30" i="189" s="1"/>
  <c r="L90" i="189"/>
  <c r="R90" i="189" s="1"/>
  <c r="R33" i="189"/>
  <c r="I25" i="189"/>
  <c r="I49" i="189" s="1"/>
  <c r="I2" i="189" s="1"/>
  <c r="I95" i="189" s="1"/>
  <c r="I91" i="189" s="1"/>
  <c r="P25" i="189"/>
  <c r="L81" i="189"/>
  <c r="R81" i="189" s="1"/>
  <c r="H38" i="189"/>
  <c r="J38" i="189"/>
  <c r="R75" i="189"/>
  <c r="H71" i="189"/>
  <c r="H78" i="189" s="1"/>
  <c r="O12" i="189"/>
  <c r="R12" i="189" s="1"/>
  <c r="R56" i="189"/>
  <c r="R53" i="189"/>
  <c r="P71" i="189"/>
  <c r="P78" i="189" s="1"/>
  <c r="G25" i="189"/>
  <c r="G49" i="189" s="1"/>
  <c r="Q3" i="189"/>
  <c r="R3" i="189" s="1"/>
  <c r="Q34" i="189"/>
  <c r="R34" i="189" s="1"/>
  <c r="Q48" i="189"/>
  <c r="R48" i="189"/>
  <c r="O38" i="189"/>
  <c r="O52" i="189"/>
  <c r="O71" i="189" s="1"/>
  <c r="J49" i="189"/>
  <c r="J2" i="189" s="1"/>
  <c r="M38" i="189"/>
  <c r="R88" i="189"/>
  <c r="J92" i="189"/>
  <c r="L92" i="189"/>
  <c r="H92" i="189"/>
  <c r="F92" i="189"/>
  <c r="R54" i="189"/>
  <c r="N25" i="189"/>
  <c r="N49" i="189" s="1"/>
  <c r="G71" i="189"/>
  <c r="G78" i="189" s="1"/>
  <c r="R93" i="189"/>
  <c r="L77" i="189"/>
  <c r="H25" i="189"/>
  <c r="K25" i="189"/>
  <c r="P38" i="189"/>
  <c r="K38" i="189"/>
  <c r="F71" i="189"/>
  <c r="F78" i="189" s="1"/>
  <c r="R33" i="188"/>
  <c r="R59" i="188"/>
  <c r="R17" i="188"/>
  <c r="R10" i="188"/>
  <c r="R53" i="188"/>
  <c r="R4" i="188"/>
  <c r="R9" i="188"/>
  <c r="R51" i="188"/>
  <c r="F77" i="188"/>
  <c r="C52" i="242" s="1"/>
  <c r="J71" i="188"/>
  <c r="I25" i="188"/>
  <c r="R54" i="188"/>
  <c r="O66" i="188"/>
  <c r="O71" i="188" s="1"/>
  <c r="R7" i="188"/>
  <c r="Q31" i="188"/>
  <c r="R31" i="188" s="1"/>
  <c r="R34" i="188"/>
  <c r="K38" i="188"/>
  <c r="Q26" i="188"/>
  <c r="R26" i="188" s="1"/>
  <c r="O38" i="188"/>
  <c r="H71" i="188"/>
  <c r="L88" i="188"/>
  <c r="P25" i="188"/>
  <c r="K25" i="188"/>
  <c r="R14" i="188"/>
  <c r="Q13" i="188"/>
  <c r="R13" i="188" s="1"/>
  <c r="O73" i="188"/>
  <c r="R73" i="188" s="1"/>
  <c r="I77" i="188"/>
  <c r="F52" i="242" s="1"/>
  <c r="H38" i="188"/>
  <c r="R47" i="188"/>
  <c r="H25" i="188"/>
  <c r="O76" i="188"/>
  <c r="R76" i="188" s="1"/>
  <c r="R58" i="188"/>
  <c r="F71" i="188"/>
  <c r="G71" i="188"/>
  <c r="R74" i="188"/>
  <c r="Q55" i="188"/>
  <c r="R55" i="188" s="1"/>
  <c r="G77" i="188"/>
  <c r="Q30" i="188"/>
  <c r="R30" i="188" s="1"/>
  <c r="G38" i="188"/>
  <c r="Q48" i="188"/>
  <c r="R48" i="188" s="1"/>
  <c r="N71" i="188"/>
  <c r="R60" i="188"/>
  <c r="R61" i="188"/>
  <c r="R6" i="188"/>
  <c r="Q46" i="188"/>
  <c r="R46" i="188" s="1"/>
  <c r="R94" i="188"/>
  <c r="L71" i="188"/>
  <c r="L78" i="188" s="1"/>
  <c r="M71" i="188"/>
  <c r="Q93" i="188"/>
  <c r="R93" i="188" s="1"/>
  <c r="N25" i="188"/>
  <c r="N49" i="188" s="1"/>
  <c r="N2" i="188" s="1"/>
  <c r="G25" i="188"/>
  <c r="M77" i="188"/>
  <c r="J52" i="242" s="1"/>
  <c r="R16" i="188"/>
  <c r="P38" i="188"/>
  <c r="N38" i="188"/>
  <c r="R3" i="188"/>
  <c r="N78" i="188"/>
  <c r="I71" i="188"/>
  <c r="K71" i="188"/>
  <c r="O25" i="188"/>
  <c r="J25" i="188"/>
  <c r="M25" i="188"/>
  <c r="M49" i="188" s="1"/>
  <c r="J77" i="188"/>
  <c r="K77" i="188"/>
  <c r="F92" i="188"/>
  <c r="J92" i="188"/>
  <c r="L92" i="188"/>
  <c r="H92" i="188"/>
  <c r="J38" i="188"/>
  <c r="I38" i="188"/>
  <c r="H77" i="188"/>
  <c r="R60" i="187"/>
  <c r="R31" i="187"/>
  <c r="R65" i="187"/>
  <c r="R34" i="187"/>
  <c r="R9" i="187"/>
  <c r="R92" i="187"/>
  <c r="H77" i="187"/>
  <c r="L71" i="187"/>
  <c r="Q46" i="187"/>
  <c r="R46" i="187" s="1"/>
  <c r="R53" i="187"/>
  <c r="Q60" i="187"/>
  <c r="G25" i="187"/>
  <c r="G49" i="187" s="1"/>
  <c r="O64" i="187"/>
  <c r="R64" i="187" s="1"/>
  <c r="I77" i="187"/>
  <c r="M77" i="187"/>
  <c r="J51" i="242" s="1"/>
  <c r="I38" i="187"/>
  <c r="J38" i="187"/>
  <c r="J49" i="187" s="1"/>
  <c r="R27" i="187"/>
  <c r="R62" i="187"/>
  <c r="Q48" i="187"/>
  <c r="R48" i="187" s="1"/>
  <c r="Q59" i="187"/>
  <c r="R59" i="187" s="1"/>
  <c r="R94" i="187"/>
  <c r="F71" i="187"/>
  <c r="G71" i="187"/>
  <c r="L15" i="187"/>
  <c r="R15" i="187" s="1"/>
  <c r="Q17" i="187"/>
  <c r="R17" i="187" s="1"/>
  <c r="Q9" i="187"/>
  <c r="O75" i="187"/>
  <c r="R75" i="187" s="1"/>
  <c r="R6" i="187"/>
  <c r="R57" i="187"/>
  <c r="H25" i="187"/>
  <c r="P25" i="187"/>
  <c r="P49" i="187" s="1"/>
  <c r="P2" i="187" s="1"/>
  <c r="P95" i="187" s="1"/>
  <c r="G77" i="187"/>
  <c r="N77" i="187"/>
  <c r="K51" i="242" s="1"/>
  <c r="K38" i="187"/>
  <c r="R89" i="187"/>
  <c r="O54" i="187"/>
  <c r="N71" i="187"/>
  <c r="L77" i="187"/>
  <c r="H71" i="187"/>
  <c r="O76" i="187"/>
  <c r="R76" i="187" s="1"/>
  <c r="N25" i="187"/>
  <c r="J77" i="187"/>
  <c r="G51" i="242" s="1"/>
  <c r="Q26" i="187"/>
  <c r="R26" i="187" s="1"/>
  <c r="F77" i="187"/>
  <c r="C51" i="242" s="1"/>
  <c r="P91" i="187"/>
  <c r="K71" i="187"/>
  <c r="K78" i="187" s="1"/>
  <c r="J71" i="187"/>
  <c r="R69" i="187"/>
  <c r="K25" i="187"/>
  <c r="K49" i="187" s="1"/>
  <c r="I25" i="187"/>
  <c r="R88" i="187"/>
  <c r="O73" i="187"/>
  <c r="R73" i="187" s="1"/>
  <c r="M38" i="187"/>
  <c r="M49" i="187" s="1"/>
  <c r="M2" i="187" s="1"/>
  <c r="M95" i="187" s="1"/>
  <c r="M91" i="187" s="1"/>
  <c r="H38" i="187"/>
  <c r="R72" i="187"/>
  <c r="Q31" i="187"/>
  <c r="I71" i="187"/>
  <c r="R50" i="187"/>
  <c r="O51" i="187"/>
  <c r="R51" i="187" s="1"/>
  <c r="R43" i="187"/>
  <c r="Q3" i="187"/>
  <c r="R3" i="187" s="1"/>
  <c r="O25" i="187"/>
  <c r="O38" i="187"/>
  <c r="N38" i="187"/>
  <c r="R93" i="187"/>
  <c r="M71" i="187"/>
  <c r="R9" i="186"/>
  <c r="R53" i="186"/>
  <c r="R56" i="186"/>
  <c r="Q60" i="186"/>
  <c r="R60" i="186" s="1"/>
  <c r="H92" i="186"/>
  <c r="J92" i="186"/>
  <c r="F92" i="186"/>
  <c r="L92" i="186"/>
  <c r="I25" i="186"/>
  <c r="I49" i="186" s="1"/>
  <c r="L81" i="186"/>
  <c r="R81" i="186" s="1"/>
  <c r="R57" i="186"/>
  <c r="R29" i="186"/>
  <c r="R75" i="186"/>
  <c r="R7" i="186"/>
  <c r="K71" i="186"/>
  <c r="K78" i="186" s="1"/>
  <c r="J71" i="186"/>
  <c r="J78" i="186" s="1"/>
  <c r="L88" i="186"/>
  <c r="R88" i="186" s="1"/>
  <c r="R14" i="186"/>
  <c r="P25" i="186"/>
  <c r="Q3" i="186"/>
  <c r="R3" i="186" s="1"/>
  <c r="Q4" i="186"/>
  <c r="R4" i="186" s="1"/>
  <c r="G71" i="186"/>
  <c r="G78" i="186" s="1"/>
  <c r="F71" i="186"/>
  <c r="O94" i="186"/>
  <c r="R94" i="186" s="1"/>
  <c r="M78" i="186"/>
  <c r="O25" i="186"/>
  <c r="O49" i="186" s="1"/>
  <c r="G25" i="186"/>
  <c r="G49" i="186" s="1"/>
  <c r="G2" i="186" s="1"/>
  <c r="R32" i="186"/>
  <c r="R10" i="186"/>
  <c r="P38" i="186"/>
  <c r="Q46" i="186"/>
  <c r="R46" i="186" s="1"/>
  <c r="M71" i="186"/>
  <c r="L71" i="186"/>
  <c r="L78" i="186" s="1"/>
  <c r="R65" i="186"/>
  <c r="K49" i="186"/>
  <c r="K2" i="186" s="1"/>
  <c r="K95" i="186" s="1"/>
  <c r="Q9" i="186"/>
  <c r="N78" i="186"/>
  <c r="H25" i="186"/>
  <c r="H49" i="186" s="1"/>
  <c r="M25" i="186"/>
  <c r="M49" i="186" s="1"/>
  <c r="M2" i="186" s="1"/>
  <c r="M95" i="186" s="1"/>
  <c r="L93" i="186"/>
  <c r="F93" i="186"/>
  <c r="P93" i="186"/>
  <c r="J93" i="186"/>
  <c r="O93" i="186"/>
  <c r="I93" i="186"/>
  <c r="M93" i="186"/>
  <c r="G93" i="186"/>
  <c r="H93" i="186"/>
  <c r="N93" i="186"/>
  <c r="K93" i="186"/>
  <c r="Q59" i="186"/>
  <c r="R59" i="186" s="1"/>
  <c r="I71" i="186"/>
  <c r="I78" i="186" s="1"/>
  <c r="J2" i="186"/>
  <c r="F77" i="186"/>
  <c r="C50" i="242" s="1"/>
  <c r="N25" i="186"/>
  <c r="N49" i="186" s="1"/>
  <c r="N2" i="186" s="1"/>
  <c r="L90" i="186"/>
  <c r="R90" i="186" s="1"/>
  <c r="H71" i="186"/>
  <c r="H78" i="186" s="1"/>
  <c r="O50" i="186"/>
  <c r="O71" i="186" s="1"/>
  <c r="R13" i="185"/>
  <c r="R58" i="185"/>
  <c r="O25" i="185"/>
  <c r="O49" i="185" s="1"/>
  <c r="R14" i="185"/>
  <c r="R73" i="185"/>
  <c r="R32" i="185"/>
  <c r="R54" i="185"/>
  <c r="R64" i="185"/>
  <c r="R75" i="185"/>
  <c r="R65" i="185"/>
  <c r="G71" i="185"/>
  <c r="K38" i="185"/>
  <c r="N38" i="185"/>
  <c r="N49" i="185" s="1"/>
  <c r="I38" i="185"/>
  <c r="I49" i="185" s="1"/>
  <c r="I2" i="185" s="1"/>
  <c r="O76" i="185"/>
  <c r="R76" i="185" s="1"/>
  <c r="Q56" i="185"/>
  <c r="R56" i="185" s="1"/>
  <c r="Q17" i="185"/>
  <c r="R17" i="185" s="1"/>
  <c r="R45" i="185"/>
  <c r="Q58" i="185"/>
  <c r="H25" i="185"/>
  <c r="R44" i="185"/>
  <c r="J71" i="185"/>
  <c r="J78" i="185" s="1"/>
  <c r="F71" i="185"/>
  <c r="H38" i="185"/>
  <c r="Q26" i="185"/>
  <c r="R26" i="185" s="1"/>
  <c r="R88" i="185"/>
  <c r="K77" i="185"/>
  <c r="H49" i="242" s="1"/>
  <c r="F77" i="185"/>
  <c r="C49" i="242" s="1"/>
  <c r="K71" i="185"/>
  <c r="N93" i="185"/>
  <c r="H93" i="185"/>
  <c r="K93" i="185"/>
  <c r="I93" i="185"/>
  <c r="P93" i="185"/>
  <c r="G93" i="185"/>
  <c r="O93" i="185"/>
  <c r="F93" i="185"/>
  <c r="Q93" i="185" s="1"/>
  <c r="J93" i="185"/>
  <c r="L93" i="185"/>
  <c r="M93" i="185"/>
  <c r="R48" i="185"/>
  <c r="Q48" i="185"/>
  <c r="L92" i="185"/>
  <c r="H92" i="185"/>
  <c r="F92" i="185"/>
  <c r="J92" i="185"/>
  <c r="R51" i="185"/>
  <c r="L71" i="185"/>
  <c r="M71" i="185"/>
  <c r="J38" i="185"/>
  <c r="R89" i="185"/>
  <c r="M77" i="185"/>
  <c r="J49" i="242" s="1"/>
  <c r="Q10" i="185"/>
  <c r="R10" i="185" s="1"/>
  <c r="R72" i="185"/>
  <c r="Q46" i="185"/>
  <c r="R46" i="185" s="1"/>
  <c r="R53" i="185"/>
  <c r="O50" i="185"/>
  <c r="O71" i="185" s="1"/>
  <c r="H71" i="185"/>
  <c r="H78" i="185" s="1"/>
  <c r="M38" i="185"/>
  <c r="M49" i="185" s="1"/>
  <c r="P38" i="185"/>
  <c r="P49" i="185" s="1"/>
  <c r="P71" i="185"/>
  <c r="P78" i="185" s="1"/>
  <c r="L77" i="185"/>
  <c r="I49" i="242" s="1"/>
  <c r="J49" i="185"/>
  <c r="J2" i="185" s="1"/>
  <c r="J95" i="185" s="1"/>
  <c r="I71" i="185"/>
  <c r="N71" i="185"/>
  <c r="N78" i="185" s="1"/>
  <c r="G77" i="185"/>
  <c r="I77" i="185"/>
  <c r="F49" i="242" s="1"/>
  <c r="R60" i="184"/>
  <c r="R29" i="184"/>
  <c r="R28" i="184"/>
  <c r="R27" i="184"/>
  <c r="Q6" i="184"/>
  <c r="R6" i="184" s="1"/>
  <c r="F71" i="184"/>
  <c r="Q31" i="184"/>
  <c r="R31" i="184" s="1"/>
  <c r="L93" i="184"/>
  <c r="F93" i="184"/>
  <c r="K93" i="184"/>
  <c r="P93" i="184"/>
  <c r="J93" i="184"/>
  <c r="O93" i="184"/>
  <c r="I93" i="184"/>
  <c r="N93" i="184"/>
  <c r="H93" i="184"/>
  <c r="M93" i="184"/>
  <c r="G93" i="184"/>
  <c r="M38" i="184"/>
  <c r="M49" i="184" s="1"/>
  <c r="N38" i="184"/>
  <c r="G77" i="184"/>
  <c r="D48" i="242" s="1"/>
  <c r="J77" i="184"/>
  <c r="G48" i="242" s="1"/>
  <c r="G25" i="184"/>
  <c r="R57" i="184"/>
  <c r="R69" i="184"/>
  <c r="R64" i="184"/>
  <c r="Q58" i="184"/>
  <c r="R58" i="184" s="1"/>
  <c r="H71" i="184"/>
  <c r="H78" i="184" s="1"/>
  <c r="K71" i="184"/>
  <c r="K78" i="184" s="1"/>
  <c r="R33" i="184"/>
  <c r="P38" i="184"/>
  <c r="O38" i="184"/>
  <c r="P71" i="184"/>
  <c r="P78" i="184" s="1"/>
  <c r="Q34" i="184"/>
  <c r="R34" i="184" s="1"/>
  <c r="J25" i="184"/>
  <c r="J49" i="184" s="1"/>
  <c r="J2" i="184" s="1"/>
  <c r="Q3" i="184"/>
  <c r="R5" i="184"/>
  <c r="O12" i="184"/>
  <c r="R12" i="184" s="1"/>
  <c r="I71" i="184"/>
  <c r="I78" i="184" s="1"/>
  <c r="L71" i="184"/>
  <c r="L78" i="184" s="1"/>
  <c r="Q9" i="184"/>
  <c r="R9" i="184" s="1"/>
  <c r="Q46" i="184"/>
  <c r="R46" i="184"/>
  <c r="Q48" i="184"/>
  <c r="R48" i="184" s="1"/>
  <c r="H38" i="184"/>
  <c r="N77" i="184"/>
  <c r="R3" i="184"/>
  <c r="P49" i="184"/>
  <c r="P2" i="184" s="1"/>
  <c r="P95" i="184" s="1"/>
  <c r="N62" i="184"/>
  <c r="N71" i="184" s="1"/>
  <c r="L88" i="184"/>
  <c r="R14" i="184"/>
  <c r="R44" i="184"/>
  <c r="O75" i="184"/>
  <c r="R75" i="184" s="1"/>
  <c r="O50" i="184"/>
  <c r="O71" i="184" s="1"/>
  <c r="O74" i="184"/>
  <c r="R74" i="184" s="1"/>
  <c r="R66" i="184"/>
  <c r="I38" i="184"/>
  <c r="R73" i="184"/>
  <c r="K38" i="184"/>
  <c r="K49" i="184" s="1"/>
  <c r="K2" i="184" s="1"/>
  <c r="K95" i="184" s="1"/>
  <c r="I25" i="184"/>
  <c r="H49" i="184"/>
  <c r="R8" i="184"/>
  <c r="R88" i="184"/>
  <c r="G71" i="184"/>
  <c r="J71" i="184"/>
  <c r="R45" i="184"/>
  <c r="R16" i="184"/>
  <c r="H92" i="184"/>
  <c r="F92" i="184"/>
  <c r="L92" i="184"/>
  <c r="J92" i="184"/>
  <c r="G38" i="184"/>
  <c r="Q26" i="184"/>
  <c r="R26" i="184" s="1"/>
  <c r="O25" i="184"/>
  <c r="N25" i="184"/>
  <c r="M71" i="184"/>
  <c r="M78" i="184" s="1"/>
  <c r="F77" i="184"/>
  <c r="C48" i="242" s="1"/>
  <c r="R47" i="184"/>
  <c r="R56" i="183"/>
  <c r="R64" i="183"/>
  <c r="R31" i="183"/>
  <c r="R53" i="183"/>
  <c r="R14" i="183"/>
  <c r="R28" i="183"/>
  <c r="M25" i="183"/>
  <c r="I77" i="183"/>
  <c r="F47" i="242" s="1"/>
  <c r="M77" i="183"/>
  <c r="J47" i="242" s="1"/>
  <c r="P25" i="183"/>
  <c r="R60" i="183"/>
  <c r="R94" i="183"/>
  <c r="O50" i="183"/>
  <c r="R50" i="183" s="1"/>
  <c r="R5" i="183"/>
  <c r="R44" i="183"/>
  <c r="N38" i="183"/>
  <c r="J38" i="183"/>
  <c r="O66" i="183"/>
  <c r="R66" i="183" s="1"/>
  <c r="R47" i="183"/>
  <c r="R43" i="183"/>
  <c r="R17" i="183"/>
  <c r="O12" i="183"/>
  <c r="O25" i="183" s="1"/>
  <c r="R62" i="183"/>
  <c r="L71" i="183"/>
  <c r="L78" i="183" s="1"/>
  <c r="M71" i="183"/>
  <c r="R51" i="183"/>
  <c r="R72" i="183"/>
  <c r="G38" i="183"/>
  <c r="K38" i="183"/>
  <c r="R59" i="183"/>
  <c r="R76" i="183"/>
  <c r="L81" i="183"/>
  <c r="R81" i="183" s="1"/>
  <c r="R45" i="183"/>
  <c r="R33" i="183"/>
  <c r="Q58" i="183"/>
  <c r="R58" i="183" s="1"/>
  <c r="M93" i="183"/>
  <c r="G93" i="183"/>
  <c r="K93" i="183"/>
  <c r="L93" i="183"/>
  <c r="N93" i="183"/>
  <c r="J93" i="183"/>
  <c r="I93" i="183"/>
  <c r="O93" i="183"/>
  <c r="H93" i="183"/>
  <c r="F93" i="183"/>
  <c r="P93" i="183"/>
  <c r="H77" i="183"/>
  <c r="E47" i="242" s="1"/>
  <c r="Q46" i="183"/>
  <c r="R46" i="183" s="1"/>
  <c r="G25" i="183"/>
  <c r="J25" i="183"/>
  <c r="J49" i="183" s="1"/>
  <c r="J2" i="183" s="1"/>
  <c r="J95" i="183" s="1"/>
  <c r="K25" i="183"/>
  <c r="R61" i="183"/>
  <c r="R88" i="183"/>
  <c r="N71" i="183"/>
  <c r="N78" i="183" s="1"/>
  <c r="R74" i="183"/>
  <c r="M38" i="183"/>
  <c r="Q48" i="183"/>
  <c r="R48" i="183"/>
  <c r="R4" i="183"/>
  <c r="G71" i="183"/>
  <c r="R73" i="183"/>
  <c r="K77" i="183"/>
  <c r="H47" i="242" s="1"/>
  <c r="P71" i="183"/>
  <c r="P78" i="183" s="1"/>
  <c r="J92" i="183"/>
  <c r="L92" i="183"/>
  <c r="H92" i="183"/>
  <c r="F92" i="183"/>
  <c r="Q3" i="183"/>
  <c r="R3" i="183" s="1"/>
  <c r="Q28" i="183"/>
  <c r="F71" i="183"/>
  <c r="F78" i="183" s="1"/>
  <c r="J71" i="183"/>
  <c r="J78" i="183" s="1"/>
  <c r="O75" i="183"/>
  <c r="R75" i="183" s="1"/>
  <c r="I38" i="183"/>
  <c r="I25" i="183"/>
  <c r="K71" i="183"/>
  <c r="O38" i="183"/>
  <c r="G77" i="183"/>
  <c r="D47" i="242" s="1"/>
  <c r="H25" i="183"/>
  <c r="N25" i="183"/>
  <c r="N49" i="183" s="1"/>
  <c r="R52" i="183"/>
  <c r="H71" i="183"/>
  <c r="I71" i="183"/>
  <c r="H38" i="183"/>
  <c r="P38" i="183"/>
  <c r="R26" i="183"/>
  <c r="R8" i="182"/>
  <c r="R31" i="182"/>
  <c r="R53" i="182"/>
  <c r="R13" i="182"/>
  <c r="R65" i="182"/>
  <c r="R4" i="182"/>
  <c r="R34" i="182"/>
  <c r="R17" i="182"/>
  <c r="R10" i="182"/>
  <c r="R60" i="182"/>
  <c r="R28" i="182"/>
  <c r="Q48" i="182"/>
  <c r="R48" i="182" s="1"/>
  <c r="J92" i="182"/>
  <c r="L92" i="182"/>
  <c r="H92" i="182"/>
  <c r="F92" i="182"/>
  <c r="R43" i="182"/>
  <c r="Q30" i="182"/>
  <c r="R30" i="182" s="1"/>
  <c r="R55" i="182"/>
  <c r="J38" i="182"/>
  <c r="N38" i="182"/>
  <c r="K38" i="182"/>
  <c r="M25" i="182"/>
  <c r="R12" i="182"/>
  <c r="R14" i="182"/>
  <c r="L81" i="182"/>
  <c r="R81" i="182" s="1"/>
  <c r="R94" i="182"/>
  <c r="R64" i="182"/>
  <c r="R51" i="182"/>
  <c r="I77" i="182"/>
  <c r="F46" i="242" s="1"/>
  <c r="K71" i="182"/>
  <c r="H71" i="182"/>
  <c r="Q46" i="182"/>
  <c r="R46" i="182" s="1"/>
  <c r="R61" i="182"/>
  <c r="R26" i="182"/>
  <c r="I25" i="182"/>
  <c r="R52" i="182"/>
  <c r="F77" i="182"/>
  <c r="C46" i="242" s="1"/>
  <c r="Q27" i="182"/>
  <c r="R27" i="182" s="1"/>
  <c r="L15" i="182"/>
  <c r="R15" i="182" s="1"/>
  <c r="Q57" i="182"/>
  <c r="R57" i="182" s="1"/>
  <c r="R33" i="182"/>
  <c r="N77" i="182"/>
  <c r="I71" i="182"/>
  <c r="G38" i="182"/>
  <c r="Q32" i="182"/>
  <c r="R32" i="182" s="1"/>
  <c r="J71" i="182"/>
  <c r="R58" i="182"/>
  <c r="O38" i="182"/>
  <c r="G25" i="182"/>
  <c r="Q3" i="182"/>
  <c r="Q28" i="182"/>
  <c r="Q29" i="182"/>
  <c r="R29" i="182" s="1"/>
  <c r="O53" i="182"/>
  <c r="O71" i="182" s="1"/>
  <c r="R88" i="182"/>
  <c r="L77" i="182"/>
  <c r="I46" i="242" s="1"/>
  <c r="J77" i="182"/>
  <c r="R50" i="182"/>
  <c r="G71" i="182"/>
  <c r="N71" i="182"/>
  <c r="K25" i="182"/>
  <c r="N25" i="182"/>
  <c r="J25" i="182"/>
  <c r="J49" i="182" s="1"/>
  <c r="K77" i="182"/>
  <c r="H46" i="242" s="1"/>
  <c r="G77" i="182"/>
  <c r="D46" i="242" s="1"/>
  <c r="L71" i="182"/>
  <c r="M71" i="182"/>
  <c r="O25" i="182"/>
  <c r="R93" i="182"/>
  <c r="L90" i="182"/>
  <c r="R90" i="182" s="1"/>
  <c r="M38" i="182"/>
  <c r="I38" i="182"/>
  <c r="R3" i="182"/>
  <c r="H25" i="182"/>
  <c r="H49" i="182" s="1"/>
  <c r="P25" i="182"/>
  <c r="P49" i="182" s="1"/>
  <c r="P2" i="182" s="1"/>
  <c r="P95" i="182" s="1"/>
  <c r="P91" i="182" s="1"/>
  <c r="R47" i="182"/>
  <c r="H77" i="182"/>
  <c r="E46" i="242" s="1"/>
  <c r="M77" i="182"/>
  <c r="F71" i="182"/>
  <c r="N78" i="181"/>
  <c r="R60" i="181"/>
  <c r="F77" i="181"/>
  <c r="C45" i="242" s="1"/>
  <c r="J92" i="181"/>
  <c r="L92" i="181"/>
  <c r="H92" i="181"/>
  <c r="F92" i="181"/>
  <c r="R57" i="181"/>
  <c r="O75" i="181"/>
  <c r="R75" i="181" s="1"/>
  <c r="R66" i="181"/>
  <c r="R62" i="181"/>
  <c r="R28" i="181"/>
  <c r="Q29" i="181"/>
  <c r="R29" i="181" s="1"/>
  <c r="Q59" i="181"/>
  <c r="R59" i="181" s="1"/>
  <c r="Q60" i="181"/>
  <c r="H71" i="181"/>
  <c r="H78" i="181" s="1"/>
  <c r="L71" i="181"/>
  <c r="L78" i="181" s="1"/>
  <c r="Q17" i="181"/>
  <c r="R17" i="181" s="1"/>
  <c r="R65" i="181"/>
  <c r="Q56" i="181"/>
  <c r="R56" i="181" s="1"/>
  <c r="H25" i="181"/>
  <c r="H49" i="181" s="1"/>
  <c r="R26" i="181"/>
  <c r="H38" i="181"/>
  <c r="R30" i="181"/>
  <c r="R72" i="181"/>
  <c r="O50" i="181"/>
  <c r="O71" i="181" s="1"/>
  <c r="N71" i="181"/>
  <c r="R12" i="181"/>
  <c r="R52" i="181"/>
  <c r="P38" i="181"/>
  <c r="P49" i="181" s="1"/>
  <c r="P2" i="181" s="1"/>
  <c r="P95" i="181" s="1"/>
  <c r="P91" i="181" s="1"/>
  <c r="G25" i="181"/>
  <c r="Q32" i="181"/>
  <c r="R32" i="181" s="1"/>
  <c r="G71" i="181"/>
  <c r="G78" i="181" s="1"/>
  <c r="J71" i="181"/>
  <c r="J78" i="181" s="1"/>
  <c r="R46" i="181"/>
  <c r="Q46" i="181"/>
  <c r="N38" i="181"/>
  <c r="N49" i="181" s="1"/>
  <c r="N2" i="181" s="1"/>
  <c r="G38" i="181"/>
  <c r="Q61" i="181"/>
  <c r="R61" i="181" s="1"/>
  <c r="I71" i="181"/>
  <c r="I78" i="181" s="1"/>
  <c r="M71" i="181"/>
  <c r="M78" i="181" s="1"/>
  <c r="I38" i="181"/>
  <c r="I49" i="181" s="1"/>
  <c r="I2" i="181" s="1"/>
  <c r="I95" i="181" s="1"/>
  <c r="I91" i="181" s="1"/>
  <c r="F71" i="181"/>
  <c r="R93" i="181"/>
  <c r="L88" i="181"/>
  <c r="R88" i="181" s="1"/>
  <c r="R43" i="181"/>
  <c r="J38" i="181"/>
  <c r="J49" i="181" s="1"/>
  <c r="J2" i="181" s="1"/>
  <c r="J95" i="181" s="1"/>
  <c r="M38" i="181"/>
  <c r="M49" i="181" s="1"/>
  <c r="K49" i="181"/>
  <c r="K2" i="181" s="1"/>
  <c r="K95" i="181" s="1"/>
  <c r="K91" i="181" s="1"/>
  <c r="K71" i="181"/>
  <c r="K78" i="181" s="1"/>
  <c r="R58" i="180"/>
  <c r="R28" i="180"/>
  <c r="R55" i="180"/>
  <c r="R74" i="180"/>
  <c r="R33" i="180"/>
  <c r="R61" i="180"/>
  <c r="R59" i="180"/>
  <c r="H71" i="180"/>
  <c r="G77" i="180"/>
  <c r="D44" i="242" s="1"/>
  <c r="L77" i="180"/>
  <c r="N62" i="180"/>
  <c r="R62" i="180" s="1"/>
  <c r="M38" i="180"/>
  <c r="N25" i="180"/>
  <c r="R89" i="180"/>
  <c r="Q48" i="180"/>
  <c r="R48" i="180"/>
  <c r="I71" i="180"/>
  <c r="J71" i="180"/>
  <c r="R8" i="180"/>
  <c r="R27" i="180"/>
  <c r="L15" i="180"/>
  <c r="R15" i="180" s="1"/>
  <c r="N92" i="180"/>
  <c r="R92" i="180" s="1"/>
  <c r="R12" i="180"/>
  <c r="Q5" i="180"/>
  <c r="R5" i="180" s="1"/>
  <c r="Q28" i="180"/>
  <c r="I77" i="180"/>
  <c r="J77" i="180"/>
  <c r="G44" i="242" s="1"/>
  <c r="R54" i="180"/>
  <c r="R53" i="180"/>
  <c r="Q26" i="180"/>
  <c r="R26" i="180" s="1"/>
  <c r="P38" i="180"/>
  <c r="G25" i="180"/>
  <c r="R31" i="180"/>
  <c r="K71" i="180"/>
  <c r="L88" i="180"/>
  <c r="R29" i="180"/>
  <c r="Q17" i="180"/>
  <c r="R17" i="180" s="1"/>
  <c r="O73" i="180"/>
  <c r="R73" i="180" s="1"/>
  <c r="F77" i="180"/>
  <c r="C44" i="242" s="1"/>
  <c r="R64" i="180"/>
  <c r="Q59" i="180"/>
  <c r="R7" i="180"/>
  <c r="O38" i="180"/>
  <c r="K38" i="180"/>
  <c r="K25" i="180"/>
  <c r="P25" i="180"/>
  <c r="P49" i="180" s="1"/>
  <c r="P2" i="180" s="1"/>
  <c r="I25" i="180"/>
  <c r="R47" i="180"/>
  <c r="O50" i="180"/>
  <c r="F71" i="180"/>
  <c r="L93" i="180"/>
  <c r="F93" i="180"/>
  <c r="K93" i="180"/>
  <c r="P93" i="180"/>
  <c r="J93" i="180"/>
  <c r="M93" i="180"/>
  <c r="G93" i="180"/>
  <c r="O93" i="180"/>
  <c r="N93" i="180"/>
  <c r="H93" i="180"/>
  <c r="I93" i="180"/>
  <c r="H77" i="180"/>
  <c r="K77" i="180"/>
  <c r="R72" i="180"/>
  <c r="Q34" i="180"/>
  <c r="R34" i="180" s="1"/>
  <c r="N38" i="180"/>
  <c r="M25" i="180"/>
  <c r="M49" i="180" s="1"/>
  <c r="H25" i="180"/>
  <c r="H49" i="180" s="1"/>
  <c r="O25" i="180"/>
  <c r="O51" i="180"/>
  <c r="R51" i="180" s="1"/>
  <c r="R44" i="180"/>
  <c r="G71" i="180"/>
  <c r="L71" i="180"/>
  <c r="I38" i="180"/>
  <c r="G38" i="180"/>
  <c r="J25" i="180"/>
  <c r="J49" i="180" s="1"/>
  <c r="Q3" i="180"/>
  <c r="R3" i="180" s="1"/>
  <c r="R66" i="180"/>
  <c r="M71" i="180"/>
  <c r="M78" i="180" s="1"/>
  <c r="R12" i="179"/>
  <c r="R6" i="179"/>
  <c r="R52" i="179"/>
  <c r="R31" i="179"/>
  <c r="R75" i="179"/>
  <c r="R55" i="179"/>
  <c r="R64" i="179"/>
  <c r="R13" i="179"/>
  <c r="L93" i="179"/>
  <c r="F93" i="179"/>
  <c r="O93" i="179"/>
  <c r="I93" i="179"/>
  <c r="M93" i="179"/>
  <c r="G93" i="179"/>
  <c r="K93" i="179"/>
  <c r="J93" i="179"/>
  <c r="H93" i="179"/>
  <c r="N93" i="179"/>
  <c r="P93" i="179"/>
  <c r="R56" i="179"/>
  <c r="R15" i="179"/>
  <c r="G25" i="179"/>
  <c r="K25" i="179"/>
  <c r="M38" i="179"/>
  <c r="K38" i="179"/>
  <c r="R89" i="179"/>
  <c r="J77" i="179"/>
  <c r="P71" i="179"/>
  <c r="P78" i="179" s="1"/>
  <c r="R72" i="179"/>
  <c r="H71" i="179"/>
  <c r="O50" i="179"/>
  <c r="R50" i="179" s="1"/>
  <c r="Q46" i="179"/>
  <c r="R46" i="179" s="1"/>
  <c r="R53" i="179"/>
  <c r="O52" i="179"/>
  <c r="Q9" i="179"/>
  <c r="R9" i="179" s="1"/>
  <c r="R94" i="179"/>
  <c r="O54" i="179"/>
  <c r="R54" i="179" s="1"/>
  <c r="J38" i="179"/>
  <c r="H92" i="179"/>
  <c r="J92" i="179"/>
  <c r="F92" i="179"/>
  <c r="L92" i="179"/>
  <c r="R51" i="179"/>
  <c r="N71" i="179"/>
  <c r="K71" i="179"/>
  <c r="K78" i="179"/>
  <c r="Q16" i="179"/>
  <c r="R16" i="179" s="1"/>
  <c r="R43" i="179"/>
  <c r="Q57" i="179"/>
  <c r="R57" i="179" s="1"/>
  <c r="R33" i="179"/>
  <c r="O25" i="179"/>
  <c r="P38" i="179"/>
  <c r="N38" i="179"/>
  <c r="M77" i="179"/>
  <c r="L69" i="179"/>
  <c r="R69" i="179" s="1"/>
  <c r="G71" i="179"/>
  <c r="G78" i="179" s="1"/>
  <c r="Q3" i="179"/>
  <c r="R3" i="179" s="1"/>
  <c r="J71" i="179"/>
  <c r="Q28" i="179"/>
  <c r="R28" i="179" s="1"/>
  <c r="H25" i="179"/>
  <c r="H49" i="179" s="1"/>
  <c r="J25" i="179"/>
  <c r="J49" i="179" s="1"/>
  <c r="J2" i="179" s="1"/>
  <c r="J95" i="179" s="1"/>
  <c r="G38" i="179"/>
  <c r="I38" i="179"/>
  <c r="I49" i="179" s="1"/>
  <c r="R30" i="179"/>
  <c r="N77" i="179"/>
  <c r="I77" i="179"/>
  <c r="L88" i="179"/>
  <c r="R47" i="179"/>
  <c r="F71" i="179"/>
  <c r="F78" i="179" s="1"/>
  <c r="M71" i="179"/>
  <c r="M25" i="179"/>
  <c r="M49" i="179" s="1"/>
  <c r="R14" i="179"/>
  <c r="N25" i="179"/>
  <c r="N49" i="179" s="1"/>
  <c r="P25" i="179"/>
  <c r="R26" i="179"/>
  <c r="O38" i="179"/>
  <c r="H77" i="179"/>
  <c r="O73" i="179"/>
  <c r="R73" i="179" s="1"/>
  <c r="Q48" i="179"/>
  <c r="R48" i="179"/>
  <c r="L71" i="179"/>
  <c r="L78" i="179" s="1"/>
  <c r="I71" i="179"/>
  <c r="R52" i="178"/>
  <c r="R74" i="178"/>
  <c r="R8" i="178"/>
  <c r="R15" i="178"/>
  <c r="O49" i="178"/>
  <c r="I77" i="178"/>
  <c r="F42" i="242" s="1"/>
  <c r="I38" i="178"/>
  <c r="I49" i="178" s="1"/>
  <c r="R16" i="178"/>
  <c r="N71" i="178"/>
  <c r="J71" i="178"/>
  <c r="R32" i="178"/>
  <c r="R17" i="178"/>
  <c r="M77" i="178"/>
  <c r="J42" i="242" s="1"/>
  <c r="R30" i="178"/>
  <c r="R53" i="178"/>
  <c r="R57" i="178"/>
  <c r="R14" i="178"/>
  <c r="R56" i="178"/>
  <c r="G38" i="178"/>
  <c r="J38" i="178"/>
  <c r="J49" i="178" s="1"/>
  <c r="G25" i="178"/>
  <c r="G71" i="178"/>
  <c r="K71" i="178"/>
  <c r="R55" i="178"/>
  <c r="R5" i="178"/>
  <c r="R45" i="178"/>
  <c r="L77" i="178"/>
  <c r="M38" i="178"/>
  <c r="P38" i="178"/>
  <c r="P49" i="178" s="1"/>
  <c r="R89" i="178"/>
  <c r="R65" i="178"/>
  <c r="M71" i="178"/>
  <c r="F71" i="178"/>
  <c r="F78" i="178" s="1"/>
  <c r="R43" i="178"/>
  <c r="P71" i="178"/>
  <c r="P78" i="178" s="1"/>
  <c r="H77" i="178"/>
  <c r="J77" i="178"/>
  <c r="G42" i="242" s="1"/>
  <c r="R47" i="178"/>
  <c r="R26" i="178"/>
  <c r="H38" i="178"/>
  <c r="R61" i="178"/>
  <c r="I71" i="178"/>
  <c r="L71" i="178"/>
  <c r="Q46" i="178"/>
  <c r="R46" i="178"/>
  <c r="N77" i="178"/>
  <c r="R73" i="178"/>
  <c r="N38" i="178"/>
  <c r="N49" i="178" s="1"/>
  <c r="N2" i="178" s="1"/>
  <c r="N95" i="178" s="1"/>
  <c r="O71" i="178"/>
  <c r="G77" i="178"/>
  <c r="K77" i="178"/>
  <c r="R92" i="178"/>
  <c r="L93" i="178"/>
  <c r="F93" i="178"/>
  <c r="K93" i="178"/>
  <c r="P93" i="178"/>
  <c r="J93" i="178"/>
  <c r="O93" i="178"/>
  <c r="I93" i="178"/>
  <c r="M93" i="178"/>
  <c r="G93" i="178"/>
  <c r="N93" i="178"/>
  <c r="H93" i="178"/>
  <c r="L90" i="178"/>
  <c r="R90" i="178" s="1"/>
  <c r="Q48" i="178"/>
  <c r="R48" i="178" s="1"/>
  <c r="P49" i="177"/>
  <c r="H49" i="177"/>
  <c r="R12" i="177"/>
  <c r="R51" i="177"/>
  <c r="R88" i="177"/>
  <c r="R61" i="177"/>
  <c r="R4" i="177"/>
  <c r="R16" i="177"/>
  <c r="R48" i="177"/>
  <c r="Q48" i="177"/>
  <c r="J71" i="177"/>
  <c r="F71" i="177"/>
  <c r="R9" i="177"/>
  <c r="Q61" i="177"/>
  <c r="R10" i="177"/>
  <c r="R44" i="177"/>
  <c r="R58" i="177"/>
  <c r="Q7" i="177"/>
  <c r="R7" i="177" s="1"/>
  <c r="N77" i="177"/>
  <c r="K41" i="242" s="1"/>
  <c r="Q34" i="177"/>
  <c r="R34" i="177" s="1"/>
  <c r="L93" i="177"/>
  <c r="F93" i="177"/>
  <c r="K93" i="177"/>
  <c r="O93" i="177"/>
  <c r="I93" i="177"/>
  <c r="N93" i="177"/>
  <c r="H93" i="177"/>
  <c r="P93" i="177"/>
  <c r="G93" i="177"/>
  <c r="M93" i="177"/>
  <c r="J93" i="177"/>
  <c r="L69" i="177"/>
  <c r="L71" i="177" s="1"/>
  <c r="O51" i="177"/>
  <c r="R47" i="177"/>
  <c r="Q55" i="177"/>
  <c r="R55" i="177" s="1"/>
  <c r="R14" i="177"/>
  <c r="K38" i="177"/>
  <c r="K49" i="177" s="1"/>
  <c r="J77" i="177"/>
  <c r="I77" i="177"/>
  <c r="R64" i="177"/>
  <c r="O53" i="177"/>
  <c r="R53" i="177" s="1"/>
  <c r="H71" i="177"/>
  <c r="R66" i="177"/>
  <c r="R75" i="177"/>
  <c r="G77" i="177"/>
  <c r="D41" i="242" s="1"/>
  <c r="O73" i="177"/>
  <c r="R73" i="177" s="1"/>
  <c r="R74" i="177"/>
  <c r="R45" i="177"/>
  <c r="R29" i="177"/>
  <c r="Q16" i="177"/>
  <c r="G25" i="177"/>
  <c r="G49" i="177" s="1"/>
  <c r="K71" i="177"/>
  <c r="N71" i="177"/>
  <c r="F77" i="177"/>
  <c r="C41" i="242" s="1"/>
  <c r="R57" i="177"/>
  <c r="M77" i="177"/>
  <c r="K77" i="177"/>
  <c r="H92" i="177"/>
  <c r="F92" i="177"/>
  <c r="N92" i="177" s="1"/>
  <c r="L92" i="177"/>
  <c r="J92" i="177"/>
  <c r="P71" i="177"/>
  <c r="P78" i="177" s="1"/>
  <c r="G71" i="177"/>
  <c r="O50" i="177"/>
  <c r="H77" i="177"/>
  <c r="L77" i="177"/>
  <c r="I41" i="242" s="1"/>
  <c r="Q46" i="177"/>
  <c r="R46" i="177" s="1"/>
  <c r="R74" i="176"/>
  <c r="R57" i="176"/>
  <c r="N2" i="176"/>
  <c r="R13" i="176"/>
  <c r="R52" i="176"/>
  <c r="R60" i="176"/>
  <c r="R75" i="176"/>
  <c r="N78" i="176"/>
  <c r="R30" i="176"/>
  <c r="H71" i="176"/>
  <c r="R53" i="176"/>
  <c r="Q48" i="176"/>
  <c r="R48" i="176" s="1"/>
  <c r="R89" i="176"/>
  <c r="Q46" i="176"/>
  <c r="R46" i="176" s="1"/>
  <c r="R59" i="176"/>
  <c r="R14" i="176"/>
  <c r="J38" i="176"/>
  <c r="O38" i="176"/>
  <c r="O49" i="176" s="1"/>
  <c r="R28" i="176"/>
  <c r="P71" i="176"/>
  <c r="P78" i="176" s="1"/>
  <c r="R66" i="176"/>
  <c r="K25" i="176"/>
  <c r="K49" i="176" s="1"/>
  <c r="R73" i="176"/>
  <c r="L77" i="176"/>
  <c r="R32" i="176"/>
  <c r="R76" i="176"/>
  <c r="L93" i="176"/>
  <c r="F93" i="176"/>
  <c r="O93" i="176"/>
  <c r="I93" i="176"/>
  <c r="M93" i="176"/>
  <c r="G93" i="176"/>
  <c r="P93" i="176"/>
  <c r="N93" i="176"/>
  <c r="H93" i="176"/>
  <c r="J93" i="176"/>
  <c r="K93" i="176"/>
  <c r="R65" i="176"/>
  <c r="G77" i="176"/>
  <c r="R64" i="176"/>
  <c r="R29" i="176"/>
  <c r="R47" i="176"/>
  <c r="F71" i="176"/>
  <c r="H38" i="176"/>
  <c r="H49" i="176" s="1"/>
  <c r="R55" i="176"/>
  <c r="H92" i="176"/>
  <c r="J92" i="176"/>
  <c r="L92" i="176"/>
  <c r="F92" i="176"/>
  <c r="J77" i="176"/>
  <c r="M77" i="176"/>
  <c r="R94" i="176"/>
  <c r="R51" i="176"/>
  <c r="R7" i="176"/>
  <c r="R58" i="176"/>
  <c r="P38" i="176"/>
  <c r="P49" i="176" s="1"/>
  <c r="P2" i="176" s="1"/>
  <c r="P95" i="176" s="1"/>
  <c r="R26" i="176"/>
  <c r="R54" i="176"/>
  <c r="K77" i="176"/>
  <c r="I77" i="176"/>
  <c r="R17" i="176"/>
  <c r="R4" i="176"/>
  <c r="F77" i="176"/>
  <c r="C40" i="242" s="1"/>
  <c r="R43" i="176"/>
  <c r="G38" i="176"/>
  <c r="G49" i="176" s="1"/>
  <c r="M38" i="176"/>
  <c r="M49" i="176" s="1"/>
  <c r="J25" i="176"/>
  <c r="J49" i="176" s="1"/>
  <c r="H77" i="176"/>
  <c r="R9" i="175"/>
  <c r="R33" i="175"/>
  <c r="N78" i="175"/>
  <c r="R55" i="175"/>
  <c r="R8" i="175"/>
  <c r="R88" i="175"/>
  <c r="Q61" i="175"/>
  <c r="R61" i="175" s="1"/>
  <c r="I71" i="175"/>
  <c r="I78" i="175" s="1"/>
  <c r="I25" i="175"/>
  <c r="I38" i="175"/>
  <c r="J38" i="175"/>
  <c r="R47" i="175"/>
  <c r="O65" i="175"/>
  <c r="R65" i="175" s="1"/>
  <c r="H71" i="175"/>
  <c r="G71" i="175"/>
  <c r="G78" i="175" s="1"/>
  <c r="R13" i="175"/>
  <c r="R15" i="175"/>
  <c r="Q55" i="175"/>
  <c r="H25" i="175"/>
  <c r="P25" i="175"/>
  <c r="P49" i="175" s="1"/>
  <c r="R12" i="175"/>
  <c r="O66" i="175"/>
  <c r="R66" i="175" s="1"/>
  <c r="R81" i="175"/>
  <c r="J77" i="175"/>
  <c r="G39" i="242" s="1"/>
  <c r="R17" i="175"/>
  <c r="L71" i="175"/>
  <c r="L78" i="175" s="1"/>
  <c r="K38" i="175"/>
  <c r="K49" i="175" s="1"/>
  <c r="N38" i="175"/>
  <c r="Q29" i="175"/>
  <c r="R29" i="175" s="1"/>
  <c r="R62" i="175"/>
  <c r="Q60" i="175"/>
  <c r="R60" i="175" s="1"/>
  <c r="F71" i="175"/>
  <c r="O50" i="175"/>
  <c r="R50" i="175" s="1"/>
  <c r="R75" i="175"/>
  <c r="O64" i="175"/>
  <c r="R64" i="175" s="1"/>
  <c r="O25" i="175"/>
  <c r="O49" i="175" s="1"/>
  <c r="R45" i="175"/>
  <c r="R6" i="175"/>
  <c r="R43" i="175"/>
  <c r="R59" i="175"/>
  <c r="Q48" i="175"/>
  <c r="R48" i="175" s="1"/>
  <c r="G25" i="175"/>
  <c r="G49" i="175" s="1"/>
  <c r="K71" i="175"/>
  <c r="K78" i="175" s="1"/>
  <c r="M25" i="175"/>
  <c r="Q3" i="175"/>
  <c r="R3" i="175" s="1"/>
  <c r="H38" i="175"/>
  <c r="G38" i="175"/>
  <c r="Q56" i="175"/>
  <c r="R56" i="175" s="1"/>
  <c r="J92" i="175"/>
  <c r="F92" i="175"/>
  <c r="L92" i="175"/>
  <c r="H92" i="175"/>
  <c r="Q93" i="175"/>
  <c r="H77" i="175"/>
  <c r="M78" i="175"/>
  <c r="O53" i="175"/>
  <c r="R53" i="175" s="1"/>
  <c r="R32" i="175"/>
  <c r="N25" i="175"/>
  <c r="N49" i="175" s="1"/>
  <c r="R93" i="175"/>
  <c r="Q26" i="175"/>
  <c r="R26" i="175" s="1"/>
  <c r="M38" i="175"/>
  <c r="N71" i="175"/>
  <c r="J71" i="175"/>
  <c r="P71" i="175"/>
  <c r="P78" i="175" s="1"/>
  <c r="J25" i="175"/>
  <c r="J49" i="175" s="1"/>
  <c r="F77" i="175"/>
  <c r="C39" i="242" s="1"/>
  <c r="Q46" i="175"/>
  <c r="R46" i="175" s="1"/>
  <c r="R58" i="174"/>
  <c r="R65" i="174"/>
  <c r="R6" i="174"/>
  <c r="R55" i="174"/>
  <c r="R54" i="174"/>
  <c r="J71" i="174"/>
  <c r="Q61" i="174"/>
  <c r="R61" i="174" s="1"/>
  <c r="R33" i="174"/>
  <c r="G77" i="174"/>
  <c r="D38" i="242" s="1"/>
  <c r="Q60" i="174"/>
  <c r="R60" i="174" s="1"/>
  <c r="Q4" i="174"/>
  <c r="R4" i="174" s="1"/>
  <c r="R69" i="174"/>
  <c r="J25" i="174"/>
  <c r="H71" i="174"/>
  <c r="I38" i="174"/>
  <c r="P38" i="174"/>
  <c r="R94" i="174"/>
  <c r="Q13" i="174"/>
  <c r="R13" i="174" s="1"/>
  <c r="R5" i="174"/>
  <c r="F77" i="174"/>
  <c r="C38" i="242" s="1"/>
  <c r="H38" i="174"/>
  <c r="H49" i="174" s="1"/>
  <c r="H2" i="174" s="1"/>
  <c r="H95" i="174" s="1"/>
  <c r="H91" i="174" s="1"/>
  <c r="R75" i="174"/>
  <c r="N77" i="174"/>
  <c r="K38" i="242" s="1"/>
  <c r="Q6" i="174"/>
  <c r="O53" i="174"/>
  <c r="R53" i="174" s="1"/>
  <c r="R31" i="174"/>
  <c r="O25" i="174"/>
  <c r="K71" i="174"/>
  <c r="I71" i="174"/>
  <c r="K38" i="174"/>
  <c r="O38" i="174"/>
  <c r="R9" i="174"/>
  <c r="R73" i="174"/>
  <c r="H77" i="174"/>
  <c r="E38" i="242" s="1"/>
  <c r="R17" i="174"/>
  <c r="M93" i="174"/>
  <c r="G93" i="174"/>
  <c r="K93" i="174"/>
  <c r="L93" i="174"/>
  <c r="H93" i="174"/>
  <c r="N93" i="174"/>
  <c r="F93" i="174"/>
  <c r="P93" i="174"/>
  <c r="O93" i="174"/>
  <c r="J93" i="174"/>
  <c r="I93" i="174"/>
  <c r="R59" i="174"/>
  <c r="R30" i="174"/>
  <c r="N25" i="174"/>
  <c r="K25" i="174"/>
  <c r="K49" i="174" s="1"/>
  <c r="L71" i="174"/>
  <c r="L78" i="174" s="1"/>
  <c r="J38" i="174"/>
  <c r="R64" i="174"/>
  <c r="Q27" i="174"/>
  <c r="R27" i="174" s="1"/>
  <c r="F71" i="174"/>
  <c r="I77" i="174"/>
  <c r="F38" i="242" s="1"/>
  <c r="R92" i="174"/>
  <c r="R74" i="174"/>
  <c r="I25" i="174"/>
  <c r="I49" i="174" s="1"/>
  <c r="G25" i="174"/>
  <c r="Q3" i="174"/>
  <c r="R3" i="174" s="1"/>
  <c r="O50" i="174"/>
  <c r="G71" i="174"/>
  <c r="M38" i="174"/>
  <c r="Q56" i="174"/>
  <c r="R56" i="174" s="1"/>
  <c r="Q46" i="174"/>
  <c r="R46" i="174" s="1"/>
  <c r="J77" i="174"/>
  <c r="K77" i="174"/>
  <c r="M25" i="174"/>
  <c r="P25" i="174"/>
  <c r="N71" i="174"/>
  <c r="M71" i="174"/>
  <c r="M78" i="174" s="1"/>
  <c r="N38" i="174"/>
  <c r="G38" i="174"/>
  <c r="R26" i="174"/>
  <c r="Q48" i="174"/>
  <c r="R48" i="174" s="1"/>
  <c r="P71" i="174"/>
  <c r="P78" i="174" s="1"/>
  <c r="R76" i="174"/>
  <c r="Q14" i="174"/>
  <c r="R14" i="174" s="1"/>
  <c r="R28" i="174"/>
  <c r="L88" i="174"/>
  <c r="R10" i="173"/>
  <c r="R4" i="173"/>
  <c r="R16" i="173"/>
  <c r="R54" i="173"/>
  <c r="R59" i="173"/>
  <c r="O71" i="173"/>
  <c r="R7" i="173"/>
  <c r="R51" i="173"/>
  <c r="R28" i="173"/>
  <c r="R52" i="173"/>
  <c r="R27" i="173"/>
  <c r="O74" i="173"/>
  <c r="R74" i="173" s="1"/>
  <c r="L81" i="173"/>
  <c r="R81" i="173" s="1"/>
  <c r="R56" i="173"/>
  <c r="Q58" i="173"/>
  <c r="R58" i="173" s="1"/>
  <c r="R29" i="173"/>
  <c r="R69" i="173"/>
  <c r="I71" i="173"/>
  <c r="R3" i="173"/>
  <c r="Q48" i="173"/>
  <c r="R48" i="173" s="1"/>
  <c r="G77" i="173"/>
  <c r="D37" i="242" s="1"/>
  <c r="L77" i="173"/>
  <c r="Q34" i="173"/>
  <c r="R34" i="173" s="1"/>
  <c r="O38" i="173"/>
  <c r="J25" i="173"/>
  <c r="R32" i="173"/>
  <c r="N38" i="173"/>
  <c r="H92" i="173"/>
  <c r="F92" i="173"/>
  <c r="J92" i="173"/>
  <c r="L92" i="173"/>
  <c r="J71" i="173"/>
  <c r="M71" i="173"/>
  <c r="M78" i="173" s="1"/>
  <c r="M25" i="173"/>
  <c r="M49" i="173" s="1"/>
  <c r="J77" i="173"/>
  <c r="G37" i="242" s="1"/>
  <c r="H38" i="173"/>
  <c r="G25" i="173"/>
  <c r="G49" i="173" s="1"/>
  <c r="G2" i="173" s="1"/>
  <c r="R31" i="173"/>
  <c r="J38" i="173"/>
  <c r="P38" i="173"/>
  <c r="O76" i="173"/>
  <c r="R76" i="173" s="1"/>
  <c r="R55" i="173"/>
  <c r="N71" i="173"/>
  <c r="F71" i="173"/>
  <c r="I25" i="173"/>
  <c r="N25" i="173"/>
  <c r="N49" i="173" s="1"/>
  <c r="H77" i="173"/>
  <c r="E37" i="242" s="1"/>
  <c r="R73" i="173"/>
  <c r="K71" i="173"/>
  <c r="L93" i="173"/>
  <c r="F93" i="173"/>
  <c r="K93" i="173"/>
  <c r="P93" i="173"/>
  <c r="J93" i="173"/>
  <c r="M93" i="173"/>
  <c r="G93" i="173"/>
  <c r="H93" i="173"/>
  <c r="I93" i="173"/>
  <c r="O93" i="173"/>
  <c r="N93" i="173"/>
  <c r="Q4" i="173"/>
  <c r="I38" i="173"/>
  <c r="O52" i="173"/>
  <c r="R64" i="173"/>
  <c r="P71" i="173"/>
  <c r="P78" i="173" s="1"/>
  <c r="Q46" i="173"/>
  <c r="R46" i="173" s="1"/>
  <c r="H71" i="173"/>
  <c r="L71" i="173"/>
  <c r="P25" i="173"/>
  <c r="H25" i="173"/>
  <c r="H49" i="173" s="1"/>
  <c r="N77" i="173"/>
  <c r="K77" i="173"/>
  <c r="G71" i="173"/>
  <c r="K38" i="173"/>
  <c r="Q26" i="173"/>
  <c r="R26" i="173" s="1"/>
  <c r="Q9" i="173"/>
  <c r="R9" i="173" s="1"/>
  <c r="F77" i="173"/>
  <c r="C37" i="242" s="1"/>
  <c r="R65" i="173"/>
  <c r="R50" i="173"/>
  <c r="K25" i="173"/>
  <c r="K49" i="173" s="1"/>
  <c r="K2" i="173" s="1"/>
  <c r="K95" i="173" s="1"/>
  <c r="O25" i="173"/>
  <c r="O49" i="173" s="1"/>
  <c r="I77" i="173"/>
  <c r="R61" i="172"/>
  <c r="R62" i="172"/>
  <c r="R66" i="172"/>
  <c r="G49" i="172"/>
  <c r="G2" i="172" s="1"/>
  <c r="G95" i="172" s="1"/>
  <c r="G91" i="172" s="1"/>
  <c r="R57" i="172"/>
  <c r="R88" i="172"/>
  <c r="R53" i="172"/>
  <c r="H71" i="172"/>
  <c r="H78" i="172" s="1"/>
  <c r="R7" i="172"/>
  <c r="N62" i="172"/>
  <c r="N71" i="172" s="1"/>
  <c r="N78" i="172" s="1"/>
  <c r="J71" i="172"/>
  <c r="J78" i="172" s="1"/>
  <c r="Q46" i="172"/>
  <c r="R46" i="172" s="1"/>
  <c r="Q30" i="172"/>
  <c r="R30" i="172" s="1"/>
  <c r="L89" i="172"/>
  <c r="R89" i="172" s="1"/>
  <c r="R60" i="172"/>
  <c r="J38" i="172"/>
  <c r="J49" i="172" s="1"/>
  <c r="I38" i="172"/>
  <c r="I49" i="172" s="1"/>
  <c r="Q16" i="172"/>
  <c r="R16" i="172" s="1"/>
  <c r="R64" i="172"/>
  <c r="Q10" i="172"/>
  <c r="R10" i="172" s="1"/>
  <c r="Q5" i="172"/>
  <c r="R5" i="172" s="1"/>
  <c r="Q4" i="172"/>
  <c r="R27" i="172"/>
  <c r="Q48" i="172"/>
  <c r="R48" i="172"/>
  <c r="L71" i="172"/>
  <c r="L78" i="172" s="1"/>
  <c r="M71" i="172"/>
  <c r="M78" i="172" s="1"/>
  <c r="Q34" i="172"/>
  <c r="R34" i="172" s="1"/>
  <c r="R93" i="172"/>
  <c r="H38" i="172"/>
  <c r="H49" i="172" s="1"/>
  <c r="O52" i="172"/>
  <c r="R52" i="172" s="1"/>
  <c r="Q31" i="172"/>
  <c r="R31" i="172" s="1"/>
  <c r="K71" i="172"/>
  <c r="K78" i="172" s="1"/>
  <c r="I71" i="172"/>
  <c r="I78" i="172" s="1"/>
  <c r="Q56" i="172"/>
  <c r="R56" i="172" s="1"/>
  <c r="P71" i="172"/>
  <c r="P78" i="172" s="1"/>
  <c r="O53" i="172"/>
  <c r="O38" i="172"/>
  <c r="O49" i="172" s="1"/>
  <c r="N38" i="172"/>
  <c r="N49" i="172" s="1"/>
  <c r="F71" i="172"/>
  <c r="O50" i="172"/>
  <c r="R43" i="172"/>
  <c r="R72" i="172"/>
  <c r="R4" i="172"/>
  <c r="G38" i="172"/>
  <c r="K38" i="172"/>
  <c r="K49" i="172" s="1"/>
  <c r="K2" i="172" s="1"/>
  <c r="K95" i="172" s="1"/>
  <c r="K91" i="172" s="1"/>
  <c r="O74" i="172"/>
  <c r="R74" i="172" s="1"/>
  <c r="M38" i="172"/>
  <c r="M49" i="172" s="1"/>
  <c r="R59" i="172"/>
  <c r="F78" i="172"/>
  <c r="J92" i="172"/>
  <c r="F92" i="172"/>
  <c r="L92" i="172"/>
  <c r="H92" i="172"/>
  <c r="P38" i="172"/>
  <c r="P49" i="172" s="1"/>
  <c r="P2" i="172" s="1"/>
  <c r="P95" i="172" s="1"/>
  <c r="P91" i="172" s="1"/>
  <c r="Q26" i="172"/>
  <c r="R26" i="172" s="1"/>
  <c r="R76" i="171"/>
  <c r="R16" i="171"/>
  <c r="R54" i="171"/>
  <c r="R59" i="171"/>
  <c r="R65" i="171"/>
  <c r="R60" i="171"/>
  <c r="L77" i="171"/>
  <c r="R6" i="171"/>
  <c r="R93" i="171"/>
  <c r="Q32" i="171"/>
  <c r="R32" i="171" s="1"/>
  <c r="L81" i="171"/>
  <c r="R81" i="171" s="1"/>
  <c r="G38" i="171"/>
  <c r="L89" i="171"/>
  <c r="R89" i="171" s="1"/>
  <c r="Q3" i="171"/>
  <c r="R3" i="171" s="1"/>
  <c r="P25" i="171"/>
  <c r="P49" i="171" s="1"/>
  <c r="J77" i="171"/>
  <c r="Q9" i="171"/>
  <c r="R9" i="171" s="1"/>
  <c r="F71" i="171"/>
  <c r="O50" i="171"/>
  <c r="P71" i="171"/>
  <c r="P78" i="171" s="1"/>
  <c r="H25" i="171"/>
  <c r="H49" i="171" s="1"/>
  <c r="O76" i="171"/>
  <c r="R55" i="171"/>
  <c r="R52" i="171"/>
  <c r="R58" i="171"/>
  <c r="R48" i="171"/>
  <c r="H92" i="171"/>
  <c r="F92" i="171"/>
  <c r="J92" i="171"/>
  <c r="L92" i="171"/>
  <c r="N25" i="171"/>
  <c r="N49" i="171" s="1"/>
  <c r="Q33" i="171"/>
  <c r="R33" i="171" s="1"/>
  <c r="M77" i="171"/>
  <c r="Q57" i="171"/>
  <c r="R57" i="171" s="1"/>
  <c r="H71" i="171"/>
  <c r="K71" i="171"/>
  <c r="R56" i="171"/>
  <c r="R43" i="171"/>
  <c r="Q29" i="171"/>
  <c r="R29" i="171" s="1"/>
  <c r="I25" i="171"/>
  <c r="I49" i="171" s="1"/>
  <c r="I77" i="171"/>
  <c r="R34" i="171"/>
  <c r="R62" i="171"/>
  <c r="L71" i="171"/>
  <c r="G71" i="171"/>
  <c r="G77" i="171"/>
  <c r="O75" i="171"/>
  <c r="R75" i="171" s="1"/>
  <c r="G25" i="171"/>
  <c r="G49" i="171" s="1"/>
  <c r="G2" i="171" s="1"/>
  <c r="G95" i="171" s="1"/>
  <c r="G91" i="171" s="1"/>
  <c r="O25" i="171"/>
  <c r="O49" i="171" s="1"/>
  <c r="H77" i="171"/>
  <c r="E35" i="242" s="1"/>
  <c r="O73" i="171"/>
  <c r="R73" i="171" s="1"/>
  <c r="N71" i="171"/>
  <c r="M71" i="171"/>
  <c r="M25" i="171"/>
  <c r="M49" i="171" s="1"/>
  <c r="R46" i="171"/>
  <c r="Q46" i="171"/>
  <c r="Q13" i="171"/>
  <c r="R13" i="171" s="1"/>
  <c r="K25" i="171"/>
  <c r="K49" i="171" s="1"/>
  <c r="J25" i="171"/>
  <c r="J49" i="171" s="1"/>
  <c r="N77" i="171"/>
  <c r="K77" i="171"/>
  <c r="F77" i="171"/>
  <c r="C35" i="242" s="1"/>
  <c r="J71" i="171"/>
  <c r="I71" i="171"/>
  <c r="R59" i="170"/>
  <c r="G78" i="170"/>
  <c r="J78" i="170"/>
  <c r="G2" i="170"/>
  <c r="G95" i="170" s="1"/>
  <c r="G91" i="170" s="1"/>
  <c r="G71" i="170"/>
  <c r="R60" i="170"/>
  <c r="L78" i="170"/>
  <c r="O25" i="170"/>
  <c r="O49" i="170" s="1"/>
  <c r="J92" i="170"/>
  <c r="H92" i="170"/>
  <c r="F92" i="170"/>
  <c r="N92" i="170" s="1"/>
  <c r="L92" i="170"/>
  <c r="F71" i="170"/>
  <c r="L71" i="170"/>
  <c r="Q16" i="170"/>
  <c r="R16" i="170" s="1"/>
  <c r="R75" i="170"/>
  <c r="R45" i="170"/>
  <c r="R56" i="170"/>
  <c r="P91" i="170"/>
  <c r="O94" i="170"/>
  <c r="R94" i="170" s="1"/>
  <c r="H71" i="170"/>
  <c r="H2" i="170" s="1"/>
  <c r="H95" i="170" s="1"/>
  <c r="M71" i="170"/>
  <c r="M2" i="170" s="1"/>
  <c r="M95" i="170" s="1"/>
  <c r="M91" i="170" s="1"/>
  <c r="Q46" i="170"/>
  <c r="R46" i="170" s="1"/>
  <c r="N62" i="170"/>
  <c r="R62" i="170" s="1"/>
  <c r="P49" i="170"/>
  <c r="P2" i="170" s="1"/>
  <c r="P95" i="170" s="1"/>
  <c r="I25" i="170"/>
  <c r="I49" i="170" s="1"/>
  <c r="I2" i="170" s="1"/>
  <c r="I95" i="170" s="1"/>
  <c r="I91" i="170" s="1"/>
  <c r="O53" i="170"/>
  <c r="R53" i="170" s="1"/>
  <c r="J2" i="170"/>
  <c r="J95" i="170" s="1"/>
  <c r="F78" i="170"/>
  <c r="L88" i="170"/>
  <c r="R93" i="170"/>
  <c r="I71" i="170"/>
  <c r="I78" i="170" s="1"/>
  <c r="K71" i="170"/>
  <c r="K2" i="170" s="1"/>
  <c r="K95" i="170" s="1"/>
  <c r="K91" i="170" s="1"/>
  <c r="O50" i="170"/>
  <c r="R50" i="170" s="1"/>
  <c r="J71" i="170"/>
  <c r="M78" i="170"/>
  <c r="R7" i="169"/>
  <c r="R29" i="169"/>
  <c r="R75" i="169"/>
  <c r="R16" i="169"/>
  <c r="R57" i="169"/>
  <c r="R88" i="169"/>
  <c r="R32" i="169"/>
  <c r="R30" i="169"/>
  <c r="R76" i="169"/>
  <c r="N38" i="169"/>
  <c r="Q59" i="169"/>
  <c r="R59" i="169" s="1"/>
  <c r="I71" i="169"/>
  <c r="L15" i="169"/>
  <c r="R15" i="169" s="1"/>
  <c r="R56" i="169"/>
  <c r="K77" i="169"/>
  <c r="G77" i="169"/>
  <c r="Q46" i="169"/>
  <c r="R46" i="169" s="1"/>
  <c r="R69" i="169"/>
  <c r="Q10" i="169"/>
  <c r="R10" i="169" s="1"/>
  <c r="R89" i="169"/>
  <c r="G38" i="169"/>
  <c r="P38" i="169"/>
  <c r="Q27" i="169"/>
  <c r="R27" i="169" s="1"/>
  <c r="R17" i="169"/>
  <c r="G25" i="169"/>
  <c r="G49" i="169" s="1"/>
  <c r="M25" i="169"/>
  <c r="M49" i="169" s="1"/>
  <c r="L71" i="169"/>
  <c r="M71" i="169"/>
  <c r="M78" i="169" s="1"/>
  <c r="Q33" i="169"/>
  <c r="R33" i="169" s="1"/>
  <c r="O73" i="169"/>
  <c r="R73" i="169" s="1"/>
  <c r="R45" i="169"/>
  <c r="O51" i="169"/>
  <c r="R51" i="169" s="1"/>
  <c r="R28" i="169"/>
  <c r="N62" i="169"/>
  <c r="R62" i="169" s="1"/>
  <c r="O66" i="169"/>
  <c r="O71" i="169" s="1"/>
  <c r="Q29" i="169"/>
  <c r="R14" i="169"/>
  <c r="Q3" i="169"/>
  <c r="R50" i="169"/>
  <c r="I25" i="169"/>
  <c r="F71" i="169"/>
  <c r="Q6" i="169"/>
  <c r="R6" i="169" s="1"/>
  <c r="Q34" i="169"/>
  <c r="R34" i="169" s="1"/>
  <c r="L77" i="169"/>
  <c r="I33" i="242" s="1"/>
  <c r="I77" i="169"/>
  <c r="L90" i="169"/>
  <c r="R90" i="169" s="1"/>
  <c r="H38" i="169"/>
  <c r="R65" i="169"/>
  <c r="Q31" i="169"/>
  <c r="R31" i="169" s="1"/>
  <c r="J25" i="169"/>
  <c r="P71" i="169"/>
  <c r="P78" i="169" s="1"/>
  <c r="K38" i="169"/>
  <c r="Q60" i="169"/>
  <c r="R60" i="169" s="1"/>
  <c r="J71" i="169"/>
  <c r="N71" i="169"/>
  <c r="R8" i="169"/>
  <c r="O75" i="169"/>
  <c r="F77" i="169"/>
  <c r="C33" i="242" s="1"/>
  <c r="J38" i="169"/>
  <c r="O38" i="169"/>
  <c r="R47" i="169"/>
  <c r="R93" i="169"/>
  <c r="Q93" i="169"/>
  <c r="K25" i="169"/>
  <c r="H25" i="169"/>
  <c r="P25" i="169"/>
  <c r="P49" i="169" s="1"/>
  <c r="P2" i="169" s="1"/>
  <c r="P95" i="169" s="1"/>
  <c r="P91" i="169" s="1"/>
  <c r="N25" i="169"/>
  <c r="K71" i="169"/>
  <c r="H71" i="169"/>
  <c r="H78" i="169" s="1"/>
  <c r="N77" i="169"/>
  <c r="J77" i="169"/>
  <c r="J92" i="169"/>
  <c r="L92" i="169"/>
  <c r="H92" i="169"/>
  <c r="F92" i="169"/>
  <c r="R43" i="169"/>
  <c r="R26" i="169"/>
  <c r="I38" i="169"/>
  <c r="Q48" i="169"/>
  <c r="R48" i="169" s="1"/>
  <c r="R3" i="169"/>
  <c r="O25" i="169"/>
  <c r="O49" i="169" s="1"/>
  <c r="R66" i="168"/>
  <c r="O71" i="168"/>
  <c r="R64" i="168"/>
  <c r="R34" i="168"/>
  <c r="P38" i="168"/>
  <c r="P49" i="168" s="1"/>
  <c r="P2" i="168" s="1"/>
  <c r="P95" i="168" s="1"/>
  <c r="P91" i="168" s="1"/>
  <c r="G77" i="168"/>
  <c r="K77" i="168"/>
  <c r="I71" i="168"/>
  <c r="Q46" i="168"/>
  <c r="R46" i="168" s="1"/>
  <c r="N49" i="168"/>
  <c r="N2" i="168" s="1"/>
  <c r="R65" i="168"/>
  <c r="H49" i="168"/>
  <c r="H2" i="168" s="1"/>
  <c r="R58" i="168"/>
  <c r="F77" i="168"/>
  <c r="C32" i="242" s="1"/>
  <c r="R76" i="168"/>
  <c r="O25" i="168"/>
  <c r="O49" i="168" s="1"/>
  <c r="J49" i="168"/>
  <c r="L77" i="168"/>
  <c r="O73" i="168"/>
  <c r="R73" i="168" s="1"/>
  <c r="R61" i="168"/>
  <c r="F92" i="168"/>
  <c r="L92" i="168"/>
  <c r="H92" i="168"/>
  <c r="J92" i="168"/>
  <c r="R48" i="168"/>
  <c r="Q48" i="168"/>
  <c r="K49" i="168"/>
  <c r="R52" i="168"/>
  <c r="M49" i="168"/>
  <c r="M2" i="168" s="1"/>
  <c r="M95" i="168" s="1"/>
  <c r="M91" i="168" s="1"/>
  <c r="R28" i="168"/>
  <c r="M77" i="168"/>
  <c r="J77" i="168"/>
  <c r="Q32" i="168"/>
  <c r="R32" i="168" s="1"/>
  <c r="R29" i="168"/>
  <c r="I49" i="168"/>
  <c r="I77" i="168"/>
  <c r="H78" i="168"/>
  <c r="R88" i="168"/>
  <c r="R55" i="168"/>
  <c r="J38" i="168"/>
  <c r="N77" i="168"/>
  <c r="R47" i="168"/>
  <c r="R93" i="168"/>
  <c r="Q93" i="168"/>
  <c r="R14" i="167"/>
  <c r="R93" i="167"/>
  <c r="R50" i="167"/>
  <c r="N49" i="167"/>
  <c r="R64" i="167"/>
  <c r="G78" i="167"/>
  <c r="F77" i="167"/>
  <c r="C31" i="242" s="1"/>
  <c r="Q48" i="167"/>
  <c r="R48" i="167" s="1"/>
  <c r="L69" i="167"/>
  <c r="L71" i="167" s="1"/>
  <c r="R16" i="167"/>
  <c r="I77" i="167"/>
  <c r="L77" i="167"/>
  <c r="I31" i="242" s="1"/>
  <c r="R31" i="167"/>
  <c r="R88" i="167"/>
  <c r="Q34" i="167"/>
  <c r="R34" i="167" s="1"/>
  <c r="J71" i="167"/>
  <c r="J2" i="167" s="1"/>
  <c r="J95" i="167" s="1"/>
  <c r="J91" i="167" s="1"/>
  <c r="R47" i="167"/>
  <c r="O66" i="167"/>
  <c r="R66" i="167" s="1"/>
  <c r="K71" i="167"/>
  <c r="Q30" i="167"/>
  <c r="R30" i="167" s="1"/>
  <c r="Q59" i="167"/>
  <c r="R59" i="167" s="1"/>
  <c r="M77" i="167"/>
  <c r="H77" i="167"/>
  <c r="E31" i="242" s="1"/>
  <c r="I71" i="167"/>
  <c r="R51" i="167"/>
  <c r="Q46" i="167"/>
  <c r="R46" i="167" s="1"/>
  <c r="G71" i="167"/>
  <c r="G38" i="167"/>
  <c r="G49" i="167" s="1"/>
  <c r="G2" i="167" s="1"/>
  <c r="G95" i="167" s="1"/>
  <c r="G91" i="167" s="1"/>
  <c r="J77" i="167"/>
  <c r="G31" i="242" s="1"/>
  <c r="N77" i="167"/>
  <c r="K31" i="242" s="1"/>
  <c r="M71" i="167"/>
  <c r="H71" i="167"/>
  <c r="H2" i="167" s="1"/>
  <c r="H95" i="167" s="1"/>
  <c r="H91" i="167" s="1"/>
  <c r="N92" i="167"/>
  <c r="Q93" i="167"/>
  <c r="P91" i="167"/>
  <c r="R45" i="167"/>
  <c r="K77" i="167"/>
  <c r="H31" i="242" s="1"/>
  <c r="F71" i="167"/>
  <c r="N71" i="167"/>
  <c r="I49" i="167"/>
  <c r="I2" i="167" s="1"/>
  <c r="I95" i="167" s="1"/>
  <c r="I91" i="167" s="1"/>
  <c r="R16" i="166"/>
  <c r="R28" i="166"/>
  <c r="H25" i="166"/>
  <c r="Q3" i="166"/>
  <c r="R3" i="166" s="1"/>
  <c r="O53" i="166"/>
  <c r="R53" i="166" s="1"/>
  <c r="Q55" i="166"/>
  <c r="R55" i="166" s="1"/>
  <c r="R76" i="166"/>
  <c r="Q17" i="166"/>
  <c r="R17" i="166" s="1"/>
  <c r="G71" i="166"/>
  <c r="G78" i="166" s="1"/>
  <c r="M71" i="166"/>
  <c r="M78" i="166" s="1"/>
  <c r="R31" i="166"/>
  <c r="R29" i="166"/>
  <c r="R89" i="166"/>
  <c r="J38" i="166"/>
  <c r="Q9" i="166"/>
  <c r="R9" i="166" s="1"/>
  <c r="R10" i="166"/>
  <c r="R64" i="166"/>
  <c r="N93" i="166"/>
  <c r="H93" i="166"/>
  <c r="K93" i="166"/>
  <c r="P93" i="166"/>
  <c r="G93" i="166"/>
  <c r="I93" i="166"/>
  <c r="F93" i="166"/>
  <c r="O93" i="166"/>
  <c r="L93" i="166"/>
  <c r="M93" i="166"/>
  <c r="J93" i="166"/>
  <c r="I25" i="166"/>
  <c r="K25" i="166"/>
  <c r="K49" i="166" s="1"/>
  <c r="L81" i="166"/>
  <c r="R81" i="166" s="1"/>
  <c r="K71" i="166"/>
  <c r="K78" i="166" s="1"/>
  <c r="N71" i="166"/>
  <c r="R13" i="166"/>
  <c r="R58" i="166"/>
  <c r="P38" i="166"/>
  <c r="R54" i="166"/>
  <c r="Q28" i="166"/>
  <c r="R46" i="166"/>
  <c r="Q46" i="166"/>
  <c r="N78" i="166"/>
  <c r="Q16" i="166"/>
  <c r="P25" i="166"/>
  <c r="G25" i="166"/>
  <c r="R47" i="166"/>
  <c r="Q33" i="166"/>
  <c r="R33" i="166" s="1"/>
  <c r="L71" i="166"/>
  <c r="L78" i="166" s="1"/>
  <c r="H38" i="166"/>
  <c r="Q5" i="166"/>
  <c r="R5" i="166" s="1"/>
  <c r="R34" i="166"/>
  <c r="M49" i="166"/>
  <c r="M2" i="166" s="1"/>
  <c r="M95" i="166" s="1"/>
  <c r="H71" i="166"/>
  <c r="H78" i="166" s="1"/>
  <c r="I38" i="166"/>
  <c r="N25" i="166"/>
  <c r="R61" i="166"/>
  <c r="R44" i="166"/>
  <c r="Q48" i="166"/>
  <c r="R48" i="166" s="1"/>
  <c r="O50" i="166"/>
  <c r="R50" i="166" s="1"/>
  <c r="M38" i="166"/>
  <c r="N38" i="166"/>
  <c r="R30" i="166"/>
  <c r="Q59" i="166"/>
  <c r="R59" i="166" s="1"/>
  <c r="L92" i="166"/>
  <c r="F92" i="166"/>
  <c r="J92" i="166"/>
  <c r="H92" i="166"/>
  <c r="F77" i="166"/>
  <c r="C30" i="242" s="1"/>
  <c r="O25" i="166"/>
  <c r="O49" i="166" s="1"/>
  <c r="J71" i="166"/>
  <c r="J78" i="166" s="1"/>
  <c r="J25" i="166"/>
  <c r="I71" i="166"/>
  <c r="I78" i="166" s="1"/>
  <c r="F71" i="166"/>
  <c r="G38" i="166"/>
  <c r="O65" i="166"/>
  <c r="R65" i="166" s="1"/>
  <c r="R27" i="166"/>
  <c r="R88" i="166"/>
  <c r="R34" i="165"/>
  <c r="R8" i="165"/>
  <c r="R75" i="165"/>
  <c r="L71" i="165"/>
  <c r="R88" i="165"/>
  <c r="R65" i="165"/>
  <c r="R60" i="165"/>
  <c r="R93" i="165"/>
  <c r="R6" i="165"/>
  <c r="J25" i="165"/>
  <c r="J49" i="165" s="1"/>
  <c r="O64" i="165"/>
  <c r="R64" i="165" s="1"/>
  <c r="J71" i="165"/>
  <c r="J78" i="165" s="1"/>
  <c r="R59" i="165"/>
  <c r="R69" i="165"/>
  <c r="R45" i="165"/>
  <c r="G77" i="165"/>
  <c r="L77" i="165"/>
  <c r="H25" i="165"/>
  <c r="K25" i="165"/>
  <c r="K49" i="165" s="1"/>
  <c r="K2" i="165" s="1"/>
  <c r="K95" i="165" s="1"/>
  <c r="K91" i="165" s="1"/>
  <c r="O25" i="165"/>
  <c r="O49" i="165" s="1"/>
  <c r="R52" i="165"/>
  <c r="F71" i="165"/>
  <c r="O51" i="165"/>
  <c r="O71" i="165" s="1"/>
  <c r="R15" i="165"/>
  <c r="F77" i="165"/>
  <c r="C29" i="242" s="1"/>
  <c r="R47" i="165"/>
  <c r="L92" i="165"/>
  <c r="H92" i="165"/>
  <c r="F92" i="165"/>
  <c r="J92" i="165"/>
  <c r="O73" i="165"/>
  <c r="R73" i="165" s="1"/>
  <c r="R31" i="165"/>
  <c r="O74" i="165"/>
  <c r="R74" i="165" s="1"/>
  <c r="P25" i="165"/>
  <c r="P49" i="165" s="1"/>
  <c r="P2" i="165" s="1"/>
  <c r="P95" i="165" s="1"/>
  <c r="Q27" i="165"/>
  <c r="R27" i="165" s="1"/>
  <c r="G38" i="165"/>
  <c r="O65" i="165"/>
  <c r="P91" i="165"/>
  <c r="O75" i="165"/>
  <c r="Q46" i="165"/>
  <c r="R46" i="165" s="1"/>
  <c r="I78" i="165"/>
  <c r="R76" i="165"/>
  <c r="R16" i="165"/>
  <c r="M77" i="165"/>
  <c r="H77" i="165"/>
  <c r="Q3" i="165"/>
  <c r="R3" i="165" s="1"/>
  <c r="N77" i="165"/>
  <c r="G25" i="165"/>
  <c r="M25" i="165"/>
  <c r="M49" i="165" s="1"/>
  <c r="M2" i="165" s="1"/>
  <c r="M95" i="165" s="1"/>
  <c r="M91" i="165" s="1"/>
  <c r="Q93" i="165"/>
  <c r="R58" i="165"/>
  <c r="Q4" i="165"/>
  <c r="R4" i="165" s="1"/>
  <c r="R17" i="165"/>
  <c r="L88" i="165"/>
  <c r="K78" i="165"/>
  <c r="N25" i="165"/>
  <c r="N49" i="165" s="1"/>
  <c r="I25" i="165"/>
  <c r="I49" i="165" s="1"/>
  <c r="I2" i="165" s="1"/>
  <c r="I95" i="165" s="1"/>
  <c r="I91" i="165" s="1"/>
  <c r="H38" i="165"/>
  <c r="Q48" i="165"/>
  <c r="R48" i="165" s="1"/>
  <c r="R33" i="164"/>
  <c r="R66" i="164"/>
  <c r="R16" i="164"/>
  <c r="R9" i="164"/>
  <c r="R65" i="164"/>
  <c r="J78" i="164"/>
  <c r="R29" i="164"/>
  <c r="R6" i="164"/>
  <c r="R56" i="164"/>
  <c r="R58" i="164"/>
  <c r="G49" i="164"/>
  <c r="R26" i="164"/>
  <c r="Q46" i="164"/>
  <c r="R46" i="164" s="1"/>
  <c r="R15" i="164"/>
  <c r="P25" i="164"/>
  <c r="K38" i="164"/>
  <c r="K49" i="164" s="1"/>
  <c r="K2" i="164" s="1"/>
  <c r="K95" i="164" s="1"/>
  <c r="L92" i="164"/>
  <c r="J92" i="164"/>
  <c r="H92" i="164"/>
  <c r="F92" i="164"/>
  <c r="N92" i="164" s="1"/>
  <c r="O76" i="164"/>
  <c r="R76" i="164" s="1"/>
  <c r="R43" i="164"/>
  <c r="L71" i="164"/>
  <c r="L78" i="164" s="1"/>
  <c r="O53" i="164"/>
  <c r="R53" i="164" s="1"/>
  <c r="I25" i="164"/>
  <c r="Q3" i="164"/>
  <c r="R3" i="164" s="1"/>
  <c r="N25" i="164"/>
  <c r="K78" i="164"/>
  <c r="O64" i="164"/>
  <c r="R64" i="164" s="1"/>
  <c r="R45" i="164"/>
  <c r="I78" i="164"/>
  <c r="R89" i="164"/>
  <c r="H38" i="164"/>
  <c r="H49" i="164" s="1"/>
  <c r="H2" i="164" s="1"/>
  <c r="M78" i="164"/>
  <c r="O51" i="164"/>
  <c r="R51" i="164" s="1"/>
  <c r="M25" i="164"/>
  <c r="N78" i="164"/>
  <c r="P71" i="164"/>
  <c r="P78" i="164" s="1"/>
  <c r="H78" i="164"/>
  <c r="G38" i="164"/>
  <c r="I38" i="164"/>
  <c r="J38" i="164"/>
  <c r="R57" i="164"/>
  <c r="Q48" i="164"/>
  <c r="R48" i="164" s="1"/>
  <c r="R32" i="164"/>
  <c r="Q30" i="164"/>
  <c r="R30" i="164" s="1"/>
  <c r="R14" i="164"/>
  <c r="Q16" i="164"/>
  <c r="L88" i="164"/>
  <c r="R88" i="164" s="1"/>
  <c r="J25" i="164"/>
  <c r="Q61" i="164"/>
  <c r="R61" i="164" s="1"/>
  <c r="Q10" i="164"/>
  <c r="R10" i="164" s="1"/>
  <c r="Q31" i="164"/>
  <c r="R31" i="164" s="1"/>
  <c r="Q60" i="164"/>
  <c r="R60" i="164" s="1"/>
  <c r="N38" i="164"/>
  <c r="P38" i="164"/>
  <c r="R47" i="164"/>
  <c r="N93" i="164"/>
  <c r="H93" i="164"/>
  <c r="P93" i="164"/>
  <c r="I93" i="164"/>
  <c r="K93" i="164"/>
  <c r="L93" i="164"/>
  <c r="G93" i="164"/>
  <c r="F93" i="164"/>
  <c r="M93" i="164"/>
  <c r="O93" i="164"/>
  <c r="J93" i="164"/>
  <c r="G71" i="164"/>
  <c r="O25" i="164"/>
  <c r="L90" i="164"/>
  <c r="R90" i="164" s="1"/>
  <c r="O38" i="164"/>
  <c r="M38" i="164"/>
  <c r="F77" i="164"/>
  <c r="C28" i="242" s="1"/>
  <c r="R74" i="163"/>
  <c r="R7" i="163"/>
  <c r="R14" i="163"/>
  <c r="R30" i="163"/>
  <c r="R31" i="163"/>
  <c r="R28" i="163"/>
  <c r="R17" i="163"/>
  <c r="R58" i="163"/>
  <c r="Q14" i="163"/>
  <c r="N77" i="163"/>
  <c r="Q6" i="163"/>
  <c r="R6" i="163" s="1"/>
  <c r="R43" i="163"/>
  <c r="I25" i="163"/>
  <c r="G25" i="163"/>
  <c r="K71" i="163"/>
  <c r="I71" i="163"/>
  <c r="Q13" i="163"/>
  <c r="R13" i="163" s="1"/>
  <c r="O38" i="163"/>
  <c r="J38" i="163"/>
  <c r="Q32" i="163"/>
  <c r="R32" i="163" s="1"/>
  <c r="R44" i="163"/>
  <c r="Q29" i="163"/>
  <c r="R29" i="163" s="1"/>
  <c r="R89" i="163"/>
  <c r="P71" i="163"/>
  <c r="P78" i="163" s="1"/>
  <c r="R5" i="163"/>
  <c r="N25" i="163"/>
  <c r="N49" i="163" s="1"/>
  <c r="N2" i="163" s="1"/>
  <c r="P38" i="163"/>
  <c r="I77" i="163"/>
  <c r="L77" i="163"/>
  <c r="I27" i="242" s="1"/>
  <c r="F77" i="163"/>
  <c r="C27" i="242" s="1"/>
  <c r="L71" i="163"/>
  <c r="G71" i="163"/>
  <c r="H38" i="163"/>
  <c r="K38" i="163"/>
  <c r="R81" i="163"/>
  <c r="Q26" i="163"/>
  <c r="R26" i="163" s="1"/>
  <c r="K77" i="163"/>
  <c r="H27" i="242" s="1"/>
  <c r="Q60" i="163"/>
  <c r="R60" i="163" s="1"/>
  <c r="Q4" i="163"/>
  <c r="R4" i="163" s="1"/>
  <c r="H25" i="163"/>
  <c r="H49" i="163" s="1"/>
  <c r="O25" i="163"/>
  <c r="K25" i="163"/>
  <c r="K49" i="163" s="1"/>
  <c r="K2" i="163" s="1"/>
  <c r="K95" i="163" s="1"/>
  <c r="N71" i="163"/>
  <c r="M71" i="163"/>
  <c r="O75" i="163"/>
  <c r="R75" i="163" s="1"/>
  <c r="J92" i="163"/>
  <c r="L92" i="163"/>
  <c r="H92" i="163"/>
  <c r="F92" i="163"/>
  <c r="I38" i="163"/>
  <c r="M38" i="163"/>
  <c r="O53" i="163"/>
  <c r="R53" i="163" s="1"/>
  <c r="Q27" i="163"/>
  <c r="R27" i="163" s="1"/>
  <c r="Q16" i="163"/>
  <c r="R16" i="163" s="1"/>
  <c r="R33" i="163"/>
  <c r="O64" i="163"/>
  <c r="R64" i="163" s="1"/>
  <c r="M93" i="163"/>
  <c r="G93" i="163"/>
  <c r="K93" i="163"/>
  <c r="L93" i="163"/>
  <c r="O93" i="163"/>
  <c r="N93" i="163"/>
  <c r="J93" i="163"/>
  <c r="P93" i="163"/>
  <c r="F93" i="163"/>
  <c r="Q93" i="163" s="1"/>
  <c r="I93" i="163"/>
  <c r="H93" i="163"/>
  <c r="G77" i="163"/>
  <c r="R61" i="163"/>
  <c r="R56" i="163"/>
  <c r="M25" i="163"/>
  <c r="J25" i="163"/>
  <c r="Q3" i="163"/>
  <c r="R3" i="163" s="1"/>
  <c r="O50" i="163"/>
  <c r="G38" i="163"/>
  <c r="O73" i="163"/>
  <c r="R73" i="163" s="1"/>
  <c r="R46" i="163"/>
  <c r="Q46" i="163"/>
  <c r="M77" i="163"/>
  <c r="P49" i="163"/>
  <c r="P2" i="163" s="1"/>
  <c r="P95" i="163" s="1"/>
  <c r="H71" i="163"/>
  <c r="J71" i="163"/>
  <c r="J78" i="163" s="1"/>
  <c r="N38" i="163"/>
  <c r="R8" i="162"/>
  <c r="R52" i="162"/>
  <c r="R29" i="162"/>
  <c r="R74" i="162"/>
  <c r="R14" i="162"/>
  <c r="R5" i="162"/>
  <c r="R12" i="162"/>
  <c r="L71" i="162"/>
  <c r="L78" i="162" s="1"/>
  <c r="R60" i="162"/>
  <c r="R4" i="162"/>
  <c r="R10" i="162"/>
  <c r="L15" i="162"/>
  <c r="R15" i="162" s="1"/>
  <c r="R32" i="162"/>
  <c r="Q33" i="162"/>
  <c r="R33" i="162" s="1"/>
  <c r="R76" i="162"/>
  <c r="R30" i="162"/>
  <c r="O66" i="162"/>
  <c r="R66" i="162" s="1"/>
  <c r="H38" i="162"/>
  <c r="P38" i="162"/>
  <c r="N25" i="162"/>
  <c r="N49" i="162" s="1"/>
  <c r="N2" i="162" s="1"/>
  <c r="N95" i="162" s="1"/>
  <c r="Q93" i="162"/>
  <c r="R93" i="162" s="1"/>
  <c r="O73" i="162"/>
  <c r="R73" i="162" s="1"/>
  <c r="R57" i="162"/>
  <c r="F71" i="162"/>
  <c r="G38" i="162"/>
  <c r="K38" i="162"/>
  <c r="Q29" i="162"/>
  <c r="R47" i="162"/>
  <c r="Q34" i="162"/>
  <c r="R34" i="162" s="1"/>
  <c r="R55" i="162"/>
  <c r="M78" i="162"/>
  <c r="H78" i="162"/>
  <c r="O51" i="162"/>
  <c r="R51" i="162" s="1"/>
  <c r="N38" i="162"/>
  <c r="Q26" i="162"/>
  <c r="R26" i="162" s="1"/>
  <c r="R89" i="162"/>
  <c r="J25" i="162"/>
  <c r="H25" i="162"/>
  <c r="H49" i="162" s="1"/>
  <c r="H2" i="162" s="1"/>
  <c r="H95" i="162" s="1"/>
  <c r="H91" i="162" s="1"/>
  <c r="R58" i="162"/>
  <c r="F77" i="162"/>
  <c r="C26" i="242" s="1"/>
  <c r="G77" i="162"/>
  <c r="N78" i="162"/>
  <c r="R69" i="162"/>
  <c r="Q31" i="162"/>
  <c r="R31" i="162" s="1"/>
  <c r="Q46" i="162"/>
  <c r="R46" i="162" s="1"/>
  <c r="O52" i="162"/>
  <c r="J38" i="162"/>
  <c r="Q3" i="162"/>
  <c r="R3" i="162" s="1"/>
  <c r="P25" i="162"/>
  <c r="P49" i="162" s="1"/>
  <c r="P2" i="162" s="1"/>
  <c r="P95" i="162" s="1"/>
  <c r="P91" i="162" s="1"/>
  <c r="Q59" i="162"/>
  <c r="R59" i="162" s="1"/>
  <c r="O64" i="162"/>
  <c r="R64" i="162" s="1"/>
  <c r="R9" i="162"/>
  <c r="R72" i="162"/>
  <c r="K77" i="162"/>
  <c r="J78" i="162"/>
  <c r="R44" i="162"/>
  <c r="K25" i="162"/>
  <c r="K49" i="162" s="1"/>
  <c r="K2" i="162" s="1"/>
  <c r="K95" i="162" s="1"/>
  <c r="K91" i="162" s="1"/>
  <c r="I25" i="162"/>
  <c r="Q48" i="162"/>
  <c r="R48" i="162" s="1"/>
  <c r="N92" i="162"/>
  <c r="I77" i="162"/>
  <c r="O38" i="162"/>
  <c r="I38" i="162"/>
  <c r="M25" i="162"/>
  <c r="M49" i="162" s="1"/>
  <c r="M2" i="162" s="1"/>
  <c r="M95" i="162" s="1"/>
  <c r="M91" i="162" s="1"/>
  <c r="G25" i="162"/>
  <c r="O25" i="162"/>
  <c r="O49" i="162" s="1"/>
  <c r="R65" i="161"/>
  <c r="R75" i="161"/>
  <c r="R8" i="161"/>
  <c r="R6" i="161"/>
  <c r="R59" i="161"/>
  <c r="R5" i="161"/>
  <c r="R14" i="161"/>
  <c r="R64" i="161"/>
  <c r="R58" i="161"/>
  <c r="R74" i="161"/>
  <c r="R55" i="161"/>
  <c r="R69" i="161"/>
  <c r="R30" i="161"/>
  <c r="R31" i="161"/>
  <c r="N77" i="161"/>
  <c r="R94" i="161"/>
  <c r="M25" i="161"/>
  <c r="I71" i="161"/>
  <c r="L71" i="161"/>
  <c r="R9" i="161"/>
  <c r="R57" i="161"/>
  <c r="M38" i="161"/>
  <c r="P38" i="161"/>
  <c r="P49" i="161" s="1"/>
  <c r="R73" i="161"/>
  <c r="N38" i="161"/>
  <c r="F71" i="161"/>
  <c r="R44" i="161"/>
  <c r="J38" i="161"/>
  <c r="J49" i="161" s="1"/>
  <c r="P71" i="161"/>
  <c r="P78" i="161" s="1"/>
  <c r="I77" i="161"/>
  <c r="F25" i="242" s="1"/>
  <c r="L77" i="161"/>
  <c r="I25" i="242" s="1"/>
  <c r="R54" i="161"/>
  <c r="H25" i="161"/>
  <c r="K25" i="161"/>
  <c r="R13" i="161"/>
  <c r="R61" i="161"/>
  <c r="R50" i="161"/>
  <c r="Q48" i="161"/>
  <c r="R48" i="161" s="1"/>
  <c r="L89" i="161"/>
  <c r="R89" i="161" s="1"/>
  <c r="R52" i="161"/>
  <c r="R29" i="161"/>
  <c r="R17" i="161"/>
  <c r="R32" i="161"/>
  <c r="R45" i="161"/>
  <c r="I38" i="161"/>
  <c r="K38" i="161"/>
  <c r="H71" i="161"/>
  <c r="H78" i="161" s="1"/>
  <c r="G38" i="161"/>
  <c r="G49" i="161" s="1"/>
  <c r="H92" i="161"/>
  <c r="F92" i="161"/>
  <c r="L92" i="161"/>
  <c r="J92" i="161"/>
  <c r="I25" i="161"/>
  <c r="M71" i="161"/>
  <c r="M78" i="161" s="1"/>
  <c r="J71" i="161"/>
  <c r="R12" i="161"/>
  <c r="F77" i="161"/>
  <c r="C25" i="242" s="1"/>
  <c r="O38" i="161"/>
  <c r="R26" i="161"/>
  <c r="K71" i="161"/>
  <c r="K78" i="161" s="1"/>
  <c r="N25" i="161"/>
  <c r="N71" i="161"/>
  <c r="R47" i="161"/>
  <c r="Q46" i="161"/>
  <c r="R46" i="161" s="1"/>
  <c r="G77" i="161"/>
  <c r="D25" i="242" s="1"/>
  <c r="J77" i="161"/>
  <c r="G25" i="242" s="1"/>
  <c r="R3" i="161"/>
  <c r="O25" i="161"/>
  <c r="O49" i="161" s="1"/>
  <c r="L93" i="161"/>
  <c r="F93" i="161"/>
  <c r="K93" i="161"/>
  <c r="P93" i="161"/>
  <c r="J93" i="161"/>
  <c r="O93" i="161"/>
  <c r="I93" i="161"/>
  <c r="N93" i="161"/>
  <c r="H93" i="161"/>
  <c r="M93" i="161"/>
  <c r="G93" i="161"/>
  <c r="G71" i="161"/>
  <c r="R72" i="161"/>
  <c r="H38" i="161"/>
  <c r="R65" i="160"/>
  <c r="R53" i="160"/>
  <c r="R33" i="160"/>
  <c r="R12" i="160"/>
  <c r="R59" i="160"/>
  <c r="R55" i="160"/>
  <c r="R6" i="160"/>
  <c r="R52" i="160"/>
  <c r="H92" i="160"/>
  <c r="L92" i="160"/>
  <c r="F92" i="160"/>
  <c r="J92" i="160"/>
  <c r="N25" i="160"/>
  <c r="R47" i="160"/>
  <c r="Q4" i="160"/>
  <c r="R4" i="160" s="1"/>
  <c r="P71" i="160"/>
  <c r="P78" i="160" s="1"/>
  <c r="P38" i="160"/>
  <c r="K38" i="160"/>
  <c r="Q5" i="160"/>
  <c r="R5" i="160" s="1"/>
  <c r="F71" i="160"/>
  <c r="R57" i="160"/>
  <c r="R32" i="160"/>
  <c r="L15" i="160"/>
  <c r="R73" i="160"/>
  <c r="O53" i="160"/>
  <c r="O71" i="160" s="1"/>
  <c r="O25" i="160"/>
  <c r="M25" i="160"/>
  <c r="M49" i="160" s="1"/>
  <c r="J25" i="160"/>
  <c r="J49" i="160" s="1"/>
  <c r="J2" i="160" s="1"/>
  <c r="J95" i="160" s="1"/>
  <c r="Q33" i="160"/>
  <c r="O66" i="160"/>
  <c r="R66" i="160" s="1"/>
  <c r="Q59" i="160"/>
  <c r="Q29" i="160"/>
  <c r="R29" i="160" s="1"/>
  <c r="R54" i="160"/>
  <c r="N38" i="160"/>
  <c r="Q93" i="160"/>
  <c r="R93" i="160" s="1"/>
  <c r="I77" i="160"/>
  <c r="Q61" i="160"/>
  <c r="R61" i="160" s="1"/>
  <c r="Q48" i="160"/>
  <c r="R48" i="160" s="1"/>
  <c r="I25" i="160"/>
  <c r="P25" i="160"/>
  <c r="P49" i="160" s="1"/>
  <c r="P2" i="160" s="1"/>
  <c r="P95" i="160" s="1"/>
  <c r="P91" i="160" s="1"/>
  <c r="L71" i="160"/>
  <c r="I38" i="160"/>
  <c r="Q13" i="160"/>
  <c r="R13" i="160" s="1"/>
  <c r="F77" i="160"/>
  <c r="C24" i="242" s="1"/>
  <c r="R30" i="160"/>
  <c r="O64" i="160"/>
  <c r="R64" i="160" s="1"/>
  <c r="Q46" i="160"/>
  <c r="R46" i="160"/>
  <c r="L78" i="160"/>
  <c r="J78" i="160"/>
  <c r="G25" i="160"/>
  <c r="Q3" i="160"/>
  <c r="R3" i="160" s="1"/>
  <c r="H38" i="160"/>
  <c r="O38" i="160"/>
  <c r="R26" i="160"/>
  <c r="M77" i="160"/>
  <c r="H77" i="160"/>
  <c r="K78" i="160"/>
  <c r="H25" i="160"/>
  <c r="K25" i="160"/>
  <c r="K49" i="160" s="1"/>
  <c r="K2" i="160" s="1"/>
  <c r="K95" i="160" s="1"/>
  <c r="K91" i="160" s="1"/>
  <c r="G38" i="160"/>
  <c r="R88" i="160"/>
  <c r="G77" i="160"/>
  <c r="N78" i="160"/>
  <c r="R50" i="159"/>
  <c r="R59" i="159"/>
  <c r="R65" i="159"/>
  <c r="R58" i="159"/>
  <c r="R28" i="159"/>
  <c r="R76" i="159"/>
  <c r="O50" i="159"/>
  <c r="R52" i="159"/>
  <c r="R55" i="159"/>
  <c r="R64" i="159"/>
  <c r="Q48" i="159"/>
  <c r="R48" i="159" s="1"/>
  <c r="R51" i="159"/>
  <c r="Q46" i="159"/>
  <c r="R46" i="159" s="1"/>
  <c r="R60" i="159"/>
  <c r="Q32" i="159"/>
  <c r="R32" i="159" s="1"/>
  <c r="J77" i="159"/>
  <c r="Q59" i="159"/>
  <c r="N38" i="159"/>
  <c r="I71" i="159"/>
  <c r="H25" i="159"/>
  <c r="R33" i="159"/>
  <c r="I38" i="159"/>
  <c r="R26" i="159"/>
  <c r="O25" i="159"/>
  <c r="R43" i="159"/>
  <c r="L77" i="159"/>
  <c r="J38" i="159"/>
  <c r="L71" i="159"/>
  <c r="K25" i="159"/>
  <c r="R14" i="159"/>
  <c r="R44" i="159"/>
  <c r="O75" i="159"/>
  <c r="R75" i="159" s="1"/>
  <c r="G77" i="159"/>
  <c r="D23" i="242" s="1"/>
  <c r="H77" i="159"/>
  <c r="E23" i="242" s="1"/>
  <c r="H38" i="159"/>
  <c r="G38" i="159"/>
  <c r="N92" i="159"/>
  <c r="R92" i="159" s="1"/>
  <c r="K71" i="159"/>
  <c r="J71" i="159"/>
  <c r="J25" i="159"/>
  <c r="M25" i="159"/>
  <c r="M49" i="159" s="1"/>
  <c r="M2" i="159" s="1"/>
  <c r="M95" i="159" s="1"/>
  <c r="M91" i="159" s="1"/>
  <c r="R16" i="159"/>
  <c r="I77" i="159"/>
  <c r="F23" i="242" s="1"/>
  <c r="M71" i="159"/>
  <c r="K78" i="159"/>
  <c r="O38" i="159"/>
  <c r="I25" i="159"/>
  <c r="Q5" i="159"/>
  <c r="R5" i="159" s="1"/>
  <c r="Q27" i="159"/>
  <c r="R27" i="159" s="1"/>
  <c r="O66" i="159"/>
  <c r="R66" i="159" s="1"/>
  <c r="M77" i="159"/>
  <c r="N77" i="159"/>
  <c r="K23" i="242" s="1"/>
  <c r="P38" i="159"/>
  <c r="M38" i="159"/>
  <c r="F71" i="159"/>
  <c r="H71" i="159"/>
  <c r="P25" i="159"/>
  <c r="G25" i="159"/>
  <c r="F77" i="159"/>
  <c r="C23" i="242" s="1"/>
  <c r="O73" i="159"/>
  <c r="R73" i="159" s="1"/>
  <c r="K38" i="159"/>
  <c r="R88" i="159"/>
  <c r="G71" i="159"/>
  <c r="N71" i="159"/>
  <c r="Q3" i="159"/>
  <c r="R3" i="159" s="1"/>
  <c r="N25" i="159"/>
  <c r="R59" i="158"/>
  <c r="R65" i="158"/>
  <c r="R31" i="158"/>
  <c r="Q48" i="158"/>
  <c r="R48" i="158" s="1"/>
  <c r="Q58" i="239"/>
  <c r="J77" i="158"/>
  <c r="G22" i="242" s="1"/>
  <c r="H77" i="158"/>
  <c r="K38" i="158"/>
  <c r="N38" i="158"/>
  <c r="N49" i="158" s="1"/>
  <c r="I38" i="158"/>
  <c r="I49" i="158" s="1"/>
  <c r="Q46" i="158"/>
  <c r="R46" i="158" s="1"/>
  <c r="R57" i="158"/>
  <c r="R53" i="158"/>
  <c r="R10" i="158"/>
  <c r="R33" i="158"/>
  <c r="G71" i="158"/>
  <c r="G78" i="158" s="1"/>
  <c r="N71" i="158"/>
  <c r="N78" i="158" s="1"/>
  <c r="R61" i="158"/>
  <c r="R9" i="158"/>
  <c r="R89" i="158"/>
  <c r="R76" i="158"/>
  <c r="G38" i="158"/>
  <c r="K71" i="158"/>
  <c r="R47" i="158"/>
  <c r="M77" i="158"/>
  <c r="J22" i="242" s="1"/>
  <c r="H38" i="158"/>
  <c r="H49" i="158" s="1"/>
  <c r="R26" i="158"/>
  <c r="R13" i="158"/>
  <c r="R52" i="158"/>
  <c r="L71" i="158"/>
  <c r="R34" i="158"/>
  <c r="R60" i="158"/>
  <c r="F71" i="158"/>
  <c r="O94" i="158"/>
  <c r="R16" i="158"/>
  <c r="L92" i="158"/>
  <c r="H92" i="158"/>
  <c r="J92" i="158"/>
  <c r="F92" i="158"/>
  <c r="R5" i="158"/>
  <c r="K78" i="158"/>
  <c r="O38" i="158"/>
  <c r="R50" i="158"/>
  <c r="R8" i="158"/>
  <c r="R28" i="158"/>
  <c r="R72" i="158"/>
  <c r="R73" i="158"/>
  <c r="L77" i="158"/>
  <c r="I22" i="242" s="1"/>
  <c r="J38" i="158"/>
  <c r="J49" i="158" s="1"/>
  <c r="J2" i="158" s="1"/>
  <c r="J95" i="158" s="1"/>
  <c r="J71" i="158"/>
  <c r="M71" i="158"/>
  <c r="R44" i="158"/>
  <c r="R66" i="158"/>
  <c r="Q93" i="158"/>
  <c r="R93" i="158" s="1"/>
  <c r="O25" i="158"/>
  <c r="I77" i="158"/>
  <c r="F22" i="242" s="1"/>
  <c r="M38" i="158"/>
  <c r="M49" i="158" s="1"/>
  <c r="M2" i="158" s="1"/>
  <c r="M95" i="158" s="1"/>
  <c r="M91" i="158" s="1"/>
  <c r="P38" i="158"/>
  <c r="P49" i="158" s="1"/>
  <c r="P2" i="158" s="1"/>
  <c r="P95" i="158" s="1"/>
  <c r="P91" i="158" s="1"/>
  <c r="H71" i="158"/>
  <c r="I71" i="158"/>
  <c r="L90" i="158"/>
  <c r="R90" i="158" s="1"/>
  <c r="R88" i="158"/>
  <c r="R31" i="157"/>
  <c r="R56" i="157"/>
  <c r="N71" i="157"/>
  <c r="R16" i="157"/>
  <c r="R59" i="157"/>
  <c r="L71" i="157"/>
  <c r="R69" i="157"/>
  <c r="Q8" i="157"/>
  <c r="R8" i="157" s="1"/>
  <c r="F71" i="157"/>
  <c r="N25" i="157"/>
  <c r="N49" i="157" s="1"/>
  <c r="K25" i="157"/>
  <c r="K49" i="157" s="1"/>
  <c r="K2" i="157" s="1"/>
  <c r="K95" i="157" s="1"/>
  <c r="R14" i="157"/>
  <c r="L92" i="157"/>
  <c r="H92" i="157"/>
  <c r="F92" i="157"/>
  <c r="J92" i="157"/>
  <c r="K78" i="157"/>
  <c r="R65" i="157"/>
  <c r="R48" i="157"/>
  <c r="Q48" i="157"/>
  <c r="R4" i="157"/>
  <c r="R5" i="157"/>
  <c r="H78" i="157"/>
  <c r="F78" i="157"/>
  <c r="R53" i="157"/>
  <c r="R62" i="157"/>
  <c r="R12" i="157"/>
  <c r="R44" i="157"/>
  <c r="O51" i="157"/>
  <c r="R51" i="157" s="1"/>
  <c r="H25" i="157"/>
  <c r="H49" i="157" s="1"/>
  <c r="H2" i="157" s="1"/>
  <c r="H95" i="157" s="1"/>
  <c r="I25" i="157"/>
  <c r="I49" i="157" s="1"/>
  <c r="N77" i="157"/>
  <c r="K21" i="242" s="1"/>
  <c r="R89" i="157"/>
  <c r="R72" i="157"/>
  <c r="R75" i="157"/>
  <c r="Q46" i="157"/>
  <c r="R46" i="157" s="1"/>
  <c r="R32" i="157"/>
  <c r="P25" i="157"/>
  <c r="P49" i="157" s="1"/>
  <c r="O25" i="157"/>
  <c r="O49" i="157" s="1"/>
  <c r="R54" i="157"/>
  <c r="M78" i="157"/>
  <c r="R30" i="157"/>
  <c r="K91" i="157"/>
  <c r="P71" i="157"/>
  <c r="P78" i="157" s="1"/>
  <c r="R64" i="157"/>
  <c r="R58" i="157"/>
  <c r="G25" i="157"/>
  <c r="G49" i="157" s="1"/>
  <c r="J25" i="157"/>
  <c r="J49" i="157" s="1"/>
  <c r="J2" i="157" s="1"/>
  <c r="G77" i="157"/>
  <c r="L78" i="157"/>
  <c r="R93" i="157"/>
  <c r="Q31" i="157"/>
  <c r="J78" i="157"/>
  <c r="O71" i="157"/>
  <c r="M25" i="157"/>
  <c r="M49" i="157" s="1"/>
  <c r="M2" i="157" s="1"/>
  <c r="M95" i="157" s="1"/>
  <c r="M91" i="157" s="1"/>
  <c r="Q3" i="157"/>
  <c r="R3" i="157" s="1"/>
  <c r="I77" i="157"/>
  <c r="R45" i="157"/>
  <c r="L88" i="157"/>
  <c r="R54" i="156"/>
  <c r="O71" i="156"/>
  <c r="R5" i="156"/>
  <c r="R75" i="156"/>
  <c r="R55" i="156"/>
  <c r="I77" i="156"/>
  <c r="G71" i="156"/>
  <c r="R56" i="156"/>
  <c r="L92" i="156"/>
  <c r="J92" i="156"/>
  <c r="H92" i="156"/>
  <c r="F92" i="156"/>
  <c r="M25" i="156"/>
  <c r="I25" i="156"/>
  <c r="J25" i="156"/>
  <c r="R43" i="156"/>
  <c r="G38" i="156"/>
  <c r="R26" i="156"/>
  <c r="L77" i="156"/>
  <c r="I20" i="242" s="1"/>
  <c r="J77" i="156"/>
  <c r="R28" i="156"/>
  <c r="R76" i="156"/>
  <c r="O25" i="156"/>
  <c r="R59" i="156"/>
  <c r="R51" i="156"/>
  <c r="P25" i="156"/>
  <c r="P49" i="156" s="1"/>
  <c r="P2" i="156" s="1"/>
  <c r="P95" i="156" s="1"/>
  <c r="Q46" i="156"/>
  <c r="R46" i="156"/>
  <c r="R30" i="156"/>
  <c r="O38" i="156"/>
  <c r="J38" i="156"/>
  <c r="R34" i="156"/>
  <c r="G77" i="156"/>
  <c r="D20" i="242" s="1"/>
  <c r="H77" i="156"/>
  <c r="F71" i="156"/>
  <c r="L71" i="156"/>
  <c r="M71" i="156"/>
  <c r="M78" i="156" s="1"/>
  <c r="N25" i="156"/>
  <c r="R64" i="156"/>
  <c r="H38" i="156"/>
  <c r="P38" i="156"/>
  <c r="R73" i="156"/>
  <c r="N77" i="156"/>
  <c r="K20" i="242" s="1"/>
  <c r="R12" i="156"/>
  <c r="Q48" i="156"/>
  <c r="R48" i="156" s="1"/>
  <c r="N71" i="156"/>
  <c r="G25" i="156"/>
  <c r="G49" i="156" s="1"/>
  <c r="K49" i="156"/>
  <c r="R52" i="156"/>
  <c r="M38" i="156"/>
  <c r="N38" i="156"/>
  <c r="N93" i="156"/>
  <c r="H93" i="156"/>
  <c r="L93" i="156"/>
  <c r="K93" i="156"/>
  <c r="J93" i="156"/>
  <c r="I93" i="156"/>
  <c r="M93" i="156"/>
  <c r="O93" i="156"/>
  <c r="G93" i="156"/>
  <c r="P93" i="156"/>
  <c r="F93" i="156"/>
  <c r="Q93" i="156" s="1"/>
  <c r="H25" i="156"/>
  <c r="H49" i="156" s="1"/>
  <c r="R3" i="156"/>
  <c r="F77" i="156"/>
  <c r="C20" i="242" s="1"/>
  <c r="L88" i="156"/>
  <c r="I38" i="156"/>
  <c r="K77" i="156"/>
  <c r="H78" i="155"/>
  <c r="R31" i="155"/>
  <c r="I49" i="155"/>
  <c r="I2" i="155" s="1"/>
  <c r="I95" i="155" s="1"/>
  <c r="P38" i="155"/>
  <c r="P49" i="155" s="1"/>
  <c r="G38" i="155"/>
  <c r="M78" i="155"/>
  <c r="R74" i="155"/>
  <c r="R33" i="155"/>
  <c r="R28" i="155"/>
  <c r="J91" i="155"/>
  <c r="R55" i="155"/>
  <c r="L15" i="155"/>
  <c r="P71" i="155"/>
  <c r="P78" i="155" s="1"/>
  <c r="Q93" i="155"/>
  <c r="R93" i="155" s="1"/>
  <c r="L88" i="155"/>
  <c r="R88" i="155" s="1"/>
  <c r="R64" i="155"/>
  <c r="O38" i="155"/>
  <c r="O49" i="155" s="1"/>
  <c r="R72" i="155"/>
  <c r="F78" i="155"/>
  <c r="J49" i="155"/>
  <c r="J2" i="155" s="1"/>
  <c r="J95" i="155" s="1"/>
  <c r="R48" i="155"/>
  <c r="Q48" i="155"/>
  <c r="R59" i="155"/>
  <c r="K78" i="155"/>
  <c r="G25" i="155"/>
  <c r="G49" i="155" s="1"/>
  <c r="G2" i="155" s="1"/>
  <c r="G95" i="155" s="1"/>
  <c r="G91" i="155" s="1"/>
  <c r="Q57" i="155"/>
  <c r="R57" i="155" s="1"/>
  <c r="O52" i="155"/>
  <c r="O71" i="155" s="1"/>
  <c r="Q46" i="155"/>
  <c r="R46" i="155" s="1"/>
  <c r="R66" i="155"/>
  <c r="I78" i="155"/>
  <c r="H49" i="155"/>
  <c r="H2" i="155" s="1"/>
  <c r="H95" i="155" s="1"/>
  <c r="H91" i="155" s="1"/>
  <c r="G78" i="155"/>
  <c r="N78" i="155"/>
  <c r="I91" i="155"/>
  <c r="R29" i="154"/>
  <c r="R28" i="154"/>
  <c r="N78" i="154"/>
  <c r="R65" i="154"/>
  <c r="R7" i="154"/>
  <c r="R30" i="154"/>
  <c r="N71" i="154"/>
  <c r="R62" i="154"/>
  <c r="R14" i="154"/>
  <c r="L78" i="154"/>
  <c r="R46" i="154"/>
  <c r="Q61" i="154"/>
  <c r="R61" i="154" s="1"/>
  <c r="O38" i="154"/>
  <c r="O75" i="154"/>
  <c r="R75" i="154" s="1"/>
  <c r="Q9" i="154"/>
  <c r="R9" i="154" s="1"/>
  <c r="R6" i="154"/>
  <c r="Q3" i="154"/>
  <c r="R3" i="154" s="1"/>
  <c r="O76" i="154"/>
  <c r="R76" i="154" s="1"/>
  <c r="R69" i="154"/>
  <c r="O94" i="154"/>
  <c r="R94" i="154" s="1"/>
  <c r="N38" i="154"/>
  <c r="R8" i="154"/>
  <c r="K78" i="154"/>
  <c r="L89" i="154"/>
  <c r="R89" i="154" s="1"/>
  <c r="Q31" i="154"/>
  <c r="R31" i="154" s="1"/>
  <c r="Q57" i="154"/>
  <c r="R57" i="154" s="1"/>
  <c r="N25" i="154"/>
  <c r="K25" i="154"/>
  <c r="R59" i="154"/>
  <c r="M78" i="154"/>
  <c r="Q46" i="154"/>
  <c r="K38" i="154"/>
  <c r="P38" i="154"/>
  <c r="G38" i="154"/>
  <c r="Q4" i="154"/>
  <c r="R4" i="154" s="1"/>
  <c r="O54" i="154"/>
  <c r="R54" i="154" s="1"/>
  <c r="O65" i="154"/>
  <c r="R44" i="154"/>
  <c r="R47" i="154"/>
  <c r="O53" i="154"/>
  <c r="R53" i="154" s="1"/>
  <c r="L90" i="154"/>
  <c r="R90" i="154" s="1"/>
  <c r="G78" i="154"/>
  <c r="J92" i="154"/>
  <c r="F92" i="154"/>
  <c r="L92" i="154"/>
  <c r="H92" i="154"/>
  <c r="J78" i="154"/>
  <c r="I78" i="154"/>
  <c r="I49" i="154"/>
  <c r="I2" i="154" s="1"/>
  <c r="I95" i="154" s="1"/>
  <c r="Q48" i="154"/>
  <c r="R48" i="154"/>
  <c r="J38" i="154"/>
  <c r="Q26" i="154"/>
  <c r="O52" i="154"/>
  <c r="F77" i="154"/>
  <c r="C18" i="242" s="1"/>
  <c r="Q32" i="154"/>
  <c r="R32" i="154" s="1"/>
  <c r="Q13" i="154"/>
  <c r="R13" i="154" s="1"/>
  <c r="O25" i="154"/>
  <c r="O49" i="154" s="1"/>
  <c r="P25" i="154"/>
  <c r="G25" i="154"/>
  <c r="Q10" i="154"/>
  <c r="R10" i="154" s="1"/>
  <c r="R26" i="154"/>
  <c r="I91" i="154"/>
  <c r="R45" i="154"/>
  <c r="R72" i="154"/>
  <c r="H25" i="154"/>
  <c r="H49" i="154" s="1"/>
  <c r="H2" i="154" s="1"/>
  <c r="H95" i="154" s="1"/>
  <c r="J25" i="154"/>
  <c r="J49" i="154" s="1"/>
  <c r="J2" i="154" s="1"/>
  <c r="M25" i="154"/>
  <c r="M49" i="154" s="1"/>
  <c r="M2" i="154" s="1"/>
  <c r="M95" i="154" s="1"/>
  <c r="M91" i="154" s="1"/>
  <c r="P71" i="154"/>
  <c r="P78" i="154" s="1"/>
  <c r="R75" i="153"/>
  <c r="R74" i="153"/>
  <c r="R55" i="153"/>
  <c r="R54" i="153"/>
  <c r="N71" i="153"/>
  <c r="N78" i="153" s="1"/>
  <c r="M71" i="153"/>
  <c r="R33" i="153"/>
  <c r="R94" i="153"/>
  <c r="L88" i="153"/>
  <c r="R88" i="153" s="1"/>
  <c r="J77" i="153"/>
  <c r="G17" i="242" s="1"/>
  <c r="H38" i="153"/>
  <c r="H49" i="153" s="1"/>
  <c r="J38" i="153"/>
  <c r="J49" i="153" s="1"/>
  <c r="K38" i="153"/>
  <c r="K49" i="153" s="1"/>
  <c r="Q93" i="153"/>
  <c r="R93" i="153" s="1"/>
  <c r="R61" i="153"/>
  <c r="O71" i="153"/>
  <c r="F71" i="153"/>
  <c r="H77" i="153"/>
  <c r="M77" i="153"/>
  <c r="J17" i="242" s="1"/>
  <c r="I71" i="153"/>
  <c r="L71" i="153"/>
  <c r="R56" i="153"/>
  <c r="K77" i="153"/>
  <c r="M38" i="153"/>
  <c r="M49" i="153" s="1"/>
  <c r="R17" i="153"/>
  <c r="R76" i="153"/>
  <c r="R51" i="153"/>
  <c r="O38" i="153"/>
  <c r="O49" i="153" s="1"/>
  <c r="J71" i="153"/>
  <c r="R73" i="153"/>
  <c r="F77" i="153"/>
  <c r="C17" i="242" s="1"/>
  <c r="I38" i="153"/>
  <c r="I49" i="153" s="1"/>
  <c r="G38" i="153"/>
  <c r="G49" i="153" s="1"/>
  <c r="R81" i="153"/>
  <c r="R26" i="153"/>
  <c r="H71" i="153"/>
  <c r="G71" i="153"/>
  <c r="G78" i="153" s="1"/>
  <c r="I77" i="153"/>
  <c r="F17" i="242" s="1"/>
  <c r="L77" i="153"/>
  <c r="I17" i="242" s="1"/>
  <c r="H92" i="153"/>
  <c r="F92" i="153"/>
  <c r="J92" i="153"/>
  <c r="L92" i="153"/>
  <c r="P38" i="153"/>
  <c r="P49" i="153" s="1"/>
  <c r="P2" i="153" s="1"/>
  <c r="P95" i="153" s="1"/>
  <c r="P91" i="153" s="1"/>
  <c r="N38" i="153"/>
  <c r="N49" i="153" s="1"/>
  <c r="Q48" i="153"/>
  <c r="R48" i="153"/>
  <c r="R30" i="152"/>
  <c r="R75" i="152"/>
  <c r="R8" i="152"/>
  <c r="R53" i="152"/>
  <c r="R5" i="152"/>
  <c r="R59" i="152"/>
  <c r="R7" i="152"/>
  <c r="R65" i="152"/>
  <c r="R61" i="152"/>
  <c r="M71" i="152"/>
  <c r="R64" i="152"/>
  <c r="N38" i="152"/>
  <c r="N49" i="152" s="1"/>
  <c r="R26" i="152"/>
  <c r="R52" i="152"/>
  <c r="R32" i="152"/>
  <c r="N77" i="152"/>
  <c r="K16" i="242" s="1"/>
  <c r="Q48" i="152"/>
  <c r="R48" i="152" s="1"/>
  <c r="Q46" i="152"/>
  <c r="R46" i="152" s="1"/>
  <c r="R9" i="152"/>
  <c r="R33" i="152"/>
  <c r="L93" i="152"/>
  <c r="F93" i="152"/>
  <c r="N93" i="152"/>
  <c r="H93" i="152"/>
  <c r="P93" i="152"/>
  <c r="G93" i="152"/>
  <c r="O93" i="152"/>
  <c r="M93" i="152"/>
  <c r="I93" i="152"/>
  <c r="K93" i="152"/>
  <c r="J93" i="152"/>
  <c r="L71" i="152"/>
  <c r="N71" i="152"/>
  <c r="O38" i="152"/>
  <c r="O49" i="152" s="1"/>
  <c r="P38" i="152"/>
  <c r="P49" i="152" s="1"/>
  <c r="K77" i="152"/>
  <c r="R56" i="152"/>
  <c r="R44" i="152"/>
  <c r="R55" i="152"/>
  <c r="R13" i="152"/>
  <c r="R74" i="152"/>
  <c r="R54" i="152"/>
  <c r="R4" i="152"/>
  <c r="H25" i="152"/>
  <c r="H49" i="152" s="1"/>
  <c r="H2" i="152" s="1"/>
  <c r="R62" i="152"/>
  <c r="J71" i="152"/>
  <c r="J78" i="152" s="1"/>
  <c r="L88" i="152"/>
  <c r="J38" i="152"/>
  <c r="J49" i="152" s="1"/>
  <c r="R10" i="152"/>
  <c r="L77" i="152"/>
  <c r="I77" i="152"/>
  <c r="F16" i="242" s="1"/>
  <c r="R57" i="152"/>
  <c r="R16" i="152"/>
  <c r="F77" i="152"/>
  <c r="C16" i="242" s="1"/>
  <c r="H92" i="152"/>
  <c r="L92" i="152"/>
  <c r="N92" i="152"/>
  <c r="R92" i="152" s="1"/>
  <c r="F92" i="152"/>
  <c r="J92" i="152"/>
  <c r="L81" i="152"/>
  <c r="R81" i="152" s="1"/>
  <c r="R50" i="152"/>
  <c r="I71" i="152"/>
  <c r="K71" i="152"/>
  <c r="M77" i="152"/>
  <c r="J16" i="242" s="1"/>
  <c r="R73" i="152"/>
  <c r="R14" i="152"/>
  <c r="R47" i="152"/>
  <c r="I49" i="152"/>
  <c r="R29" i="152"/>
  <c r="G71" i="152"/>
  <c r="G78" i="152" s="1"/>
  <c r="F71" i="152"/>
  <c r="M38" i="152"/>
  <c r="M49" i="152" s="1"/>
  <c r="M2" i="152" s="1"/>
  <c r="M95" i="152" s="1"/>
  <c r="G38" i="152"/>
  <c r="G49" i="152" s="1"/>
  <c r="K38" i="152"/>
  <c r="K49" i="152" s="1"/>
  <c r="H78" i="152"/>
  <c r="P71" i="152"/>
  <c r="P78" i="152" s="1"/>
  <c r="M2" i="151"/>
  <c r="R66" i="151"/>
  <c r="R58" i="151"/>
  <c r="R61" i="151"/>
  <c r="R57" i="151"/>
  <c r="R53" i="151"/>
  <c r="R16" i="151"/>
  <c r="R60" i="151"/>
  <c r="R55" i="151"/>
  <c r="I71" i="151"/>
  <c r="I2" i="151" s="1"/>
  <c r="N71" i="151"/>
  <c r="N2" i="151" s="1"/>
  <c r="R43" i="151"/>
  <c r="Q48" i="151"/>
  <c r="R48" i="151" s="1"/>
  <c r="F71" i="151"/>
  <c r="F78" i="151" s="1"/>
  <c r="Q46" i="151"/>
  <c r="R46" i="151" s="1"/>
  <c r="H71" i="151"/>
  <c r="H78" i="151" s="1"/>
  <c r="R14" i="151"/>
  <c r="R74" i="151"/>
  <c r="L78" i="151"/>
  <c r="M93" i="151"/>
  <c r="G93" i="151"/>
  <c r="J93" i="151"/>
  <c r="P93" i="151"/>
  <c r="I93" i="151"/>
  <c r="O93" i="151"/>
  <c r="H93" i="151"/>
  <c r="N93" i="151"/>
  <c r="F93" i="151"/>
  <c r="L93" i="151"/>
  <c r="K93" i="151"/>
  <c r="J71" i="151"/>
  <c r="J2" i="151" s="1"/>
  <c r="J95" i="151" s="1"/>
  <c r="O71" i="151"/>
  <c r="L88" i="151"/>
  <c r="R59" i="151"/>
  <c r="R56" i="151"/>
  <c r="K71" i="151"/>
  <c r="K2" i="151" s="1"/>
  <c r="K95" i="151" s="1"/>
  <c r="G71" i="151"/>
  <c r="G2" i="151" s="1"/>
  <c r="G95" i="151" s="1"/>
  <c r="R72" i="151"/>
  <c r="R47" i="151"/>
  <c r="R14" i="150"/>
  <c r="R4" i="150"/>
  <c r="R54" i="150"/>
  <c r="R65" i="150"/>
  <c r="R9" i="150"/>
  <c r="R58" i="150"/>
  <c r="R51" i="150"/>
  <c r="R5" i="150"/>
  <c r="K71" i="150"/>
  <c r="K78" i="150" s="1"/>
  <c r="Q48" i="150"/>
  <c r="R48" i="150" s="1"/>
  <c r="Q61" i="150"/>
  <c r="R61" i="150" s="1"/>
  <c r="L93" i="150"/>
  <c r="F93" i="150"/>
  <c r="N93" i="150"/>
  <c r="H93" i="150"/>
  <c r="P93" i="150"/>
  <c r="G93" i="150"/>
  <c r="I93" i="150"/>
  <c r="M93" i="150"/>
  <c r="K93" i="150"/>
  <c r="O93" i="150"/>
  <c r="J93" i="150"/>
  <c r="Q56" i="150"/>
  <c r="R56" i="150" s="1"/>
  <c r="I71" i="150"/>
  <c r="I78" i="150" s="1"/>
  <c r="N71" i="150"/>
  <c r="N78" i="150" s="1"/>
  <c r="Q3" i="150"/>
  <c r="R3" i="150" s="1"/>
  <c r="I25" i="150"/>
  <c r="I49" i="150" s="1"/>
  <c r="R89" i="150"/>
  <c r="K49" i="150"/>
  <c r="K2" i="150" s="1"/>
  <c r="R32" i="150"/>
  <c r="O75" i="150"/>
  <c r="R75" i="150" s="1"/>
  <c r="R59" i="150"/>
  <c r="R10" i="150"/>
  <c r="L69" i="150"/>
  <c r="R69" i="150" s="1"/>
  <c r="R52" i="150"/>
  <c r="Q46" i="150"/>
  <c r="R46" i="150" s="1"/>
  <c r="R30" i="150"/>
  <c r="O50" i="150"/>
  <c r="O71" i="150" s="1"/>
  <c r="J71" i="150"/>
  <c r="J78" i="150" s="1"/>
  <c r="Q9" i="150"/>
  <c r="R57" i="150"/>
  <c r="H92" i="150"/>
  <c r="L92" i="150"/>
  <c r="F92" i="150"/>
  <c r="J92" i="150"/>
  <c r="Q29" i="150"/>
  <c r="R29" i="150" s="1"/>
  <c r="P71" i="150"/>
  <c r="P78" i="150" s="1"/>
  <c r="F71" i="150"/>
  <c r="H25" i="150"/>
  <c r="H49" i="150" s="1"/>
  <c r="M25" i="150"/>
  <c r="M49" i="150" s="1"/>
  <c r="O25" i="150"/>
  <c r="O49" i="150" s="1"/>
  <c r="F77" i="150"/>
  <c r="C14" i="242" s="1"/>
  <c r="O76" i="150"/>
  <c r="R76" i="150" s="1"/>
  <c r="Q34" i="150"/>
  <c r="R34" i="150" s="1"/>
  <c r="H77" i="150"/>
  <c r="R33" i="150"/>
  <c r="Q17" i="150"/>
  <c r="R17" i="150" s="1"/>
  <c r="M71" i="150"/>
  <c r="M78" i="150" s="1"/>
  <c r="P25" i="150"/>
  <c r="P49" i="150" s="1"/>
  <c r="P2" i="150" s="1"/>
  <c r="P95" i="150" s="1"/>
  <c r="G25" i="150"/>
  <c r="G49" i="150" s="1"/>
  <c r="R47" i="150"/>
  <c r="R44" i="150"/>
  <c r="Q27" i="150"/>
  <c r="R27" i="150" s="1"/>
  <c r="G71" i="150"/>
  <c r="G78" i="150" s="1"/>
  <c r="H71" i="150"/>
  <c r="J25" i="150"/>
  <c r="J49" i="150" s="1"/>
  <c r="N25" i="150"/>
  <c r="N49" i="150" s="1"/>
  <c r="R60" i="149"/>
  <c r="R7" i="149"/>
  <c r="R66" i="149"/>
  <c r="R29" i="149"/>
  <c r="R30" i="149"/>
  <c r="R8" i="149"/>
  <c r="R52" i="149"/>
  <c r="R75" i="149"/>
  <c r="H38" i="149"/>
  <c r="I77" i="149"/>
  <c r="O73" i="149"/>
  <c r="R73" i="149" s="1"/>
  <c r="R27" i="149"/>
  <c r="R28" i="149"/>
  <c r="R93" i="149"/>
  <c r="Q59" i="149"/>
  <c r="R59" i="149" s="1"/>
  <c r="O74" i="149"/>
  <c r="R74" i="149" s="1"/>
  <c r="N25" i="149"/>
  <c r="P25" i="149"/>
  <c r="Q13" i="149"/>
  <c r="Q13" i="239" s="1"/>
  <c r="R89" i="149"/>
  <c r="J92" i="149"/>
  <c r="L92" i="149"/>
  <c r="H92" i="149"/>
  <c r="F92" i="149"/>
  <c r="L71" i="149"/>
  <c r="L78" i="149" s="1"/>
  <c r="Q55" i="149"/>
  <c r="R55" i="149" s="1"/>
  <c r="Q46" i="149"/>
  <c r="R46" i="149" s="1"/>
  <c r="H49" i="149"/>
  <c r="G71" i="149"/>
  <c r="G78" i="149" s="1"/>
  <c r="O64" i="149"/>
  <c r="O71" i="149" s="1"/>
  <c r="R32" i="149"/>
  <c r="N71" i="149"/>
  <c r="J38" i="149"/>
  <c r="P38" i="149"/>
  <c r="Q14" i="149"/>
  <c r="R14" i="149" s="1"/>
  <c r="F77" i="149"/>
  <c r="C13" i="242" s="1"/>
  <c r="G25" i="149"/>
  <c r="G49" i="149" s="1"/>
  <c r="G2" i="149" s="1"/>
  <c r="G95" i="149" s="1"/>
  <c r="G91" i="149" s="1"/>
  <c r="I25" i="149"/>
  <c r="I49" i="149" s="1"/>
  <c r="R56" i="149"/>
  <c r="R51" i="149"/>
  <c r="Q4" i="149"/>
  <c r="R4" i="149" s="1"/>
  <c r="I71" i="149"/>
  <c r="P71" i="149"/>
  <c r="P78" i="149" s="1"/>
  <c r="F71" i="149"/>
  <c r="R47" i="149"/>
  <c r="O25" i="149"/>
  <c r="O49" i="149" s="1"/>
  <c r="M71" i="149"/>
  <c r="Q5" i="149"/>
  <c r="R5" i="149" s="1"/>
  <c r="K38" i="149"/>
  <c r="M77" i="149"/>
  <c r="J13" i="242" s="1"/>
  <c r="Q48" i="149"/>
  <c r="R48" i="149" s="1"/>
  <c r="M25" i="149"/>
  <c r="Q3" i="149"/>
  <c r="R3" i="149" s="1"/>
  <c r="R45" i="149"/>
  <c r="L90" i="149"/>
  <c r="R90" i="149" s="1"/>
  <c r="R33" i="149"/>
  <c r="K71" i="149"/>
  <c r="K78" i="149" s="1"/>
  <c r="R50" i="149"/>
  <c r="N38" i="149"/>
  <c r="M38" i="149"/>
  <c r="Q26" i="149"/>
  <c r="R26" i="149" s="1"/>
  <c r="N77" i="149"/>
  <c r="K13" i="242" s="1"/>
  <c r="R17" i="149"/>
  <c r="K25" i="149"/>
  <c r="K49" i="149" s="1"/>
  <c r="J25" i="149"/>
  <c r="J71" i="149"/>
  <c r="J78" i="149" s="1"/>
  <c r="H71" i="149"/>
  <c r="H78" i="149" s="1"/>
  <c r="R43" i="149"/>
  <c r="R32" i="148"/>
  <c r="R60" i="148"/>
  <c r="R52" i="148"/>
  <c r="O71" i="148"/>
  <c r="N25" i="148"/>
  <c r="F77" i="148"/>
  <c r="C12" i="242" s="1"/>
  <c r="R5" i="148"/>
  <c r="K78" i="148"/>
  <c r="R73" i="148"/>
  <c r="R7" i="148"/>
  <c r="R53" i="148"/>
  <c r="R65" i="148"/>
  <c r="H71" i="148"/>
  <c r="M25" i="148"/>
  <c r="L77" i="148"/>
  <c r="R50" i="148"/>
  <c r="Q46" i="148"/>
  <c r="R46" i="148" s="1"/>
  <c r="P25" i="148"/>
  <c r="G25" i="148"/>
  <c r="P71" i="148"/>
  <c r="P78" i="148" s="1"/>
  <c r="R59" i="148"/>
  <c r="M93" i="148"/>
  <c r="G93" i="148"/>
  <c r="J93" i="148"/>
  <c r="O93" i="148"/>
  <c r="H93" i="148"/>
  <c r="N93" i="148"/>
  <c r="F93" i="148"/>
  <c r="L93" i="148"/>
  <c r="P93" i="148"/>
  <c r="K93" i="148"/>
  <c r="I93" i="148"/>
  <c r="G77" i="148"/>
  <c r="D12" i="242" s="1"/>
  <c r="Q32" i="148"/>
  <c r="L90" i="148"/>
  <c r="R90" i="148" s="1"/>
  <c r="L71" i="148"/>
  <c r="Q30" i="148"/>
  <c r="R30" i="148" s="1"/>
  <c r="F71" i="148"/>
  <c r="R62" i="148"/>
  <c r="R45" i="148"/>
  <c r="H25" i="148"/>
  <c r="O25" i="148"/>
  <c r="Q61" i="148"/>
  <c r="R61" i="148" s="1"/>
  <c r="R47" i="148"/>
  <c r="R69" i="148"/>
  <c r="I77" i="148"/>
  <c r="F12" i="242" s="1"/>
  <c r="M77" i="148"/>
  <c r="J12" i="242" s="1"/>
  <c r="I71" i="148"/>
  <c r="G71" i="148"/>
  <c r="J92" i="148"/>
  <c r="H92" i="148"/>
  <c r="F92" i="148"/>
  <c r="L92" i="148"/>
  <c r="R76" i="148"/>
  <c r="I25" i="148"/>
  <c r="K25" i="148"/>
  <c r="K2" i="148" s="1"/>
  <c r="O74" i="148"/>
  <c r="R74" i="148" s="1"/>
  <c r="Q48" i="148"/>
  <c r="R48" i="148" s="1"/>
  <c r="N77" i="148"/>
  <c r="J71" i="148"/>
  <c r="M71" i="148"/>
  <c r="J77" i="148"/>
  <c r="R75" i="148"/>
  <c r="J25" i="148"/>
  <c r="Q3" i="148"/>
  <c r="R3" i="148" s="1"/>
  <c r="R72" i="148"/>
  <c r="H77" i="148"/>
  <c r="N71" i="148"/>
  <c r="M2" i="147"/>
  <c r="M95" i="147" s="1"/>
  <c r="R29" i="147"/>
  <c r="J49" i="147"/>
  <c r="J2" i="147" s="1"/>
  <c r="R16" i="147"/>
  <c r="H49" i="147"/>
  <c r="H2" i="147" s="1"/>
  <c r="H95" i="147" s="1"/>
  <c r="J92" i="147"/>
  <c r="H92" i="147"/>
  <c r="F92" i="147"/>
  <c r="L92" i="147"/>
  <c r="K49" i="147"/>
  <c r="K2" i="147" s="1"/>
  <c r="K95" i="147" s="1"/>
  <c r="K91" i="147" s="1"/>
  <c r="L78" i="147"/>
  <c r="R93" i="147"/>
  <c r="R94" i="147"/>
  <c r="R56" i="147"/>
  <c r="N62" i="147"/>
  <c r="N71" i="147" s="1"/>
  <c r="Q32" i="147"/>
  <c r="R32" i="147" s="1"/>
  <c r="Q59" i="147"/>
  <c r="R59" i="147" s="1"/>
  <c r="Q14" i="147"/>
  <c r="R14" i="147" s="1"/>
  <c r="Q16" i="147"/>
  <c r="O71" i="147"/>
  <c r="G38" i="147"/>
  <c r="R50" i="147"/>
  <c r="Q46" i="147"/>
  <c r="R46" i="147" s="1"/>
  <c r="P71" i="147"/>
  <c r="P78" i="147" s="1"/>
  <c r="F78" i="147"/>
  <c r="O49" i="147"/>
  <c r="G78" i="147"/>
  <c r="M91" i="147"/>
  <c r="R72" i="147"/>
  <c r="L71" i="146"/>
  <c r="R69" i="146"/>
  <c r="R12" i="146"/>
  <c r="R56" i="146"/>
  <c r="R34" i="146"/>
  <c r="R52" i="146"/>
  <c r="R65" i="146"/>
  <c r="R16" i="146"/>
  <c r="R33" i="146"/>
  <c r="R8" i="146"/>
  <c r="N71" i="146"/>
  <c r="F77" i="146"/>
  <c r="C10" i="242" s="1"/>
  <c r="R76" i="146"/>
  <c r="G77" i="146"/>
  <c r="R73" i="146"/>
  <c r="G25" i="146"/>
  <c r="J25" i="146"/>
  <c r="R31" i="146"/>
  <c r="R13" i="146"/>
  <c r="R30" i="146"/>
  <c r="J38" i="146"/>
  <c r="R59" i="146"/>
  <c r="R58" i="146"/>
  <c r="R5" i="146"/>
  <c r="R9" i="146"/>
  <c r="R44" i="146"/>
  <c r="K77" i="146"/>
  <c r="N77" i="146"/>
  <c r="K25" i="146"/>
  <c r="R62" i="146"/>
  <c r="M38" i="146"/>
  <c r="Q46" i="146"/>
  <c r="R46" i="146" s="1"/>
  <c r="H78" i="146"/>
  <c r="R32" i="146"/>
  <c r="R3" i="146"/>
  <c r="R53" i="146"/>
  <c r="M77" i="146"/>
  <c r="I25" i="146"/>
  <c r="R29" i="146"/>
  <c r="R10" i="146"/>
  <c r="Q93" i="146"/>
  <c r="H38" i="146"/>
  <c r="I38" i="146"/>
  <c r="L81" i="146"/>
  <c r="R81" i="146" s="1"/>
  <c r="J78" i="146"/>
  <c r="H25" i="146"/>
  <c r="H49" i="146" s="1"/>
  <c r="H2" i="146" s="1"/>
  <c r="H95" i="146" s="1"/>
  <c r="O25" i="146"/>
  <c r="R51" i="146"/>
  <c r="G38" i="146"/>
  <c r="R26" i="146"/>
  <c r="O38" i="146"/>
  <c r="Q48" i="146"/>
  <c r="R48" i="146" s="1"/>
  <c r="I77" i="146"/>
  <c r="N25" i="146"/>
  <c r="N49" i="146" s="1"/>
  <c r="N2" i="146" s="1"/>
  <c r="M25" i="146"/>
  <c r="N38" i="146"/>
  <c r="K38" i="146"/>
  <c r="L92" i="146"/>
  <c r="H92" i="146"/>
  <c r="J92" i="146"/>
  <c r="F92" i="146"/>
  <c r="R66" i="145"/>
  <c r="R52" i="145"/>
  <c r="R76" i="145"/>
  <c r="R32" i="145"/>
  <c r="R72" i="145"/>
  <c r="K77" i="145"/>
  <c r="R73" i="145"/>
  <c r="L92" i="145"/>
  <c r="J92" i="145"/>
  <c r="H92" i="145"/>
  <c r="F92" i="145"/>
  <c r="K25" i="145"/>
  <c r="K49" i="145" s="1"/>
  <c r="J25" i="145"/>
  <c r="R47" i="145"/>
  <c r="G25" i="145"/>
  <c r="I25" i="145"/>
  <c r="F71" i="145"/>
  <c r="F78" i="145" s="1"/>
  <c r="R55" i="145"/>
  <c r="M78" i="145"/>
  <c r="R59" i="145"/>
  <c r="Q46" i="145"/>
  <c r="R46" i="145" s="1"/>
  <c r="R29" i="145"/>
  <c r="G77" i="145"/>
  <c r="J77" i="145"/>
  <c r="P71" i="145"/>
  <c r="P78" i="145" s="1"/>
  <c r="R88" i="145"/>
  <c r="G38" i="145"/>
  <c r="R26" i="145"/>
  <c r="R34" i="145"/>
  <c r="L77" i="145"/>
  <c r="H77" i="145"/>
  <c r="R54" i="145"/>
  <c r="R3" i="145"/>
  <c r="R90" i="145"/>
  <c r="R12" i="145"/>
  <c r="R28" i="145"/>
  <c r="R62" i="145"/>
  <c r="R50" i="145"/>
  <c r="R81" i="145"/>
  <c r="R43" i="145"/>
  <c r="I38" i="145"/>
  <c r="J38" i="145"/>
  <c r="N77" i="145"/>
  <c r="K9" i="242" s="1"/>
  <c r="N25" i="145"/>
  <c r="N49" i="145" s="1"/>
  <c r="I78" i="145"/>
  <c r="R51" i="145"/>
  <c r="O25" i="145"/>
  <c r="O38" i="145"/>
  <c r="R30" i="145"/>
  <c r="P38" i="145"/>
  <c r="P49" i="145" s="1"/>
  <c r="N93" i="145"/>
  <c r="H93" i="145"/>
  <c r="L93" i="145"/>
  <c r="K93" i="145"/>
  <c r="J93" i="145"/>
  <c r="I93" i="145"/>
  <c r="M93" i="145"/>
  <c r="P93" i="145"/>
  <c r="F93" i="145"/>
  <c r="G93" i="145"/>
  <c r="O93" i="145"/>
  <c r="H25" i="145"/>
  <c r="H49" i="145" s="1"/>
  <c r="H2" i="145" s="1"/>
  <c r="M25" i="145"/>
  <c r="M49" i="145" s="1"/>
  <c r="M2" i="145" s="1"/>
  <c r="M95" i="145" s="1"/>
  <c r="Q48" i="145"/>
  <c r="R48" i="145" s="1"/>
  <c r="R58" i="144"/>
  <c r="R34" i="144"/>
  <c r="R57" i="144"/>
  <c r="R29" i="144"/>
  <c r="R64" i="144"/>
  <c r="R31" i="144"/>
  <c r="L71" i="144"/>
  <c r="I77" i="144"/>
  <c r="F8" i="242" s="1"/>
  <c r="Q59" i="144"/>
  <c r="R59" i="144" s="1"/>
  <c r="G71" i="144"/>
  <c r="L89" i="144"/>
  <c r="R89" i="144" s="1"/>
  <c r="Q57" i="144"/>
  <c r="M77" i="144"/>
  <c r="Q26" i="144"/>
  <c r="R26" i="144" s="1"/>
  <c r="K71" i="144"/>
  <c r="N77" i="144"/>
  <c r="O38" i="144"/>
  <c r="R60" i="144"/>
  <c r="Q8" i="144"/>
  <c r="R8" i="144" s="1"/>
  <c r="M25" i="144"/>
  <c r="P71" i="144"/>
  <c r="P78" i="144" s="1"/>
  <c r="R9" i="144"/>
  <c r="M71" i="144"/>
  <c r="F77" i="144"/>
  <c r="C8" i="242" s="1"/>
  <c r="R44" i="144"/>
  <c r="K77" i="144"/>
  <c r="H8" i="242" s="1"/>
  <c r="J38" i="144"/>
  <c r="G25" i="144"/>
  <c r="I25" i="144"/>
  <c r="N71" i="144"/>
  <c r="Q30" i="144"/>
  <c r="R30" i="144" s="1"/>
  <c r="H25" i="144"/>
  <c r="H49" i="144" s="1"/>
  <c r="J71" i="144"/>
  <c r="R5" i="144"/>
  <c r="H77" i="144"/>
  <c r="E8" i="242" s="1"/>
  <c r="G38" i="144"/>
  <c r="R3" i="144"/>
  <c r="F71" i="144"/>
  <c r="Q93" i="144"/>
  <c r="J77" i="144"/>
  <c r="G8" i="242" s="1"/>
  <c r="R75" i="144"/>
  <c r="K38" i="144"/>
  <c r="O64" i="144"/>
  <c r="I71" i="144"/>
  <c r="H71" i="144"/>
  <c r="O73" i="144"/>
  <c r="R73" i="144" s="1"/>
  <c r="L77" i="144"/>
  <c r="I8" i="242" s="1"/>
  <c r="Q32" i="144"/>
  <c r="R32" i="144" s="1"/>
  <c r="M38" i="144"/>
  <c r="P38" i="144"/>
  <c r="O65" i="144"/>
  <c r="R65" i="144" s="1"/>
  <c r="J25" i="144"/>
  <c r="N25" i="144"/>
  <c r="O25" i="144"/>
  <c r="O52" i="144"/>
  <c r="R52" i="144" s="1"/>
  <c r="Q55" i="144"/>
  <c r="R55" i="144" s="1"/>
  <c r="O76" i="144"/>
  <c r="R76" i="144" s="1"/>
  <c r="R88" i="144"/>
  <c r="O50" i="144"/>
  <c r="Q48" i="144"/>
  <c r="R48" i="144" s="1"/>
  <c r="G77" i="144"/>
  <c r="N38" i="144"/>
  <c r="I38" i="144"/>
  <c r="K25" i="144"/>
  <c r="P25" i="144"/>
  <c r="Q10" i="144"/>
  <c r="R10" i="144" s="1"/>
  <c r="R34" i="143"/>
  <c r="R33" i="143"/>
  <c r="R59" i="143"/>
  <c r="R75" i="143"/>
  <c r="R17" i="143"/>
  <c r="R76" i="143"/>
  <c r="R58" i="143"/>
  <c r="R64" i="143"/>
  <c r="R28" i="143"/>
  <c r="R4" i="143"/>
  <c r="R66" i="143"/>
  <c r="R56" i="143"/>
  <c r="R12" i="143"/>
  <c r="K38" i="143"/>
  <c r="Q3" i="143"/>
  <c r="R3" i="143" s="1"/>
  <c r="G71" i="143"/>
  <c r="R47" i="143"/>
  <c r="L69" i="143"/>
  <c r="R69" i="143" s="1"/>
  <c r="P71" i="143"/>
  <c r="P78" i="143" s="1"/>
  <c r="R53" i="143"/>
  <c r="F71" i="143"/>
  <c r="J71" i="143"/>
  <c r="R44" i="143"/>
  <c r="H38" i="143"/>
  <c r="R51" i="143"/>
  <c r="N93" i="143"/>
  <c r="H93" i="143"/>
  <c r="J93" i="143"/>
  <c r="O93" i="143"/>
  <c r="G93" i="143"/>
  <c r="P93" i="143"/>
  <c r="M93" i="143"/>
  <c r="L93" i="143"/>
  <c r="I93" i="143"/>
  <c r="F93" i="143"/>
  <c r="K93" i="143"/>
  <c r="I25" i="143"/>
  <c r="H25" i="143"/>
  <c r="H49" i="143" s="1"/>
  <c r="H2" i="143" s="1"/>
  <c r="Q46" i="143"/>
  <c r="R46" i="143" s="1"/>
  <c r="L81" i="143"/>
  <c r="F77" i="143"/>
  <c r="C7" i="242" s="1"/>
  <c r="Q48" i="143"/>
  <c r="R48" i="143" s="1"/>
  <c r="Q29" i="143"/>
  <c r="R29" i="143" s="1"/>
  <c r="R30" i="143"/>
  <c r="G2" i="143"/>
  <c r="M77" i="143"/>
  <c r="J7" i="242" s="1"/>
  <c r="Q26" i="143"/>
  <c r="R26" i="143" s="1"/>
  <c r="R65" i="143"/>
  <c r="N25" i="143"/>
  <c r="R74" i="143"/>
  <c r="Q5" i="143"/>
  <c r="R5" i="143" s="1"/>
  <c r="J77" i="143"/>
  <c r="K71" i="143"/>
  <c r="L71" i="143"/>
  <c r="L78" i="143" s="1"/>
  <c r="M38" i="143"/>
  <c r="K25" i="143"/>
  <c r="O25" i="143"/>
  <c r="Q57" i="143"/>
  <c r="R57" i="143" s="1"/>
  <c r="R72" i="143"/>
  <c r="L92" i="143"/>
  <c r="H92" i="143"/>
  <c r="J92" i="143"/>
  <c r="F92" i="143"/>
  <c r="R31" i="143"/>
  <c r="I71" i="143"/>
  <c r="Q16" i="143"/>
  <c r="R16" i="143" s="1"/>
  <c r="I77" i="143"/>
  <c r="F7" i="242" s="1"/>
  <c r="H71" i="143"/>
  <c r="H78" i="143" s="1"/>
  <c r="Q59" i="143"/>
  <c r="Q14" i="143"/>
  <c r="R14" i="143" s="1"/>
  <c r="J38" i="143"/>
  <c r="M25" i="143"/>
  <c r="M49" i="143" s="1"/>
  <c r="J25" i="143"/>
  <c r="R88" i="143"/>
  <c r="N38" i="143"/>
  <c r="R55" i="143"/>
  <c r="I38" i="143"/>
  <c r="R43" i="143"/>
  <c r="G78" i="143"/>
  <c r="O50" i="143"/>
  <c r="R52" i="143"/>
  <c r="K77" i="143"/>
  <c r="H7" i="242" s="1"/>
  <c r="O73" i="143"/>
  <c r="R73" i="143" s="1"/>
  <c r="M71" i="143"/>
  <c r="N71" i="143"/>
  <c r="N78" i="143" s="1"/>
  <c r="O38" i="143"/>
  <c r="P38" i="143"/>
  <c r="P25" i="143"/>
  <c r="P49" i="143" s="1"/>
  <c r="P2" i="143" s="1"/>
  <c r="P95" i="143" s="1"/>
  <c r="R54" i="143"/>
  <c r="R45" i="143"/>
  <c r="R27" i="142"/>
  <c r="R12" i="142"/>
  <c r="R61" i="142"/>
  <c r="R76" i="142"/>
  <c r="R56" i="142"/>
  <c r="R93" i="142"/>
  <c r="G25" i="142"/>
  <c r="G49" i="142" s="1"/>
  <c r="H49" i="142"/>
  <c r="Q57" i="142"/>
  <c r="R57" i="142" s="1"/>
  <c r="Q14" i="142"/>
  <c r="R14" i="142" s="1"/>
  <c r="M77" i="142"/>
  <c r="J6" i="242" s="1"/>
  <c r="N62" i="142"/>
  <c r="N71" i="142" s="1"/>
  <c r="I38" i="142"/>
  <c r="O66" i="142"/>
  <c r="R66" i="142" s="1"/>
  <c r="Q48" i="142"/>
  <c r="R48" i="142" s="1"/>
  <c r="O64" i="142"/>
  <c r="R64" i="142" s="1"/>
  <c r="R44" i="142"/>
  <c r="G71" i="142"/>
  <c r="R54" i="142"/>
  <c r="R58" i="142"/>
  <c r="J25" i="142"/>
  <c r="J49" i="142" s="1"/>
  <c r="R17" i="142"/>
  <c r="R65" i="142"/>
  <c r="O25" i="142"/>
  <c r="O49" i="142" s="1"/>
  <c r="R32" i="142"/>
  <c r="R51" i="142"/>
  <c r="R10" i="142"/>
  <c r="L77" i="142"/>
  <c r="I6" i="242" s="1"/>
  <c r="I77" i="142"/>
  <c r="F6" i="242" s="1"/>
  <c r="R33" i="142"/>
  <c r="R13" i="142"/>
  <c r="R7" i="142"/>
  <c r="K71" i="142"/>
  <c r="L71" i="142"/>
  <c r="Q28" i="142"/>
  <c r="R28" i="142" s="1"/>
  <c r="O76" i="142"/>
  <c r="K25" i="142"/>
  <c r="K49" i="142" s="1"/>
  <c r="K2" i="142" s="1"/>
  <c r="K95" i="142" s="1"/>
  <c r="K91" i="142" s="1"/>
  <c r="I25" i="142"/>
  <c r="I49" i="142" s="1"/>
  <c r="I2" i="142" s="1"/>
  <c r="I95" i="142" s="1"/>
  <c r="I91" i="142" s="1"/>
  <c r="M25" i="142"/>
  <c r="M49" i="142" s="1"/>
  <c r="K77" i="142"/>
  <c r="R29" i="142"/>
  <c r="I71" i="142"/>
  <c r="F71" i="142"/>
  <c r="Q16" i="142"/>
  <c r="R16" i="142" s="1"/>
  <c r="O74" i="142"/>
  <c r="R74" i="142" s="1"/>
  <c r="Q9" i="142"/>
  <c r="R9" i="142" s="1"/>
  <c r="N25" i="142"/>
  <c r="N49" i="142" s="1"/>
  <c r="P25" i="142"/>
  <c r="P49" i="142" s="1"/>
  <c r="R52" i="142"/>
  <c r="P71" i="142"/>
  <c r="P78" i="142" s="1"/>
  <c r="O73" i="142"/>
  <c r="R73" i="142" s="1"/>
  <c r="G77" i="142"/>
  <c r="Q5" i="142"/>
  <c r="R5" i="142" s="1"/>
  <c r="R47" i="142"/>
  <c r="J71" i="142"/>
  <c r="J78" i="142" s="1"/>
  <c r="J92" i="142"/>
  <c r="L92" i="142"/>
  <c r="H92" i="142"/>
  <c r="F92" i="142"/>
  <c r="F77" i="142"/>
  <c r="C6" i="242" s="1"/>
  <c r="Q46" i="142"/>
  <c r="R46" i="142" s="1"/>
  <c r="R30" i="142"/>
  <c r="N77" i="142"/>
  <c r="K6" i="242" s="1"/>
  <c r="H71" i="142"/>
  <c r="H78" i="142" s="1"/>
  <c r="M71" i="142"/>
  <c r="R88" i="142"/>
  <c r="Q3" i="142"/>
  <c r="R3" i="142" s="1"/>
  <c r="P49" i="140"/>
  <c r="R30" i="140"/>
  <c r="R55" i="140"/>
  <c r="G49" i="140"/>
  <c r="G2" i="140" s="1"/>
  <c r="G95" i="140" s="1"/>
  <c r="G91" i="140" s="1"/>
  <c r="R32" i="140"/>
  <c r="I49" i="140"/>
  <c r="I2" i="140" s="1"/>
  <c r="I95" i="140" s="1"/>
  <c r="N78" i="140"/>
  <c r="K38" i="140"/>
  <c r="K49" i="140" s="1"/>
  <c r="K2" i="140" s="1"/>
  <c r="K95" i="140" s="1"/>
  <c r="K91" i="140" s="1"/>
  <c r="N49" i="140"/>
  <c r="N2" i="140" s="1"/>
  <c r="M91" i="140"/>
  <c r="R60" i="140"/>
  <c r="Q32" i="140"/>
  <c r="Q29" i="140"/>
  <c r="R29" i="140" s="1"/>
  <c r="J92" i="140"/>
  <c r="F92" i="140"/>
  <c r="N92" i="140" s="1"/>
  <c r="L92" i="140"/>
  <c r="H92" i="140"/>
  <c r="O66" i="140"/>
  <c r="R66" i="140" s="1"/>
  <c r="L78" i="140"/>
  <c r="I91" i="140"/>
  <c r="F71" i="140"/>
  <c r="H38" i="140"/>
  <c r="Q48" i="140"/>
  <c r="R48" i="140" s="1"/>
  <c r="R57" i="140"/>
  <c r="R43" i="140"/>
  <c r="G71" i="140"/>
  <c r="R59" i="140"/>
  <c r="H25" i="140"/>
  <c r="P71" i="140"/>
  <c r="P78" i="140" s="1"/>
  <c r="I78" i="140"/>
  <c r="R93" i="140"/>
  <c r="R88" i="140"/>
  <c r="M78" i="140"/>
  <c r="J78" i="140"/>
  <c r="R47" i="140"/>
  <c r="G78" i="140"/>
  <c r="R14" i="140"/>
  <c r="Q46" i="140"/>
  <c r="R46" i="140" s="1"/>
  <c r="R34" i="140"/>
  <c r="R45" i="140"/>
  <c r="K78" i="140"/>
  <c r="R44" i="140"/>
  <c r="H78" i="140"/>
  <c r="R59" i="139"/>
  <c r="R6" i="139"/>
  <c r="R76" i="139"/>
  <c r="H78" i="139"/>
  <c r="O25" i="139"/>
  <c r="O49" i="139" s="1"/>
  <c r="R54" i="139"/>
  <c r="F77" i="139"/>
  <c r="C4" i="242" s="1"/>
  <c r="G25" i="139"/>
  <c r="G49" i="139" s="1"/>
  <c r="O71" i="139"/>
  <c r="R27" i="139"/>
  <c r="M71" i="139"/>
  <c r="M78" i="139" s="1"/>
  <c r="R9" i="139"/>
  <c r="R72" i="139"/>
  <c r="M25" i="139"/>
  <c r="M49" i="139" s="1"/>
  <c r="I25" i="139"/>
  <c r="I49" i="139" s="1"/>
  <c r="I2" i="139" s="1"/>
  <c r="I95" i="139" s="1"/>
  <c r="I91" i="139" s="1"/>
  <c r="Q46" i="139"/>
  <c r="R46" i="139" s="1"/>
  <c r="R47" i="139"/>
  <c r="R31" i="139"/>
  <c r="R28" i="139"/>
  <c r="G77" i="139"/>
  <c r="J25" i="139"/>
  <c r="J49" i="139" s="1"/>
  <c r="J2" i="139" s="1"/>
  <c r="J95" i="139" s="1"/>
  <c r="J91" i="139" s="1"/>
  <c r="G71" i="139"/>
  <c r="K78" i="139"/>
  <c r="R88" i="139"/>
  <c r="F71" i="139"/>
  <c r="R93" i="139"/>
  <c r="K38" i="139"/>
  <c r="H25" i="139"/>
  <c r="H49" i="139" s="1"/>
  <c r="H2" i="139" s="1"/>
  <c r="H95" i="139" s="1"/>
  <c r="H91" i="139" s="1"/>
  <c r="K25" i="139"/>
  <c r="R69" i="139"/>
  <c r="R43" i="139"/>
  <c r="R48" i="139"/>
  <c r="Q48" i="139"/>
  <c r="R94" i="139"/>
  <c r="R51" i="139"/>
  <c r="P25" i="139"/>
  <c r="P49" i="139" s="1"/>
  <c r="P2" i="139" s="1"/>
  <c r="P95" i="139" s="1"/>
  <c r="P91" i="139" s="1"/>
  <c r="N25" i="139"/>
  <c r="N49" i="139" s="1"/>
  <c r="N2" i="139" s="1"/>
  <c r="R3" i="139"/>
  <c r="L90" i="139"/>
  <c r="R90" i="139" s="1"/>
  <c r="N92" i="139"/>
  <c r="R59" i="141"/>
  <c r="R28" i="141"/>
  <c r="R7" i="141"/>
  <c r="P49" i="141"/>
  <c r="P2" i="141" s="1"/>
  <c r="O49" i="141"/>
  <c r="R34" i="141"/>
  <c r="M71" i="141"/>
  <c r="R75" i="141"/>
  <c r="R61" i="141"/>
  <c r="Q28" i="141"/>
  <c r="Q6" i="141"/>
  <c r="L78" i="141"/>
  <c r="I71" i="141"/>
  <c r="K71" i="141"/>
  <c r="G25" i="141"/>
  <c r="O64" i="141"/>
  <c r="H71" i="141"/>
  <c r="R88" i="141"/>
  <c r="H25" i="141"/>
  <c r="J78" i="141"/>
  <c r="R31" i="141"/>
  <c r="R4" i="141"/>
  <c r="Q93" i="141"/>
  <c r="N71" i="141"/>
  <c r="R60" i="141"/>
  <c r="M78" i="141"/>
  <c r="F71" i="141"/>
  <c r="L71" i="141"/>
  <c r="Q46" i="141"/>
  <c r="N49" i="141"/>
  <c r="N2" i="141" s="1"/>
  <c r="J92" i="141"/>
  <c r="F92" i="141"/>
  <c r="H92" i="141"/>
  <c r="L92" i="141"/>
  <c r="L92" i="239" s="1"/>
  <c r="O50" i="141"/>
  <c r="I25" i="141"/>
  <c r="R50" i="141"/>
  <c r="G71" i="141"/>
  <c r="F77" i="141"/>
  <c r="C2" i="242" s="1"/>
  <c r="R28" i="138"/>
  <c r="R4" i="138"/>
  <c r="R7" i="138"/>
  <c r="R58" i="138"/>
  <c r="R9" i="138"/>
  <c r="R10" i="138"/>
  <c r="R12" i="138"/>
  <c r="R61" i="138"/>
  <c r="Q26" i="138"/>
  <c r="R26" i="138" s="1"/>
  <c r="M71" i="138"/>
  <c r="H92" i="138"/>
  <c r="F92" i="138"/>
  <c r="J92" i="138"/>
  <c r="L92" i="138"/>
  <c r="R54" i="138"/>
  <c r="R52" i="138"/>
  <c r="R62" i="138"/>
  <c r="K38" i="138"/>
  <c r="O50" i="138"/>
  <c r="O25" i="138"/>
  <c r="O74" i="138"/>
  <c r="R74" i="138" s="1"/>
  <c r="R14" i="138"/>
  <c r="R60" i="138"/>
  <c r="Q6" i="138"/>
  <c r="R6" i="138" s="1"/>
  <c r="Q46" i="138"/>
  <c r="R46" i="138" s="1"/>
  <c r="M38" i="138"/>
  <c r="O75" i="138"/>
  <c r="R75" i="138" s="1"/>
  <c r="K71" i="138"/>
  <c r="K78" i="138" s="1"/>
  <c r="H25" i="138"/>
  <c r="H49" i="138" s="1"/>
  <c r="Q32" i="138"/>
  <c r="R32" i="138" s="1"/>
  <c r="O73" i="138"/>
  <c r="R73" i="138" s="1"/>
  <c r="R64" i="138"/>
  <c r="Q16" i="138"/>
  <c r="R16" i="138" s="1"/>
  <c r="H38" i="138"/>
  <c r="N71" i="138"/>
  <c r="N78" i="138" s="1"/>
  <c r="F71" i="138"/>
  <c r="P25" i="138"/>
  <c r="J25" i="138"/>
  <c r="M25" i="138"/>
  <c r="M49" i="138" s="1"/>
  <c r="R8" i="138"/>
  <c r="G77" i="138"/>
  <c r="L77" i="138"/>
  <c r="Q31" i="138"/>
  <c r="R31" i="138" s="1"/>
  <c r="R55" i="138"/>
  <c r="J38" i="138"/>
  <c r="R50" i="138"/>
  <c r="K25" i="138"/>
  <c r="K49" i="138" s="1"/>
  <c r="K2" i="138" s="1"/>
  <c r="R47" i="138"/>
  <c r="P38" i="138"/>
  <c r="I71" i="138"/>
  <c r="I78" i="138" s="1"/>
  <c r="G25" i="138"/>
  <c r="L89" i="138"/>
  <c r="R89" i="138" s="1"/>
  <c r="Q4" i="138"/>
  <c r="R30" i="138"/>
  <c r="R65" i="138"/>
  <c r="G38" i="138"/>
  <c r="N38" i="138"/>
  <c r="G71" i="138"/>
  <c r="L71" i="138"/>
  <c r="Q3" i="138"/>
  <c r="R3" i="138" s="1"/>
  <c r="Q48" i="138"/>
  <c r="Q48" i="239" s="1"/>
  <c r="M77" i="138"/>
  <c r="F77" i="138"/>
  <c r="C3" i="242" s="1"/>
  <c r="P71" i="138"/>
  <c r="P78" i="138" s="1"/>
  <c r="L93" i="138"/>
  <c r="L93" i="239" s="1"/>
  <c r="F93" i="138"/>
  <c r="K93" i="138"/>
  <c r="K93" i="239" s="1"/>
  <c r="P93" i="138"/>
  <c r="P93" i="239" s="1"/>
  <c r="J93" i="138"/>
  <c r="J93" i="239" s="1"/>
  <c r="O93" i="138"/>
  <c r="O93" i="239" s="1"/>
  <c r="I93" i="138"/>
  <c r="I93" i="239" s="1"/>
  <c r="M93" i="138"/>
  <c r="M93" i="239" s="1"/>
  <c r="G93" i="138"/>
  <c r="G93" i="239" s="1"/>
  <c r="N93" i="138"/>
  <c r="N93" i="239" s="1"/>
  <c r="H93" i="138"/>
  <c r="H93" i="239" s="1"/>
  <c r="Q33" i="138"/>
  <c r="R33" i="138" s="1"/>
  <c r="R66" i="138"/>
  <c r="R45" i="138"/>
  <c r="O38" i="138"/>
  <c r="H71" i="138"/>
  <c r="J71" i="138"/>
  <c r="J78" i="138" s="1"/>
  <c r="N25" i="138"/>
  <c r="N25" i="239" s="1"/>
  <c r="I25" i="138"/>
  <c r="I49" i="138" s="1"/>
  <c r="H77" i="138"/>
  <c r="E3" i="242" s="1"/>
  <c r="O53" i="138"/>
  <c r="R53" i="138" s="1"/>
  <c r="G10" i="134"/>
  <c r="H2" i="158" l="1"/>
  <c r="O49" i="158"/>
  <c r="K49" i="158"/>
  <c r="K2" i="158" s="1"/>
  <c r="K95" i="158" s="1"/>
  <c r="K91" i="158" s="1"/>
  <c r="P2" i="178"/>
  <c r="G49" i="178"/>
  <c r="G2" i="178" s="1"/>
  <c r="G95" i="178" s="1"/>
  <c r="H2" i="176"/>
  <c r="M2" i="176"/>
  <c r="M95" i="176" s="1"/>
  <c r="K2" i="153"/>
  <c r="K95" i="153" s="1"/>
  <c r="K91" i="153" s="1"/>
  <c r="G2" i="153"/>
  <c r="G95" i="153" s="1"/>
  <c r="G91" i="153" s="1"/>
  <c r="K2" i="152"/>
  <c r="K95" i="152" s="1"/>
  <c r="P2" i="151"/>
  <c r="P95" i="151" s="1"/>
  <c r="P91" i="151" s="1"/>
  <c r="G2" i="161"/>
  <c r="G95" i="161" s="1"/>
  <c r="H49" i="161"/>
  <c r="H2" i="161" s="1"/>
  <c r="H95" i="161" s="1"/>
  <c r="K2" i="237"/>
  <c r="M2" i="190"/>
  <c r="M95" i="190" s="1"/>
  <c r="M91" i="190" s="1"/>
  <c r="O49" i="191"/>
  <c r="M77" i="239"/>
  <c r="H49" i="194"/>
  <c r="H2" i="194" s="1"/>
  <c r="H95" i="194" s="1"/>
  <c r="H91" i="194" s="1"/>
  <c r="H2" i="199"/>
  <c r="H95" i="199" s="1"/>
  <c r="R9" i="239"/>
  <c r="R94" i="239"/>
  <c r="R17" i="239"/>
  <c r="J77" i="239"/>
  <c r="G77" i="239"/>
  <c r="P2" i="148"/>
  <c r="P95" i="148" s="1"/>
  <c r="R58" i="239"/>
  <c r="G78" i="141"/>
  <c r="G71" i="239"/>
  <c r="R64" i="141"/>
  <c r="O64" i="239"/>
  <c r="R64" i="239" s="1"/>
  <c r="R62" i="142"/>
  <c r="K78" i="146"/>
  <c r="H10" i="242"/>
  <c r="H2" i="148"/>
  <c r="H95" i="148" s="1"/>
  <c r="L78" i="148"/>
  <c r="I12" i="242"/>
  <c r="G2" i="150"/>
  <c r="G95" i="150" s="1"/>
  <c r="L78" i="152"/>
  <c r="I16" i="242"/>
  <c r="P2" i="152"/>
  <c r="P95" i="152" s="1"/>
  <c r="Q93" i="152"/>
  <c r="K78" i="153"/>
  <c r="H17" i="242"/>
  <c r="H78" i="156"/>
  <c r="E20" i="242"/>
  <c r="O49" i="156"/>
  <c r="G78" i="157"/>
  <c r="D21" i="242"/>
  <c r="L78" i="159"/>
  <c r="I23" i="242"/>
  <c r="M78" i="160"/>
  <c r="J24" i="242"/>
  <c r="Q93" i="161"/>
  <c r="P2" i="161"/>
  <c r="P95" i="161" s="1"/>
  <c r="I78" i="162"/>
  <c r="F26" i="242"/>
  <c r="N78" i="163"/>
  <c r="K27" i="242"/>
  <c r="N78" i="165"/>
  <c r="K29" i="242"/>
  <c r="H78" i="165"/>
  <c r="E29" i="242"/>
  <c r="J78" i="168"/>
  <c r="G32" i="242"/>
  <c r="J2" i="168"/>
  <c r="G78" i="168"/>
  <c r="D32" i="242"/>
  <c r="G78" i="169"/>
  <c r="D33" i="242"/>
  <c r="K78" i="173"/>
  <c r="H37" i="242"/>
  <c r="G95" i="173"/>
  <c r="J78" i="174"/>
  <c r="G38" i="242"/>
  <c r="H78" i="175"/>
  <c r="E39" i="242"/>
  <c r="J78" i="176"/>
  <c r="G40" i="242"/>
  <c r="G78" i="176"/>
  <c r="D40" i="242"/>
  <c r="I78" i="177"/>
  <c r="F41" i="242"/>
  <c r="K78" i="178"/>
  <c r="H42" i="242"/>
  <c r="K2" i="178"/>
  <c r="K95" i="178" s="1"/>
  <c r="N78" i="179"/>
  <c r="K43" i="242"/>
  <c r="M78" i="179"/>
  <c r="J43" i="242"/>
  <c r="J78" i="179"/>
  <c r="G43" i="242"/>
  <c r="H78" i="180"/>
  <c r="E44" i="242"/>
  <c r="P95" i="180"/>
  <c r="I78" i="180"/>
  <c r="F44" i="242"/>
  <c r="L78" i="180"/>
  <c r="I44" i="242"/>
  <c r="J78" i="182"/>
  <c r="G46" i="242"/>
  <c r="J95" i="184"/>
  <c r="L78" i="187"/>
  <c r="I51" i="242"/>
  <c r="K78" i="188"/>
  <c r="H52" i="242"/>
  <c r="O49" i="188"/>
  <c r="G78" i="188"/>
  <c r="D52" i="242"/>
  <c r="R66" i="188"/>
  <c r="N92" i="189"/>
  <c r="J49" i="190"/>
  <c r="J2" i="191"/>
  <c r="J95" i="191" s="1"/>
  <c r="H49" i="191"/>
  <c r="N92" i="191"/>
  <c r="J78" i="191"/>
  <c r="G55" i="242"/>
  <c r="G2" i="192"/>
  <c r="G95" i="192" s="1"/>
  <c r="G91" i="192" s="1"/>
  <c r="J49" i="192"/>
  <c r="M78" i="193"/>
  <c r="J57" i="242"/>
  <c r="G2" i="194"/>
  <c r="G95" i="194" s="1"/>
  <c r="G91" i="194" s="1"/>
  <c r="M78" i="195"/>
  <c r="J59" i="242"/>
  <c r="G49" i="196"/>
  <c r="J95" i="197"/>
  <c r="J78" i="199"/>
  <c r="G63" i="242"/>
  <c r="M49" i="199"/>
  <c r="M2" i="199" s="1"/>
  <c r="M95" i="199" s="1"/>
  <c r="M91" i="199" s="1"/>
  <c r="I78" i="199"/>
  <c r="F63" i="242"/>
  <c r="H78" i="201"/>
  <c r="E65" i="242"/>
  <c r="H2" i="201"/>
  <c r="H95" i="201" s="1"/>
  <c r="H91" i="201" s="1"/>
  <c r="I2" i="201"/>
  <c r="I95" i="201" s="1"/>
  <c r="I91" i="201" s="1"/>
  <c r="L78" i="203"/>
  <c r="I67" i="242"/>
  <c r="M49" i="203"/>
  <c r="G49" i="204"/>
  <c r="G2" i="204" s="1"/>
  <c r="G95" i="204" s="1"/>
  <c r="M78" i="204"/>
  <c r="J68" i="242"/>
  <c r="G49" i="206"/>
  <c r="G2" i="206" s="1"/>
  <c r="P2" i="206"/>
  <c r="P95" i="206" s="1"/>
  <c r="K2" i="207"/>
  <c r="K95" i="207" s="1"/>
  <c r="K91" i="207" s="1"/>
  <c r="K78" i="208"/>
  <c r="H72" i="242"/>
  <c r="N92" i="209"/>
  <c r="P2" i="210"/>
  <c r="P95" i="210" s="1"/>
  <c r="P91" i="210" s="1"/>
  <c r="O71" i="213"/>
  <c r="L78" i="217"/>
  <c r="I81" i="242"/>
  <c r="G78" i="219"/>
  <c r="D83" i="242"/>
  <c r="G78" i="220"/>
  <c r="D84" i="242"/>
  <c r="J78" i="221"/>
  <c r="G85" i="242"/>
  <c r="R12" i="224"/>
  <c r="M78" i="225"/>
  <c r="J89" i="242"/>
  <c r="G78" i="226"/>
  <c r="D90" i="242"/>
  <c r="R69" i="226"/>
  <c r="J78" i="227"/>
  <c r="G91" i="242"/>
  <c r="H78" i="227"/>
  <c r="E91" i="242"/>
  <c r="M78" i="228"/>
  <c r="J92" i="242"/>
  <c r="I78" i="229"/>
  <c r="F93" i="242"/>
  <c r="M78" i="229"/>
  <c r="J93" i="242"/>
  <c r="G78" i="230"/>
  <c r="D94" i="242"/>
  <c r="O71" i="233"/>
  <c r="N78" i="234"/>
  <c r="K98" i="242"/>
  <c r="K78" i="234"/>
  <c r="H98" i="242"/>
  <c r="I49" i="234"/>
  <c r="N2" i="234"/>
  <c r="N95" i="234" s="1"/>
  <c r="N91" i="234" s="1"/>
  <c r="L71" i="234"/>
  <c r="N78" i="235"/>
  <c r="K99" i="242"/>
  <c r="I78" i="236"/>
  <c r="F100" i="242"/>
  <c r="M78" i="236"/>
  <c r="J100" i="242"/>
  <c r="J78" i="236"/>
  <c r="G100" i="242"/>
  <c r="Q55" i="239"/>
  <c r="R55" i="239" s="1"/>
  <c r="O12" i="239"/>
  <c r="R12" i="239" s="1"/>
  <c r="O73" i="239"/>
  <c r="P78" i="141"/>
  <c r="P71" i="239"/>
  <c r="P78" i="239" s="1"/>
  <c r="R5" i="141"/>
  <c r="Q5" i="239"/>
  <c r="R5" i="239" s="1"/>
  <c r="L77" i="239"/>
  <c r="Q4" i="239"/>
  <c r="R4" i="239" s="1"/>
  <c r="R48" i="239"/>
  <c r="Q10" i="239"/>
  <c r="R10" i="239" s="1"/>
  <c r="Q7" i="239"/>
  <c r="R7" i="239" s="1"/>
  <c r="O65" i="239"/>
  <c r="R65" i="239" s="1"/>
  <c r="H77" i="239"/>
  <c r="O71" i="154"/>
  <c r="R52" i="155"/>
  <c r="I78" i="156"/>
  <c r="F20" i="242"/>
  <c r="J95" i="157"/>
  <c r="H78" i="158"/>
  <c r="E22" i="242"/>
  <c r="G78" i="160"/>
  <c r="D24" i="242"/>
  <c r="J2" i="161"/>
  <c r="J95" i="161" s="1"/>
  <c r="N78" i="161"/>
  <c r="K25" i="242"/>
  <c r="K78" i="162"/>
  <c r="H26" i="242"/>
  <c r="M78" i="163"/>
  <c r="J27" i="242"/>
  <c r="J49" i="163"/>
  <c r="G78" i="163"/>
  <c r="D27" i="242"/>
  <c r="O71" i="164"/>
  <c r="O49" i="164"/>
  <c r="H95" i="164"/>
  <c r="M78" i="165"/>
  <c r="J29" i="242"/>
  <c r="L78" i="165"/>
  <c r="I29" i="242"/>
  <c r="M2" i="167"/>
  <c r="M95" i="167" s="1"/>
  <c r="M91" i="167" s="1"/>
  <c r="K2" i="167"/>
  <c r="K95" i="167" s="1"/>
  <c r="K91" i="167" s="1"/>
  <c r="I78" i="167"/>
  <c r="F31" i="242"/>
  <c r="N78" i="168"/>
  <c r="K32" i="242"/>
  <c r="M78" i="168"/>
  <c r="J32" i="242"/>
  <c r="K2" i="168"/>
  <c r="K95" i="168" s="1"/>
  <c r="K91" i="168" s="1"/>
  <c r="N92" i="168"/>
  <c r="H49" i="169"/>
  <c r="K78" i="169"/>
  <c r="H33" i="242"/>
  <c r="R66" i="169"/>
  <c r="H78" i="170"/>
  <c r="K2" i="171"/>
  <c r="K95" i="171" s="1"/>
  <c r="K91" i="171" s="1"/>
  <c r="M2" i="171"/>
  <c r="M95" i="171" s="1"/>
  <c r="M91" i="171" s="1"/>
  <c r="G78" i="171"/>
  <c r="D35" i="242"/>
  <c r="J78" i="171"/>
  <c r="G35" i="242"/>
  <c r="N92" i="172"/>
  <c r="O71" i="172"/>
  <c r="H2" i="172"/>
  <c r="H95" i="172" s="1"/>
  <c r="N78" i="173"/>
  <c r="K37" i="242"/>
  <c r="P49" i="174"/>
  <c r="P2" i="174" s="1"/>
  <c r="P95" i="174" s="1"/>
  <c r="G49" i="174"/>
  <c r="G2" i="174" s="1"/>
  <c r="G95" i="174" s="1"/>
  <c r="J49" i="174"/>
  <c r="J2" i="174" s="1"/>
  <c r="H78" i="176"/>
  <c r="E40" i="242"/>
  <c r="N92" i="176"/>
  <c r="H78" i="177"/>
  <c r="E41" i="242"/>
  <c r="J78" i="177"/>
  <c r="G41" i="242"/>
  <c r="I2" i="177"/>
  <c r="Q93" i="178"/>
  <c r="G78" i="178"/>
  <c r="D42" i="242"/>
  <c r="H78" i="178"/>
  <c r="E42" i="242"/>
  <c r="H2" i="179"/>
  <c r="O49" i="180"/>
  <c r="K49" i="180"/>
  <c r="K2" i="180" s="1"/>
  <c r="K95" i="180" s="1"/>
  <c r="N49" i="180"/>
  <c r="M78" i="182"/>
  <c r="J46" i="242"/>
  <c r="H2" i="182"/>
  <c r="H95" i="182" s="1"/>
  <c r="N92" i="182"/>
  <c r="G49" i="183"/>
  <c r="G2" i="183" s="1"/>
  <c r="G95" i="183" s="1"/>
  <c r="Q93" i="183"/>
  <c r="O49" i="183"/>
  <c r="O49" i="184"/>
  <c r="N92" i="184"/>
  <c r="N78" i="184"/>
  <c r="K48" i="242"/>
  <c r="P2" i="185"/>
  <c r="P95" i="185" s="1"/>
  <c r="Q93" i="186"/>
  <c r="R93" i="186" s="1"/>
  <c r="H78" i="187"/>
  <c r="E51" i="242"/>
  <c r="H78" i="188"/>
  <c r="E52" i="242"/>
  <c r="J78" i="188"/>
  <c r="G52" i="242"/>
  <c r="G49" i="188"/>
  <c r="G2" i="188" s="1"/>
  <c r="G95" i="188" s="1"/>
  <c r="G91" i="188" s="1"/>
  <c r="O25" i="189"/>
  <c r="O49" i="189" s="1"/>
  <c r="H49" i="190"/>
  <c r="H2" i="190" s="1"/>
  <c r="H95" i="190" s="1"/>
  <c r="G49" i="191"/>
  <c r="G2" i="191" s="1"/>
  <c r="G95" i="191" s="1"/>
  <c r="N78" i="192"/>
  <c r="K56" i="242"/>
  <c r="L78" i="192"/>
  <c r="I56" i="242"/>
  <c r="K78" i="192"/>
  <c r="H56" i="242"/>
  <c r="H78" i="192"/>
  <c r="E56" i="242"/>
  <c r="Q93" i="193"/>
  <c r="O71" i="194"/>
  <c r="L78" i="194"/>
  <c r="I58" i="242"/>
  <c r="I49" i="194"/>
  <c r="O49" i="196"/>
  <c r="G78" i="197"/>
  <c r="D61" i="242"/>
  <c r="N92" i="198"/>
  <c r="M49" i="198"/>
  <c r="M2" i="198" s="1"/>
  <c r="M95" i="198" s="1"/>
  <c r="O71" i="198"/>
  <c r="G78" i="199"/>
  <c r="D63" i="242"/>
  <c r="M78" i="201"/>
  <c r="J65" i="242"/>
  <c r="K78" i="201"/>
  <c r="H65" i="242"/>
  <c r="M2" i="201"/>
  <c r="M95" i="201" s="1"/>
  <c r="M91" i="201" s="1"/>
  <c r="I49" i="203"/>
  <c r="I2" i="203" s="1"/>
  <c r="I95" i="203" s="1"/>
  <c r="I91" i="203" s="1"/>
  <c r="G78" i="204"/>
  <c r="D68" i="242"/>
  <c r="N71" i="204"/>
  <c r="K78" i="204"/>
  <c r="H68" i="242"/>
  <c r="G2" i="205"/>
  <c r="G95" i="205" s="1"/>
  <c r="G91" i="205" s="1"/>
  <c r="J49" i="206"/>
  <c r="G2" i="207"/>
  <c r="G95" i="207" s="1"/>
  <c r="G91" i="207" s="1"/>
  <c r="K49" i="208"/>
  <c r="K2" i="208" s="1"/>
  <c r="K95" i="208" s="1"/>
  <c r="K91" i="208" s="1"/>
  <c r="O25" i="208"/>
  <c r="O49" i="208" s="1"/>
  <c r="R50" i="208"/>
  <c r="N78" i="210"/>
  <c r="K74" i="242"/>
  <c r="I78" i="210"/>
  <c r="F74" i="242"/>
  <c r="K49" i="210"/>
  <c r="K2" i="210" s="1"/>
  <c r="K95" i="210" s="1"/>
  <c r="K91" i="210" s="1"/>
  <c r="Q93" i="211"/>
  <c r="P2" i="213"/>
  <c r="P95" i="213" s="1"/>
  <c r="P91" i="213" s="1"/>
  <c r="N2" i="214"/>
  <c r="N95" i="214" s="1"/>
  <c r="K78" i="216"/>
  <c r="H80" i="242"/>
  <c r="G78" i="217"/>
  <c r="D81" i="242"/>
  <c r="H2" i="218"/>
  <c r="H95" i="218" s="1"/>
  <c r="H78" i="218"/>
  <c r="E82" i="242"/>
  <c r="P2" i="219"/>
  <c r="P95" i="219" s="1"/>
  <c r="N92" i="219"/>
  <c r="I78" i="220"/>
  <c r="F84" i="242"/>
  <c r="M78" i="221"/>
  <c r="J85" i="242"/>
  <c r="G78" i="221"/>
  <c r="D85" i="242"/>
  <c r="J2" i="221"/>
  <c r="J95" i="221" s="1"/>
  <c r="J91" i="221" s="1"/>
  <c r="L78" i="222"/>
  <c r="I86" i="242"/>
  <c r="O71" i="222"/>
  <c r="M78" i="224"/>
  <c r="J88" i="242"/>
  <c r="N49" i="224"/>
  <c r="G49" i="225"/>
  <c r="G2" i="225" s="1"/>
  <c r="M78" i="226"/>
  <c r="J90" i="242"/>
  <c r="K78" i="226"/>
  <c r="H90" i="242"/>
  <c r="I78" i="227"/>
  <c r="F91" i="242"/>
  <c r="G78" i="227"/>
  <c r="D91" i="242"/>
  <c r="G78" i="228"/>
  <c r="D92" i="242"/>
  <c r="L78" i="228"/>
  <c r="I92" i="242"/>
  <c r="O25" i="228"/>
  <c r="G2" i="228"/>
  <c r="G95" i="228" s="1"/>
  <c r="G91" i="228" s="1"/>
  <c r="J78" i="229"/>
  <c r="G93" i="242"/>
  <c r="I2" i="230"/>
  <c r="L78" i="230"/>
  <c r="I94" i="242"/>
  <c r="I78" i="231"/>
  <c r="F95" i="242"/>
  <c r="K49" i="232"/>
  <c r="K2" i="232" s="1"/>
  <c r="K95" i="232" s="1"/>
  <c r="K91" i="232" s="1"/>
  <c r="G78" i="232"/>
  <c r="D96" i="242"/>
  <c r="N92" i="233"/>
  <c r="H78" i="234"/>
  <c r="E98" i="242"/>
  <c r="H78" i="236"/>
  <c r="E100" i="242"/>
  <c r="G78" i="236"/>
  <c r="D100" i="242"/>
  <c r="I49" i="237"/>
  <c r="I2" i="237" s="1"/>
  <c r="I95" i="237" s="1"/>
  <c r="I78" i="237"/>
  <c r="F101" i="242"/>
  <c r="O71" i="237"/>
  <c r="O54" i="239"/>
  <c r="Q26" i="239"/>
  <c r="R26" i="239" s="1"/>
  <c r="L89" i="239"/>
  <c r="R89" i="239" s="1"/>
  <c r="K78" i="189"/>
  <c r="H53" i="242"/>
  <c r="H78" i="205"/>
  <c r="J49" i="220"/>
  <c r="R13" i="239"/>
  <c r="O66" i="239"/>
  <c r="R66" i="239" s="1"/>
  <c r="O38" i="239"/>
  <c r="N38" i="239"/>
  <c r="N49" i="239" s="1"/>
  <c r="R15" i="143"/>
  <c r="P25" i="239"/>
  <c r="J38" i="239"/>
  <c r="J78" i="147"/>
  <c r="J71" i="239"/>
  <c r="J78" i="239" s="1"/>
  <c r="Q32" i="239"/>
  <c r="R32" i="239" s="1"/>
  <c r="H38" i="239"/>
  <c r="Q34" i="239"/>
  <c r="R34" i="239" s="1"/>
  <c r="I78" i="141"/>
  <c r="I71" i="239"/>
  <c r="R64" i="139"/>
  <c r="Q93" i="138"/>
  <c r="G49" i="138"/>
  <c r="G2" i="138" s="1"/>
  <c r="G95" i="138" s="1"/>
  <c r="Q46" i="239"/>
  <c r="R46" i="239" s="1"/>
  <c r="R93" i="141"/>
  <c r="G78" i="139"/>
  <c r="D4" i="242"/>
  <c r="R92" i="140"/>
  <c r="G95" i="143"/>
  <c r="I49" i="145"/>
  <c r="I2" i="145" s="1"/>
  <c r="I95" i="145" s="1"/>
  <c r="H78" i="148"/>
  <c r="E12" i="242"/>
  <c r="H78" i="150"/>
  <c r="E14" i="242"/>
  <c r="N95" i="151"/>
  <c r="R48" i="138"/>
  <c r="L78" i="138"/>
  <c r="I3" i="242"/>
  <c r="I49" i="141"/>
  <c r="I25" i="239"/>
  <c r="F92" i="239"/>
  <c r="G49" i="141"/>
  <c r="G2" i="141" s="1"/>
  <c r="G25" i="239"/>
  <c r="R6" i="141"/>
  <c r="Q6" i="239"/>
  <c r="R6" i="239" s="1"/>
  <c r="M71" i="239"/>
  <c r="G2" i="139"/>
  <c r="G95" i="139" s="1"/>
  <c r="G91" i="139" s="1"/>
  <c r="G87" i="139" s="1"/>
  <c r="O71" i="140"/>
  <c r="G78" i="142"/>
  <c r="D6" i="242"/>
  <c r="P2" i="142"/>
  <c r="P95" i="142" s="1"/>
  <c r="P91" i="142" s="1"/>
  <c r="K78" i="142"/>
  <c r="H6" i="242"/>
  <c r="J78" i="143"/>
  <c r="G7" i="242"/>
  <c r="G49" i="144"/>
  <c r="G2" i="144" s="1"/>
  <c r="G95" i="144" s="1"/>
  <c r="G91" i="144" s="1"/>
  <c r="M78" i="144"/>
  <c r="J8" i="242"/>
  <c r="H78" i="145"/>
  <c r="E9" i="242"/>
  <c r="J78" i="145"/>
  <c r="G9" i="242"/>
  <c r="G49" i="145"/>
  <c r="G2" i="145" s="1"/>
  <c r="G95" i="145" s="1"/>
  <c r="M78" i="146"/>
  <c r="J10" i="242"/>
  <c r="N78" i="148"/>
  <c r="K12" i="242"/>
  <c r="J49" i="149"/>
  <c r="J2" i="149" s="1"/>
  <c r="J95" i="149" s="1"/>
  <c r="I78" i="149"/>
  <c r="F13" i="242"/>
  <c r="R13" i="149"/>
  <c r="N92" i="150"/>
  <c r="I95" i="151"/>
  <c r="I91" i="151" s="1"/>
  <c r="J2" i="152"/>
  <c r="J95" i="152" s="1"/>
  <c r="J91" i="152" s="1"/>
  <c r="O71" i="152"/>
  <c r="I2" i="153"/>
  <c r="I95" i="153" s="1"/>
  <c r="I91" i="153" s="1"/>
  <c r="I87" i="153" s="1"/>
  <c r="J2" i="153"/>
  <c r="J95" i="153" s="1"/>
  <c r="J91" i="153" s="1"/>
  <c r="N49" i="154"/>
  <c r="N2" i="154" s="1"/>
  <c r="K78" i="156"/>
  <c r="H20" i="242"/>
  <c r="K2" i="156"/>
  <c r="K95" i="156" s="1"/>
  <c r="G2" i="157"/>
  <c r="G95" i="157" s="1"/>
  <c r="G91" i="157" s="1"/>
  <c r="N92" i="157"/>
  <c r="R92" i="157" s="1"/>
  <c r="N2" i="157"/>
  <c r="H95" i="158"/>
  <c r="R62" i="158"/>
  <c r="R12" i="158"/>
  <c r="R58" i="158"/>
  <c r="M78" i="159"/>
  <c r="J23" i="242"/>
  <c r="O49" i="159"/>
  <c r="J78" i="159"/>
  <c r="G23" i="242"/>
  <c r="I78" i="160"/>
  <c r="F24" i="242"/>
  <c r="G78" i="162"/>
  <c r="D26" i="242"/>
  <c r="I78" i="163"/>
  <c r="F27" i="242"/>
  <c r="G78" i="165"/>
  <c r="D29" i="242"/>
  <c r="M78" i="167"/>
  <c r="J31" i="242"/>
  <c r="N2" i="167"/>
  <c r="N95" i="167" s="1"/>
  <c r="L78" i="168"/>
  <c r="I32" i="242"/>
  <c r="J78" i="169"/>
  <c r="G33" i="242"/>
  <c r="I78" i="169"/>
  <c r="F33" i="242"/>
  <c r="M2" i="169"/>
  <c r="M95" i="169" s="1"/>
  <c r="M91" i="169" s="1"/>
  <c r="K78" i="171"/>
  <c r="H35" i="242"/>
  <c r="I78" i="171"/>
  <c r="F35" i="242"/>
  <c r="L78" i="171"/>
  <c r="I35" i="242"/>
  <c r="M2" i="172"/>
  <c r="M95" i="172" s="1"/>
  <c r="M91" i="172" s="1"/>
  <c r="I2" i="172"/>
  <c r="I95" i="172" s="1"/>
  <c r="I91" i="172" s="1"/>
  <c r="I78" i="173"/>
  <c r="F37" i="242"/>
  <c r="M49" i="175"/>
  <c r="M2" i="175" s="1"/>
  <c r="M95" i="175" s="1"/>
  <c r="M91" i="175" s="1"/>
  <c r="J2" i="176"/>
  <c r="J95" i="176" s="1"/>
  <c r="I78" i="176"/>
  <c r="F40" i="242"/>
  <c r="K78" i="177"/>
  <c r="H41" i="242"/>
  <c r="N2" i="177"/>
  <c r="N95" i="177" s="1"/>
  <c r="K2" i="177"/>
  <c r="K95" i="177" s="1"/>
  <c r="L78" i="178"/>
  <c r="I42" i="242"/>
  <c r="M2" i="179"/>
  <c r="M95" i="179" s="1"/>
  <c r="H2" i="180"/>
  <c r="G49" i="180"/>
  <c r="N95" i="181"/>
  <c r="N92" i="181"/>
  <c r="J2" i="182"/>
  <c r="N78" i="182"/>
  <c r="K46" i="242"/>
  <c r="R92" i="184"/>
  <c r="G49" i="184"/>
  <c r="M2" i="184"/>
  <c r="M95" i="184" s="1"/>
  <c r="Q93" i="184"/>
  <c r="R62" i="184"/>
  <c r="G78" i="185"/>
  <c r="D49" i="242"/>
  <c r="M2" i="185"/>
  <c r="M95" i="185" s="1"/>
  <c r="I78" i="187"/>
  <c r="F51" i="242"/>
  <c r="I78" i="191"/>
  <c r="F55" i="242"/>
  <c r="I78" i="192"/>
  <c r="F56" i="242"/>
  <c r="G78" i="192"/>
  <c r="D56" i="242"/>
  <c r="M78" i="194"/>
  <c r="J58" i="242"/>
  <c r="N78" i="194"/>
  <c r="K58" i="242"/>
  <c r="N78" i="197"/>
  <c r="K61" i="242"/>
  <c r="I78" i="201"/>
  <c r="F65" i="242"/>
  <c r="I65" i="242"/>
  <c r="G2" i="202"/>
  <c r="G95" i="202" s="1"/>
  <c r="G91" i="202" s="1"/>
  <c r="J78" i="203"/>
  <c r="G67" i="242"/>
  <c r="I78" i="203"/>
  <c r="F67" i="242"/>
  <c r="N78" i="204"/>
  <c r="K68" i="242"/>
  <c r="Q93" i="204"/>
  <c r="N78" i="206"/>
  <c r="K70" i="242"/>
  <c r="H78" i="206"/>
  <c r="E70" i="242"/>
  <c r="N49" i="206"/>
  <c r="L78" i="210"/>
  <c r="I74" i="242"/>
  <c r="K78" i="211"/>
  <c r="H75" i="242"/>
  <c r="M78" i="211"/>
  <c r="J75" i="242"/>
  <c r="J2" i="211"/>
  <c r="J95" i="211" s="1"/>
  <c r="N95" i="215"/>
  <c r="P2" i="216"/>
  <c r="P95" i="216" s="1"/>
  <c r="P91" i="216" s="1"/>
  <c r="N92" i="217"/>
  <c r="N2" i="217"/>
  <c r="K95" i="217"/>
  <c r="N92" i="218"/>
  <c r="I2" i="219"/>
  <c r="I95" i="219" s="1"/>
  <c r="K2" i="219"/>
  <c r="K95" i="219" s="1"/>
  <c r="Q93" i="219"/>
  <c r="R54" i="219"/>
  <c r="M78" i="220"/>
  <c r="J84" i="242"/>
  <c r="Q93" i="220"/>
  <c r="H78" i="220"/>
  <c r="E84" i="242"/>
  <c r="M49" i="222"/>
  <c r="M2" i="222" s="1"/>
  <c r="M95" i="222" s="1"/>
  <c r="P49" i="222"/>
  <c r="P2" i="222" s="1"/>
  <c r="P95" i="222" s="1"/>
  <c r="G49" i="222"/>
  <c r="G2" i="222" s="1"/>
  <c r="G95" i="222" s="1"/>
  <c r="Q93" i="222"/>
  <c r="M2" i="223"/>
  <c r="M95" i="223" s="1"/>
  <c r="M91" i="223" s="1"/>
  <c r="G49" i="223"/>
  <c r="G2" i="223" s="1"/>
  <c r="G95" i="223" s="1"/>
  <c r="G91" i="223" s="1"/>
  <c r="P95" i="225"/>
  <c r="I78" i="225"/>
  <c r="I49" i="225"/>
  <c r="H78" i="226"/>
  <c r="E90" i="242"/>
  <c r="O25" i="226"/>
  <c r="O49" i="226" s="1"/>
  <c r="G49" i="227"/>
  <c r="G2" i="227" s="1"/>
  <c r="G95" i="227" s="1"/>
  <c r="G91" i="227" s="1"/>
  <c r="P2" i="227"/>
  <c r="P95" i="227" s="1"/>
  <c r="P91" i="227" s="1"/>
  <c r="P49" i="228"/>
  <c r="P2" i="228" s="1"/>
  <c r="P95" i="228" s="1"/>
  <c r="P91" i="228" s="1"/>
  <c r="J2" i="228"/>
  <c r="J95" i="228" s="1"/>
  <c r="L78" i="229"/>
  <c r="I93" i="242"/>
  <c r="N92" i="229"/>
  <c r="O71" i="230"/>
  <c r="L78" i="231"/>
  <c r="I95" i="242"/>
  <c r="H2" i="231"/>
  <c r="H95" i="231" s="1"/>
  <c r="I78" i="232"/>
  <c r="F96" i="242"/>
  <c r="J49" i="232"/>
  <c r="J2" i="232" s="1"/>
  <c r="N2" i="233"/>
  <c r="O49" i="235"/>
  <c r="N92" i="235"/>
  <c r="J49" i="235"/>
  <c r="M49" i="236"/>
  <c r="M2" i="236" s="1"/>
  <c r="M95" i="236" s="1"/>
  <c r="M91" i="236" s="1"/>
  <c r="G78" i="237"/>
  <c r="D101" i="242"/>
  <c r="K78" i="237"/>
  <c r="H101" i="242"/>
  <c r="P49" i="238"/>
  <c r="Q33" i="239"/>
  <c r="R33" i="239" s="1"/>
  <c r="H78" i="233"/>
  <c r="E97" i="242"/>
  <c r="R27" i="141"/>
  <c r="Q27" i="239"/>
  <c r="R27" i="239" s="1"/>
  <c r="O51" i="239"/>
  <c r="R51" i="239" s="1"/>
  <c r="R55" i="141"/>
  <c r="Q93" i="209"/>
  <c r="R93" i="209" s="1"/>
  <c r="L90" i="239"/>
  <c r="R90" i="239" s="1"/>
  <c r="O52" i="239"/>
  <c r="R52" i="239" s="1"/>
  <c r="J49" i="177"/>
  <c r="J2" i="177" s="1"/>
  <c r="J95" i="177" s="1"/>
  <c r="J91" i="177" s="1"/>
  <c r="K2" i="213"/>
  <c r="K95" i="213" s="1"/>
  <c r="K91" i="213" s="1"/>
  <c r="G49" i="185"/>
  <c r="G2" i="185" s="1"/>
  <c r="G95" i="185" s="1"/>
  <c r="G91" i="185" s="1"/>
  <c r="M78" i="151"/>
  <c r="J15" i="242"/>
  <c r="M49" i="141"/>
  <c r="M2" i="141" s="1"/>
  <c r="M25" i="239"/>
  <c r="L88" i="239"/>
  <c r="R88" i="239" s="1"/>
  <c r="O53" i="239"/>
  <c r="R53" i="239" s="1"/>
  <c r="Q60" i="239"/>
  <c r="R60" i="239" s="1"/>
  <c r="R54" i="239"/>
  <c r="N77" i="239"/>
  <c r="R14" i="239"/>
  <c r="R8" i="239"/>
  <c r="J49" i="141"/>
  <c r="J2" i="141" s="1"/>
  <c r="J25" i="239"/>
  <c r="J49" i="239" s="1"/>
  <c r="O76" i="239"/>
  <c r="R76" i="239" s="1"/>
  <c r="I2" i="147"/>
  <c r="I95" i="147" s="1"/>
  <c r="I91" i="147" s="1"/>
  <c r="Q29" i="239"/>
  <c r="R29" i="239" s="1"/>
  <c r="O75" i="239"/>
  <c r="R75" i="239" s="1"/>
  <c r="N2" i="155"/>
  <c r="N95" i="155" s="1"/>
  <c r="N91" i="155" s="1"/>
  <c r="R10" i="141"/>
  <c r="L69" i="239"/>
  <c r="R69" i="239" s="1"/>
  <c r="F93" i="239"/>
  <c r="K49" i="141"/>
  <c r="K2" i="141" s="1"/>
  <c r="K25" i="239"/>
  <c r="O74" i="239"/>
  <c r="R74" i="239" s="1"/>
  <c r="Q56" i="239"/>
  <c r="R56" i="239" s="1"/>
  <c r="K77" i="239"/>
  <c r="N78" i="141"/>
  <c r="M78" i="138"/>
  <c r="J3" i="242"/>
  <c r="K95" i="138"/>
  <c r="O49" i="138"/>
  <c r="H92" i="239"/>
  <c r="H49" i="141"/>
  <c r="H25" i="239"/>
  <c r="P95" i="141"/>
  <c r="K49" i="144"/>
  <c r="K2" i="144" s="1"/>
  <c r="K95" i="144" s="1"/>
  <c r="K91" i="144" s="1"/>
  <c r="G78" i="144"/>
  <c r="D8" i="242"/>
  <c r="I78" i="146"/>
  <c r="F10" i="242"/>
  <c r="F103" i="242" s="1"/>
  <c r="J78" i="151"/>
  <c r="G78" i="138"/>
  <c r="D3" i="242"/>
  <c r="P49" i="138"/>
  <c r="P2" i="138" s="1"/>
  <c r="P95" i="138" s="1"/>
  <c r="O50" i="239"/>
  <c r="R50" i="239" s="1"/>
  <c r="J92" i="239"/>
  <c r="F71" i="239"/>
  <c r="F78" i="239" s="1"/>
  <c r="H78" i="141"/>
  <c r="H71" i="239"/>
  <c r="K71" i="239"/>
  <c r="Q28" i="239"/>
  <c r="R28" i="239" s="1"/>
  <c r="R46" i="141"/>
  <c r="K49" i="139"/>
  <c r="K2" i="139" s="1"/>
  <c r="K95" i="139" s="1"/>
  <c r="K91" i="139" s="1"/>
  <c r="K87" i="139" s="1"/>
  <c r="C103" i="242"/>
  <c r="M2" i="142"/>
  <c r="M95" i="142" s="1"/>
  <c r="M91" i="142" s="1"/>
  <c r="J2" i="142"/>
  <c r="N78" i="144"/>
  <c r="K8" i="242"/>
  <c r="L78" i="145"/>
  <c r="I9" i="242"/>
  <c r="G78" i="145"/>
  <c r="D9" i="242"/>
  <c r="K78" i="145"/>
  <c r="H9" i="242"/>
  <c r="O49" i="146"/>
  <c r="N78" i="146"/>
  <c r="K10" i="242"/>
  <c r="G78" i="146"/>
  <c r="D10" i="242"/>
  <c r="J78" i="148"/>
  <c r="G12" i="242"/>
  <c r="Q93" i="148"/>
  <c r="K2" i="149"/>
  <c r="K95" i="149" s="1"/>
  <c r="K91" i="149" s="1"/>
  <c r="M49" i="149"/>
  <c r="M2" i="149" s="1"/>
  <c r="M95" i="149" s="1"/>
  <c r="M91" i="149" s="1"/>
  <c r="K95" i="150"/>
  <c r="K78" i="151"/>
  <c r="K78" i="152"/>
  <c r="H16" i="242"/>
  <c r="N2" i="153"/>
  <c r="M2" i="153"/>
  <c r="M95" i="153" s="1"/>
  <c r="M91" i="153" s="1"/>
  <c r="M109" i="153" s="1"/>
  <c r="J17" i="243" s="1"/>
  <c r="H78" i="153"/>
  <c r="E17" i="242"/>
  <c r="H2" i="153"/>
  <c r="H95" i="153" s="1"/>
  <c r="H91" i="153" s="1"/>
  <c r="P49" i="154"/>
  <c r="H2" i="156"/>
  <c r="G2" i="156"/>
  <c r="J78" i="156"/>
  <c r="G20" i="242"/>
  <c r="I78" i="157"/>
  <c r="F21" i="242"/>
  <c r="I2" i="157"/>
  <c r="I95" i="157" s="1"/>
  <c r="I91" i="157" s="1"/>
  <c r="P49" i="159"/>
  <c r="P2" i="159" s="1"/>
  <c r="P95" i="159" s="1"/>
  <c r="P91" i="159" s="1"/>
  <c r="H78" i="160"/>
  <c r="E24" i="242"/>
  <c r="M2" i="160"/>
  <c r="M95" i="160" s="1"/>
  <c r="M91" i="160" s="1"/>
  <c r="I49" i="161"/>
  <c r="N92" i="161"/>
  <c r="J49" i="162"/>
  <c r="J2" i="162" s="1"/>
  <c r="J95" i="162" s="1"/>
  <c r="J91" i="162" s="1"/>
  <c r="N92" i="163"/>
  <c r="R92" i="163" s="1"/>
  <c r="Q93" i="164"/>
  <c r="R93" i="164" s="1"/>
  <c r="R92" i="164"/>
  <c r="G2" i="164"/>
  <c r="G95" i="164" s="1"/>
  <c r="N2" i="165"/>
  <c r="G49" i="166"/>
  <c r="G2" i="166" s="1"/>
  <c r="I78" i="168"/>
  <c r="F32" i="242"/>
  <c r="K78" i="168"/>
  <c r="H32" i="242"/>
  <c r="G2" i="168"/>
  <c r="G95" i="168" s="1"/>
  <c r="G91" i="168" s="1"/>
  <c r="N78" i="169"/>
  <c r="K33" i="242"/>
  <c r="G2" i="169"/>
  <c r="G95" i="169" s="1"/>
  <c r="G91" i="169" s="1"/>
  <c r="K78" i="170"/>
  <c r="N78" i="171"/>
  <c r="K35" i="242"/>
  <c r="M78" i="171"/>
  <c r="J35" i="242"/>
  <c r="J2" i="172"/>
  <c r="J95" i="172" s="1"/>
  <c r="P49" i="173"/>
  <c r="M2" i="173"/>
  <c r="M95" i="173" s="1"/>
  <c r="L78" i="173"/>
  <c r="I37" i="242"/>
  <c r="K78" i="174"/>
  <c r="H38" i="242"/>
  <c r="O71" i="174"/>
  <c r="K2" i="174"/>
  <c r="K95" i="174" s="1"/>
  <c r="K78" i="176"/>
  <c r="H40" i="242"/>
  <c r="M78" i="176"/>
  <c r="J40" i="242"/>
  <c r="H95" i="176"/>
  <c r="L78" i="176"/>
  <c r="I40" i="242"/>
  <c r="O71" i="176"/>
  <c r="M78" i="177"/>
  <c r="J41" i="242"/>
  <c r="M2" i="177"/>
  <c r="M95" i="177" s="1"/>
  <c r="N78" i="178"/>
  <c r="K42" i="242"/>
  <c r="I2" i="178"/>
  <c r="I95" i="178" s="1"/>
  <c r="H78" i="179"/>
  <c r="E43" i="242"/>
  <c r="I78" i="179"/>
  <c r="F43" i="242"/>
  <c r="O49" i="179"/>
  <c r="N92" i="179"/>
  <c r="K78" i="180"/>
  <c r="H44" i="242"/>
  <c r="M2" i="181"/>
  <c r="M95" i="181" s="1"/>
  <c r="M91" i="181" s="1"/>
  <c r="H2" i="181"/>
  <c r="R50" i="181"/>
  <c r="O49" i="182"/>
  <c r="G49" i="182"/>
  <c r="G2" i="182" s="1"/>
  <c r="G95" i="182" s="1"/>
  <c r="G91" i="182" s="1"/>
  <c r="N2" i="183"/>
  <c r="I95" i="185"/>
  <c r="O71" i="187"/>
  <c r="G78" i="187"/>
  <c r="D51" i="242"/>
  <c r="J49" i="188"/>
  <c r="P49" i="188"/>
  <c r="P2" i="188" s="1"/>
  <c r="P95" i="188" s="1"/>
  <c r="P91" i="188" s="1"/>
  <c r="L78" i="189"/>
  <c r="I53" i="242"/>
  <c r="O71" i="190"/>
  <c r="M2" i="191"/>
  <c r="M95" i="191" s="1"/>
  <c r="L78" i="191"/>
  <c r="I55" i="242"/>
  <c r="P2" i="191"/>
  <c r="P95" i="191" s="1"/>
  <c r="P91" i="191" s="1"/>
  <c r="N49" i="194"/>
  <c r="N2" i="194" s="1"/>
  <c r="N95" i="194" s="1"/>
  <c r="M2" i="196"/>
  <c r="M95" i="196" s="1"/>
  <c r="M91" i="196" s="1"/>
  <c r="K78" i="196"/>
  <c r="H60" i="242"/>
  <c r="H78" i="196"/>
  <c r="E60" i="242"/>
  <c r="G95" i="198"/>
  <c r="D62" i="242"/>
  <c r="H49" i="198"/>
  <c r="H2" i="198" s="1"/>
  <c r="H95" i="198" s="1"/>
  <c r="H78" i="198"/>
  <c r="E62" i="242"/>
  <c r="R92" i="199"/>
  <c r="K78" i="200"/>
  <c r="H64" i="242"/>
  <c r="L71" i="201"/>
  <c r="L78" i="201" s="1"/>
  <c r="G78" i="201"/>
  <c r="D65" i="242"/>
  <c r="N78" i="201"/>
  <c r="K65" i="242"/>
  <c r="D66" i="242"/>
  <c r="I2" i="202"/>
  <c r="I95" i="202" s="1"/>
  <c r="I91" i="202" s="1"/>
  <c r="M78" i="203"/>
  <c r="J67" i="242"/>
  <c r="O25" i="203"/>
  <c r="O49" i="203" s="1"/>
  <c r="I78" i="204"/>
  <c r="F68" i="242"/>
  <c r="O49" i="204"/>
  <c r="L78" i="204"/>
  <c r="I68" i="242"/>
  <c r="M78" i="206"/>
  <c r="J70" i="242"/>
  <c r="Q93" i="206"/>
  <c r="J95" i="207"/>
  <c r="M78" i="208"/>
  <c r="J72" i="242"/>
  <c r="O49" i="210"/>
  <c r="N92" i="211"/>
  <c r="M49" i="211"/>
  <c r="I2" i="214"/>
  <c r="I95" i="214" s="1"/>
  <c r="I91" i="214" s="1"/>
  <c r="O71" i="215"/>
  <c r="H2" i="216"/>
  <c r="I2" i="217"/>
  <c r="I95" i="217" s="1"/>
  <c r="H2" i="217"/>
  <c r="H95" i="217" s="1"/>
  <c r="H78" i="219"/>
  <c r="E83" i="242"/>
  <c r="R92" i="219"/>
  <c r="J2" i="220"/>
  <c r="J95" i="220" s="1"/>
  <c r="N2" i="220"/>
  <c r="N95" i="220" s="1"/>
  <c r="R92" i="220"/>
  <c r="G2" i="220"/>
  <c r="G95" i="220" s="1"/>
  <c r="I95" i="221"/>
  <c r="H2" i="221"/>
  <c r="H95" i="221" s="1"/>
  <c r="H91" i="221" s="1"/>
  <c r="K49" i="222"/>
  <c r="K2" i="222" s="1"/>
  <c r="K95" i="222" s="1"/>
  <c r="I49" i="222"/>
  <c r="I2" i="222" s="1"/>
  <c r="I95" i="222" s="1"/>
  <c r="J49" i="223"/>
  <c r="J2" i="223" s="1"/>
  <c r="J95" i="223" s="1"/>
  <c r="J91" i="223" s="1"/>
  <c r="I78" i="223"/>
  <c r="F87" i="242"/>
  <c r="G2" i="224"/>
  <c r="G95" i="224" s="1"/>
  <c r="G91" i="224" s="1"/>
  <c r="M2" i="224"/>
  <c r="M95" i="224" s="1"/>
  <c r="M91" i="224" s="1"/>
  <c r="N92" i="224"/>
  <c r="N49" i="225"/>
  <c r="I78" i="226"/>
  <c r="F90" i="242"/>
  <c r="P49" i="226"/>
  <c r="J2" i="226"/>
  <c r="J95" i="226" s="1"/>
  <c r="N49" i="226"/>
  <c r="J78" i="226"/>
  <c r="N92" i="227"/>
  <c r="H2" i="227"/>
  <c r="K78" i="227"/>
  <c r="H91" i="242"/>
  <c r="O71" i="227"/>
  <c r="M78" i="227"/>
  <c r="J91" i="242"/>
  <c r="M49" i="228"/>
  <c r="M2" i="228" s="1"/>
  <c r="M95" i="228" s="1"/>
  <c r="M91" i="228" s="1"/>
  <c r="N78" i="228"/>
  <c r="K92" i="242"/>
  <c r="K49" i="229"/>
  <c r="K2" i="229" s="1"/>
  <c r="K95" i="229" s="1"/>
  <c r="K91" i="229" s="1"/>
  <c r="N78" i="229"/>
  <c r="K93" i="242"/>
  <c r="N49" i="229"/>
  <c r="R92" i="230"/>
  <c r="H2" i="230"/>
  <c r="H95" i="230" s="1"/>
  <c r="M49" i="230"/>
  <c r="M2" i="231"/>
  <c r="M95" i="231" s="1"/>
  <c r="M91" i="231" s="1"/>
  <c r="R92" i="231"/>
  <c r="M78" i="231"/>
  <c r="N2" i="231"/>
  <c r="N95" i="231" s="1"/>
  <c r="N78" i="233"/>
  <c r="G49" i="233"/>
  <c r="G2" i="233" s="1"/>
  <c r="G95" i="233" s="1"/>
  <c r="G91" i="233" s="1"/>
  <c r="J95" i="233"/>
  <c r="G2" i="235"/>
  <c r="G95" i="235" s="1"/>
  <c r="G91" i="235" s="1"/>
  <c r="L71" i="235"/>
  <c r="L78" i="235" s="1"/>
  <c r="P2" i="236"/>
  <c r="P95" i="236" s="1"/>
  <c r="P91" i="236" s="1"/>
  <c r="K78" i="236"/>
  <c r="H100" i="242"/>
  <c r="P49" i="237"/>
  <c r="R62" i="237"/>
  <c r="Q30" i="239"/>
  <c r="R30" i="239" s="1"/>
  <c r="R30" i="141"/>
  <c r="Q16" i="239"/>
  <c r="R16" i="239" s="1"/>
  <c r="G78" i="233"/>
  <c r="D97" i="242"/>
  <c r="R33" i="141"/>
  <c r="P2" i="215"/>
  <c r="P95" i="215" s="1"/>
  <c r="P91" i="215" s="1"/>
  <c r="H2" i="209"/>
  <c r="Q57" i="239"/>
  <c r="R57" i="239" s="1"/>
  <c r="P38" i="239"/>
  <c r="Q3" i="239"/>
  <c r="R3" i="239" s="1"/>
  <c r="N62" i="239"/>
  <c r="R62" i="239" s="1"/>
  <c r="M38" i="239"/>
  <c r="Q31" i="239"/>
  <c r="R31" i="239" s="1"/>
  <c r="G78" i="239"/>
  <c r="Q61" i="239"/>
  <c r="R61" i="239" s="1"/>
  <c r="I77" i="239"/>
  <c r="R15" i="239"/>
  <c r="I38" i="239"/>
  <c r="G38" i="239"/>
  <c r="P49" i="146"/>
  <c r="P2" i="146" s="1"/>
  <c r="P95" i="146" s="1"/>
  <c r="P91" i="146" s="1"/>
  <c r="Q59" i="239"/>
  <c r="R59" i="239" s="1"/>
  <c r="K38" i="239"/>
  <c r="R53" i="141"/>
  <c r="R81" i="143"/>
  <c r="L81" i="239"/>
  <c r="R81" i="239" s="1"/>
  <c r="G87" i="238"/>
  <c r="G109" i="238"/>
  <c r="D102" i="243" s="1"/>
  <c r="P2" i="238"/>
  <c r="P95" i="238" s="1"/>
  <c r="P91" i="238" s="1"/>
  <c r="M49" i="238"/>
  <c r="M2" i="238" s="1"/>
  <c r="M95" i="238" s="1"/>
  <c r="M91" i="238" s="1"/>
  <c r="O49" i="238"/>
  <c r="R62" i="238"/>
  <c r="J91" i="238"/>
  <c r="N2" i="238"/>
  <c r="K49" i="238"/>
  <c r="K2" i="238" s="1"/>
  <c r="K95" i="238" s="1"/>
  <c r="K91" i="238" s="1"/>
  <c r="N92" i="238"/>
  <c r="R92" i="238" s="1"/>
  <c r="J49" i="238"/>
  <c r="J2" i="238" s="1"/>
  <c r="J95" i="238" s="1"/>
  <c r="F78" i="238"/>
  <c r="I49" i="238"/>
  <c r="I2" i="238" s="1"/>
  <c r="I95" i="238" s="1"/>
  <c r="I91" i="238" s="1"/>
  <c r="H49" i="238"/>
  <c r="H2" i="238" s="1"/>
  <c r="H95" i="238" s="1"/>
  <c r="H91" i="238" s="1"/>
  <c r="F78" i="237"/>
  <c r="Q93" i="237"/>
  <c r="R12" i="237"/>
  <c r="K95" i="237"/>
  <c r="K91" i="237" s="1"/>
  <c r="G2" i="237"/>
  <c r="G95" i="237" s="1"/>
  <c r="G91" i="237" s="1"/>
  <c r="H2" i="237"/>
  <c r="H95" i="237" s="1"/>
  <c r="H91" i="237" s="1"/>
  <c r="N49" i="237"/>
  <c r="N2" i="237" s="1"/>
  <c r="N95" i="237" s="1"/>
  <c r="N91" i="237" s="1"/>
  <c r="L78" i="237"/>
  <c r="P2" i="237"/>
  <c r="P95" i="237" s="1"/>
  <c r="P91" i="237" s="1"/>
  <c r="J49" i="237"/>
  <c r="J2" i="237" s="1"/>
  <c r="J95" i="237" s="1"/>
  <c r="J91" i="237" s="1"/>
  <c r="H78" i="237"/>
  <c r="M49" i="237"/>
  <c r="M2" i="237" s="1"/>
  <c r="M95" i="237" s="1"/>
  <c r="M91" i="237" s="1"/>
  <c r="I91" i="237"/>
  <c r="R92" i="237"/>
  <c r="M78" i="237"/>
  <c r="R50" i="237"/>
  <c r="M109" i="236"/>
  <c r="J100" i="243" s="1"/>
  <c r="M87" i="236"/>
  <c r="K109" i="236"/>
  <c r="H100" i="243" s="1"/>
  <c r="K87" i="236"/>
  <c r="P109" i="236"/>
  <c r="M100" i="243" s="1"/>
  <c r="P87" i="236"/>
  <c r="F78" i="236"/>
  <c r="I2" i="236"/>
  <c r="I95" i="236" s="1"/>
  <c r="I91" i="236" s="1"/>
  <c r="O71" i="236"/>
  <c r="N49" i="236"/>
  <c r="N2" i="236" s="1"/>
  <c r="H2" i="236"/>
  <c r="H95" i="236" s="1"/>
  <c r="H91" i="236" s="1"/>
  <c r="N92" i="236"/>
  <c r="G2" i="236"/>
  <c r="G95" i="236" s="1"/>
  <c r="G91" i="236" s="1"/>
  <c r="J2" i="236"/>
  <c r="J95" i="236" s="1"/>
  <c r="J91" i="236" s="1"/>
  <c r="R92" i="235"/>
  <c r="G109" i="235"/>
  <c r="D99" i="243" s="1"/>
  <c r="G87" i="235"/>
  <c r="P49" i="235"/>
  <c r="P2" i="235" s="1"/>
  <c r="P95" i="235" s="1"/>
  <c r="P91" i="235" s="1"/>
  <c r="J2" i="235"/>
  <c r="J95" i="235" s="1"/>
  <c r="J91" i="235" s="1"/>
  <c r="I49" i="235"/>
  <c r="I2" i="235" s="1"/>
  <c r="I95" i="235" s="1"/>
  <c r="I91" i="235" s="1"/>
  <c r="F78" i="235"/>
  <c r="H91" i="235"/>
  <c r="K78" i="235"/>
  <c r="R93" i="235"/>
  <c r="R12" i="235"/>
  <c r="R50" i="235"/>
  <c r="N49" i="235"/>
  <c r="N2" i="235" s="1"/>
  <c r="N95" i="235" s="1"/>
  <c r="N91" i="235" s="1"/>
  <c r="K2" i="235"/>
  <c r="K95" i="235" s="1"/>
  <c r="K91" i="235" s="1"/>
  <c r="M78" i="235"/>
  <c r="M49" i="235"/>
  <c r="M2" i="235" s="1"/>
  <c r="M95" i="235" s="1"/>
  <c r="M91" i="235" s="1"/>
  <c r="N109" i="234"/>
  <c r="K98" i="243" s="1"/>
  <c r="N87" i="234"/>
  <c r="J109" i="234"/>
  <c r="G98" i="243" s="1"/>
  <c r="J87" i="234"/>
  <c r="O25" i="234"/>
  <c r="O49" i="234" s="1"/>
  <c r="M78" i="234"/>
  <c r="G49" i="234"/>
  <c r="F78" i="234"/>
  <c r="J78" i="234"/>
  <c r="G78" i="234"/>
  <c r="P2" i="234"/>
  <c r="P95" i="234" s="1"/>
  <c r="P91" i="234" s="1"/>
  <c r="M49" i="234"/>
  <c r="M2" i="234" s="1"/>
  <c r="M95" i="234" s="1"/>
  <c r="M91" i="234" s="1"/>
  <c r="L78" i="234"/>
  <c r="H49" i="234"/>
  <c r="H2" i="234" s="1"/>
  <c r="H95" i="234" s="1"/>
  <c r="H91" i="234" s="1"/>
  <c r="K2" i="234"/>
  <c r="K95" i="234" s="1"/>
  <c r="K91" i="234" s="1"/>
  <c r="I2" i="234"/>
  <c r="I95" i="234" s="1"/>
  <c r="I91" i="234" s="1"/>
  <c r="O71" i="234"/>
  <c r="I78" i="234"/>
  <c r="P109" i="233"/>
  <c r="M97" i="243" s="1"/>
  <c r="P87" i="233"/>
  <c r="K87" i="233"/>
  <c r="K109" i="233"/>
  <c r="H97" i="243" s="1"/>
  <c r="M87" i="233"/>
  <c r="M109" i="233"/>
  <c r="J97" i="243" s="1"/>
  <c r="G109" i="233"/>
  <c r="D97" i="243" s="1"/>
  <c r="G87" i="233"/>
  <c r="N95" i="233"/>
  <c r="N91" i="233" s="1"/>
  <c r="R53" i="233"/>
  <c r="I49" i="233"/>
  <c r="I2" i="233" s="1"/>
  <c r="I95" i="233" s="1"/>
  <c r="I91" i="233" s="1"/>
  <c r="H91" i="233"/>
  <c r="F78" i="233"/>
  <c r="J91" i="233"/>
  <c r="R92" i="233"/>
  <c r="R62" i="233"/>
  <c r="O49" i="233"/>
  <c r="K109" i="232"/>
  <c r="H96" i="243" s="1"/>
  <c r="K87" i="232"/>
  <c r="M2" i="232"/>
  <c r="M95" i="232" s="1"/>
  <c r="M91" i="232" s="1"/>
  <c r="O49" i="232"/>
  <c r="H2" i="232"/>
  <c r="H95" i="232" s="1"/>
  <c r="N92" i="232"/>
  <c r="R92" i="232" s="1"/>
  <c r="R50" i="232"/>
  <c r="P49" i="232"/>
  <c r="P2" i="232" s="1"/>
  <c r="P95" i="232" s="1"/>
  <c r="P91" i="232" s="1"/>
  <c r="N2" i="232"/>
  <c r="G49" i="232"/>
  <c r="G2" i="232" s="1"/>
  <c r="G95" i="232" s="1"/>
  <c r="G91" i="232" s="1"/>
  <c r="M78" i="232"/>
  <c r="H91" i="232"/>
  <c r="H78" i="232"/>
  <c r="I49" i="232"/>
  <c r="I2" i="232" s="1"/>
  <c r="I95" i="232" s="1"/>
  <c r="I91" i="232" s="1"/>
  <c r="K78" i="232"/>
  <c r="J95" i="232"/>
  <c r="J91" i="232" s="1"/>
  <c r="P109" i="231"/>
  <c r="M95" i="243" s="1"/>
  <c r="P87" i="231"/>
  <c r="M109" i="231"/>
  <c r="J95" i="243" s="1"/>
  <c r="M87" i="231"/>
  <c r="I109" i="231"/>
  <c r="F95" i="243" s="1"/>
  <c r="I87" i="231"/>
  <c r="K78" i="231"/>
  <c r="G78" i="231"/>
  <c r="J78" i="231"/>
  <c r="N91" i="231"/>
  <c r="K2" i="231"/>
  <c r="K95" i="231" s="1"/>
  <c r="K91" i="231" s="1"/>
  <c r="G2" i="231"/>
  <c r="G95" i="231" s="1"/>
  <c r="G91" i="231" s="1"/>
  <c r="J2" i="231"/>
  <c r="J95" i="231" s="1"/>
  <c r="J91" i="231" s="1"/>
  <c r="R81" i="231"/>
  <c r="H91" i="231"/>
  <c r="O71" i="231"/>
  <c r="R93" i="230"/>
  <c r="H78" i="230"/>
  <c r="K91" i="230"/>
  <c r="J2" i="230"/>
  <c r="J95" i="230" s="1"/>
  <c r="J78" i="230"/>
  <c r="N71" i="230"/>
  <c r="N78" i="230" s="1"/>
  <c r="R53" i="230"/>
  <c r="F78" i="230"/>
  <c r="G2" i="230"/>
  <c r="G95" i="230" s="1"/>
  <c r="G91" i="230" s="1"/>
  <c r="I78" i="230"/>
  <c r="I95" i="230"/>
  <c r="I91" i="230" s="1"/>
  <c r="M2" i="230"/>
  <c r="M95" i="230" s="1"/>
  <c r="M91" i="230" s="1"/>
  <c r="H91" i="230"/>
  <c r="M78" i="230"/>
  <c r="J91" i="230"/>
  <c r="K78" i="230"/>
  <c r="P95" i="230"/>
  <c r="P91" i="230" s="1"/>
  <c r="K109" i="229"/>
  <c r="H93" i="243" s="1"/>
  <c r="K87" i="229"/>
  <c r="P109" i="229"/>
  <c r="M93" i="243" s="1"/>
  <c r="P87" i="229"/>
  <c r="J49" i="229"/>
  <c r="J2" i="229" s="1"/>
  <c r="J95" i="229" s="1"/>
  <c r="J91" i="229" s="1"/>
  <c r="F78" i="229"/>
  <c r="N2" i="229"/>
  <c r="N95" i="229" s="1"/>
  <c r="N91" i="229" s="1"/>
  <c r="M49" i="229"/>
  <c r="M2" i="229" s="1"/>
  <c r="M95" i="229" s="1"/>
  <c r="M91" i="229" s="1"/>
  <c r="H49" i="229"/>
  <c r="H2" i="229" s="1"/>
  <c r="H95" i="229" s="1"/>
  <c r="H91" i="229" s="1"/>
  <c r="I49" i="229"/>
  <c r="I2" i="229" s="1"/>
  <c r="I95" i="229" s="1"/>
  <c r="I91" i="229" s="1"/>
  <c r="G49" i="229"/>
  <c r="G2" i="229" s="1"/>
  <c r="G95" i="229" s="1"/>
  <c r="G91" i="229" s="1"/>
  <c r="O71" i="229"/>
  <c r="R92" i="229"/>
  <c r="P109" i="228"/>
  <c r="M92" i="243" s="1"/>
  <c r="P87" i="228"/>
  <c r="O71" i="228"/>
  <c r="J78" i="228"/>
  <c r="I49" i="228"/>
  <c r="I2" i="228" s="1"/>
  <c r="I95" i="228" s="1"/>
  <c r="I91" i="228" s="1"/>
  <c r="H2" i="228"/>
  <c r="H95" i="228" s="1"/>
  <c r="H91" i="228" s="1"/>
  <c r="F78" i="228"/>
  <c r="G87" i="228"/>
  <c r="G109" i="228"/>
  <c r="D92" i="243" s="1"/>
  <c r="M109" i="228"/>
  <c r="J92" i="243" s="1"/>
  <c r="M87" i="228"/>
  <c r="N2" i="228"/>
  <c r="H78" i="228"/>
  <c r="N92" i="228"/>
  <c r="R92" i="228" s="1"/>
  <c r="R50" i="228"/>
  <c r="K49" i="228"/>
  <c r="K2" i="228" s="1"/>
  <c r="K95" i="228" s="1"/>
  <c r="K91" i="228" s="1"/>
  <c r="K78" i="228"/>
  <c r="O49" i="228"/>
  <c r="J91" i="228"/>
  <c r="I78" i="228"/>
  <c r="I87" i="227"/>
  <c r="I109" i="227"/>
  <c r="F91" i="243" s="1"/>
  <c r="G109" i="227"/>
  <c r="D91" i="243" s="1"/>
  <c r="G87" i="227"/>
  <c r="P109" i="227"/>
  <c r="M91" i="243" s="1"/>
  <c r="P87" i="227"/>
  <c r="R92" i="227"/>
  <c r="N49" i="227"/>
  <c r="N2" i="227" s="1"/>
  <c r="N95" i="227" s="1"/>
  <c r="N91" i="227" s="1"/>
  <c r="N78" i="227"/>
  <c r="M49" i="227"/>
  <c r="M2" i="227" s="1"/>
  <c r="M95" i="227" s="1"/>
  <c r="M91" i="227" s="1"/>
  <c r="K49" i="227"/>
  <c r="K2" i="227" s="1"/>
  <c r="K95" i="227" s="1"/>
  <c r="K91" i="227" s="1"/>
  <c r="J49" i="227"/>
  <c r="J2" i="227" s="1"/>
  <c r="J95" i="227" s="1"/>
  <c r="J91" i="227"/>
  <c r="H95" i="227"/>
  <c r="H91" i="227" s="1"/>
  <c r="L78" i="227"/>
  <c r="R92" i="226"/>
  <c r="H2" i="226"/>
  <c r="H95" i="226" s="1"/>
  <c r="J91" i="226"/>
  <c r="M87" i="226"/>
  <c r="M109" i="226"/>
  <c r="J90" i="243" s="1"/>
  <c r="N78" i="226"/>
  <c r="R62" i="226"/>
  <c r="P2" i="226"/>
  <c r="P95" i="226" s="1"/>
  <c r="P91" i="226" s="1"/>
  <c r="H91" i="226"/>
  <c r="N2" i="226"/>
  <c r="G2" i="226"/>
  <c r="G95" i="226" s="1"/>
  <c r="G91" i="226" s="1"/>
  <c r="N92" i="226"/>
  <c r="I2" i="226"/>
  <c r="I95" i="226" s="1"/>
  <c r="I91" i="226" s="1"/>
  <c r="K2" i="226"/>
  <c r="K95" i="226" s="1"/>
  <c r="K91" i="226" s="1"/>
  <c r="L78" i="226"/>
  <c r="P91" i="225"/>
  <c r="M91" i="225"/>
  <c r="G78" i="225"/>
  <c r="L78" i="225"/>
  <c r="J78" i="225"/>
  <c r="K91" i="225"/>
  <c r="H91" i="225"/>
  <c r="O71" i="225"/>
  <c r="H2" i="225"/>
  <c r="H95" i="225" s="1"/>
  <c r="J2" i="225"/>
  <c r="J95" i="225" s="1"/>
  <c r="J91" i="225" s="1"/>
  <c r="Q93" i="225"/>
  <c r="N92" i="225"/>
  <c r="M49" i="225"/>
  <c r="M2" i="225" s="1"/>
  <c r="M95" i="225" s="1"/>
  <c r="G95" i="225"/>
  <c r="K2" i="225"/>
  <c r="K95" i="225" s="1"/>
  <c r="I2" i="225"/>
  <c r="I95" i="225" s="1"/>
  <c r="I91" i="225" s="1"/>
  <c r="N71" i="225"/>
  <c r="N78" i="225" s="1"/>
  <c r="G91" i="225"/>
  <c r="F78" i="225"/>
  <c r="M109" i="224"/>
  <c r="J88" i="243" s="1"/>
  <c r="M87" i="224"/>
  <c r="G109" i="224"/>
  <c r="D88" i="243" s="1"/>
  <c r="G87" i="224"/>
  <c r="K109" i="224"/>
  <c r="H88" i="243" s="1"/>
  <c r="K87" i="224"/>
  <c r="L71" i="224"/>
  <c r="H91" i="224"/>
  <c r="L78" i="224"/>
  <c r="F78" i="224"/>
  <c r="H78" i="224"/>
  <c r="N71" i="224"/>
  <c r="N2" i="224" s="1"/>
  <c r="N95" i="224" s="1"/>
  <c r="N91" i="224" s="1"/>
  <c r="R92" i="224"/>
  <c r="I78" i="224"/>
  <c r="J78" i="224"/>
  <c r="I2" i="224"/>
  <c r="I95" i="224" s="1"/>
  <c r="I91" i="224" s="1"/>
  <c r="O71" i="224"/>
  <c r="P109" i="224"/>
  <c r="M88" i="243" s="1"/>
  <c r="P87" i="224"/>
  <c r="J2" i="224"/>
  <c r="J95" i="224" s="1"/>
  <c r="J91" i="224" s="1"/>
  <c r="J109" i="223"/>
  <c r="G87" i="243" s="1"/>
  <c r="J87" i="223"/>
  <c r="G109" i="223"/>
  <c r="D87" i="243" s="1"/>
  <c r="G87" i="223"/>
  <c r="H109" i="223"/>
  <c r="E87" i="243" s="1"/>
  <c r="H87" i="223"/>
  <c r="M109" i="223"/>
  <c r="J87" i="243" s="1"/>
  <c r="M87" i="223"/>
  <c r="K109" i="223"/>
  <c r="H87" i="243" s="1"/>
  <c r="K87" i="223"/>
  <c r="N71" i="223"/>
  <c r="N2" i="223" s="1"/>
  <c r="N95" i="223" s="1"/>
  <c r="N91" i="223" s="1"/>
  <c r="R52" i="223"/>
  <c r="P2" i="223"/>
  <c r="P95" i="223" s="1"/>
  <c r="P91" i="223" s="1"/>
  <c r="I109" i="223"/>
  <c r="F87" i="243" s="1"/>
  <c r="I87" i="223"/>
  <c r="R93" i="222"/>
  <c r="J78" i="222"/>
  <c r="N49" i="222"/>
  <c r="N2" i="222" s="1"/>
  <c r="J49" i="222"/>
  <c r="J2" i="222" s="1"/>
  <c r="J95" i="222" s="1"/>
  <c r="G78" i="222"/>
  <c r="F78" i="222"/>
  <c r="K91" i="222"/>
  <c r="P91" i="222"/>
  <c r="M91" i="222"/>
  <c r="H78" i="222"/>
  <c r="J91" i="222"/>
  <c r="H49" i="222"/>
  <c r="H2" i="222" s="1"/>
  <c r="H95" i="222" s="1"/>
  <c r="H91" i="222" s="1"/>
  <c r="M78" i="222"/>
  <c r="R51" i="222"/>
  <c r="I91" i="222"/>
  <c r="N92" i="222"/>
  <c r="I78" i="222"/>
  <c r="N78" i="222"/>
  <c r="R92" i="222"/>
  <c r="G91" i="222"/>
  <c r="J109" i="221"/>
  <c r="G85" i="243" s="1"/>
  <c r="J87" i="221"/>
  <c r="N91" i="221"/>
  <c r="P91" i="221"/>
  <c r="G2" i="221"/>
  <c r="G95" i="221" s="1"/>
  <c r="K91" i="221"/>
  <c r="O71" i="221"/>
  <c r="K78" i="221"/>
  <c r="M2" i="221"/>
  <c r="M95" i="221" s="1"/>
  <c r="M91" i="221" s="1"/>
  <c r="F78" i="221"/>
  <c r="Q93" i="221"/>
  <c r="R93" i="221" s="1"/>
  <c r="H78" i="221"/>
  <c r="R50" i="221"/>
  <c r="I91" i="221"/>
  <c r="I78" i="221"/>
  <c r="N95" i="221"/>
  <c r="G91" i="221"/>
  <c r="R88" i="221"/>
  <c r="K2" i="221"/>
  <c r="K95" i="221" s="1"/>
  <c r="R93" i="220"/>
  <c r="J78" i="220"/>
  <c r="O71" i="220"/>
  <c r="N91" i="220"/>
  <c r="L78" i="220"/>
  <c r="K78" i="220"/>
  <c r="J91" i="220"/>
  <c r="M2" i="220"/>
  <c r="M95" i="220" s="1"/>
  <c r="M91" i="220" s="1"/>
  <c r="G91" i="220"/>
  <c r="H91" i="220"/>
  <c r="N78" i="220"/>
  <c r="P91" i="220"/>
  <c r="K91" i="220"/>
  <c r="F78" i="220"/>
  <c r="I2" i="220"/>
  <c r="I95" i="220" s="1"/>
  <c r="I91" i="220" s="1"/>
  <c r="M78" i="219"/>
  <c r="N2" i="219"/>
  <c r="N95" i="219" s="1"/>
  <c r="N91" i="219" s="1"/>
  <c r="P91" i="219"/>
  <c r="R93" i="219"/>
  <c r="F78" i="219"/>
  <c r="J2" i="219"/>
  <c r="J95" i="219" s="1"/>
  <c r="J91" i="219" s="1"/>
  <c r="J78" i="219"/>
  <c r="G2" i="219"/>
  <c r="G95" i="219" s="1"/>
  <c r="K91" i="219"/>
  <c r="G91" i="219"/>
  <c r="N78" i="219"/>
  <c r="H2" i="219"/>
  <c r="H95" i="219" s="1"/>
  <c r="H91" i="219" s="1"/>
  <c r="I91" i="219"/>
  <c r="M2" i="219"/>
  <c r="M95" i="219" s="1"/>
  <c r="M91" i="219" s="1"/>
  <c r="N49" i="218"/>
  <c r="N71" i="218"/>
  <c r="N78" i="218" s="1"/>
  <c r="O49" i="218"/>
  <c r="K49" i="218"/>
  <c r="K2" i="218" s="1"/>
  <c r="K95" i="218" s="1"/>
  <c r="K91" i="218" s="1"/>
  <c r="H91" i="218"/>
  <c r="M49" i="218"/>
  <c r="M2" i="218" s="1"/>
  <c r="M95" i="218" s="1"/>
  <c r="M91" i="218" s="1"/>
  <c r="P109" i="218"/>
  <c r="M82" i="243" s="1"/>
  <c r="P87" i="218"/>
  <c r="G2" i="218"/>
  <c r="G95" i="218" s="1"/>
  <c r="G91" i="218" s="1"/>
  <c r="J49" i="218"/>
  <c r="J2" i="218" s="1"/>
  <c r="J95" i="218" s="1"/>
  <c r="I49" i="218"/>
  <c r="I2" i="218" s="1"/>
  <c r="I95" i="218" s="1"/>
  <c r="I91" i="218" s="1"/>
  <c r="R92" i="218"/>
  <c r="R65" i="218"/>
  <c r="J91" i="218"/>
  <c r="Q93" i="217"/>
  <c r="K91" i="217"/>
  <c r="H78" i="217"/>
  <c r="N95" i="217"/>
  <c r="N91" i="217" s="1"/>
  <c r="O71" i="217"/>
  <c r="M2" i="217"/>
  <c r="M95" i="217" s="1"/>
  <c r="I91" i="217"/>
  <c r="J91" i="217"/>
  <c r="M91" i="217"/>
  <c r="R92" i="217"/>
  <c r="F78" i="217"/>
  <c r="H91" i="217"/>
  <c r="P2" i="217"/>
  <c r="P95" i="217" s="1"/>
  <c r="P91" i="217" s="1"/>
  <c r="G2" i="217"/>
  <c r="G95" i="217" s="1"/>
  <c r="G91" i="217" s="1"/>
  <c r="K87" i="216"/>
  <c r="K109" i="216"/>
  <c r="H80" i="243" s="1"/>
  <c r="P109" i="216"/>
  <c r="M80" i="243" s="1"/>
  <c r="P87" i="216"/>
  <c r="M49" i="216"/>
  <c r="M2" i="216" s="1"/>
  <c r="M95" i="216" s="1"/>
  <c r="M91" i="216" s="1"/>
  <c r="O71" i="216"/>
  <c r="N49" i="216"/>
  <c r="N2" i="216" s="1"/>
  <c r="I49" i="216"/>
  <c r="I2" i="216" s="1"/>
  <c r="I95" i="216" s="1"/>
  <c r="I91" i="216" s="1"/>
  <c r="N92" i="216"/>
  <c r="G87" i="216"/>
  <c r="G109" i="216"/>
  <c r="D80" i="243" s="1"/>
  <c r="F78" i="216"/>
  <c r="H95" i="216"/>
  <c r="H91" i="216" s="1"/>
  <c r="R81" i="216"/>
  <c r="J49" i="216"/>
  <c r="J2" i="216" s="1"/>
  <c r="J95" i="216" s="1"/>
  <c r="J91" i="216" s="1"/>
  <c r="L78" i="216"/>
  <c r="H109" i="215"/>
  <c r="E79" i="243" s="1"/>
  <c r="H87" i="215"/>
  <c r="I109" i="215"/>
  <c r="F79" i="243" s="1"/>
  <c r="I87" i="215"/>
  <c r="H78" i="215"/>
  <c r="K2" i="215"/>
  <c r="K95" i="215" s="1"/>
  <c r="K91" i="215" s="1"/>
  <c r="J2" i="215"/>
  <c r="J95" i="215" s="1"/>
  <c r="J91" i="215" s="1"/>
  <c r="P109" i="215"/>
  <c r="M79" i="243" s="1"/>
  <c r="P87" i="215"/>
  <c r="N91" i="215"/>
  <c r="G2" i="215"/>
  <c r="G95" i="215" s="1"/>
  <c r="G91" i="215" s="1"/>
  <c r="M109" i="215"/>
  <c r="J79" i="243" s="1"/>
  <c r="M87" i="215"/>
  <c r="N78" i="215"/>
  <c r="H87" i="214"/>
  <c r="H109" i="214"/>
  <c r="E78" i="243" s="1"/>
  <c r="M109" i="214"/>
  <c r="J78" i="243" s="1"/>
  <c r="M87" i="214"/>
  <c r="J87" i="214"/>
  <c r="J109" i="214"/>
  <c r="G78" i="243" s="1"/>
  <c r="K109" i="214"/>
  <c r="H78" i="243" s="1"/>
  <c r="K87" i="214"/>
  <c r="N91" i="214"/>
  <c r="I109" i="214"/>
  <c r="F78" i="243" s="1"/>
  <c r="I87" i="214"/>
  <c r="R50" i="214"/>
  <c r="P109" i="214"/>
  <c r="M78" i="243" s="1"/>
  <c r="P87" i="214"/>
  <c r="G109" i="214"/>
  <c r="D78" i="243" s="1"/>
  <c r="G87" i="214"/>
  <c r="J78" i="214"/>
  <c r="P109" i="213"/>
  <c r="M77" i="243" s="1"/>
  <c r="P87" i="213"/>
  <c r="H91" i="213"/>
  <c r="G109" i="213"/>
  <c r="D77" i="243" s="1"/>
  <c r="G87" i="213"/>
  <c r="J95" i="213"/>
  <c r="J91" i="213" s="1"/>
  <c r="N92" i="213"/>
  <c r="M109" i="213"/>
  <c r="J77" i="243" s="1"/>
  <c r="M87" i="213"/>
  <c r="N109" i="212"/>
  <c r="K76" i="243" s="1"/>
  <c r="N87" i="212"/>
  <c r="P109" i="212"/>
  <c r="M76" i="243" s="1"/>
  <c r="P87" i="212"/>
  <c r="G109" i="212"/>
  <c r="D76" i="243" s="1"/>
  <c r="G87" i="212"/>
  <c r="H109" i="212"/>
  <c r="E76" i="243" s="1"/>
  <c r="H87" i="212"/>
  <c r="K87" i="212"/>
  <c r="K109" i="212"/>
  <c r="H76" i="243" s="1"/>
  <c r="M109" i="212"/>
  <c r="J76" i="243" s="1"/>
  <c r="M87" i="212"/>
  <c r="J87" i="212"/>
  <c r="J109" i="212"/>
  <c r="G76" i="243" s="1"/>
  <c r="I87" i="212"/>
  <c r="I109" i="212"/>
  <c r="F76" i="243" s="1"/>
  <c r="R92" i="211"/>
  <c r="L71" i="211"/>
  <c r="F78" i="211"/>
  <c r="P49" i="211"/>
  <c r="P2" i="211" s="1"/>
  <c r="P95" i="211" s="1"/>
  <c r="P91" i="211" s="1"/>
  <c r="N78" i="211"/>
  <c r="N95" i="211"/>
  <c r="N91" i="211" s="1"/>
  <c r="G91" i="211"/>
  <c r="I2" i="211"/>
  <c r="I95" i="211" s="1"/>
  <c r="I91" i="211" s="1"/>
  <c r="G78" i="211"/>
  <c r="R88" i="211"/>
  <c r="H49" i="211"/>
  <c r="H2" i="211" s="1"/>
  <c r="H95" i="211" s="1"/>
  <c r="H91" i="211" s="1"/>
  <c r="J78" i="211"/>
  <c r="M2" i="211"/>
  <c r="M95" i="211" s="1"/>
  <c r="M91" i="211" s="1"/>
  <c r="R50" i="211"/>
  <c r="K49" i="211"/>
  <c r="K2" i="211" s="1"/>
  <c r="K95" i="211" s="1"/>
  <c r="K91" i="211" s="1"/>
  <c r="J91" i="211"/>
  <c r="R93" i="211"/>
  <c r="I78" i="211"/>
  <c r="K109" i="210"/>
  <c r="H74" i="243" s="1"/>
  <c r="K87" i="210"/>
  <c r="I109" i="210"/>
  <c r="F74" i="243" s="1"/>
  <c r="I87" i="210"/>
  <c r="P109" i="210"/>
  <c r="M74" i="243" s="1"/>
  <c r="P87" i="210"/>
  <c r="H49" i="210"/>
  <c r="H2" i="210" s="1"/>
  <c r="H95" i="210" s="1"/>
  <c r="H91" i="210" s="1"/>
  <c r="M49" i="210"/>
  <c r="M2" i="210" s="1"/>
  <c r="M95" i="210" s="1"/>
  <c r="M91" i="210" s="1"/>
  <c r="J49" i="210"/>
  <c r="J2" i="210" s="1"/>
  <c r="J95" i="210" s="1"/>
  <c r="J91" i="210" s="1"/>
  <c r="G2" i="210"/>
  <c r="G95" i="210" s="1"/>
  <c r="G91" i="210" s="1"/>
  <c r="R50" i="210"/>
  <c r="H78" i="210"/>
  <c r="G78" i="210"/>
  <c r="N49" i="210"/>
  <c r="N2" i="210" s="1"/>
  <c r="N95" i="210" s="1"/>
  <c r="N91" i="210" s="1"/>
  <c r="F78" i="210"/>
  <c r="G2" i="209"/>
  <c r="G95" i="209" s="1"/>
  <c r="G91" i="209" s="1"/>
  <c r="N2" i="209"/>
  <c r="N95" i="209" s="1"/>
  <c r="N91" i="209" s="1"/>
  <c r="N78" i="209"/>
  <c r="R92" i="209"/>
  <c r="P109" i="209"/>
  <c r="M73" i="243" s="1"/>
  <c r="P87" i="209"/>
  <c r="K87" i="209"/>
  <c r="K109" i="209"/>
  <c r="H73" i="243" s="1"/>
  <c r="R62" i="209"/>
  <c r="I87" i="209"/>
  <c r="I109" i="209"/>
  <c r="F73" i="243" s="1"/>
  <c r="J49" i="209"/>
  <c r="J2" i="209" s="1"/>
  <c r="J95" i="209" s="1"/>
  <c r="J91" i="209" s="1"/>
  <c r="M109" i="209"/>
  <c r="J73" i="243" s="1"/>
  <c r="M87" i="209"/>
  <c r="H95" i="209"/>
  <c r="H91" i="209" s="1"/>
  <c r="K87" i="208"/>
  <c r="K109" i="208"/>
  <c r="H72" i="243" s="1"/>
  <c r="I109" i="208"/>
  <c r="F72" i="243" s="1"/>
  <c r="I87" i="208"/>
  <c r="N78" i="208"/>
  <c r="L78" i="208"/>
  <c r="R92" i="208"/>
  <c r="M49" i="208"/>
  <c r="M2" i="208" s="1"/>
  <c r="M95" i="208" s="1"/>
  <c r="M91" i="208" s="1"/>
  <c r="G78" i="208"/>
  <c r="J49" i="208"/>
  <c r="J2" i="208" s="1"/>
  <c r="J95" i="208" s="1"/>
  <c r="F78" i="208"/>
  <c r="H78" i="208"/>
  <c r="P49" i="208"/>
  <c r="P2" i="208" s="1"/>
  <c r="P95" i="208" s="1"/>
  <c r="P91" i="208" s="1"/>
  <c r="H49" i="208"/>
  <c r="H2" i="208" s="1"/>
  <c r="H95" i="208" s="1"/>
  <c r="H91" i="208" s="1"/>
  <c r="N2" i="208"/>
  <c r="N95" i="208" s="1"/>
  <c r="N91" i="208" s="1"/>
  <c r="G49" i="208"/>
  <c r="G2" i="208" s="1"/>
  <c r="G95" i="208" s="1"/>
  <c r="G91" i="208" s="1"/>
  <c r="J78" i="208"/>
  <c r="J91" i="208"/>
  <c r="N2" i="207"/>
  <c r="N78" i="207"/>
  <c r="K87" i="207"/>
  <c r="K109" i="207"/>
  <c r="H71" i="243" s="1"/>
  <c r="J91" i="207"/>
  <c r="G109" i="207"/>
  <c r="D71" i="243" s="1"/>
  <c r="G87" i="207"/>
  <c r="R90" i="207"/>
  <c r="I87" i="207"/>
  <c r="I109" i="207"/>
  <c r="F71" i="243" s="1"/>
  <c r="M109" i="207"/>
  <c r="J71" i="243" s="1"/>
  <c r="M87" i="207"/>
  <c r="N92" i="207"/>
  <c r="P109" i="207"/>
  <c r="M71" i="243" s="1"/>
  <c r="P87" i="207"/>
  <c r="H95" i="207"/>
  <c r="H91" i="207" s="1"/>
  <c r="H49" i="206"/>
  <c r="H2" i="206" s="1"/>
  <c r="H95" i="206" s="1"/>
  <c r="H91" i="206" s="1"/>
  <c r="G78" i="206"/>
  <c r="M2" i="206"/>
  <c r="M95" i="206" s="1"/>
  <c r="M91" i="206" s="1"/>
  <c r="K78" i="206"/>
  <c r="R12" i="206"/>
  <c r="G95" i="206"/>
  <c r="G91" i="206" s="1"/>
  <c r="L78" i="206"/>
  <c r="K2" i="206"/>
  <c r="K95" i="206" s="1"/>
  <c r="K91" i="206" s="1"/>
  <c r="N92" i="206"/>
  <c r="R93" i="206"/>
  <c r="I78" i="206"/>
  <c r="J78" i="206"/>
  <c r="O71" i="206"/>
  <c r="N2" i="206"/>
  <c r="R92" i="206"/>
  <c r="P91" i="206"/>
  <c r="J2" i="206"/>
  <c r="J95" i="206" s="1"/>
  <c r="J91" i="206" s="1"/>
  <c r="I2" i="206"/>
  <c r="I95" i="206" s="1"/>
  <c r="I91" i="206" s="1"/>
  <c r="K109" i="205"/>
  <c r="H69" i="243" s="1"/>
  <c r="K87" i="205"/>
  <c r="P109" i="205"/>
  <c r="M69" i="243" s="1"/>
  <c r="P87" i="205"/>
  <c r="H109" i="205"/>
  <c r="E69" i="243" s="1"/>
  <c r="H87" i="205"/>
  <c r="M87" i="205"/>
  <c r="M109" i="205"/>
  <c r="J69" i="243" s="1"/>
  <c r="K78" i="205"/>
  <c r="R90" i="205"/>
  <c r="G109" i="205"/>
  <c r="D69" i="243" s="1"/>
  <c r="G87" i="205"/>
  <c r="N109" i="205"/>
  <c r="K69" i="243" s="1"/>
  <c r="N87" i="205"/>
  <c r="I109" i="205"/>
  <c r="F69" i="243" s="1"/>
  <c r="I87" i="205"/>
  <c r="J2" i="205"/>
  <c r="J95" i="205" s="1"/>
  <c r="J91" i="205" s="1"/>
  <c r="I49" i="204"/>
  <c r="I2" i="204" s="1"/>
  <c r="I95" i="204" s="1"/>
  <c r="R93" i="204"/>
  <c r="R92" i="204"/>
  <c r="P49" i="204"/>
  <c r="P2" i="204" s="1"/>
  <c r="P95" i="204" s="1"/>
  <c r="P91" i="204" s="1"/>
  <c r="N49" i="204"/>
  <c r="N2" i="204" s="1"/>
  <c r="N95" i="204" s="1"/>
  <c r="N91" i="204" s="1"/>
  <c r="J2" i="204"/>
  <c r="J95" i="204" s="1"/>
  <c r="J91" i="204" s="1"/>
  <c r="I91" i="204"/>
  <c r="J78" i="204"/>
  <c r="G91" i="204"/>
  <c r="M49" i="204"/>
  <c r="M2" i="204" s="1"/>
  <c r="M95" i="204" s="1"/>
  <c r="M91" i="204" s="1"/>
  <c r="K49" i="204"/>
  <c r="K2" i="204" s="1"/>
  <c r="K95" i="204" s="1"/>
  <c r="K91" i="204" s="1"/>
  <c r="H91" i="204"/>
  <c r="F78" i="204"/>
  <c r="I109" i="203"/>
  <c r="F67" i="243" s="1"/>
  <c r="I87" i="203"/>
  <c r="P109" i="203"/>
  <c r="M67" i="243" s="1"/>
  <c r="P87" i="203"/>
  <c r="G78" i="203"/>
  <c r="H49" i="203"/>
  <c r="H2" i="203" s="1"/>
  <c r="H95" i="203" s="1"/>
  <c r="H91" i="203" s="1"/>
  <c r="N71" i="203"/>
  <c r="K78" i="203"/>
  <c r="N2" i="203"/>
  <c r="G49" i="203"/>
  <c r="G2" i="203" s="1"/>
  <c r="G95" i="203" s="1"/>
  <c r="G91" i="203" s="1"/>
  <c r="R50" i="203"/>
  <c r="N92" i="203"/>
  <c r="N78" i="203"/>
  <c r="M2" i="203"/>
  <c r="M95" i="203" s="1"/>
  <c r="M91" i="203" s="1"/>
  <c r="K49" i="203"/>
  <c r="K2" i="203" s="1"/>
  <c r="K95" i="203" s="1"/>
  <c r="K91" i="203" s="1"/>
  <c r="J49" i="203"/>
  <c r="J2" i="203" s="1"/>
  <c r="J95" i="203" s="1"/>
  <c r="J91" i="203"/>
  <c r="F78" i="203"/>
  <c r="J109" i="202"/>
  <c r="G66" i="243" s="1"/>
  <c r="J87" i="202"/>
  <c r="H109" i="202"/>
  <c r="E66" i="243" s="1"/>
  <c r="H87" i="202"/>
  <c r="G109" i="202"/>
  <c r="D66" i="243" s="1"/>
  <c r="G87" i="202"/>
  <c r="I87" i="202"/>
  <c r="I109" i="202"/>
  <c r="F66" i="243" s="1"/>
  <c r="P109" i="202"/>
  <c r="M66" i="243" s="1"/>
  <c r="P87" i="202"/>
  <c r="H78" i="202"/>
  <c r="L78" i="202"/>
  <c r="K2" i="202"/>
  <c r="K95" i="202" s="1"/>
  <c r="K91" i="202" s="1"/>
  <c r="M2" i="202"/>
  <c r="M95" i="202" s="1"/>
  <c r="M91" i="202" s="1"/>
  <c r="G78" i="202"/>
  <c r="N2" i="202"/>
  <c r="N95" i="202" s="1"/>
  <c r="N91" i="202" s="1"/>
  <c r="I78" i="202"/>
  <c r="F78" i="202"/>
  <c r="R93" i="202"/>
  <c r="H87" i="201"/>
  <c r="H109" i="201"/>
  <c r="E65" i="243" s="1"/>
  <c r="M109" i="201"/>
  <c r="J65" i="243" s="1"/>
  <c r="M87" i="201"/>
  <c r="K109" i="201"/>
  <c r="H65" i="243" s="1"/>
  <c r="K87" i="201"/>
  <c r="I109" i="201"/>
  <c r="F65" i="243" s="1"/>
  <c r="I87" i="201"/>
  <c r="G2" i="201"/>
  <c r="G95" i="201" s="1"/>
  <c r="G91" i="201" s="1"/>
  <c r="N2" i="201"/>
  <c r="N95" i="201" s="1"/>
  <c r="N91" i="201" s="1"/>
  <c r="J2" i="201"/>
  <c r="J95" i="201" s="1"/>
  <c r="J91" i="201" s="1"/>
  <c r="O71" i="201"/>
  <c r="F78" i="201"/>
  <c r="P109" i="201"/>
  <c r="M65" i="243" s="1"/>
  <c r="P87" i="201"/>
  <c r="G49" i="200"/>
  <c r="G2" i="200" s="1"/>
  <c r="G95" i="200" s="1"/>
  <c r="G91" i="200" s="1"/>
  <c r="P49" i="200"/>
  <c r="P2" i="200" s="1"/>
  <c r="P95" i="200" s="1"/>
  <c r="P91" i="200" s="1"/>
  <c r="O49" i="200"/>
  <c r="N49" i="200"/>
  <c r="N2" i="200" s="1"/>
  <c r="J91" i="200"/>
  <c r="O71" i="200"/>
  <c r="I109" i="200"/>
  <c r="F64" i="243" s="1"/>
  <c r="I87" i="200"/>
  <c r="H95" i="200"/>
  <c r="H91" i="200" s="1"/>
  <c r="N92" i="200"/>
  <c r="R92" i="200" s="1"/>
  <c r="M49" i="200"/>
  <c r="M2" i="200" s="1"/>
  <c r="M95" i="200" s="1"/>
  <c r="M91" i="200" s="1"/>
  <c r="K2" i="200"/>
  <c r="K95" i="200" s="1"/>
  <c r="K91" i="200" s="1"/>
  <c r="M109" i="199"/>
  <c r="J63" i="243" s="1"/>
  <c r="M87" i="199"/>
  <c r="P49" i="199"/>
  <c r="P2" i="199" s="1"/>
  <c r="P95" i="199" s="1"/>
  <c r="P91" i="199" s="1"/>
  <c r="O25" i="199"/>
  <c r="O49" i="199" s="1"/>
  <c r="N78" i="199"/>
  <c r="M78" i="199"/>
  <c r="F78" i="199"/>
  <c r="L71" i="199"/>
  <c r="I49" i="199"/>
  <c r="I2" i="199" s="1"/>
  <c r="I95" i="199" s="1"/>
  <c r="I91" i="199" s="1"/>
  <c r="O71" i="199"/>
  <c r="N95" i="199"/>
  <c r="N91" i="199" s="1"/>
  <c r="H91" i="199"/>
  <c r="G49" i="199"/>
  <c r="G2" i="199" s="1"/>
  <c r="G95" i="199" s="1"/>
  <c r="G91" i="199" s="1"/>
  <c r="R88" i="199"/>
  <c r="K49" i="199"/>
  <c r="K2" i="199" s="1"/>
  <c r="K95" i="199" s="1"/>
  <c r="K91" i="199" s="1"/>
  <c r="L78" i="199"/>
  <c r="J49" i="199"/>
  <c r="J2" i="199" s="1"/>
  <c r="J95" i="199" s="1"/>
  <c r="J91" i="199" s="1"/>
  <c r="R92" i="198"/>
  <c r="P49" i="198"/>
  <c r="P2" i="198" s="1"/>
  <c r="P95" i="198" s="1"/>
  <c r="J49" i="198"/>
  <c r="J2" i="198" s="1"/>
  <c r="J95" i="198" s="1"/>
  <c r="J91" i="198" s="1"/>
  <c r="I49" i="198"/>
  <c r="I2" i="198" s="1"/>
  <c r="I95" i="198" s="1"/>
  <c r="I91" i="198" s="1"/>
  <c r="L78" i="198"/>
  <c r="K91" i="198"/>
  <c r="Q93" i="198"/>
  <c r="R93" i="198" s="1"/>
  <c r="R88" i="198"/>
  <c r="M91" i="198"/>
  <c r="P91" i="198"/>
  <c r="R52" i="198"/>
  <c r="G91" i="198"/>
  <c r="R62" i="198"/>
  <c r="N78" i="198"/>
  <c r="G78" i="198"/>
  <c r="H91" i="198"/>
  <c r="K78" i="198"/>
  <c r="N49" i="198"/>
  <c r="N2" i="198" s="1"/>
  <c r="N95" i="198" s="1"/>
  <c r="N91" i="198" s="1"/>
  <c r="K109" i="197"/>
  <c r="H61" i="243" s="1"/>
  <c r="K87" i="197"/>
  <c r="M109" i="197"/>
  <c r="J61" i="243" s="1"/>
  <c r="M87" i="197"/>
  <c r="I109" i="197"/>
  <c r="F61" i="243" s="1"/>
  <c r="I87" i="197"/>
  <c r="P109" i="197"/>
  <c r="M61" i="243" s="1"/>
  <c r="P87" i="197"/>
  <c r="J91" i="197"/>
  <c r="N95" i="197"/>
  <c r="N91" i="197" s="1"/>
  <c r="G109" i="197"/>
  <c r="D61" i="243" s="1"/>
  <c r="G87" i="197"/>
  <c r="H91" i="197"/>
  <c r="R93" i="197"/>
  <c r="R92" i="197"/>
  <c r="M109" i="196"/>
  <c r="J60" i="243" s="1"/>
  <c r="M87" i="196"/>
  <c r="P109" i="196"/>
  <c r="M60" i="243" s="1"/>
  <c r="P87" i="196"/>
  <c r="H49" i="196"/>
  <c r="H2" i="196" s="1"/>
  <c r="H95" i="196" s="1"/>
  <c r="H91" i="196" s="1"/>
  <c r="J49" i="196"/>
  <c r="J2" i="196" s="1"/>
  <c r="J95" i="196" s="1"/>
  <c r="N78" i="196"/>
  <c r="I78" i="196"/>
  <c r="J91" i="196"/>
  <c r="K2" i="196"/>
  <c r="K95" i="196" s="1"/>
  <c r="K91" i="196" s="1"/>
  <c r="G78" i="196"/>
  <c r="N92" i="196"/>
  <c r="N49" i="196"/>
  <c r="N2" i="196" s="1"/>
  <c r="G2" i="196"/>
  <c r="G95" i="196" s="1"/>
  <c r="G91" i="196" s="1"/>
  <c r="I49" i="196"/>
  <c r="I2" i="196" s="1"/>
  <c r="I95" i="196" s="1"/>
  <c r="I91" i="196" s="1"/>
  <c r="L78" i="196"/>
  <c r="H87" i="195"/>
  <c r="H109" i="195"/>
  <c r="E59" i="243" s="1"/>
  <c r="F78" i="195"/>
  <c r="P49" i="195"/>
  <c r="P2" i="195" s="1"/>
  <c r="P95" i="195" s="1"/>
  <c r="P91" i="195" s="1"/>
  <c r="J49" i="195"/>
  <c r="J2" i="195" s="1"/>
  <c r="J95" i="195" s="1"/>
  <c r="J91" i="195" s="1"/>
  <c r="N49" i="195"/>
  <c r="N2" i="195" s="1"/>
  <c r="N95" i="195" s="1"/>
  <c r="N91" i="195" s="1"/>
  <c r="R92" i="195"/>
  <c r="G78" i="195"/>
  <c r="G49" i="195"/>
  <c r="G2" i="195" s="1"/>
  <c r="G95" i="195" s="1"/>
  <c r="G91" i="195" s="1"/>
  <c r="L78" i="195"/>
  <c r="I49" i="195"/>
  <c r="I2" i="195" s="1"/>
  <c r="I95" i="195" s="1"/>
  <c r="I91" i="195" s="1"/>
  <c r="M49" i="195"/>
  <c r="M2" i="195" s="1"/>
  <c r="M95" i="195" s="1"/>
  <c r="M91" i="195" s="1"/>
  <c r="K49" i="195"/>
  <c r="K2" i="195" s="1"/>
  <c r="K95" i="195" s="1"/>
  <c r="K91" i="195" s="1"/>
  <c r="O71" i="195"/>
  <c r="H109" i="194"/>
  <c r="E58" i="243" s="1"/>
  <c r="H87" i="194"/>
  <c r="G87" i="194"/>
  <c r="G109" i="194"/>
  <c r="D58" i="243" s="1"/>
  <c r="F78" i="194"/>
  <c r="M49" i="194"/>
  <c r="M2" i="194" s="1"/>
  <c r="M95" i="194" s="1"/>
  <c r="M91" i="194" s="1"/>
  <c r="R50" i="194"/>
  <c r="K49" i="194"/>
  <c r="K2" i="194" s="1"/>
  <c r="K95" i="194" s="1"/>
  <c r="K91" i="194" s="1"/>
  <c r="P49" i="194"/>
  <c r="P2" i="194" s="1"/>
  <c r="P95" i="194" s="1"/>
  <c r="P91" i="194" s="1"/>
  <c r="O49" i="194"/>
  <c r="J49" i="194"/>
  <c r="J2" i="194" s="1"/>
  <c r="J95" i="194" s="1"/>
  <c r="J91" i="194" s="1"/>
  <c r="J78" i="194"/>
  <c r="I78" i="194"/>
  <c r="G78" i="194"/>
  <c r="I2" i="194"/>
  <c r="I95" i="194" s="1"/>
  <c r="I91" i="194" s="1"/>
  <c r="N91" i="194"/>
  <c r="H109" i="193"/>
  <c r="E57" i="243" s="1"/>
  <c r="H87" i="193"/>
  <c r="L71" i="193"/>
  <c r="F78" i="193"/>
  <c r="N49" i="193"/>
  <c r="N2" i="193" s="1"/>
  <c r="N95" i="193" s="1"/>
  <c r="N91" i="193" s="1"/>
  <c r="O25" i="193"/>
  <c r="O49" i="193" s="1"/>
  <c r="K49" i="193"/>
  <c r="K2" i="193" s="1"/>
  <c r="K95" i="193" s="1"/>
  <c r="N78" i="193"/>
  <c r="P95" i="193"/>
  <c r="P91" i="193" s="1"/>
  <c r="K91" i="193"/>
  <c r="I2" i="193"/>
  <c r="I95" i="193" s="1"/>
  <c r="O71" i="193"/>
  <c r="J49" i="193"/>
  <c r="J2" i="193" s="1"/>
  <c r="J95" i="193" s="1"/>
  <c r="J91" i="193" s="1"/>
  <c r="R93" i="193"/>
  <c r="R92" i="193"/>
  <c r="H78" i="193"/>
  <c r="G78" i="193"/>
  <c r="G49" i="193"/>
  <c r="G2" i="193" s="1"/>
  <c r="G95" i="193" s="1"/>
  <c r="I78" i="193"/>
  <c r="I91" i="193"/>
  <c r="M49" i="193"/>
  <c r="M2" i="193" s="1"/>
  <c r="M95" i="193" s="1"/>
  <c r="M91" i="193" s="1"/>
  <c r="G91" i="193"/>
  <c r="K109" i="192"/>
  <c r="H56" i="243" s="1"/>
  <c r="K87" i="192"/>
  <c r="P109" i="192"/>
  <c r="M56" i="243" s="1"/>
  <c r="P87" i="192"/>
  <c r="J2" i="192"/>
  <c r="J95" i="192" s="1"/>
  <c r="O25" i="192"/>
  <c r="O25" i="239" s="1"/>
  <c r="I2" i="192"/>
  <c r="I95" i="192" s="1"/>
  <c r="I91" i="192" s="1"/>
  <c r="J91" i="192"/>
  <c r="M2" i="192"/>
  <c r="M95" i="192" s="1"/>
  <c r="M91" i="192" s="1"/>
  <c r="R88" i="192"/>
  <c r="G109" i="192"/>
  <c r="D56" i="243" s="1"/>
  <c r="G87" i="192"/>
  <c r="N2" i="192"/>
  <c r="N95" i="192" s="1"/>
  <c r="N91" i="192" s="1"/>
  <c r="O71" i="192"/>
  <c r="H49" i="192"/>
  <c r="H2" i="192" s="1"/>
  <c r="H95" i="192" s="1"/>
  <c r="H91" i="192" s="1"/>
  <c r="R92" i="192"/>
  <c r="M78" i="192"/>
  <c r="R92" i="191"/>
  <c r="M78" i="191"/>
  <c r="G91" i="191"/>
  <c r="N95" i="191"/>
  <c r="N91" i="191" s="1"/>
  <c r="M91" i="191"/>
  <c r="J91" i="191"/>
  <c r="K91" i="191"/>
  <c r="I2" i="191"/>
  <c r="I95" i="191" s="1"/>
  <c r="I91" i="191" s="1"/>
  <c r="H2" i="191"/>
  <c r="H95" i="191" s="1"/>
  <c r="H91" i="191" s="1"/>
  <c r="N78" i="191"/>
  <c r="M109" i="190"/>
  <c r="J54" i="243" s="1"/>
  <c r="M87" i="190"/>
  <c r="K49" i="190"/>
  <c r="K2" i="190" s="1"/>
  <c r="K95" i="190" s="1"/>
  <c r="K91" i="190" s="1"/>
  <c r="G49" i="190"/>
  <c r="G2" i="190" s="1"/>
  <c r="G95" i="190" s="1"/>
  <c r="G91" i="190" s="1"/>
  <c r="N92" i="190"/>
  <c r="R92" i="190" s="1"/>
  <c r="N49" i="190"/>
  <c r="N2" i="190" s="1"/>
  <c r="P49" i="190"/>
  <c r="P2" i="190" s="1"/>
  <c r="P95" i="190" s="1"/>
  <c r="P91" i="190" s="1"/>
  <c r="R88" i="190"/>
  <c r="O49" i="190"/>
  <c r="J2" i="190"/>
  <c r="J95" i="190" s="1"/>
  <c r="J91" i="190" s="1"/>
  <c r="I49" i="190"/>
  <c r="I2" i="190" s="1"/>
  <c r="I95" i="190" s="1"/>
  <c r="I91" i="190" s="1"/>
  <c r="H91" i="190"/>
  <c r="F78" i="190"/>
  <c r="R92" i="189"/>
  <c r="M87" i="189"/>
  <c r="M109" i="189"/>
  <c r="J53" i="243" s="1"/>
  <c r="I109" i="189"/>
  <c r="F53" i="243" s="1"/>
  <c r="I87" i="189"/>
  <c r="H49" i="189"/>
  <c r="H2" i="189" s="1"/>
  <c r="H95" i="189" s="1"/>
  <c r="H91" i="189" s="1"/>
  <c r="N2" i="189"/>
  <c r="N95" i="189" s="1"/>
  <c r="N91" i="189" s="1"/>
  <c r="J95" i="189"/>
  <c r="J91" i="189" s="1"/>
  <c r="R52" i="189"/>
  <c r="G2" i="189"/>
  <c r="G95" i="189" s="1"/>
  <c r="G91" i="189" s="1"/>
  <c r="P49" i="189"/>
  <c r="P2" i="189" s="1"/>
  <c r="P95" i="189" s="1"/>
  <c r="P91" i="189" s="1"/>
  <c r="K49" i="189"/>
  <c r="K2" i="189" s="1"/>
  <c r="K95" i="189" s="1"/>
  <c r="K91" i="189" s="1"/>
  <c r="G87" i="188"/>
  <c r="G109" i="188"/>
  <c r="D52" i="243" s="1"/>
  <c r="P109" i="188"/>
  <c r="M52" i="243" s="1"/>
  <c r="P87" i="188"/>
  <c r="H49" i="188"/>
  <c r="H2" i="188" s="1"/>
  <c r="H95" i="188" s="1"/>
  <c r="H91" i="188" s="1"/>
  <c r="K49" i="188"/>
  <c r="K2" i="188" s="1"/>
  <c r="K95" i="188" s="1"/>
  <c r="K91" i="188" s="1"/>
  <c r="M2" i="188"/>
  <c r="M95" i="188" s="1"/>
  <c r="M91" i="188" s="1"/>
  <c r="M78" i="188"/>
  <c r="I49" i="188"/>
  <c r="I2" i="188" s="1"/>
  <c r="I95" i="188" s="1"/>
  <c r="I91" i="188" s="1"/>
  <c r="N92" i="188"/>
  <c r="N95" i="188" s="1"/>
  <c r="J2" i="188"/>
  <c r="J95" i="188" s="1"/>
  <c r="J91" i="188" s="1"/>
  <c r="R88" i="188"/>
  <c r="F78" i="188"/>
  <c r="I78" i="188"/>
  <c r="M109" i="187"/>
  <c r="J51" i="243" s="1"/>
  <c r="M87" i="187"/>
  <c r="O49" i="187"/>
  <c r="I49" i="187"/>
  <c r="I2" i="187" s="1"/>
  <c r="I95" i="187" s="1"/>
  <c r="I91" i="187" s="1"/>
  <c r="J78" i="187"/>
  <c r="R54" i="187"/>
  <c r="K2" i="187"/>
  <c r="K95" i="187" s="1"/>
  <c r="K91" i="187" s="1"/>
  <c r="P109" i="187"/>
  <c r="M51" i="243" s="1"/>
  <c r="P87" i="187"/>
  <c r="H49" i="187"/>
  <c r="H2" i="187" s="1"/>
  <c r="H95" i="187" s="1"/>
  <c r="H91" i="187" s="1"/>
  <c r="N49" i="187"/>
  <c r="N2" i="187" s="1"/>
  <c r="N95" i="187" s="1"/>
  <c r="N91" i="187" s="1"/>
  <c r="G2" i="187"/>
  <c r="G95" i="187" s="1"/>
  <c r="G91" i="187" s="1"/>
  <c r="F78" i="187"/>
  <c r="J2" i="187"/>
  <c r="J95" i="187" s="1"/>
  <c r="J91" i="187" s="1"/>
  <c r="M78" i="187"/>
  <c r="N78" i="187"/>
  <c r="F78" i="186"/>
  <c r="I2" i="186"/>
  <c r="I95" i="186" s="1"/>
  <c r="I91" i="186" s="1"/>
  <c r="R50" i="186"/>
  <c r="H2" i="186"/>
  <c r="H95" i="186" s="1"/>
  <c r="H91" i="186" s="1"/>
  <c r="J95" i="186"/>
  <c r="J91" i="186" s="1"/>
  <c r="M91" i="186"/>
  <c r="G95" i="186"/>
  <c r="G91" i="186" s="1"/>
  <c r="P49" i="186"/>
  <c r="P2" i="186" s="1"/>
  <c r="P95" i="186" s="1"/>
  <c r="N92" i="186"/>
  <c r="N95" i="186" s="1"/>
  <c r="P91" i="186"/>
  <c r="K91" i="186"/>
  <c r="R92" i="186"/>
  <c r="N2" i="185"/>
  <c r="I78" i="185"/>
  <c r="R93" i="185"/>
  <c r="K78" i="185"/>
  <c r="R50" i="185"/>
  <c r="M91" i="185"/>
  <c r="P91" i="185"/>
  <c r="M78" i="185"/>
  <c r="I91" i="185"/>
  <c r="H49" i="185"/>
  <c r="H2" i="185" s="1"/>
  <c r="H95" i="185" s="1"/>
  <c r="H91" i="185" s="1"/>
  <c r="K49" i="185"/>
  <c r="K2" i="185" s="1"/>
  <c r="K95" i="185" s="1"/>
  <c r="K91" i="185" s="1"/>
  <c r="L78" i="185"/>
  <c r="N92" i="185"/>
  <c r="F78" i="185"/>
  <c r="J91" i="185"/>
  <c r="R93" i="184"/>
  <c r="N49" i="184"/>
  <c r="N2" i="184" s="1"/>
  <c r="N95" i="184" s="1"/>
  <c r="N91" i="184" s="1"/>
  <c r="J91" i="184"/>
  <c r="K91" i="184"/>
  <c r="R50" i="184"/>
  <c r="H2" i="184"/>
  <c r="H95" i="184" s="1"/>
  <c r="H91" i="184" s="1"/>
  <c r="I49" i="184"/>
  <c r="I2" i="184" s="1"/>
  <c r="I95" i="184" s="1"/>
  <c r="I91" i="184" s="1"/>
  <c r="G2" i="184"/>
  <c r="G95" i="184" s="1"/>
  <c r="J78" i="184"/>
  <c r="G91" i="184"/>
  <c r="F78" i="184"/>
  <c r="G78" i="184"/>
  <c r="M91" i="184"/>
  <c r="P91" i="184"/>
  <c r="R93" i="183"/>
  <c r="H49" i="183"/>
  <c r="H2" i="183" s="1"/>
  <c r="H95" i="183" s="1"/>
  <c r="H91" i="183" s="1"/>
  <c r="I49" i="183"/>
  <c r="I2" i="183" s="1"/>
  <c r="I95" i="183" s="1"/>
  <c r="K78" i="183"/>
  <c r="K49" i="183"/>
  <c r="K2" i="183" s="1"/>
  <c r="K95" i="183" s="1"/>
  <c r="H78" i="183"/>
  <c r="I91" i="183"/>
  <c r="G91" i="183"/>
  <c r="I78" i="183"/>
  <c r="G78" i="183"/>
  <c r="R92" i="183"/>
  <c r="M49" i="183"/>
  <c r="M2" i="183" s="1"/>
  <c r="M95" i="183" s="1"/>
  <c r="M91" i="183" s="1"/>
  <c r="R12" i="183"/>
  <c r="J91" i="183"/>
  <c r="K91" i="183"/>
  <c r="P49" i="183"/>
  <c r="P2" i="183" s="1"/>
  <c r="P95" i="183" s="1"/>
  <c r="P91" i="183" s="1"/>
  <c r="N92" i="183"/>
  <c r="O71" i="183"/>
  <c r="M78" i="183"/>
  <c r="G87" i="182"/>
  <c r="G109" i="182"/>
  <c r="D46" i="243" s="1"/>
  <c r="K78" i="182"/>
  <c r="K49" i="182"/>
  <c r="K2" i="182" s="1"/>
  <c r="K95" i="182" s="1"/>
  <c r="K91" i="182" s="1"/>
  <c r="L78" i="182"/>
  <c r="I49" i="182"/>
  <c r="I2" i="182" s="1"/>
  <c r="I95" i="182" s="1"/>
  <c r="I91" i="182" s="1"/>
  <c r="M49" i="182"/>
  <c r="M2" i="182" s="1"/>
  <c r="M95" i="182" s="1"/>
  <c r="M91" i="182" s="1"/>
  <c r="H78" i="182"/>
  <c r="P109" i="182"/>
  <c r="M46" i="243" s="1"/>
  <c r="P87" i="182"/>
  <c r="I78" i="182"/>
  <c r="R92" i="182"/>
  <c r="J95" i="182"/>
  <c r="J91" i="182" s="1"/>
  <c r="F78" i="182"/>
  <c r="H91" i="182"/>
  <c r="G78" i="182"/>
  <c r="N49" i="182"/>
  <c r="N2" i="182" s="1"/>
  <c r="N95" i="182" s="1"/>
  <c r="N91" i="182" s="1"/>
  <c r="M87" i="181"/>
  <c r="M109" i="181"/>
  <c r="J45" i="243" s="1"/>
  <c r="K87" i="181"/>
  <c r="K109" i="181"/>
  <c r="H45" i="243" s="1"/>
  <c r="N91" i="181"/>
  <c r="I109" i="181"/>
  <c r="F45" i="243" s="1"/>
  <c r="I87" i="181"/>
  <c r="P109" i="181"/>
  <c r="M45" i="243" s="1"/>
  <c r="P87" i="181"/>
  <c r="J91" i="181"/>
  <c r="H91" i="181"/>
  <c r="H95" i="181"/>
  <c r="R92" i="181"/>
  <c r="F78" i="181"/>
  <c r="G49" i="181"/>
  <c r="G2" i="181" s="1"/>
  <c r="G95" i="181" s="1"/>
  <c r="G91" i="181" s="1"/>
  <c r="M2" i="180"/>
  <c r="M95" i="180" s="1"/>
  <c r="M91" i="180" s="1"/>
  <c r="Q93" i="180"/>
  <c r="R93" i="180" s="1"/>
  <c r="O71" i="180"/>
  <c r="N71" i="180"/>
  <c r="N78" i="180" s="1"/>
  <c r="R50" i="180"/>
  <c r="I49" i="180"/>
  <c r="I2" i="180" s="1"/>
  <c r="I95" i="180" s="1"/>
  <c r="I91" i="180" s="1"/>
  <c r="N2" i="180"/>
  <c r="N95" i="180" s="1"/>
  <c r="J2" i="180"/>
  <c r="J95" i="180" s="1"/>
  <c r="J91" i="180" s="1"/>
  <c r="G2" i="180"/>
  <c r="G95" i="180" s="1"/>
  <c r="G91" i="180" s="1"/>
  <c r="N91" i="180"/>
  <c r="P91" i="180"/>
  <c r="F78" i="180"/>
  <c r="J78" i="180"/>
  <c r="R88" i="180"/>
  <c r="H95" i="180"/>
  <c r="H91" i="180" s="1"/>
  <c r="K91" i="180"/>
  <c r="G78" i="180"/>
  <c r="R88" i="179"/>
  <c r="N2" i="179"/>
  <c r="N95" i="179" s="1"/>
  <c r="N91" i="179" s="1"/>
  <c r="K49" i="179"/>
  <c r="K2" i="179" s="1"/>
  <c r="K95" i="179" s="1"/>
  <c r="K91" i="179" s="1"/>
  <c r="P49" i="179"/>
  <c r="P2" i="179" s="1"/>
  <c r="P95" i="179" s="1"/>
  <c r="P91" i="179" s="1"/>
  <c r="H95" i="179"/>
  <c r="H91" i="179" s="1"/>
  <c r="R92" i="179"/>
  <c r="Q93" i="179"/>
  <c r="M91" i="179"/>
  <c r="G49" i="179"/>
  <c r="G2" i="179" s="1"/>
  <c r="G95" i="179" s="1"/>
  <c r="G91" i="179" s="1"/>
  <c r="J91" i="179"/>
  <c r="I2" i="179"/>
  <c r="I95" i="179" s="1"/>
  <c r="I91" i="179" s="1"/>
  <c r="O71" i="179"/>
  <c r="N91" i="178"/>
  <c r="R93" i="178"/>
  <c r="I78" i="178"/>
  <c r="G91" i="178"/>
  <c r="K91" i="178"/>
  <c r="H49" i="178"/>
  <c r="H2" i="178" s="1"/>
  <c r="H95" i="178" s="1"/>
  <c r="H91" i="178" s="1"/>
  <c r="M49" i="178"/>
  <c r="M2" i="178" s="1"/>
  <c r="M95" i="178" s="1"/>
  <c r="M91" i="178" s="1"/>
  <c r="J2" i="178"/>
  <c r="J95" i="178" s="1"/>
  <c r="J91" i="178" s="1"/>
  <c r="J78" i="178"/>
  <c r="R50" i="178"/>
  <c r="M78" i="178"/>
  <c r="I91" i="178"/>
  <c r="P95" i="178"/>
  <c r="P91" i="178" s="1"/>
  <c r="L78" i="177"/>
  <c r="O71" i="177"/>
  <c r="G78" i="177"/>
  <c r="R50" i="177"/>
  <c r="K91" i="177"/>
  <c r="N78" i="177"/>
  <c r="N91" i="177"/>
  <c r="Q93" i="177"/>
  <c r="R93" i="177" s="1"/>
  <c r="H2" i="177"/>
  <c r="H95" i="177" s="1"/>
  <c r="H91" i="177" s="1"/>
  <c r="F78" i="177"/>
  <c r="R69" i="177"/>
  <c r="P2" i="177"/>
  <c r="P95" i="177" s="1"/>
  <c r="P91" i="177" s="1"/>
  <c r="R92" i="177"/>
  <c r="G2" i="177"/>
  <c r="G95" i="177" s="1"/>
  <c r="G91" i="177" s="1"/>
  <c r="M91" i="177"/>
  <c r="I95" i="177"/>
  <c r="I91" i="177" s="1"/>
  <c r="R92" i="176"/>
  <c r="Q93" i="176"/>
  <c r="G2" i="176"/>
  <c r="G95" i="176" s="1"/>
  <c r="G91" i="176" s="1"/>
  <c r="J91" i="176"/>
  <c r="I2" i="176"/>
  <c r="I95" i="176" s="1"/>
  <c r="I91" i="176" s="1"/>
  <c r="P91" i="176"/>
  <c r="K2" i="176"/>
  <c r="K95" i="176" s="1"/>
  <c r="K91" i="176" s="1"/>
  <c r="H91" i="176"/>
  <c r="N95" i="176"/>
  <c r="N91" i="176" s="1"/>
  <c r="F78" i="176"/>
  <c r="M91" i="176"/>
  <c r="M109" i="175"/>
  <c r="J39" i="243" s="1"/>
  <c r="M87" i="175"/>
  <c r="N92" i="175"/>
  <c r="P2" i="175"/>
  <c r="P95" i="175" s="1"/>
  <c r="P91" i="175" s="1"/>
  <c r="I49" i="175"/>
  <c r="I2" i="175" s="1"/>
  <c r="I95" i="175" s="1"/>
  <c r="I91" i="175" s="1"/>
  <c r="F78" i="175"/>
  <c r="N2" i="175"/>
  <c r="N95" i="175" s="1"/>
  <c r="J78" i="175"/>
  <c r="H49" i="175"/>
  <c r="H2" i="175" s="1"/>
  <c r="H95" i="175" s="1"/>
  <c r="H91" i="175" s="1"/>
  <c r="K2" i="175"/>
  <c r="K95" i="175" s="1"/>
  <c r="K91" i="175" s="1"/>
  <c r="O71" i="175"/>
  <c r="J2" i="175"/>
  <c r="J95" i="175" s="1"/>
  <c r="J91" i="175" s="1"/>
  <c r="G2" i="175"/>
  <c r="G95" i="175" s="1"/>
  <c r="G91" i="175" s="1"/>
  <c r="H109" i="174"/>
  <c r="E38" i="243" s="1"/>
  <c r="H87" i="174"/>
  <c r="I78" i="174"/>
  <c r="O49" i="174"/>
  <c r="R50" i="174"/>
  <c r="I2" i="174"/>
  <c r="I95" i="174" s="1"/>
  <c r="I91" i="174" s="1"/>
  <c r="J95" i="174"/>
  <c r="J91" i="174" s="1"/>
  <c r="G78" i="174"/>
  <c r="Q93" i="174"/>
  <c r="R93" i="174" s="1"/>
  <c r="M49" i="174"/>
  <c r="M2" i="174" s="1"/>
  <c r="M95" i="174" s="1"/>
  <c r="M91" i="174" s="1"/>
  <c r="N49" i="174"/>
  <c r="N2" i="174" s="1"/>
  <c r="N95" i="174" s="1"/>
  <c r="N91" i="174" s="1"/>
  <c r="P91" i="174"/>
  <c r="K91" i="174"/>
  <c r="H78" i="174"/>
  <c r="R88" i="174"/>
  <c r="G91" i="174"/>
  <c r="N78" i="174"/>
  <c r="F78" i="174"/>
  <c r="R93" i="173"/>
  <c r="R92" i="173"/>
  <c r="K91" i="173"/>
  <c r="I49" i="173"/>
  <c r="I2" i="173" s="1"/>
  <c r="I95" i="173" s="1"/>
  <c r="I91" i="173" s="1"/>
  <c r="J78" i="173"/>
  <c r="N92" i="173"/>
  <c r="G78" i="173"/>
  <c r="F78" i="173"/>
  <c r="Q93" i="173"/>
  <c r="J91" i="173"/>
  <c r="G91" i="173"/>
  <c r="J49" i="173"/>
  <c r="J2" i="173" s="1"/>
  <c r="J95" i="173" s="1"/>
  <c r="M91" i="173"/>
  <c r="H2" i="173"/>
  <c r="H95" i="173" s="1"/>
  <c r="H78" i="173"/>
  <c r="H91" i="173"/>
  <c r="P2" i="173"/>
  <c r="P95" i="173" s="1"/>
  <c r="P91" i="173" s="1"/>
  <c r="N2" i="173"/>
  <c r="N95" i="173" s="1"/>
  <c r="P109" i="172"/>
  <c r="M36" i="243" s="1"/>
  <c r="P87" i="172"/>
  <c r="G109" i="172"/>
  <c r="D36" i="243" s="1"/>
  <c r="G87" i="172"/>
  <c r="N2" i="172"/>
  <c r="N95" i="172" s="1"/>
  <c r="N91" i="172" s="1"/>
  <c r="M109" i="172"/>
  <c r="J36" i="243" s="1"/>
  <c r="M87" i="172"/>
  <c r="I109" i="172"/>
  <c r="F36" i="243" s="1"/>
  <c r="I87" i="172"/>
  <c r="K109" i="172"/>
  <c r="H36" i="243" s="1"/>
  <c r="K87" i="172"/>
  <c r="H91" i="172"/>
  <c r="R92" i="172"/>
  <c r="R50" i="172"/>
  <c r="J91" i="172"/>
  <c r="G109" i="171"/>
  <c r="D35" i="243" s="1"/>
  <c r="G87" i="171"/>
  <c r="M87" i="171"/>
  <c r="M109" i="171"/>
  <c r="J35" i="243" s="1"/>
  <c r="K109" i="171"/>
  <c r="H35" i="243" s="1"/>
  <c r="K87" i="171"/>
  <c r="N2" i="171"/>
  <c r="F78" i="171"/>
  <c r="H2" i="171"/>
  <c r="H95" i="171" s="1"/>
  <c r="H91" i="171" s="1"/>
  <c r="J91" i="171"/>
  <c r="J2" i="171"/>
  <c r="J95" i="171" s="1"/>
  <c r="I2" i="171"/>
  <c r="I95" i="171" s="1"/>
  <c r="I91" i="171" s="1"/>
  <c r="N92" i="171"/>
  <c r="R92" i="171" s="1"/>
  <c r="P2" i="171"/>
  <c r="P95" i="171" s="1"/>
  <c r="P91" i="171" s="1"/>
  <c r="H78" i="171"/>
  <c r="O71" i="171"/>
  <c r="R50" i="171"/>
  <c r="I109" i="170"/>
  <c r="F34" i="243" s="1"/>
  <c r="I87" i="170"/>
  <c r="M87" i="170"/>
  <c r="M109" i="170"/>
  <c r="J34" i="243" s="1"/>
  <c r="R92" i="170"/>
  <c r="G109" i="170"/>
  <c r="D34" i="243" s="1"/>
  <c r="G87" i="170"/>
  <c r="K87" i="170"/>
  <c r="K109" i="170"/>
  <c r="H34" i="243" s="1"/>
  <c r="P109" i="170"/>
  <c r="M34" i="243" s="1"/>
  <c r="P87" i="170"/>
  <c r="N71" i="170"/>
  <c r="H91" i="170"/>
  <c r="O71" i="170"/>
  <c r="J91" i="170"/>
  <c r="R88" i="170"/>
  <c r="P109" i="169"/>
  <c r="M33" i="243" s="1"/>
  <c r="P87" i="169"/>
  <c r="M87" i="169"/>
  <c r="M109" i="169"/>
  <c r="J33" i="243" s="1"/>
  <c r="I49" i="169"/>
  <c r="I2" i="169" s="1"/>
  <c r="I95" i="169" s="1"/>
  <c r="I91" i="169" s="1"/>
  <c r="N92" i="169"/>
  <c r="H2" i="169"/>
  <c r="H95" i="169" s="1"/>
  <c r="H91" i="169" s="1"/>
  <c r="J49" i="169"/>
  <c r="J2" i="169" s="1"/>
  <c r="J95" i="169" s="1"/>
  <c r="L78" i="169"/>
  <c r="G87" i="169"/>
  <c r="G109" i="169"/>
  <c r="D33" i="243" s="1"/>
  <c r="J91" i="169"/>
  <c r="N49" i="169"/>
  <c r="N2" i="169" s="1"/>
  <c r="N95" i="169" s="1"/>
  <c r="K49" i="169"/>
  <c r="K2" i="169" s="1"/>
  <c r="K95" i="169" s="1"/>
  <c r="K91" i="169" s="1"/>
  <c r="F78" i="169"/>
  <c r="P109" i="168"/>
  <c r="M32" i="243" s="1"/>
  <c r="P87" i="168"/>
  <c r="G109" i="168"/>
  <c r="D32" i="243" s="1"/>
  <c r="G87" i="168"/>
  <c r="K109" i="168"/>
  <c r="H32" i="243" s="1"/>
  <c r="K87" i="168"/>
  <c r="M109" i="168"/>
  <c r="J32" i="243" s="1"/>
  <c r="M87" i="168"/>
  <c r="N95" i="168"/>
  <c r="N91" i="168" s="1"/>
  <c r="F78" i="168"/>
  <c r="I2" i="168"/>
  <c r="I95" i="168" s="1"/>
  <c r="I91" i="168" s="1"/>
  <c r="R92" i="168"/>
  <c r="J95" i="168"/>
  <c r="J91" i="168" s="1"/>
  <c r="H95" i="168"/>
  <c r="H91" i="168" s="1"/>
  <c r="M109" i="167"/>
  <c r="J31" i="243" s="1"/>
  <c r="M87" i="167"/>
  <c r="H109" i="167"/>
  <c r="E31" i="243" s="1"/>
  <c r="H87" i="167"/>
  <c r="I87" i="167"/>
  <c r="I109" i="167"/>
  <c r="F31" i="243" s="1"/>
  <c r="G109" i="167"/>
  <c r="D31" i="243" s="1"/>
  <c r="G87" i="167"/>
  <c r="K87" i="167"/>
  <c r="K109" i="167"/>
  <c r="H31" i="243" s="1"/>
  <c r="J109" i="167"/>
  <c r="G31" i="243" s="1"/>
  <c r="J87" i="167"/>
  <c r="R69" i="167"/>
  <c r="N78" i="167"/>
  <c r="K78" i="167"/>
  <c r="J78" i="167"/>
  <c r="O71" i="167"/>
  <c r="L78" i="167"/>
  <c r="P109" i="167"/>
  <c r="M31" i="243" s="1"/>
  <c r="P87" i="167"/>
  <c r="N91" i="167"/>
  <c r="R92" i="167"/>
  <c r="H78" i="167"/>
  <c r="F78" i="167"/>
  <c r="M91" i="166"/>
  <c r="J49" i="166"/>
  <c r="J2" i="166" s="1"/>
  <c r="J95" i="166" s="1"/>
  <c r="H49" i="166"/>
  <c r="H2" i="166" s="1"/>
  <c r="H95" i="166" s="1"/>
  <c r="H91" i="166" s="1"/>
  <c r="O71" i="166"/>
  <c r="N49" i="166"/>
  <c r="N2" i="166" s="1"/>
  <c r="J91" i="166"/>
  <c r="N92" i="166"/>
  <c r="G95" i="166"/>
  <c r="G91" i="166" s="1"/>
  <c r="K2" i="166"/>
  <c r="K95" i="166" s="1"/>
  <c r="K91" i="166" s="1"/>
  <c r="F78" i="166"/>
  <c r="P49" i="166"/>
  <c r="P2" i="166" s="1"/>
  <c r="P95" i="166" s="1"/>
  <c r="P91" i="166" s="1"/>
  <c r="I49" i="166"/>
  <c r="I2" i="166" s="1"/>
  <c r="I95" i="166" s="1"/>
  <c r="I91" i="166" s="1"/>
  <c r="Q93" i="166"/>
  <c r="I109" i="165"/>
  <c r="F29" i="243" s="1"/>
  <c r="I87" i="165"/>
  <c r="M109" i="165"/>
  <c r="J29" i="243" s="1"/>
  <c r="M87" i="165"/>
  <c r="K109" i="165"/>
  <c r="H29" i="243" s="1"/>
  <c r="K87" i="165"/>
  <c r="G49" i="165"/>
  <c r="G2" i="165" s="1"/>
  <c r="G95" i="165" s="1"/>
  <c r="G91" i="165" s="1"/>
  <c r="H49" i="165"/>
  <c r="H2" i="165" s="1"/>
  <c r="H95" i="165" s="1"/>
  <c r="H91" i="165" s="1"/>
  <c r="R51" i="165"/>
  <c r="P109" i="165"/>
  <c r="M29" i="243" s="1"/>
  <c r="P87" i="165"/>
  <c r="N92" i="165"/>
  <c r="N95" i="165" s="1"/>
  <c r="J91" i="165"/>
  <c r="F78" i="165"/>
  <c r="J2" i="165"/>
  <c r="J95" i="165" s="1"/>
  <c r="K91" i="164"/>
  <c r="G78" i="164"/>
  <c r="H91" i="164"/>
  <c r="P49" i="164"/>
  <c r="P2" i="164" s="1"/>
  <c r="P95" i="164" s="1"/>
  <c r="P91" i="164" s="1"/>
  <c r="F78" i="164"/>
  <c r="G91" i="164"/>
  <c r="M49" i="164"/>
  <c r="M2" i="164" s="1"/>
  <c r="M95" i="164" s="1"/>
  <c r="M91" i="164" s="1"/>
  <c r="I49" i="164"/>
  <c r="I2" i="164" s="1"/>
  <c r="I95" i="164" s="1"/>
  <c r="I91" i="164" s="1"/>
  <c r="J49" i="164"/>
  <c r="J2" i="164" s="1"/>
  <c r="J95" i="164" s="1"/>
  <c r="N49" i="164"/>
  <c r="N2" i="164" s="1"/>
  <c r="N95" i="164" s="1"/>
  <c r="N91" i="164" s="1"/>
  <c r="J91" i="164"/>
  <c r="M49" i="163"/>
  <c r="M2" i="163" s="1"/>
  <c r="M95" i="163" s="1"/>
  <c r="M91" i="163" s="1"/>
  <c r="K78" i="163"/>
  <c r="L78" i="163"/>
  <c r="I49" i="163"/>
  <c r="I2" i="163" s="1"/>
  <c r="I95" i="163" s="1"/>
  <c r="I91" i="163" s="1"/>
  <c r="P91" i="163"/>
  <c r="R93" i="163"/>
  <c r="O49" i="163"/>
  <c r="O71" i="163"/>
  <c r="H2" i="163"/>
  <c r="H95" i="163" s="1"/>
  <c r="N95" i="163"/>
  <c r="N91" i="163" s="1"/>
  <c r="H78" i="163"/>
  <c r="K91" i="163"/>
  <c r="J2" i="163"/>
  <c r="J95" i="163" s="1"/>
  <c r="J91" i="163" s="1"/>
  <c r="R50" i="163"/>
  <c r="H91" i="163"/>
  <c r="F78" i="163"/>
  <c r="G49" i="163"/>
  <c r="G2" i="163" s="1"/>
  <c r="G95" i="163" s="1"/>
  <c r="G91" i="163" s="1"/>
  <c r="P109" i="162"/>
  <c r="M26" i="243" s="1"/>
  <c r="P87" i="162"/>
  <c r="M109" i="162"/>
  <c r="J26" i="243" s="1"/>
  <c r="M87" i="162"/>
  <c r="K87" i="162"/>
  <c r="K109" i="162"/>
  <c r="H26" i="243" s="1"/>
  <c r="J109" i="162"/>
  <c r="G26" i="243" s="1"/>
  <c r="J87" i="162"/>
  <c r="O71" i="162"/>
  <c r="G49" i="162"/>
  <c r="G2" i="162" s="1"/>
  <c r="G95" i="162" s="1"/>
  <c r="G91" i="162" s="1"/>
  <c r="H109" i="162"/>
  <c r="E26" i="243" s="1"/>
  <c r="H87" i="162"/>
  <c r="N91" i="162"/>
  <c r="F78" i="162"/>
  <c r="R92" i="162"/>
  <c r="I49" i="162"/>
  <c r="I2" i="162" s="1"/>
  <c r="I95" i="162" s="1"/>
  <c r="I91" i="162" s="1"/>
  <c r="J91" i="161"/>
  <c r="L78" i="161"/>
  <c r="G91" i="161"/>
  <c r="R93" i="161"/>
  <c r="F78" i="161"/>
  <c r="K49" i="161"/>
  <c r="K2" i="161" s="1"/>
  <c r="K95" i="161" s="1"/>
  <c r="K91" i="161" s="1"/>
  <c r="I78" i="161"/>
  <c r="P91" i="161"/>
  <c r="O71" i="161"/>
  <c r="M49" i="161"/>
  <c r="M2" i="161" s="1"/>
  <c r="M95" i="161" s="1"/>
  <c r="M91" i="161" s="1"/>
  <c r="J78" i="161"/>
  <c r="H91" i="161"/>
  <c r="G78" i="161"/>
  <c r="N49" i="161"/>
  <c r="N2" i="161" s="1"/>
  <c r="N95" i="161" s="1"/>
  <c r="N91" i="161" s="1"/>
  <c r="I2" i="161"/>
  <c r="I95" i="161" s="1"/>
  <c r="I91" i="161" s="1"/>
  <c r="R92" i="161"/>
  <c r="K109" i="160"/>
  <c r="H24" i="243" s="1"/>
  <c r="K87" i="160"/>
  <c r="M109" i="160"/>
  <c r="J24" i="243" s="1"/>
  <c r="M87" i="160"/>
  <c r="R92" i="160"/>
  <c r="R15" i="160"/>
  <c r="N49" i="160"/>
  <c r="N2" i="160" s="1"/>
  <c r="H49" i="160"/>
  <c r="H2" i="160" s="1"/>
  <c r="H95" i="160" s="1"/>
  <c r="H91" i="160" s="1"/>
  <c r="F78" i="160"/>
  <c r="O49" i="160"/>
  <c r="J91" i="160"/>
  <c r="P87" i="160"/>
  <c r="P109" i="160"/>
  <c r="M24" i="243" s="1"/>
  <c r="G49" i="160"/>
  <c r="G2" i="160" s="1"/>
  <c r="G95" i="160" s="1"/>
  <c r="G91" i="160" s="1"/>
  <c r="I49" i="160"/>
  <c r="I2" i="160" s="1"/>
  <c r="I95" i="160" s="1"/>
  <c r="I91" i="160" s="1"/>
  <c r="N92" i="160"/>
  <c r="P109" i="159"/>
  <c r="M23" i="243" s="1"/>
  <c r="P87" i="159"/>
  <c r="N49" i="159"/>
  <c r="N2" i="159" s="1"/>
  <c r="N95" i="159" s="1"/>
  <c r="N91" i="159" s="1"/>
  <c r="G49" i="159"/>
  <c r="G2" i="159" s="1"/>
  <c r="G95" i="159" s="1"/>
  <c r="G91" i="159" s="1"/>
  <c r="G78" i="159"/>
  <c r="H49" i="159"/>
  <c r="H2" i="159" s="1"/>
  <c r="H95" i="159" s="1"/>
  <c r="H91" i="159" s="1"/>
  <c r="J49" i="159"/>
  <c r="J2" i="159" s="1"/>
  <c r="J95" i="159" s="1"/>
  <c r="J91" i="159" s="1"/>
  <c r="O71" i="159"/>
  <c r="M109" i="159"/>
  <c r="J23" i="243" s="1"/>
  <c r="M87" i="159"/>
  <c r="N78" i="159"/>
  <c r="F78" i="159"/>
  <c r="I49" i="159"/>
  <c r="I2" i="159" s="1"/>
  <c r="I95" i="159" s="1"/>
  <c r="I91" i="159" s="1"/>
  <c r="I78" i="159"/>
  <c r="H78" i="159"/>
  <c r="K49" i="159"/>
  <c r="K2" i="159" s="1"/>
  <c r="K95" i="159" s="1"/>
  <c r="K91" i="159" s="1"/>
  <c r="P109" i="158"/>
  <c r="M22" i="243" s="1"/>
  <c r="P87" i="158"/>
  <c r="N2" i="158"/>
  <c r="M109" i="158"/>
  <c r="J22" i="243" s="1"/>
  <c r="M87" i="158"/>
  <c r="K109" i="158"/>
  <c r="H22" i="243" s="1"/>
  <c r="K87" i="158"/>
  <c r="R69" i="158"/>
  <c r="O71" i="158"/>
  <c r="J91" i="158"/>
  <c r="M78" i="158"/>
  <c r="R94" i="158"/>
  <c r="I78" i="158"/>
  <c r="J78" i="158"/>
  <c r="G49" i="158"/>
  <c r="G2" i="158" s="1"/>
  <c r="G95" i="158" s="1"/>
  <c r="G91" i="158" s="1"/>
  <c r="H91" i="158"/>
  <c r="I2" i="158"/>
  <c r="I95" i="158" s="1"/>
  <c r="I91" i="158" s="1"/>
  <c r="F78" i="158"/>
  <c r="L78" i="158"/>
  <c r="N92" i="158"/>
  <c r="R92" i="158" s="1"/>
  <c r="M109" i="157"/>
  <c r="J21" i="243" s="1"/>
  <c r="M87" i="157"/>
  <c r="G109" i="157"/>
  <c r="D21" i="243" s="1"/>
  <c r="G87" i="157"/>
  <c r="I109" i="157"/>
  <c r="F21" i="243" s="1"/>
  <c r="I87" i="157"/>
  <c r="N78" i="157"/>
  <c r="H91" i="157"/>
  <c r="K109" i="157"/>
  <c r="H21" i="243" s="1"/>
  <c r="K87" i="157"/>
  <c r="P2" i="157"/>
  <c r="P95" i="157" s="1"/>
  <c r="P91" i="157" s="1"/>
  <c r="J91" i="157"/>
  <c r="R88" i="157"/>
  <c r="R93" i="156"/>
  <c r="R88" i="156"/>
  <c r="L78" i="156"/>
  <c r="P91" i="156"/>
  <c r="N49" i="156"/>
  <c r="N2" i="156" s="1"/>
  <c r="G78" i="156"/>
  <c r="M49" i="156"/>
  <c r="M2" i="156" s="1"/>
  <c r="M95" i="156" s="1"/>
  <c r="M91" i="156" s="1"/>
  <c r="F78" i="156"/>
  <c r="K91" i="156"/>
  <c r="G95" i="156"/>
  <c r="G91" i="156" s="1"/>
  <c r="R62" i="156"/>
  <c r="H95" i="156"/>
  <c r="H91" i="156" s="1"/>
  <c r="J49" i="156"/>
  <c r="J2" i="156" s="1"/>
  <c r="J95" i="156" s="1"/>
  <c r="J91" i="156" s="1"/>
  <c r="N78" i="156"/>
  <c r="I49" i="156"/>
  <c r="I2" i="156" s="1"/>
  <c r="I95" i="156" s="1"/>
  <c r="I91" i="156" s="1"/>
  <c r="N92" i="156"/>
  <c r="G109" i="155"/>
  <c r="D19" i="243" s="1"/>
  <c r="G87" i="155"/>
  <c r="H87" i="155"/>
  <c r="H109" i="155"/>
  <c r="E19" i="243" s="1"/>
  <c r="P2" i="155"/>
  <c r="P95" i="155" s="1"/>
  <c r="P91" i="155" s="1"/>
  <c r="N109" i="155"/>
  <c r="K19" i="243" s="1"/>
  <c r="N87" i="155"/>
  <c r="J109" i="155"/>
  <c r="G19" i="243" s="1"/>
  <c r="J87" i="155"/>
  <c r="I87" i="155"/>
  <c r="I109" i="155"/>
  <c r="F19" i="243" s="1"/>
  <c r="K109" i="155"/>
  <c r="H19" i="243" s="1"/>
  <c r="K87" i="155"/>
  <c r="R15" i="155"/>
  <c r="M109" i="155"/>
  <c r="J19" i="243" s="1"/>
  <c r="M87" i="155"/>
  <c r="M87" i="154"/>
  <c r="M109" i="154"/>
  <c r="J18" i="243" s="1"/>
  <c r="J95" i="154"/>
  <c r="J91" i="154" s="1"/>
  <c r="P2" i="154"/>
  <c r="P95" i="154" s="1"/>
  <c r="P91" i="154" s="1"/>
  <c r="R52" i="154"/>
  <c r="H91" i="154"/>
  <c r="K49" i="154"/>
  <c r="K2" i="154" s="1"/>
  <c r="K95" i="154" s="1"/>
  <c r="K91" i="154" s="1"/>
  <c r="F78" i="154"/>
  <c r="I109" i="154"/>
  <c r="F18" i="243" s="1"/>
  <c r="I87" i="154"/>
  <c r="G49" i="154"/>
  <c r="G2" i="154" s="1"/>
  <c r="G95" i="154" s="1"/>
  <c r="G91" i="154" s="1"/>
  <c r="N92" i="154"/>
  <c r="N95" i="154" s="1"/>
  <c r="G87" i="153"/>
  <c r="G109" i="153"/>
  <c r="D17" i="243" s="1"/>
  <c r="K109" i="153"/>
  <c r="H17" i="243" s="1"/>
  <c r="K87" i="153"/>
  <c r="P109" i="153"/>
  <c r="M17" i="243" s="1"/>
  <c r="P87" i="153"/>
  <c r="M78" i="153"/>
  <c r="N92" i="153"/>
  <c r="L78" i="153"/>
  <c r="J78" i="153"/>
  <c r="I78" i="153"/>
  <c r="R15" i="153"/>
  <c r="R50" i="153"/>
  <c r="F78" i="153"/>
  <c r="N2" i="152"/>
  <c r="N95" i="152" s="1"/>
  <c r="N91" i="152" s="1"/>
  <c r="H95" i="152"/>
  <c r="H91" i="152" s="1"/>
  <c r="K91" i="152"/>
  <c r="P91" i="152"/>
  <c r="N78" i="152"/>
  <c r="I2" i="152"/>
  <c r="I95" i="152" s="1"/>
  <c r="I91" i="152" s="1"/>
  <c r="R51" i="152"/>
  <c r="I78" i="152"/>
  <c r="G2" i="152"/>
  <c r="G95" i="152" s="1"/>
  <c r="G91" i="152" s="1"/>
  <c r="R88" i="152"/>
  <c r="M78" i="152"/>
  <c r="M91" i="152"/>
  <c r="R93" i="152"/>
  <c r="F78" i="152"/>
  <c r="J91" i="151"/>
  <c r="N91" i="151"/>
  <c r="G91" i="151"/>
  <c r="G78" i="151"/>
  <c r="R88" i="151"/>
  <c r="Q93" i="151"/>
  <c r="R93" i="151" s="1"/>
  <c r="H2" i="151"/>
  <c r="H95" i="151" s="1"/>
  <c r="H91" i="151" s="1"/>
  <c r="N78" i="151"/>
  <c r="R50" i="151"/>
  <c r="K91" i="151"/>
  <c r="M95" i="151"/>
  <c r="M91" i="151" s="1"/>
  <c r="I78" i="151"/>
  <c r="R92" i="150"/>
  <c r="R93" i="150"/>
  <c r="J2" i="150"/>
  <c r="J95" i="150" s="1"/>
  <c r="L71" i="150"/>
  <c r="L78" i="150" s="1"/>
  <c r="H2" i="150"/>
  <c r="H95" i="150" s="1"/>
  <c r="J91" i="150"/>
  <c r="G91" i="150"/>
  <c r="F78" i="150"/>
  <c r="I2" i="150"/>
  <c r="I95" i="150" s="1"/>
  <c r="I91" i="150" s="1"/>
  <c r="P91" i="150"/>
  <c r="R50" i="150"/>
  <c r="K91" i="150"/>
  <c r="N2" i="150"/>
  <c r="N95" i="150" s="1"/>
  <c r="N91" i="150" s="1"/>
  <c r="M2" i="150"/>
  <c r="M95" i="150" s="1"/>
  <c r="M91" i="150" s="1"/>
  <c r="H91" i="150"/>
  <c r="Q93" i="150"/>
  <c r="K109" i="149"/>
  <c r="H13" i="243" s="1"/>
  <c r="K87" i="149"/>
  <c r="G87" i="149"/>
  <c r="G109" i="149"/>
  <c r="D13" i="243" s="1"/>
  <c r="M87" i="149"/>
  <c r="M109" i="149"/>
  <c r="J13" i="243" s="1"/>
  <c r="F78" i="149"/>
  <c r="H2" i="149"/>
  <c r="H95" i="149" s="1"/>
  <c r="H91" i="149" s="1"/>
  <c r="P49" i="149"/>
  <c r="P2" i="149" s="1"/>
  <c r="P95" i="149" s="1"/>
  <c r="P91" i="149" s="1"/>
  <c r="M78" i="149"/>
  <c r="N49" i="149"/>
  <c r="N2" i="149" s="1"/>
  <c r="R64" i="149"/>
  <c r="N78" i="149"/>
  <c r="N92" i="149"/>
  <c r="I2" i="149"/>
  <c r="I95" i="149" s="1"/>
  <c r="I91" i="149" s="1"/>
  <c r="J91" i="149"/>
  <c r="G2" i="148"/>
  <c r="G95" i="148" s="1"/>
  <c r="G91" i="148" s="1"/>
  <c r="M2" i="148"/>
  <c r="M95" i="148" s="1"/>
  <c r="M91" i="148" s="1"/>
  <c r="I2" i="148"/>
  <c r="I95" i="148" s="1"/>
  <c r="I91" i="148" s="1"/>
  <c r="N92" i="148"/>
  <c r="R92" i="148" s="1"/>
  <c r="M78" i="148"/>
  <c r="R93" i="148"/>
  <c r="I78" i="148"/>
  <c r="F78" i="148"/>
  <c r="G78" i="148"/>
  <c r="N2" i="148"/>
  <c r="J2" i="148"/>
  <c r="J95" i="148" s="1"/>
  <c r="J91" i="148" s="1"/>
  <c r="K95" i="148"/>
  <c r="K91" i="148" s="1"/>
  <c r="H91" i="148"/>
  <c r="P91" i="148"/>
  <c r="K109" i="147"/>
  <c r="H11" i="243" s="1"/>
  <c r="K87" i="147"/>
  <c r="N78" i="147"/>
  <c r="N2" i="147"/>
  <c r="G49" i="147"/>
  <c r="G2" i="147" s="1"/>
  <c r="G95" i="147" s="1"/>
  <c r="G91" i="147" s="1"/>
  <c r="P2" i="147"/>
  <c r="P95" i="147" s="1"/>
  <c r="P91" i="147" s="1"/>
  <c r="H91" i="147"/>
  <c r="R62" i="147"/>
  <c r="I87" i="147"/>
  <c r="I109" i="147"/>
  <c r="F11" i="243" s="1"/>
  <c r="J95" i="147"/>
  <c r="J91" i="147" s="1"/>
  <c r="M87" i="147"/>
  <c r="M109" i="147"/>
  <c r="J11" i="243" s="1"/>
  <c r="N92" i="147"/>
  <c r="L78" i="146"/>
  <c r="N92" i="146"/>
  <c r="M49" i="146"/>
  <c r="M2" i="146" s="1"/>
  <c r="M95" i="146" s="1"/>
  <c r="M91" i="146" s="1"/>
  <c r="K49" i="146"/>
  <c r="K2" i="146" s="1"/>
  <c r="K95" i="146" s="1"/>
  <c r="K91" i="146" s="1"/>
  <c r="R93" i="146"/>
  <c r="N95" i="146"/>
  <c r="P109" i="146"/>
  <c r="M10" i="243" s="1"/>
  <c r="P87" i="146"/>
  <c r="F78" i="146"/>
  <c r="H91" i="146"/>
  <c r="J49" i="146"/>
  <c r="J2" i="146" s="1"/>
  <c r="J95" i="146" s="1"/>
  <c r="J91" i="146" s="1"/>
  <c r="R92" i="146"/>
  <c r="O71" i="146"/>
  <c r="I49" i="146"/>
  <c r="I2" i="146" s="1"/>
  <c r="I95" i="146" s="1"/>
  <c r="I91" i="146" s="1"/>
  <c r="G49" i="146"/>
  <c r="G2" i="146" s="1"/>
  <c r="G95" i="146" s="1"/>
  <c r="G91" i="146" s="1"/>
  <c r="I91" i="145"/>
  <c r="O71" i="145"/>
  <c r="N71" i="145"/>
  <c r="N2" i="145" s="1"/>
  <c r="Q93" i="145"/>
  <c r="R93" i="145" s="1"/>
  <c r="P2" i="145"/>
  <c r="P95" i="145" s="1"/>
  <c r="P91" i="145" s="1"/>
  <c r="N92" i="145"/>
  <c r="G91" i="145"/>
  <c r="K2" i="145"/>
  <c r="K95" i="145" s="1"/>
  <c r="K91" i="145" s="1"/>
  <c r="O49" i="145"/>
  <c r="R92" i="145"/>
  <c r="M91" i="145"/>
  <c r="H95" i="145"/>
  <c r="H91" i="145" s="1"/>
  <c r="J49" i="145"/>
  <c r="J2" i="145" s="1"/>
  <c r="J95" i="145" s="1"/>
  <c r="J91" i="145" s="1"/>
  <c r="K109" i="144"/>
  <c r="H8" i="243" s="1"/>
  <c r="K87" i="144"/>
  <c r="G109" i="144"/>
  <c r="D8" i="243" s="1"/>
  <c r="G87" i="144"/>
  <c r="H2" i="144"/>
  <c r="H95" i="144" s="1"/>
  <c r="H91" i="144" s="1"/>
  <c r="O71" i="144"/>
  <c r="O49" i="144"/>
  <c r="N49" i="144"/>
  <c r="N2" i="144" s="1"/>
  <c r="N95" i="144" s="1"/>
  <c r="N91" i="144" s="1"/>
  <c r="J78" i="144"/>
  <c r="H78" i="144"/>
  <c r="F78" i="144"/>
  <c r="M49" i="144"/>
  <c r="M2" i="144" s="1"/>
  <c r="M95" i="144" s="1"/>
  <c r="M91" i="144" s="1"/>
  <c r="J49" i="144"/>
  <c r="J2" i="144" s="1"/>
  <c r="J95" i="144" s="1"/>
  <c r="J91" i="144" s="1"/>
  <c r="L78" i="144"/>
  <c r="I78" i="144"/>
  <c r="R50" i="144"/>
  <c r="P49" i="144"/>
  <c r="P2" i="144" s="1"/>
  <c r="P95" i="144" s="1"/>
  <c r="P91" i="144" s="1"/>
  <c r="I49" i="144"/>
  <c r="I2" i="144" s="1"/>
  <c r="I95" i="144" s="1"/>
  <c r="I91" i="144" s="1"/>
  <c r="K78" i="144"/>
  <c r="R93" i="144"/>
  <c r="H95" i="143"/>
  <c r="H91" i="143" s="1"/>
  <c r="K78" i="143"/>
  <c r="O49" i="143"/>
  <c r="M78" i="143"/>
  <c r="I49" i="143"/>
  <c r="I2" i="143" s="1"/>
  <c r="I95" i="143" s="1"/>
  <c r="I91" i="143" s="1"/>
  <c r="J49" i="143"/>
  <c r="J2" i="143" s="1"/>
  <c r="J95" i="143" s="1"/>
  <c r="J91" i="143" s="1"/>
  <c r="K49" i="143"/>
  <c r="K2" i="143" s="1"/>
  <c r="K95" i="143" s="1"/>
  <c r="K91" i="143" s="1"/>
  <c r="F78" i="143"/>
  <c r="P91" i="143"/>
  <c r="O71" i="143"/>
  <c r="R50" i="143"/>
  <c r="N92" i="143"/>
  <c r="Q93" i="143"/>
  <c r="Q93" i="239" s="1"/>
  <c r="M2" i="143"/>
  <c r="M95" i="143" s="1"/>
  <c r="M91" i="143" s="1"/>
  <c r="I78" i="143"/>
  <c r="G91" i="143"/>
  <c r="R92" i="143"/>
  <c r="N49" i="143"/>
  <c r="N2" i="143" s="1"/>
  <c r="P109" i="142"/>
  <c r="M6" i="243" s="1"/>
  <c r="P87" i="142"/>
  <c r="I109" i="142"/>
  <c r="F6" i="243" s="1"/>
  <c r="I87" i="142"/>
  <c r="M87" i="142"/>
  <c r="M109" i="142"/>
  <c r="J6" i="243" s="1"/>
  <c r="K87" i="142"/>
  <c r="K109" i="142"/>
  <c r="H6" i="243" s="1"/>
  <c r="N78" i="142"/>
  <c r="I78" i="142"/>
  <c r="O71" i="142"/>
  <c r="M78" i="142"/>
  <c r="F78" i="142"/>
  <c r="N92" i="142"/>
  <c r="L78" i="142"/>
  <c r="H2" i="142"/>
  <c r="H95" i="142" s="1"/>
  <c r="H91" i="142" s="1"/>
  <c r="J95" i="142"/>
  <c r="J91" i="142" s="1"/>
  <c r="N2" i="142"/>
  <c r="N95" i="142" s="1"/>
  <c r="R92" i="142"/>
  <c r="G2" i="142"/>
  <c r="G95" i="142" s="1"/>
  <c r="G91" i="142" s="1"/>
  <c r="G109" i="140"/>
  <c r="D5" i="243" s="1"/>
  <c r="G87" i="140"/>
  <c r="K109" i="140"/>
  <c r="H5" i="243" s="1"/>
  <c r="K87" i="140"/>
  <c r="I109" i="140"/>
  <c r="F5" i="243" s="1"/>
  <c r="I87" i="140"/>
  <c r="N95" i="140"/>
  <c r="N91" i="140" s="1"/>
  <c r="P2" i="140"/>
  <c r="P95" i="140" s="1"/>
  <c r="P91" i="140" s="1"/>
  <c r="M109" i="140"/>
  <c r="J5" i="243" s="1"/>
  <c r="M87" i="140"/>
  <c r="H49" i="140"/>
  <c r="H2" i="140" s="1"/>
  <c r="H95" i="140" s="1"/>
  <c r="H91" i="140" s="1"/>
  <c r="F78" i="140"/>
  <c r="J95" i="140"/>
  <c r="J91" i="140" s="1"/>
  <c r="G109" i="139"/>
  <c r="D4" i="243" s="1"/>
  <c r="P109" i="139"/>
  <c r="M4" i="243" s="1"/>
  <c r="P87" i="139"/>
  <c r="I109" i="139"/>
  <c r="F4" i="243" s="1"/>
  <c r="I87" i="139"/>
  <c r="L71" i="139"/>
  <c r="L78" i="139" s="1"/>
  <c r="F78" i="139"/>
  <c r="N95" i="139"/>
  <c r="N91" i="139" s="1"/>
  <c r="R92" i="139"/>
  <c r="J87" i="139"/>
  <c r="J109" i="139"/>
  <c r="G4" i="243" s="1"/>
  <c r="H109" i="139"/>
  <c r="E4" i="243" s="1"/>
  <c r="H87" i="139"/>
  <c r="M2" i="139"/>
  <c r="M95" i="139" s="1"/>
  <c r="M91" i="139" s="1"/>
  <c r="O71" i="141"/>
  <c r="H2" i="141"/>
  <c r="I2" i="141"/>
  <c r="F78" i="141"/>
  <c r="N92" i="141"/>
  <c r="N95" i="141" s="1"/>
  <c r="K78" i="141"/>
  <c r="I2" i="138"/>
  <c r="I95" i="138" s="1"/>
  <c r="G91" i="138"/>
  <c r="K91" i="138"/>
  <c r="F78" i="138"/>
  <c r="M2" i="138"/>
  <c r="M95" i="138" s="1"/>
  <c r="I91" i="138"/>
  <c r="H2" i="138"/>
  <c r="H95" i="138" s="1"/>
  <c r="H91" i="138" s="1"/>
  <c r="R93" i="138"/>
  <c r="O71" i="138"/>
  <c r="H78" i="138"/>
  <c r="P91" i="138"/>
  <c r="N49" i="138"/>
  <c r="N2" i="138" s="1"/>
  <c r="N95" i="138" s="1"/>
  <c r="M91" i="138"/>
  <c r="J49" i="138"/>
  <c r="J2" i="138" s="1"/>
  <c r="J95" i="138" s="1"/>
  <c r="J91" i="138" s="1"/>
  <c r="N92" i="138"/>
  <c r="G15" i="134"/>
  <c r="K103" i="242" l="1"/>
  <c r="K109" i="139"/>
  <c r="H4" i="243" s="1"/>
  <c r="E103" i="242"/>
  <c r="I78" i="239"/>
  <c r="I109" i="153"/>
  <c r="F17" i="243" s="1"/>
  <c r="M87" i="153"/>
  <c r="M78" i="239"/>
  <c r="O49" i="239"/>
  <c r="K49" i="239"/>
  <c r="G49" i="239"/>
  <c r="H49" i="239"/>
  <c r="M49" i="239"/>
  <c r="I49" i="239"/>
  <c r="P49" i="239"/>
  <c r="R93" i="239"/>
  <c r="H109" i="221"/>
  <c r="E85" i="243" s="1"/>
  <c r="H87" i="221"/>
  <c r="M95" i="141"/>
  <c r="M2" i="239"/>
  <c r="K95" i="141"/>
  <c r="K2" i="239"/>
  <c r="R92" i="188"/>
  <c r="P95" i="239"/>
  <c r="P91" i="141"/>
  <c r="N71" i="239"/>
  <c r="N78" i="239" s="1"/>
  <c r="K87" i="213"/>
  <c r="K109" i="213"/>
  <c r="H77" i="243" s="1"/>
  <c r="G95" i="141"/>
  <c r="H78" i="239"/>
  <c r="N92" i="239"/>
  <c r="R92" i="239" s="1"/>
  <c r="H95" i="141"/>
  <c r="H2" i="239"/>
  <c r="N78" i="145"/>
  <c r="N95" i="148"/>
  <c r="N95" i="206"/>
  <c r="N2" i="218"/>
  <c r="N95" i="218" s="1"/>
  <c r="N91" i="218" s="1"/>
  <c r="N95" i="232"/>
  <c r="D103" i="242"/>
  <c r="J2" i="239"/>
  <c r="J95" i="141"/>
  <c r="N95" i="157"/>
  <c r="N91" i="157" s="1"/>
  <c r="G103" i="242"/>
  <c r="L71" i="239"/>
  <c r="L78" i="239" s="1"/>
  <c r="I103" i="242"/>
  <c r="I95" i="141"/>
  <c r="I2" i="239"/>
  <c r="N95" i="143"/>
  <c r="N95" i="156"/>
  <c r="N95" i="200"/>
  <c r="N2" i="230"/>
  <c r="N95" i="230" s="1"/>
  <c r="N91" i="230" s="1"/>
  <c r="N95" i="238"/>
  <c r="J103" i="242"/>
  <c r="K78" i="239"/>
  <c r="O71" i="239"/>
  <c r="N95" i="145"/>
  <c r="N91" i="145" s="1"/>
  <c r="P2" i="239"/>
  <c r="H103" i="242"/>
  <c r="O77" i="239"/>
  <c r="R73" i="239"/>
  <c r="H109" i="238"/>
  <c r="E102" i="243" s="1"/>
  <c r="H87" i="238"/>
  <c r="N91" i="238"/>
  <c r="M109" i="238"/>
  <c r="J102" i="243" s="1"/>
  <c r="M87" i="238"/>
  <c r="K109" i="238"/>
  <c r="H102" i="243" s="1"/>
  <c r="K87" i="238"/>
  <c r="J109" i="238"/>
  <c r="G102" i="243" s="1"/>
  <c r="J87" i="238"/>
  <c r="P109" i="238"/>
  <c r="M102" i="243" s="1"/>
  <c r="P87" i="238"/>
  <c r="I109" i="238"/>
  <c r="F102" i="243" s="1"/>
  <c r="I87" i="238"/>
  <c r="P109" i="237"/>
  <c r="M101" i="243" s="1"/>
  <c r="P87" i="237"/>
  <c r="N87" i="237"/>
  <c r="N109" i="237"/>
  <c r="K101" i="243" s="1"/>
  <c r="K109" i="237"/>
  <c r="H101" i="243" s="1"/>
  <c r="K87" i="237"/>
  <c r="G109" i="237"/>
  <c r="D101" i="243" s="1"/>
  <c r="G87" i="237"/>
  <c r="J87" i="237"/>
  <c r="J109" i="237"/>
  <c r="G101" i="243" s="1"/>
  <c r="M109" i="237"/>
  <c r="J101" i="243" s="1"/>
  <c r="M87" i="237"/>
  <c r="H87" i="237"/>
  <c r="H109" i="237"/>
  <c r="E101" i="243" s="1"/>
  <c r="I109" i="237"/>
  <c r="F101" i="243" s="1"/>
  <c r="I87" i="237"/>
  <c r="R93" i="237"/>
  <c r="J109" i="236"/>
  <c r="G100" i="243" s="1"/>
  <c r="J87" i="236"/>
  <c r="H109" i="236"/>
  <c r="E100" i="243" s="1"/>
  <c r="H87" i="236"/>
  <c r="G109" i="236"/>
  <c r="D100" i="243" s="1"/>
  <c r="G87" i="236"/>
  <c r="N95" i="236"/>
  <c r="N91" i="236" s="1"/>
  <c r="R92" i="236"/>
  <c r="I109" i="236"/>
  <c r="F100" i="243" s="1"/>
  <c r="I87" i="236"/>
  <c r="N109" i="235"/>
  <c r="K99" i="243" s="1"/>
  <c r="N87" i="235"/>
  <c r="J87" i="235"/>
  <c r="J109" i="235"/>
  <c r="G99" i="243" s="1"/>
  <c r="K109" i="235"/>
  <c r="H99" i="243" s="1"/>
  <c r="K87" i="235"/>
  <c r="P109" i="235"/>
  <c r="M99" i="243" s="1"/>
  <c r="P87" i="235"/>
  <c r="I109" i="235"/>
  <c r="F99" i="243" s="1"/>
  <c r="I87" i="235"/>
  <c r="M109" i="235"/>
  <c r="J99" i="243" s="1"/>
  <c r="M87" i="235"/>
  <c r="H109" i="235"/>
  <c r="E99" i="243" s="1"/>
  <c r="H87" i="235"/>
  <c r="I109" i="234"/>
  <c r="F98" i="243" s="1"/>
  <c r="I87" i="234"/>
  <c r="P109" i="234"/>
  <c r="M98" i="243" s="1"/>
  <c r="P87" i="234"/>
  <c r="K109" i="234"/>
  <c r="H98" i="243" s="1"/>
  <c r="K87" i="234"/>
  <c r="H109" i="234"/>
  <c r="E98" i="243" s="1"/>
  <c r="H87" i="234"/>
  <c r="G2" i="234"/>
  <c r="G95" i="234" s="1"/>
  <c r="G91" i="234" s="1"/>
  <c r="M109" i="234"/>
  <c r="J98" i="243" s="1"/>
  <c r="M87" i="234"/>
  <c r="N109" i="233"/>
  <c r="K97" i="243" s="1"/>
  <c r="N87" i="233"/>
  <c r="H87" i="233"/>
  <c r="H109" i="233"/>
  <c r="E97" i="243" s="1"/>
  <c r="J109" i="233"/>
  <c r="G97" i="243" s="1"/>
  <c r="J87" i="233"/>
  <c r="I109" i="233"/>
  <c r="F97" i="243" s="1"/>
  <c r="I87" i="233"/>
  <c r="J109" i="232"/>
  <c r="G96" i="243" s="1"/>
  <c r="J87" i="232"/>
  <c r="N91" i="232"/>
  <c r="I109" i="232"/>
  <c r="F96" i="243" s="1"/>
  <c r="I87" i="232"/>
  <c r="G109" i="232"/>
  <c r="D96" i="243" s="1"/>
  <c r="G87" i="232"/>
  <c r="H109" i="232"/>
  <c r="E96" i="243" s="1"/>
  <c r="H87" i="232"/>
  <c r="P109" i="232"/>
  <c r="M96" i="243" s="1"/>
  <c r="P87" i="232"/>
  <c r="M87" i="232"/>
  <c r="M109" i="232"/>
  <c r="J96" i="243" s="1"/>
  <c r="J87" i="231"/>
  <c r="J109" i="231"/>
  <c r="G95" i="243" s="1"/>
  <c r="H87" i="231"/>
  <c r="H109" i="231"/>
  <c r="E95" i="243" s="1"/>
  <c r="N109" i="231"/>
  <c r="K95" i="243" s="1"/>
  <c r="N87" i="231"/>
  <c r="G109" i="231"/>
  <c r="D95" i="243" s="1"/>
  <c r="G87" i="231"/>
  <c r="K109" i="231"/>
  <c r="H95" i="243" s="1"/>
  <c r="K87" i="231"/>
  <c r="I109" i="230"/>
  <c r="F94" i="243" s="1"/>
  <c r="I87" i="230"/>
  <c r="G109" i="230"/>
  <c r="D94" i="243" s="1"/>
  <c r="G87" i="230"/>
  <c r="P109" i="230"/>
  <c r="M94" i="243" s="1"/>
  <c r="P87" i="230"/>
  <c r="N109" i="230"/>
  <c r="K94" i="243" s="1"/>
  <c r="N87" i="230"/>
  <c r="M109" i="230"/>
  <c r="J94" i="243" s="1"/>
  <c r="M87" i="230"/>
  <c r="H109" i="230"/>
  <c r="E94" i="243" s="1"/>
  <c r="H87" i="230"/>
  <c r="K109" i="230"/>
  <c r="H94" i="243" s="1"/>
  <c r="K87" i="230"/>
  <c r="J109" i="230"/>
  <c r="G94" i="243" s="1"/>
  <c r="J87" i="230"/>
  <c r="N109" i="229"/>
  <c r="K93" i="243" s="1"/>
  <c r="N87" i="229"/>
  <c r="H109" i="229"/>
  <c r="E93" i="243" s="1"/>
  <c r="H87" i="229"/>
  <c r="M109" i="229"/>
  <c r="J93" i="243" s="1"/>
  <c r="M87" i="229"/>
  <c r="G87" i="229"/>
  <c r="G109" i="229"/>
  <c r="D93" i="243" s="1"/>
  <c r="J109" i="229"/>
  <c r="G93" i="243" s="1"/>
  <c r="J87" i="229"/>
  <c r="I109" i="229"/>
  <c r="F93" i="243" s="1"/>
  <c r="I87" i="229"/>
  <c r="H87" i="228"/>
  <c r="H109" i="228"/>
  <c r="E92" i="243" s="1"/>
  <c r="K109" i="228"/>
  <c r="H92" i="243" s="1"/>
  <c r="K87" i="228"/>
  <c r="J109" i="228"/>
  <c r="G92" i="243" s="1"/>
  <c r="J87" i="228"/>
  <c r="N95" i="228"/>
  <c r="N91" i="228" s="1"/>
  <c r="I109" i="228"/>
  <c r="F92" i="243" s="1"/>
  <c r="I87" i="228"/>
  <c r="N109" i="227"/>
  <c r="K91" i="243" s="1"/>
  <c r="N87" i="227"/>
  <c r="M109" i="227"/>
  <c r="J91" i="243" s="1"/>
  <c r="M87" i="227"/>
  <c r="J87" i="227"/>
  <c r="J109" i="227"/>
  <c r="G91" i="243" s="1"/>
  <c r="H109" i="227"/>
  <c r="E91" i="243" s="1"/>
  <c r="H87" i="227"/>
  <c r="K109" i="227"/>
  <c r="H91" i="243" s="1"/>
  <c r="K87" i="227"/>
  <c r="G87" i="226"/>
  <c r="G109" i="226"/>
  <c r="D90" i="243" s="1"/>
  <c r="N95" i="226"/>
  <c r="J109" i="226"/>
  <c r="G90" i="243" s="1"/>
  <c r="J87" i="226"/>
  <c r="H109" i="226"/>
  <c r="E90" i="243" s="1"/>
  <c r="H87" i="226"/>
  <c r="K87" i="226"/>
  <c r="K109" i="226"/>
  <c r="H90" i="243" s="1"/>
  <c r="I109" i="226"/>
  <c r="F90" i="243" s="1"/>
  <c r="I87" i="226"/>
  <c r="P109" i="226"/>
  <c r="M90" i="243" s="1"/>
  <c r="P87" i="226"/>
  <c r="N91" i="226"/>
  <c r="I87" i="225"/>
  <c r="I109" i="225"/>
  <c r="F89" i="243" s="1"/>
  <c r="J109" i="225"/>
  <c r="G89" i="243" s="1"/>
  <c r="J87" i="225"/>
  <c r="K109" i="225"/>
  <c r="H89" i="243" s="1"/>
  <c r="K87" i="225"/>
  <c r="N2" i="225"/>
  <c r="N95" i="225" s="1"/>
  <c r="N91" i="225" s="1"/>
  <c r="G109" i="225"/>
  <c r="D89" i="243" s="1"/>
  <c r="G87" i="225"/>
  <c r="M109" i="225"/>
  <c r="J89" i="243" s="1"/>
  <c r="M87" i="225"/>
  <c r="P109" i="225"/>
  <c r="M89" i="243" s="1"/>
  <c r="P87" i="225"/>
  <c r="R92" i="225"/>
  <c r="H87" i="225"/>
  <c r="H109" i="225"/>
  <c r="E89" i="243" s="1"/>
  <c r="R93" i="225"/>
  <c r="N87" i="224"/>
  <c r="N109" i="224"/>
  <c r="K88" i="243" s="1"/>
  <c r="J109" i="224"/>
  <c r="G88" i="243" s="1"/>
  <c r="J87" i="224"/>
  <c r="N78" i="224"/>
  <c r="I109" i="224"/>
  <c r="F88" i="243" s="1"/>
  <c r="I87" i="224"/>
  <c r="H87" i="224"/>
  <c r="H109" i="224"/>
  <c r="E88" i="243" s="1"/>
  <c r="N109" i="223"/>
  <c r="K87" i="243" s="1"/>
  <c r="N87" i="223"/>
  <c r="P109" i="223"/>
  <c r="M87" i="243" s="1"/>
  <c r="P87" i="223"/>
  <c r="N78" i="223"/>
  <c r="I109" i="222"/>
  <c r="F86" i="243" s="1"/>
  <c r="I87" i="222"/>
  <c r="M109" i="222"/>
  <c r="J86" i="243" s="1"/>
  <c r="M87" i="222"/>
  <c r="N95" i="222"/>
  <c r="N91" i="222" s="1"/>
  <c r="J87" i="222"/>
  <c r="J109" i="222"/>
  <c r="G86" i="243" s="1"/>
  <c r="H109" i="222"/>
  <c r="E86" i="243" s="1"/>
  <c r="H87" i="222"/>
  <c r="G109" i="222"/>
  <c r="D86" i="243" s="1"/>
  <c r="G87" i="222"/>
  <c r="P109" i="222"/>
  <c r="M86" i="243" s="1"/>
  <c r="P87" i="222"/>
  <c r="K109" i="222"/>
  <c r="H86" i="243" s="1"/>
  <c r="K87" i="222"/>
  <c r="M109" i="221"/>
  <c r="J85" i="243" s="1"/>
  <c r="M87" i="221"/>
  <c r="N109" i="221"/>
  <c r="K85" i="243" s="1"/>
  <c r="N87" i="221"/>
  <c r="P109" i="221"/>
  <c r="M85" i="243" s="1"/>
  <c r="P87" i="221"/>
  <c r="G109" i="221"/>
  <c r="D85" i="243" s="1"/>
  <c r="G87" i="221"/>
  <c r="I109" i="221"/>
  <c r="F85" i="243" s="1"/>
  <c r="I87" i="221"/>
  <c r="K109" i="221"/>
  <c r="H85" i="243" s="1"/>
  <c r="K87" i="221"/>
  <c r="M109" i="220"/>
  <c r="J84" i="243" s="1"/>
  <c r="M87" i="220"/>
  <c r="I109" i="220"/>
  <c r="F84" i="243" s="1"/>
  <c r="I87" i="220"/>
  <c r="H87" i="220"/>
  <c r="H109" i="220"/>
  <c r="E84" i="243" s="1"/>
  <c r="K109" i="220"/>
  <c r="H84" i="243" s="1"/>
  <c r="K87" i="220"/>
  <c r="P109" i="220"/>
  <c r="M84" i="243" s="1"/>
  <c r="P87" i="220"/>
  <c r="J109" i="220"/>
  <c r="G84" i="243" s="1"/>
  <c r="J87" i="220"/>
  <c r="N87" i="220"/>
  <c r="N109" i="220"/>
  <c r="K84" i="243" s="1"/>
  <c r="G87" i="220"/>
  <c r="G109" i="220"/>
  <c r="D84" i="243" s="1"/>
  <c r="J109" i="219"/>
  <c r="G83" i="243" s="1"/>
  <c r="J87" i="219"/>
  <c r="N109" i="219"/>
  <c r="K83" i="243" s="1"/>
  <c r="N87" i="219"/>
  <c r="M87" i="219"/>
  <c r="M109" i="219"/>
  <c r="J83" i="243" s="1"/>
  <c r="I109" i="219"/>
  <c r="F83" i="243" s="1"/>
  <c r="I87" i="219"/>
  <c r="G109" i="219"/>
  <c r="D83" i="243" s="1"/>
  <c r="G87" i="219"/>
  <c r="P109" i="219"/>
  <c r="M83" i="243" s="1"/>
  <c r="P87" i="219"/>
  <c r="K109" i="219"/>
  <c r="H83" i="243" s="1"/>
  <c r="K87" i="219"/>
  <c r="H109" i="219"/>
  <c r="E83" i="243" s="1"/>
  <c r="H87" i="219"/>
  <c r="N109" i="218"/>
  <c r="K82" i="243" s="1"/>
  <c r="N87" i="218"/>
  <c r="I87" i="218"/>
  <c r="I109" i="218"/>
  <c r="F82" i="243" s="1"/>
  <c r="G87" i="218"/>
  <c r="G109" i="218"/>
  <c r="D82" i="243" s="1"/>
  <c r="M87" i="218"/>
  <c r="M109" i="218"/>
  <c r="J82" i="243" s="1"/>
  <c r="H109" i="218"/>
  <c r="E82" i="243" s="1"/>
  <c r="H87" i="218"/>
  <c r="J109" i="218"/>
  <c r="G82" i="243" s="1"/>
  <c r="J87" i="218"/>
  <c r="K87" i="218"/>
  <c r="K109" i="218"/>
  <c r="H82" i="243" s="1"/>
  <c r="P109" i="217"/>
  <c r="M81" i="243" s="1"/>
  <c r="P87" i="217"/>
  <c r="J109" i="217"/>
  <c r="G81" i="243" s="1"/>
  <c r="J87" i="217"/>
  <c r="K87" i="217"/>
  <c r="K109" i="217"/>
  <c r="H81" i="243" s="1"/>
  <c r="G109" i="217"/>
  <c r="D81" i="243" s="1"/>
  <c r="G87" i="217"/>
  <c r="H109" i="217"/>
  <c r="E81" i="243" s="1"/>
  <c r="H87" i="217"/>
  <c r="I109" i="217"/>
  <c r="F81" i="243" s="1"/>
  <c r="I87" i="217"/>
  <c r="N109" i="217"/>
  <c r="K81" i="243" s="1"/>
  <c r="N87" i="217"/>
  <c r="M109" i="217"/>
  <c r="J81" i="243" s="1"/>
  <c r="M87" i="217"/>
  <c r="R93" i="217"/>
  <c r="H109" i="216"/>
  <c r="E80" i="243" s="1"/>
  <c r="H87" i="216"/>
  <c r="J109" i="216"/>
  <c r="G80" i="243" s="1"/>
  <c r="J87" i="216"/>
  <c r="I109" i="216"/>
  <c r="F80" i="243" s="1"/>
  <c r="I87" i="216"/>
  <c r="N95" i="216"/>
  <c r="N91" i="216" s="1"/>
  <c r="R92" i="216"/>
  <c r="M87" i="216"/>
  <c r="M109" i="216"/>
  <c r="J80" i="243" s="1"/>
  <c r="N87" i="215"/>
  <c r="N109" i="215"/>
  <c r="K79" i="243" s="1"/>
  <c r="G109" i="215"/>
  <c r="D79" i="243" s="1"/>
  <c r="G87" i="215"/>
  <c r="J87" i="215"/>
  <c r="J109" i="215"/>
  <c r="G79" i="243" s="1"/>
  <c r="K109" i="215"/>
  <c r="H79" i="243" s="1"/>
  <c r="K87" i="215"/>
  <c r="N87" i="214"/>
  <c r="N109" i="214"/>
  <c r="K78" i="243" s="1"/>
  <c r="J87" i="213"/>
  <c r="J109" i="213"/>
  <c r="G77" i="243" s="1"/>
  <c r="N95" i="213"/>
  <c r="N91" i="213" s="1"/>
  <c r="H109" i="213"/>
  <c r="E77" i="243" s="1"/>
  <c r="H87" i="213"/>
  <c r="R92" i="213"/>
  <c r="M109" i="211"/>
  <c r="J75" i="243" s="1"/>
  <c r="M87" i="211"/>
  <c r="P109" i="211"/>
  <c r="M75" i="243" s="1"/>
  <c r="P87" i="211"/>
  <c r="N109" i="211"/>
  <c r="K75" i="243" s="1"/>
  <c r="N87" i="211"/>
  <c r="K87" i="211"/>
  <c r="K109" i="211"/>
  <c r="H75" i="243" s="1"/>
  <c r="G109" i="211"/>
  <c r="D75" i="243" s="1"/>
  <c r="G87" i="211"/>
  <c r="I87" i="211"/>
  <c r="I109" i="211"/>
  <c r="F75" i="243" s="1"/>
  <c r="H87" i="211"/>
  <c r="H109" i="211"/>
  <c r="E75" i="243" s="1"/>
  <c r="J109" i="211"/>
  <c r="G75" i="243" s="1"/>
  <c r="J87" i="211"/>
  <c r="L78" i="211"/>
  <c r="N87" i="210"/>
  <c r="N109" i="210"/>
  <c r="K74" i="243" s="1"/>
  <c r="G109" i="210"/>
  <c r="D74" i="243" s="1"/>
  <c r="G87" i="210"/>
  <c r="H87" i="210"/>
  <c r="H109" i="210"/>
  <c r="E74" i="243" s="1"/>
  <c r="J87" i="210"/>
  <c r="J109" i="210"/>
  <c r="G74" i="243" s="1"/>
  <c r="M109" i="210"/>
  <c r="J74" i="243" s="1"/>
  <c r="M87" i="210"/>
  <c r="H109" i="209"/>
  <c r="E73" i="243" s="1"/>
  <c r="H87" i="209"/>
  <c r="J87" i="209"/>
  <c r="J109" i="209"/>
  <c r="G73" i="243" s="1"/>
  <c r="G109" i="209"/>
  <c r="D73" i="243" s="1"/>
  <c r="G87" i="209"/>
  <c r="N109" i="209"/>
  <c r="K73" i="243" s="1"/>
  <c r="N87" i="209"/>
  <c r="N109" i="208"/>
  <c r="K72" i="243" s="1"/>
  <c r="N87" i="208"/>
  <c r="H87" i="208"/>
  <c r="H109" i="208"/>
  <c r="E72" i="243" s="1"/>
  <c r="M87" i="208"/>
  <c r="M109" i="208"/>
  <c r="J72" i="243" s="1"/>
  <c r="J109" i="208"/>
  <c r="G72" i="243" s="1"/>
  <c r="J87" i="208"/>
  <c r="G109" i="208"/>
  <c r="D72" i="243" s="1"/>
  <c r="G87" i="208"/>
  <c r="P109" i="208"/>
  <c r="M72" i="243" s="1"/>
  <c r="P87" i="208"/>
  <c r="H109" i="207"/>
  <c r="E71" i="243" s="1"/>
  <c r="H87" i="207"/>
  <c r="N95" i="207"/>
  <c r="N91" i="207" s="1"/>
  <c r="R92" i="207"/>
  <c r="J87" i="207"/>
  <c r="J109" i="207"/>
  <c r="G71" i="243" s="1"/>
  <c r="M109" i="206"/>
  <c r="J70" i="243" s="1"/>
  <c r="M87" i="206"/>
  <c r="G109" i="206"/>
  <c r="D70" i="243" s="1"/>
  <c r="G87" i="206"/>
  <c r="J87" i="206"/>
  <c r="J109" i="206"/>
  <c r="G70" i="243" s="1"/>
  <c r="K109" i="206"/>
  <c r="H70" i="243" s="1"/>
  <c r="K87" i="206"/>
  <c r="H87" i="206"/>
  <c r="H109" i="206"/>
  <c r="E70" i="243" s="1"/>
  <c r="N91" i="206"/>
  <c r="P109" i="206"/>
  <c r="M70" i="243" s="1"/>
  <c r="P87" i="206"/>
  <c r="I109" i="206"/>
  <c r="F70" i="243" s="1"/>
  <c r="I87" i="206"/>
  <c r="J87" i="205"/>
  <c r="J109" i="205"/>
  <c r="G69" i="243" s="1"/>
  <c r="P109" i="204"/>
  <c r="M68" i="243" s="1"/>
  <c r="P87" i="204"/>
  <c r="K109" i="204"/>
  <c r="H68" i="243" s="1"/>
  <c r="K87" i="204"/>
  <c r="J87" i="204"/>
  <c r="J109" i="204"/>
  <c r="G68" i="243" s="1"/>
  <c r="N109" i="204"/>
  <c r="K68" i="243" s="1"/>
  <c r="N87" i="204"/>
  <c r="H109" i="204"/>
  <c r="E68" i="243" s="1"/>
  <c r="H87" i="204"/>
  <c r="G109" i="204"/>
  <c r="D68" i="243" s="1"/>
  <c r="G87" i="204"/>
  <c r="M109" i="204"/>
  <c r="J68" i="243" s="1"/>
  <c r="M87" i="204"/>
  <c r="I109" i="204"/>
  <c r="F68" i="243" s="1"/>
  <c r="I87" i="204"/>
  <c r="J109" i="203"/>
  <c r="G67" i="243" s="1"/>
  <c r="J87" i="203"/>
  <c r="G87" i="203"/>
  <c r="G109" i="203"/>
  <c r="D67" i="243" s="1"/>
  <c r="M109" i="203"/>
  <c r="J67" i="243" s="1"/>
  <c r="M87" i="203"/>
  <c r="R92" i="203"/>
  <c r="N95" i="203"/>
  <c r="N91" i="203" s="1"/>
  <c r="H109" i="203"/>
  <c r="E67" i="243" s="1"/>
  <c r="H87" i="203"/>
  <c r="K109" i="203"/>
  <c r="H67" i="243" s="1"/>
  <c r="K87" i="203"/>
  <c r="N87" i="202"/>
  <c r="N109" i="202"/>
  <c r="K66" i="243" s="1"/>
  <c r="M109" i="202"/>
  <c r="J66" i="243" s="1"/>
  <c r="M87" i="202"/>
  <c r="K87" i="202"/>
  <c r="K109" i="202"/>
  <c r="H66" i="243" s="1"/>
  <c r="N87" i="201"/>
  <c r="N109" i="201"/>
  <c r="K65" i="243" s="1"/>
  <c r="G109" i="201"/>
  <c r="D65" i="243" s="1"/>
  <c r="G87" i="201"/>
  <c r="J87" i="201"/>
  <c r="J109" i="201"/>
  <c r="G65" i="243" s="1"/>
  <c r="H109" i="200"/>
  <c r="E64" i="243" s="1"/>
  <c r="H87" i="200"/>
  <c r="N91" i="200"/>
  <c r="P109" i="200"/>
  <c r="M64" i="243" s="1"/>
  <c r="P87" i="200"/>
  <c r="G109" i="200"/>
  <c r="D64" i="243" s="1"/>
  <c r="G87" i="200"/>
  <c r="J87" i="200"/>
  <c r="J109" i="200"/>
  <c r="G64" i="243" s="1"/>
  <c r="K109" i="200"/>
  <c r="H64" i="243" s="1"/>
  <c r="K87" i="200"/>
  <c r="M109" i="200"/>
  <c r="J64" i="243" s="1"/>
  <c r="M87" i="200"/>
  <c r="N109" i="199"/>
  <c r="K63" i="243" s="1"/>
  <c r="N87" i="199"/>
  <c r="P109" i="199"/>
  <c r="M63" i="243" s="1"/>
  <c r="P87" i="199"/>
  <c r="H109" i="199"/>
  <c r="E63" i="243" s="1"/>
  <c r="H87" i="199"/>
  <c r="G109" i="199"/>
  <c r="D63" i="243" s="1"/>
  <c r="G87" i="199"/>
  <c r="J109" i="199"/>
  <c r="G63" i="243" s="1"/>
  <c r="J87" i="199"/>
  <c r="I109" i="199"/>
  <c r="F63" i="243" s="1"/>
  <c r="I87" i="199"/>
  <c r="K109" i="199"/>
  <c r="H63" i="243" s="1"/>
  <c r="K87" i="199"/>
  <c r="J109" i="198"/>
  <c r="G62" i="243" s="1"/>
  <c r="J87" i="198"/>
  <c r="I109" i="198"/>
  <c r="F62" i="243" s="1"/>
  <c r="I87" i="198"/>
  <c r="H109" i="198"/>
  <c r="E62" i="243" s="1"/>
  <c r="H87" i="198"/>
  <c r="G109" i="198"/>
  <c r="D62" i="243" s="1"/>
  <c r="G87" i="198"/>
  <c r="P109" i="198"/>
  <c r="M62" i="243" s="1"/>
  <c r="P87" i="198"/>
  <c r="M87" i="198"/>
  <c r="M109" i="198"/>
  <c r="J62" i="243" s="1"/>
  <c r="K87" i="198"/>
  <c r="K109" i="198"/>
  <c r="H62" i="243" s="1"/>
  <c r="N109" i="198"/>
  <c r="K62" i="243" s="1"/>
  <c r="N87" i="198"/>
  <c r="N87" i="197"/>
  <c r="N109" i="197"/>
  <c r="K61" i="243" s="1"/>
  <c r="H87" i="197"/>
  <c r="H109" i="197"/>
  <c r="E61" i="243" s="1"/>
  <c r="J87" i="197"/>
  <c r="J109" i="197"/>
  <c r="G61" i="243" s="1"/>
  <c r="H87" i="196"/>
  <c r="H109" i="196"/>
  <c r="E60" i="243" s="1"/>
  <c r="N95" i="196"/>
  <c r="N91" i="196" s="1"/>
  <c r="J87" i="196"/>
  <c r="J109" i="196"/>
  <c r="G60" i="243" s="1"/>
  <c r="I109" i="196"/>
  <c r="F60" i="243" s="1"/>
  <c r="I87" i="196"/>
  <c r="R92" i="196"/>
  <c r="G109" i="196"/>
  <c r="D60" i="243" s="1"/>
  <c r="G87" i="196"/>
  <c r="K109" i="196"/>
  <c r="H60" i="243" s="1"/>
  <c r="K87" i="196"/>
  <c r="N87" i="195"/>
  <c r="N109" i="195"/>
  <c r="K59" i="243" s="1"/>
  <c r="I109" i="195"/>
  <c r="F59" i="243" s="1"/>
  <c r="I87" i="195"/>
  <c r="K109" i="195"/>
  <c r="H59" i="243" s="1"/>
  <c r="K87" i="195"/>
  <c r="G109" i="195"/>
  <c r="D59" i="243" s="1"/>
  <c r="G87" i="195"/>
  <c r="J109" i="195"/>
  <c r="G59" i="243" s="1"/>
  <c r="J87" i="195"/>
  <c r="M109" i="195"/>
  <c r="J59" i="243" s="1"/>
  <c r="M87" i="195"/>
  <c r="P109" i="195"/>
  <c r="M59" i="243" s="1"/>
  <c r="P87" i="195"/>
  <c r="K109" i="194"/>
  <c r="H58" i="243" s="1"/>
  <c r="K87" i="194"/>
  <c r="M109" i="194"/>
  <c r="J58" i="243" s="1"/>
  <c r="M87" i="194"/>
  <c r="I109" i="194"/>
  <c r="F58" i="243" s="1"/>
  <c r="I87" i="194"/>
  <c r="J109" i="194"/>
  <c r="G58" i="243" s="1"/>
  <c r="J87" i="194"/>
  <c r="N109" i="194"/>
  <c r="K58" i="243" s="1"/>
  <c r="N87" i="194"/>
  <c r="P109" i="194"/>
  <c r="M58" i="243" s="1"/>
  <c r="P87" i="194"/>
  <c r="J87" i="193"/>
  <c r="J109" i="193"/>
  <c r="G57" i="243" s="1"/>
  <c r="M109" i="193"/>
  <c r="J57" i="243" s="1"/>
  <c r="M87" i="193"/>
  <c r="N109" i="193"/>
  <c r="K57" i="243" s="1"/>
  <c r="N87" i="193"/>
  <c r="G109" i="193"/>
  <c r="D57" i="243" s="1"/>
  <c r="G87" i="193"/>
  <c r="I87" i="193"/>
  <c r="I109" i="193"/>
  <c r="F57" i="243" s="1"/>
  <c r="P109" i="193"/>
  <c r="M57" i="243" s="1"/>
  <c r="P87" i="193"/>
  <c r="L78" i="193"/>
  <c r="K109" i="193"/>
  <c r="H57" i="243" s="1"/>
  <c r="K87" i="193"/>
  <c r="H87" i="192"/>
  <c r="H109" i="192"/>
  <c r="E56" i="243" s="1"/>
  <c r="N87" i="192"/>
  <c r="N109" i="192"/>
  <c r="K56" i="243" s="1"/>
  <c r="I109" i="192"/>
  <c r="F56" i="243" s="1"/>
  <c r="I87" i="192"/>
  <c r="M109" i="192"/>
  <c r="J56" i="243" s="1"/>
  <c r="M87" i="192"/>
  <c r="O49" i="192"/>
  <c r="J87" i="192"/>
  <c r="J109" i="192"/>
  <c r="G56" i="243" s="1"/>
  <c r="N109" i="191"/>
  <c r="K55" i="243" s="1"/>
  <c r="N87" i="191"/>
  <c r="I109" i="191"/>
  <c r="F55" i="243" s="1"/>
  <c r="I87" i="191"/>
  <c r="P109" i="191"/>
  <c r="M55" i="243" s="1"/>
  <c r="P87" i="191"/>
  <c r="H109" i="191"/>
  <c r="E55" i="243" s="1"/>
  <c r="H87" i="191"/>
  <c r="K109" i="191"/>
  <c r="H55" i="243" s="1"/>
  <c r="K87" i="191"/>
  <c r="J109" i="191"/>
  <c r="G55" i="243" s="1"/>
  <c r="J87" i="191"/>
  <c r="G109" i="191"/>
  <c r="D55" i="243" s="1"/>
  <c r="G87" i="191"/>
  <c r="R93" i="191"/>
  <c r="M87" i="191"/>
  <c r="M109" i="191"/>
  <c r="J55" i="243" s="1"/>
  <c r="J87" i="190"/>
  <c r="J109" i="190"/>
  <c r="G54" i="243" s="1"/>
  <c r="K109" i="190"/>
  <c r="H54" i="243" s="1"/>
  <c r="K87" i="190"/>
  <c r="N95" i="190"/>
  <c r="N91" i="190" s="1"/>
  <c r="G109" i="190"/>
  <c r="D54" i="243" s="1"/>
  <c r="G87" i="190"/>
  <c r="H87" i="190"/>
  <c r="H109" i="190"/>
  <c r="E54" i="243" s="1"/>
  <c r="I109" i="190"/>
  <c r="F54" i="243" s="1"/>
  <c r="I87" i="190"/>
  <c r="P109" i="190"/>
  <c r="M54" i="243" s="1"/>
  <c r="P87" i="190"/>
  <c r="N87" i="189"/>
  <c r="N109" i="189"/>
  <c r="K53" i="243" s="1"/>
  <c r="H109" i="189"/>
  <c r="E53" i="243" s="1"/>
  <c r="H87" i="189"/>
  <c r="K87" i="189"/>
  <c r="K109" i="189"/>
  <c r="H53" i="243" s="1"/>
  <c r="P109" i="189"/>
  <c r="M53" i="243" s="1"/>
  <c r="P87" i="189"/>
  <c r="J109" i="189"/>
  <c r="G53" i="243" s="1"/>
  <c r="J87" i="189"/>
  <c r="G87" i="189"/>
  <c r="G109" i="189"/>
  <c r="D53" i="243" s="1"/>
  <c r="J109" i="188"/>
  <c r="G52" i="243" s="1"/>
  <c r="J87" i="188"/>
  <c r="H87" i="188"/>
  <c r="H109" i="188"/>
  <c r="E52" i="243" s="1"/>
  <c r="I87" i="188"/>
  <c r="I109" i="188"/>
  <c r="F52" i="243" s="1"/>
  <c r="K109" i="188"/>
  <c r="H52" i="243" s="1"/>
  <c r="K87" i="188"/>
  <c r="N91" i="188"/>
  <c r="M109" i="188"/>
  <c r="J52" i="243" s="1"/>
  <c r="M87" i="188"/>
  <c r="I109" i="187"/>
  <c r="F51" i="243" s="1"/>
  <c r="I87" i="187"/>
  <c r="G109" i="187"/>
  <c r="D51" i="243" s="1"/>
  <c r="G87" i="187"/>
  <c r="K109" i="187"/>
  <c r="H51" i="243" s="1"/>
  <c r="K87" i="187"/>
  <c r="J109" i="187"/>
  <c r="G51" i="243" s="1"/>
  <c r="J87" i="187"/>
  <c r="N109" i="187"/>
  <c r="K51" i="243" s="1"/>
  <c r="N87" i="187"/>
  <c r="H109" i="187"/>
  <c r="E51" i="243" s="1"/>
  <c r="H87" i="187"/>
  <c r="H109" i="186"/>
  <c r="E50" i="243" s="1"/>
  <c r="H87" i="186"/>
  <c r="I109" i="186"/>
  <c r="F50" i="243" s="1"/>
  <c r="I87" i="186"/>
  <c r="G87" i="186"/>
  <c r="G109" i="186"/>
  <c r="D50" i="243" s="1"/>
  <c r="J109" i="186"/>
  <c r="G50" i="243" s="1"/>
  <c r="J87" i="186"/>
  <c r="K109" i="186"/>
  <c r="H50" i="243" s="1"/>
  <c r="K87" i="186"/>
  <c r="P109" i="186"/>
  <c r="M50" i="243" s="1"/>
  <c r="P87" i="186"/>
  <c r="N91" i="186"/>
  <c r="M109" i="186"/>
  <c r="J50" i="243" s="1"/>
  <c r="M87" i="186"/>
  <c r="K109" i="185"/>
  <c r="H49" i="243" s="1"/>
  <c r="K87" i="185"/>
  <c r="H87" i="185"/>
  <c r="H109" i="185"/>
  <c r="E49" i="243" s="1"/>
  <c r="P109" i="185"/>
  <c r="M49" i="243" s="1"/>
  <c r="P87" i="185"/>
  <c r="N95" i="185"/>
  <c r="N91" i="185" s="1"/>
  <c r="R92" i="185"/>
  <c r="M109" i="185"/>
  <c r="J49" i="243" s="1"/>
  <c r="M87" i="185"/>
  <c r="J87" i="185"/>
  <c r="J109" i="185"/>
  <c r="G49" i="243" s="1"/>
  <c r="I109" i="185"/>
  <c r="F49" i="243" s="1"/>
  <c r="I87" i="185"/>
  <c r="G109" i="185"/>
  <c r="D49" i="243" s="1"/>
  <c r="G87" i="185"/>
  <c r="H109" i="184"/>
  <c r="E48" i="243" s="1"/>
  <c r="H87" i="184"/>
  <c r="N109" i="184"/>
  <c r="K48" i="243" s="1"/>
  <c r="N87" i="184"/>
  <c r="P109" i="184"/>
  <c r="M48" i="243" s="1"/>
  <c r="P87" i="184"/>
  <c r="I109" i="184"/>
  <c r="F48" i="243" s="1"/>
  <c r="I87" i="184"/>
  <c r="M109" i="184"/>
  <c r="J48" i="243" s="1"/>
  <c r="M87" i="184"/>
  <c r="K109" i="184"/>
  <c r="H48" i="243" s="1"/>
  <c r="K87" i="184"/>
  <c r="G109" i="184"/>
  <c r="D48" i="243" s="1"/>
  <c r="G87" i="184"/>
  <c r="J109" i="184"/>
  <c r="G48" i="243" s="1"/>
  <c r="J87" i="184"/>
  <c r="P109" i="183"/>
  <c r="M47" i="243" s="1"/>
  <c r="P87" i="183"/>
  <c r="H109" i="183"/>
  <c r="E47" i="243" s="1"/>
  <c r="H87" i="183"/>
  <c r="M109" i="183"/>
  <c r="J47" i="243" s="1"/>
  <c r="M87" i="183"/>
  <c r="J109" i="183"/>
  <c r="G47" i="243" s="1"/>
  <c r="J87" i="183"/>
  <c r="N95" i="183"/>
  <c r="N91" i="183" s="1"/>
  <c r="I109" i="183"/>
  <c r="F47" i="243" s="1"/>
  <c r="I87" i="183"/>
  <c r="K109" i="183"/>
  <c r="H47" i="243" s="1"/>
  <c r="K87" i="183"/>
  <c r="G109" i="183"/>
  <c r="D47" i="243" s="1"/>
  <c r="G87" i="183"/>
  <c r="J109" i="182"/>
  <c r="G46" i="243" s="1"/>
  <c r="J87" i="182"/>
  <c r="I109" i="182"/>
  <c r="F46" i="243" s="1"/>
  <c r="I87" i="182"/>
  <c r="K87" i="182"/>
  <c r="K109" i="182"/>
  <c r="H46" i="243" s="1"/>
  <c r="M87" i="182"/>
  <c r="M109" i="182"/>
  <c r="J46" i="243" s="1"/>
  <c r="H109" i="182"/>
  <c r="E46" i="243" s="1"/>
  <c r="H87" i="182"/>
  <c r="N87" i="182"/>
  <c r="N109" i="182"/>
  <c r="K46" i="243" s="1"/>
  <c r="G87" i="181"/>
  <c r="G109" i="181"/>
  <c r="D45" i="243" s="1"/>
  <c r="N87" i="181"/>
  <c r="N109" i="181"/>
  <c r="K45" i="243" s="1"/>
  <c r="J109" i="181"/>
  <c r="G45" i="243" s="1"/>
  <c r="J87" i="181"/>
  <c r="H109" i="181"/>
  <c r="E45" i="243" s="1"/>
  <c r="H87" i="181"/>
  <c r="J109" i="180"/>
  <c r="G44" i="243" s="1"/>
  <c r="J87" i="180"/>
  <c r="G109" i="180"/>
  <c r="D44" i="243" s="1"/>
  <c r="G87" i="180"/>
  <c r="M109" i="180"/>
  <c r="J44" i="243" s="1"/>
  <c r="M87" i="180"/>
  <c r="H109" i="180"/>
  <c r="E44" i="243" s="1"/>
  <c r="H87" i="180"/>
  <c r="P109" i="180"/>
  <c r="M44" i="243" s="1"/>
  <c r="P87" i="180"/>
  <c r="I109" i="180"/>
  <c r="F44" i="243" s="1"/>
  <c r="I87" i="180"/>
  <c r="N109" i="180"/>
  <c r="K44" i="243" s="1"/>
  <c r="N87" i="180"/>
  <c r="K109" i="180"/>
  <c r="H44" i="243" s="1"/>
  <c r="K87" i="180"/>
  <c r="I87" i="179"/>
  <c r="I109" i="179"/>
  <c r="F43" i="243" s="1"/>
  <c r="P109" i="179"/>
  <c r="M43" i="243" s="1"/>
  <c r="P87" i="179"/>
  <c r="K109" i="179"/>
  <c r="H43" i="243" s="1"/>
  <c r="K87" i="179"/>
  <c r="N109" i="179"/>
  <c r="K43" i="243" s="1"/>
  <c r="N87" i="179"/>
  <c r="G87" i="179"/>
  <c r="G109" i="179"/>
  <c r="D43" i="243" s="1"/>
  <c r="H109" i="179"/>
  <c r="E43" i="243" s="1"/>
  <c r="H87" i="179"/>
  <c r="R93" i="179"/>
  <c r="J87" i="179"/>
  <c r="J109" i="179"/>
  <c r="G43" i="243" s="1"/>
  <c r="M109" i="179"/>
  <c r="J43" i="243" s="1"/>
  <c r="M87" i="179"/>
  <c r="P109" i="178"/>
  <c r="M42" i="243" s="1"/>
  <c r="P87" i="178"/>
  <c r="J109" i="178"/>
  <c r="G42" i="243" s="1"/>
  <c r="J87" i="178"/>
  <c r="I109" i="178"/>
  <c r="F42" i="243" s="1"/>
  <c r="I87" i="178"/>
  <c r="K109" i="178"/>
  <c r="H42" i="243" s="1"/>
  <c r="K87" i="178"/>
  <c r="H109" i="178"/>
  <c r="E42" i="243" s="1"/>
  <c r="H87" i="178"/>
  <c r="N109" i="178"/>
  <c r="K42" i="243" s="1"/>
  <c r="N87" i="178"/>
  <c r="G109" i="178"/>
  <c r="D42" i="243" s="1"/>
  <c r="G87" i="178"/>
  <c r="M109" i="178"/>
  <c r="J42" i="243" s="1"/>
  <c r="M87" i="178"/>
  <c r="G109" i="177"/>
  <c r="D41" i="243" s="1"/>
  <c r="G87" i="177"/>
  <c r="H109" i="177"/>
  <c r="E41" i="243" s="1"/>
  <c r="H87" i="177"/>
  <c r="I109" i="177"/>
  <c r="F41" i="243" s="1"/>
  <c r="I87" i="177"/>
  <c r="P109" i="177"/>
  <c r="M41" i="243" s="1"/>
  <c r="P87" i="177"/>
  <c r="J109" i="177"/>
  <c r="G41" i="243" s="1"/>
  <c r="J87" i="177"/>
  <c r="M109" i="177"/>
  <c r="J41" i="243" s="1"/>
  <c r="M87" i="177"/>
  <c r="N109" i="177"/>
  <c r="K41" i="243" s="1"/>
  <c r="N87" i="177"/>
  <c r="K109" i="177"/>
  <c r="H41" i="243" s="1"/>
  <c r="K87" i="177"/>
  <c r="N109" i="176"/>
  <c r="K40" i="243" s="1"/>
  <c r="N87" i="176"/>
  <c r="I109" i="176"/>
  <c r="F40" i="243" s="1"/>
  <c r="I87" i="176"/>
  <c r="K109" i="176"/>
  <c r="H40" i="243" s="1"/>
  <c r="K87" i="176"/>
  <c r="G87" i="176"/>
  <c r="G109" i="176"/>
  <c r="D40" i="243" s="1"/>
  <c r="M109" i="176"/>
  <c r="J40" i="243" s="1"/>
  <c r="M87" i="176"/>
  <c r="P109" i="176"/>
  <c r="M40" i="243" s="1"/>
  <c r="P87" i="176"/>
  <c r="H109" i="176"/>
  <c r="E40" i="243" s="1"/>
  <c r="H87" i="176"/>
  <c r="J109" i="176"/>
  <c r="G40" i="243" s="1"/>
  <c r="J87" i="176"/>
  <c r="R93" i="176"/>
  <c r="H109" i="175"/>
  <c r="E39" i="243" s="1"/>
  <c r="H87" i="175"/>
  <c r="J109" i="175"/>
  <c r="G39" i="243" s="1"/>
  <c r="J87" i="175"/>
  <c r="G109" i="175"/>
  <c r="D39" i="243" s="1"/>
  <c r="G87" i="175"/>
  <c r="I109" i="175"/>
  <c r="F39" i="243" s="1"/>
  <c r="I87" i="175"/>
  <c r="N91" i="175"/>
  <c r="R92" i="175"/>
  <c r="P109" i="175"/>
  <c r="M39" i="243" s="1"/>
  <c r="P87" i="175"/>
  <c r="K109" i="175"/>
  <c r="H39" i="243" s="1"/>
  <c r="K87" i="175"/>
  <c r="I109" i="174"/>
  <c r="F38" i="243" s="1"/>
  <c r="I87" i="174"/>
  <c r="J109" i="174"/>
  <c r="G38" i="243" s="1"/>
  <c r="J87" i="174"/>
  <c r="P109" i="174"/>
  <c r="M38" i="243" s="1"/>
  <c r="P87" i="174"/>
  <c r="M109" i="174"/>
  <c r="J38" i="243" s="1"/>
  <c r="M87" i="174"/>
  <c r="N109" i="174"/>
  <c r="K38" i="243" s="1"/>
  <c r="N87" i="174"/>
  <c r="G109" i="174"/>
  <c r="D38" i="243" s="1"/>
  <c r="G87" i="174"/>
  <c r="K109" i="174"/>
  <c r="H38" i="243" s="1"/>
  <c r="K87" i="174"/>
  <c r="P109" i="173"/>
  <c r="M37" i="243" s="1"/>
  <c r="P87" i="173"/>
  <c r="J109" i="173"/>
  <c r="G37" i="243" s="1"/>
  <c r="J87" i="173"/>
  <c r="M109" i="173"/>
  <c r="J37" i="243" s="1"/>
  <c r="M87" i="173"/>
  <c r="H109" i="173"/>
  <c r="E37" i="243" s="1"/>
  <c r="H87" i="173"/>
  <c r="N91" i="173"/>
  <c r="G109" i="173"/>
  <c r="D37" i="243" s="1"/>
  <c r="G87" i="173"/>
  <c r="K109" i="173"/>
  <c r="H37" i="243" s="1"/>
  <c r="K87" i="173"/>
  <c r="I109" i="173"/>
  <c r="F37" i="243" s="1"/>
  <c r="I87" i="173"/>
  <c r="J109" i="172"/>
  <c r="G36" i="243" s="1"/>
  <c r="J87" i="172"/>
  <c r="N109" i="172"/>
  <c r="K36" i="243" s="1"/>
  <c r="N87" i="172"/>
  <c r="H109" i="172"/>
  <c r="E36" i="243" s="1"/>
  <c r="H87" i="172"/>
  <c r="H109" i="171"/>
  <c r="E35" i="243" s="1"/>
  <c r="H87" i="171"/>
  <c r="N95" i="171"/>
  <c r="N91" i="171" s="1"/>
  <c r="I109" i="171"/>
  <c r="F35" i="243" s="1"/>
  <c r="I87" i="171"/>
  <c r="J109" i="171"/>
  <c r="G35" i="243" s="1"/>
  <c r="J87" i="171"/>
  <c r="P109" i="171"/>
  <c r="M35" i="243" s="1"/>
  <c r="P87" i="171"/>
  <c r="H109" i="170"/>
  <c r="E34" i="243" s="1"/>
  <c r="H87" i="170"/>
  <c r="N78" i="170"/>
  <c r="N2" i="170"/>
  <c r="N2" i="239" s="1"/>
  <c r="J87" i="170"/>
  <c r="J109" i="170"/>
  <c r="G34" i="243" s="1"/>
  <c r="H109" i="169"/>
  <c r="E33" i="243" s="1"/>
  <c r="H87" i="169"/>
  <c r="I109" i="169"/>
  <c r="F33" i="243" s="1"/>
  <c r="I87" i="169"/>
  <c r="J109" i="169"/>
  <c r="G33" i="243" s="1"/>
  <c r="J87" i="169"/>
  <c r="N91" i="169"/>
  <c r="R92" i="169"/>
  <c r="K87" i="169"/>
  <c r="K109" i="169"/>
  <c r="H33" i="243" s="1"/>
  <c r="J109" i="168"/>
  <c r="G32" i="243" s="1"/>
  <c r="J87" i="168"/>
  <c r="H109" i="168"/>
  <c r="E32" i="243" s="1"/>
  <c r="H87" i="168"/>
  <c r="N109" i="168"/>
  <c r="K32" i="243" s="1"/>
  <c r="N87" i="168"/>
  <c r="I87" i="168"/>
  <c r="I109" i="168"/>
  <c r="F32" i="243" s="1"/>
  <c r="N87" i="167"/>
  <c r="N109" i="167"/>
  <c r="K31" i="243" s="1"/>
  <c r="I87" i="166"/>
  <c r="I109" i="166"/>
  <c r="F30" i="243" s="1"/>
  <c r="H87" i="166"/>
  <c r="H109" i="166"/>
  <c r="E30" i="243" s="1"/>
  <c r="P109" i="166"/>
  <c r="M30" i="243" s="1"/>
  <c r="P87" i="166"/>
  <c r="K109" i="166"/>
  <c r="H30" i="243" s="1"/>
  <c r="K87" i="166"/>
  <c r="M109" i="166"/>
  <c r="J30" i="243" s="1"/>
  <c r="M87" i="166"/>
  <c r="G109" i="166"/>
  <c r="D30" i="243" s="1"/>
  <c r="G87" i="166"/>
  <c r="R93" i="166"/>
  <c r="N95" i="166"/>
  <c r="N91" i="166" s="1"/>
  <c r="R92" i="166"/>
  <c r="J87" i="166"/>
  <c r="J109" i="166"/>
  <c r="G30" i="243" s="1"/>
  <c r="H87" i="165"/>
  <c r="H109" i="165"/>
  <c r="E29" i="243" s="1"/>
  <c r="R92" i="165"/>
  <c r="J87" i="165"/>
  <c r="J109" i="165"/>
  <c r="G29" i="243" s="1"/>
  <c r="G109" i="165"/>
  <c r="D29" i="243" s="1"/>
  <c r="G87" i="165"/>
  <c r="N91" i="165"/>
  <c r="I109" i="164"/>
  <c r="F28" i="243" s="1"/>
  <c r="I87" i="164"/>
  <c r="M109" i="164"/>
  <c r="J28" i="243" s="1"/>
  <c r="M87" i="164"/>
  <c r="P109" i="164"/>
  <c r="M28" i="243" s="1"/>
  <c r="P87" i="164"/>
  <c r="N109" i="164"/>
  <c r="K28" i="243" s="1"/>
  <c r="N87" i="164"/>
  <c r="J109" i="164"/>
  <c r="G28" i="243" s="1"/>
  <c r="J87" i="164"/>
  <c r="H109" i="164"/>
  <c r="E28" i="243" s="1"/>
  <c r="H87" i="164"/>
  <c r="G109" i="164"/>
  <c r="D28" i="243" s="1"/>
  <c r="G87" i="164"/>
  <c r="K109" i="164"/>
  <c r="H28" i="243" s="1"/>
  <c r="K87" i="164"/>
  <c r="N109" i="163"/>
  <c r="K27" i="243" s="1"/>
  <c r="N87" i="163"/>
  <c r="G109" i="163"/>
  <c r="D27" i="243" s="1"/>
  <c r="G87" i="163"/>
  <c r="J109" i="163"/>
  <c r="G27" i="243" s="1"/>
  <c r="J87" i="163"/>
  <c r="M109" i="163"/>
  <c r="J27" i="243" s="1"/>
  <c r="M87" i="163"/>
  <c r="I109" i="163"/>
  <c r="F27" i="243" s="1"/>
  <c r="I87" i="163"/>
  <c r="K109" i="163"/>
  <c r="H27" i="243" s="1"/>
  <c r="K87" i="163"/>
  <c r="H109" i="163"/>
  <c r="E27" i="243" s="1"/>
  <c r="H87" i="163"/>
  <c r="P109" i="163"/>
  <c r="M27" i="243" s="1"/>
  <c r="P87" i="163"/>
  <c r="I109" i="162"/>
  <c r="F26" i="243" s="1"/>
  <c r="I87" i="162"/>
  <c r="N109" i="162"/>
  <c r="K26" i="243" s="1"/>
  <c r="N87" i="162"/>
  <c r="G109" i="162"/>
  <c r="D26" i="243" s="1"/>
  <c r="G87" i="162"/>
  <c r="I109" i="161"/>
  <c r="F25" i="243" s="1"/>
  <c r="I87" i="161"/>
  <c r="M109" i="161"/>
  <c r="J25" i="243" s="1"/>
  <c r="M87" i="161"/>
  <c r="K109" i="161"/>
  <c r="H25" i="243" s="1"/>
  <c r="K87" i="161"/>
  <c r="H109" i="161"/>
  <c r="E25" i="243" s="1"/>
  <c r="H87" i="161"/>
  <c r="P109" i="161"/>
  <c r="M25" i="243" s="1"/>
  <c r="P87" i="161"/>
  <c r="J109" i="161"/>
  <c r="G25" i="243" s="1"/>
  <c r="J87" i="161"/>
  <c r="N109" i="161"/>
  <c r="K25" i="243" s="1"/>
  <c r="N87" i="161"/>
  <c r="G109" i="161"/>
  <c r="D25" i="243" s="1"/>
  <c r="G87" i="161"/>
  <c r="H87" i="160"/>
  <c r="H109" i="160"/>
  <c r="E24" i="243" s="1"/>
  <c r="J87" i="160"/>
  <c r="J109" i="160"/>
  <c r="G24" i="243" s="1"/>
  <c r="I109" i="160"/>
  <c r="F24" i="243" s="1"/>
  <c r="I87" i="160"/>
  <c r="N95" i="160"/>
  <c r="N91" i="160" s="1"/>
  <c r="G109" i="160"/>
  <c r="D24" i="243" s="1"/>
  <c r="G87" i="160"/>
  <c r="N109" i="159"/>
  <c r="K23" i="243" s="1"/>
  <c r="N87" i="159"/>
  <c r="I109" i="159"/>
  <c r="F23" i="243" s="1"/>
  <c r="I87" i="159"/>
  <c r="H87" i="159"/>
  <c r="H109" i="159"/>
  <c r="E23" i="243" s="1"/>
  <c r="K109" i="159"/>
  <c r="H23" i="243" s="1"/>
  <c r="K87" i="159"/>
  <c r="J87" i="159"/>
  <c r="J109" i="159"/>
  <c r="G23" i="243" s="1"/>
  <c r="G109" i="159"/>
  <c r="D23" i="243" s="1"/>
  <c r="G87" i="159"/>
  <c r="J109" i="158"/>
  <c r="G22" i="243" s="1"/>
  <c r="J87" i="158"/>
  <c r="G109" i="158"/>
  <c r="D22" i="243" s="1"/>
  <c r="G87" i="158"/>
  <c r="N95" i="158"/>
  <c r="N91" i="158" s="1"/>
  <c r="I109" i="158"/>
  <c r="F22" i="243" s="1"/>
  <c r="I87" i="158"/>
  <c r="H87" i="158"/>
  <c r="H109" i="158"/>
  <c r="E22" i="243" s="1"/>
  <c r="J87" i="157"/>
  <c r="J109" i="157"/>
  <c r="G21" i="243" s="1"/>
  <c r="H87" i="157"/>
  <c r="H109" i="157"/>
  <c r="E21" i="243" s="1"/>
  <c r="N87" i="157"/>
  <c r="N109" i="157"/>
  <c r="K21" i="243" s="1"/>
  <c r="P109" i="157"/>
  <c r="M21" i="243" s="1"/>
  <c r="P87" i="157"/>
  <c r="M109" i="156"/>
  <c r="J20" i="243" s="1"/>
  <c r="M87" i="156"/>
  <c r="H109" i="156"/>
  <c r="E20" i="243" s="1"/>
  <c r="H87" i="156"/>
  <c r="I109" i="156"/>
  <c r="F20" i="243" s="1"/>
  <c r="I87" i="156"/>
  <c r="K109" i="156"/>
  <c r="H20" i="243" s="1"/>
  <c r="K87" i="156"/>
  <c r="J87" i="156"/>
  <c r="J109" i="156"/>
  <c r="G20" i="243" s="1"/>
  <c r="G109" i="156"/>
  <c r="D20" i="243" s="1"/>
  <c r="G87" i="156"/>
  <c r="N91" i="156"/>
  <c r="R92" i="156"/>
  <c r="P87" i="156"/>
  <c r="P109" i="156"/>
  <c r="M20" i="243" s="1"/>
  <c r="P109" i="155"/>
  <c r="M19" i="243" s="1"/>
  <c r="P87" i="155"/>
  <c r="J109" i="154"/>
  <c r="G18" i="243" s="1"/>
  <c r="J87" i="154"/>
  <c r="N91" i="154"/>
  <c r="K87" i="154"/>
  <c r="K109" i="154"/>
  <c r="H18" i="243" s="1"/>
  <c r="R92" i="154"/>
  <c r="G87" i="154"/>
  <c r="G109" i="154"/>
  <c r="D18" i="243" s="1"/>
  <c r="H109" i="154"/>
  <c r="E18" i="243" s="1"/>
  <c r="H87" i="154"/>
  <c r="P109" i="154"/>
  <c r="M18" i="243" s="1"/>
  <c r="P87" i="154"/>
  <c r="J109" i="153"/>
  <c r="G17" i="243" s="1"/>
  <c r="J87" i="153"/>
  <c r="N95" i="153"/>
  <c r="N91" i="153" s="1"/>
  <c r="R92" i="153"/>
  <c r="H87" i="153"/>
  <c r="H109" i="153"/>
  <c r="E17" i="243" s="1"/>
  <c r="N109" i="152"/>
  <c r="K16" i="243" s="1"/>
  <c r="N87" i="152"/>
  <c r="G109" i="152"/>
  <c r="D16" i="243" s="1"/>
  <c r="G87" i="152"/>
  <c r="H87" i="152"/>
  <c r="H109" i="152"/>
  <c r="E16" i="243" s="1"/>
  <c r="P109" i="152"/>
  <c r="M16" i="243" s="1"/>
  <c r="P87" i="152"/>
  <c r="I109" i="152"/>
  <c r="F16" i="243" s="1"/>
  <c r="I87" i="152"/>
  <c r="K109" i="152"/>
  <c r="H16" i="243" s="1"/>
  <c r="K87" i="152"/>
  <c r="M109" i="152"/>
  <c r="J16" i="243" s="1"/>
  <c r="M87" i="152"/>
  <c r="J87" i="152"/>
  <c r="J109" i="152"/>
  <c r="G16" i="243" s="1"/>
  <c r="H109" i="151"/>
  <c r="E15" i="243" s="1"/>
  <c r="H87" i="151"/>
  <c r="P109" i="151"/>
  <c r="M15" i="243" s="1"/>
  <c r="P87" i="151"/>
  <c r="I109" i="151"/>
  <c r="F15" i="243" s="1"/>
  <c r="I87" i="151"/>
  <c r="G87" i="151"/>
  <c r="G109" i="151"/>
  <c r="D15" i="243" s="1"/>
  <c r="K87" i="151"/>
  <c r="K109" i="151"/>
  <c r="H15" i="243" s="1"/>
  <c r="N87" i="151"/>
  <c r="N109" i="151"/>
  <c r="K15" i="243" s="1"/>
  <c r="M87" i="151"/>
  <c r="M109" i="151"/>
  <c r="J15" i="243" s="1"/>
  <c r="J109" i="151"/>
  <c r="G15" i="243" s="1"/>
  <c r="J87" i="151"/>
  <c r="M109" i="150"/>
  <c r="J14" i="243" s="1"/>
  <c r="M87" i="150"/>
  <c r="N109" i="150"/>
  <c r="K14" i="243" s="1"/>
  <c r="N87" i="150"/>
  <c r="H87" i="150"/>
  <c r="H109" i="150"/>
  <c r="E14" i="243" s="1"/>
  <c r="G109" i="150"/>
  <c r="D14" i="243" s="1"/>
  <c r="G87" i="150"/>
  <c r="J109" i="150"/>
  <c r="G14" i="243" s="1"/>
  <c r="J87" i="150"/>
  <c r="I109" i="150"/>
  <c r="F14" i="243" s="1"/>
  <c r="I87" i="150"/>
  <c r="P109" i="150"/>
  <c r="M14" i="243" s="1"/>
  <c r="P87" i="150"/>
  <c r="K109" i="150"/>
  <c r="H14" i="243" s="1"/>
  <c r="K87" i="150"/>
  <c r="I109" i="149"/>
  <c r="F13" i="243" s="1"/>
  <c r="I87" i="149"/>
  <c r="H87" i="149"/>
  <c r="H109" i="149"/>
  <c r="E13" i="243" s="1"/>
  <c r="P109" i="149"/>
  <c r="M13" i="243" s="1"/>
  <c r="P87" i="149"/>
  <c r="J109" i="149"/>
  <c r="G13" i="243" s="1"/>
  <c r="J87" i="149"/>
  <c r="N95" i="149"/>
  <c r="N91" i="149" s="1"/>
  <c r="R92" i="149"/>
  <c r="K87" i="148"/>
  <c r="K109" i="148"/>
  <c r="H12" i="243" s="1"/>
  <c r="M109" i="148"/>
  <c r="J12" i="243" s="1"/>
  <c r="M87" i="148"/>
  <c r="J109" i="148"/>
  <c r="G12" i="243" s="1"/>
  <c r="J87" i="148"/>
  <c r="H109" i="148"/>
  <c r="E12" i="243" s="1"/>
  <c r="H87" i="148"/>
  <c r="P87" i="148"/>
  <c r="P109" i="148"/>
  <c r="M12" i="243" s="1"/>
  <c r="G87" i="148"/>
  <c r="G109" i="148"/>
  <c r="D12" i="243" s="1"/>
  <c r="I109" i="148"/>
  <c r="F12" i="243" s="1"/>
  <c r="I87" i="148"/>
  <c r="N91" i="148"/>
  <c r="J87" i="147"/>
  <c r="J109" i="147"/>
  <c r="G11" i="243" s="1"/>
  <c r="G109" i="147"/>
  <c r="D11" i="243" s="1"/>
  <c r="G87" i="147"/>
  <c r="R92" i="147"/>
  <c r="H109" i="147"/>
  <c r="E11" i="243" s="1"/>
  <c r="H87" i="147"/>
  <c r="P109" i="147"/>
  <c r="M11" i="243" s="1"/>
  <c r="P87" i="147"/>
  <c r="N95" i="147"/>
  <c r="N91" i="147" s="1"/>
  <c r="J109" i="146"/>
  <c r="G10" i="243" s="1"/>
  <c r="J87" i="146"/>
  <c r="K109" i="146"/>
  <c r="H10" i="243" s="1"/>
  <c r="K87" i="146"/>
  <c r="G109" i="146"/>
  <c r="D10" i="243" s="1"/>
  <c r="G87" i="146"/>
  <c r="I109" i="146"/>
  <c r="F10" i="243" s="1"/>
  <c r="I87" i="146"/>
  <c r="M109" i="146"/>
  <c r="J10" i="243" s="1"/>
  <c r="M87" i="146"/>
  <c r="H87" i="146"/>
  <c r="H109" i="146"/>
  <c r="E10" i="243" s="1"/>
  <c r="N91" i="146"/>
  <c r="P87" i="145"/>
  <c r="P109" i="145"/>
  <c r="M9" i="243" s="1"/>
  <c r="J109" i="145"/>
  <c r="G9" i="243" s="1"/>
  <c r="J87" i="145"/>
  <c r="H109" i="145"/>
  <c r="E9" i="243" s="1"/>
  <c r="H87" i="145"/>
  <c r="K109" i="145"/>
  <c r="H9" i="243" s="1"/>
  <c r="K87" i="145"/>
  <c r="M109" i="145"/>
  <c r="J9" i="243" s="1"/>
  <c r="M87" i="145"/>
  <c r="G109" i="145"/>
  <c r="D9" i="243" s="1"/>
  <c r="G87" i="145"/>
  <c r="I109" i="145"/>
  <c r="F9" i="243" s="1"/>
  <c r="I87" i="145"/>
  <c r="P109" i="144"/>
  <c r="M8" i="243" s="1"/>
  <c r="P87" i="144"/>
  <c r="J87" i="144"/>
  <c r="J109" i="144"/>
  <c r="G8" i="243" s="1"/>
  <c r="M109" i="144"/>
  <c r="J8" i="243" s="1"/>
  <c r="M87" i="144"/>
  <c r="N87" i="144"/>
  <c r="N109" i="144"/>
  <c r="K8" i="243" s="1"/>
  <c r="H87" i="144"/>
  <c r="H109" i="144"/>
  <c r="E8" i="243" s="1"/>
  <c r="I109" i="144"/>
  <c r="F8" i="243" s="1"/>
  <c r="I87" i="144"/>
  <c r="M109" i="143"/>
  <c r="J7" i="243" s="1"/>
  <c r="M87" i="143"/>
  <c r="K87" i="143"/>
  <c r="K109" i="143"/>
  <c r="H7" i="243" s="1"/>
  <c r="I109" i="143"/>
  <c r="F7" i="243" s="1"/>
  <c r="I87" i="143"/>
  <c r="H109" i="143"/>
  <c r="E7" i="243" s="1"/>
  <c r="H87" i="143"/>
  <c r="J109" i="143"/>
  <c r="G7" i="243" s="1"/>
  <c r="J87" i="143"/>
  <c r="G109" i="143"/>
  <c r="D7" i="243" s="1"/>
  <c r="G87" i="143"/>
  <c r="P109" i="143"/>
  <c r="M7" i="243" s="1"/>
  <c r="P87" i="143"/>
  <c r="N91" i="143"/>
  <c r="R93" i="143"/>
  <c r="H87" i="142"/>
  <c r="H109" i="142"/>
  <c r="E6" i="243" s="1"/>
  <c r="J87" i="142"/>
  <c r="J109" i="142"/>
  <c r="G6" i="243" s="1"/>
  <c r="G109" i="142"/>
  <c r="D6" i="243" s="1"/>
  <c r="G87" i="142"/>
  <c r="N91" i="142"/>
  <c r="J109" i="140"/>
  <c r="G5" i="243" s="1"/>
  <c r="J87" i="140"/>
  <c r="N109" i="140"/>
  <c r="K5" i="243" s="1"/>
  <c r="N87" i="140"/>
  <c r="H109" i="140"/>
  <c r="E5" i="243" s="1"/>
  <c r="H87" i="140"/>
  <c r="P109" i="140"/>
  <c r="M5" i="243" s="1"/>
  <c r="P87" i="140"/>
  <c r="M109" i="139"/>
  <c r="J4" i="243" s="1"/>
  <c r="M87" i="139"/>
  <c r="N109" i="139"/>
  <c r="K4" i="243" s="1"/>
  <c r="N87" i="139"/>
  <c r="N91" i="141"/>
  <c r="R92" i="141"/>
  <c r="H109" i="138"/>
  <c r="E3" i="243" s="1"/>
  <c r="H87" i="138"/>
  <c r="M109" i="138"/>
  <c r="J3" i="243" s="1"/>
  <c r="M87" i="138"/>
  <c r="I109" i="138"/>
  <c r="F3" i="243" s="1"/>
  <c r="I87" i="138"/>
  <c r="J109" i="138"/>
  <c r="G3" i="243" s="1"/>
  <c r="J87" i="138"/>
  <c r="P109" i="138"/>
  <c r="M3" i="243" s="1"/>
  <c r="P87" i="138"/>
  <c r="K109" i="138"/>
  <c r="H3" i="243" s="1"/>
  <c r="K87" i="138"/>
  <c r="N91" i="138"/>
  <c r="R92" i="138"/>
  <c r="G87" i="138"/>
  <c r="G109" i="138"/>
  <c r="D3" i="243" s="1"/>
  <c r="D30" i="4"/>
  <c r="O78" i="239" l="1"/>
  <c r="J95" i="239"/>
  <c r="J91" i="141"/>
  <c r="G2" i="239"/>
  <c r="K91" i="141"/>
  <c r="K95" i="239"/>
  <c r="G95" i="239"/>
  <c r="G91" i="141"/>
  <c r="M91" i="141"/>
  <c r="M95" i="239"/>
  <c r="I91" i="141"/>
  <c r="I95" i="239"/>
  <c r="H91" i="141"/>
  <c r="H95" i="239"/>
  <c r="P91" i="239"/>
  <c r="P109" i="239" s="1"/>
  <c r="P87" i="141"/>
  <c r="P87" i="239" s="1"/>
  <c r="P109" i="141"/>
  <c r="M2" i="243" s="1"/>
  <c r="M103" i="243" s="1"/>
  <c r="N87" i="238"/>
  <c r="N109" i="238"/>
  <c r="K102" i="243" s="1"/>
  <c r="N109" i="236"/>
  <c r="K100" i="243" s="1"/>
  <c r="N87" i="236"/>
  <c r="G109" i="234"/>
  <c r="D98" i="243" s="1"/>
  <c r="G87" i="234"/>
  <c r="N87" i="232"/>
  <c r="N109" i="232"/>
  <c r="K96" i="243" s="1"/>
  <c r="N87" i="228"/>
  <c r="N109" i="228"/>
  <c r="K92" i="243" s="1"/>
  <c r="N87" i="226"/>
  <c r="N109" i="226"/>
  <c r="K90" i="243" s="1"/>
  <c r="N109" i="225"/>
  <c r="K89" i="243" s="1"/>
  <c r="N87" i="225"/>
  <c r="N109" i="222"/>
  <c r="K86" i="243" s="1"/>
  <c r="N87" i="222"/>
  <c r="N87" i="216"/>
  <c r="N109" i="216"/>
  <c r="K80" i="243" s="1"/>
  <c r="N109" i="213"/>
  <c r="K77" i="243" s="1"/>
  <c r="N87" i="213"/>
  <c r="N109" i="207"/>
  <c r="K71" i="243" s="1"/>
  <c r="N87" i="207"/>
  <c r="N109" i="206"/>
  <c r="K70" i="243" s="1"/>
  <c r="N87" i="206"/>
  <c r="N87" i="203"/>
  <c r="N109" i="203"/>
  <c r="K67" i="243" s="1"/>
  <c r="N109" i="200"/>
  <c r="K64" i="243" s="1"/>
  <c r="N87" i="200"/>
  <c r="N109" i="196"/>
  <c r="K60" i="243" s="1"/>
  <c r="N87" i="196"/>
  <c r="N109" i="190"/>
  <c r="K54" i="243" s="1"/>
  <c r="N87" i="190"/>
  <c r="N109" i="188"/>
  <c r="K52" i="243" s="1"/>
  <c r="N87" i="188"/>
  <c r="N109" i="186"/>
  <c r="K50" i="243" s="1"/>
  <c r="N87" i="186"/>
  <c r="N87" i="185"/>
  <c r="N109" i="185"/>
  <c r="K49" i="243" s="1"/>
  <c r="N109" i="183"/>
  <c r="K47" i="243" s="1"/>
  <c r="N87" i="183"/>
  <c r="N109" i="175"/>
  <c r="K39" i="243" s="1"/>
  <c r="N87" i="175"/>
  <c r="N109" i="173"/>
  <c r="K37" i="243" s="1"/>
  <c r="N87" i="173"/>
  <c r="N109" i="171"/>
  <c r="K35" i="243" s="1"/>
  <c r="N87" i="171"/>
  <c r="N95" i="170"/>
  <c r="N95" i="239" s="1"/>
  <c r="N87" i="169"/>
  <c r="N109" i="169"/>
  <c r="K33" i="243" s="1"/>
  <c r="N87" i="166"/>
  <c r="N109" i="166"/>
  <c r="K30" i="243" s="1"/>
  <c r="N87" i="165"/>
  <c r="N109" i="165"/>
  <c r="K29" i="243" s="1"/>
  <c r="N109" i="160"/>
  <c r="K24" i="243" s="1"/>
  <c r="N87" i="160"/>
  <c r="N87" i="158"/>
  <c r="N109" i="158"/>
  <c r="K22" i="243" s="1"/>
  <c r="N87" i="156"/>
  <c r="N109" i="156"/>
  <c r="K20" i="243" s="1"/>
  <c r="N109" i="154"/>
  <c r="K18" i="243" s="1"/>
  <c r="N87" i="154"/>
  <c r="N109" i="153"/>
  <c r="K17" i="243" s="1"/>
  <c r="N87" i="153"/>
  <c r="N87" i="149"/>
  <c r="N109" i="149"/>
  <c r="K13" i="243" s="1"/>
  <c r="N87" i="148"/>
  <c r="N109" i="148"/>
  <c r="K12" i="243" s="1"/>
  <c r="N109" i="147"/>
  <c r="K11" i="243" s="1"/>
  <c r="N87" i="147"/>
  <c r="N87" i="146"/>
  <c r="N109" i="146"/>
  <c r="K10" i="243" s="1"/>
  <c r="N109" i="145"/>
  <c r="K9" i="243" s="1"/>
  <c r="N87" i="145"/>
  <c r="N87" i="143"/>
  <c r="N109" i="143"/>
  <c r="K7" i="243" s="1"/>
  <c r="N109" i="142"/>
  <c r="K6" i="243" s="1"/>
  <c r="N87" i="142"/>
  <c r="N109" i="141"/>
  <c r="K2" i="243" s="1"/>
  <c r="N87" i="141"/>
  <c r="N109" i="138"/>
  <c r="K3" i="243" s="1"/>
  <c r="N87" i="138"/>
  <c r="D50" i="4"/>
  <c r="D49" i="4"/>
  <c r="R42" i="16"/>
  <c r="R40" i="16"/>
  <c r="R39" i="16"/>
  <c r="R36" i="16"/>
  <c r="R23" i="16"/>
  <c r="R22" i="16"/>
  <c r="R21" i="16"/>
  <c r="R20" i="16"/>
  <c r="G41" i="16"/>
  <c r="H41" i="16"/>
  <c r="I41" i="16"/>
  <c r="J41" i="16"/>
  <c r="K41" i="16"/>
  <c r="L41" i="16"/>
  <c r="M41" i="16"/>
  <c r="N41" i="16"/>
  <c r="O41" i="16"/>
  <c r="P41" i="16"/>
  <c r="Q41" i="16"/>
  <c r="F41" i="16"/>
  <c r="D1" i="16"/>
  <c r="G21" i="134"/>
  <c r="G20" i="134"/>
  <c r="G19" i="134"/>
  <c r="G18" i="134"/>
  <c r="G17" i="134"/>
  <c r="G14" i="134"/>
  <c r="G13" i="134"/>
  <c r="G12" i="134"/>
  <c r="G11" i="134"/>
  <c r="G9" i="134"/>
  <c r="G8" i="134"/>
  <c r="G7" i="134"/>
  <c r="G6" i="134"/>
  <c r="G5" i="134"/>
  <c r="G4" i="134"/>
  <c r="G3" i="134"/>
  <c r="G2" i="134"/>
  <c r="B3" i="131"/>
  <c r="C3" i="131"/>
  <c r="G83" i="16"/>
  <c r="H83" i="16"/>
  <c r="I83" i="16"/>
  <c r="J83" i="16"/>
  <c r="K83" i="16"/>
  <c r="M83" i="16"/>
  <c r="N83" i="16"/>
  <c r="O83" i="16"/>
  <c r="P83" i="16"/>
  <c r="Q83" i="16"/>
  <c r="U5" i="129"/>
  <c r="V5" i="129"/>
  <c r="W5" i="129"/>
  <c r="U6" i="129"/>
  <c r="V6" i="129"/>
  <c r="W6" i="129"/>
  <c r="U7" i="129"/>
  <c r="V7" i="129"/>
  <c r="W7" i="129"/>
  <c r="U8" i="129"/>
  <c r="V8" i="129"/>
  <c r="W8" i="129"/>
  <c r="U9" i="129"/>
  <c r="V9" i="129"/>
  <c r="W9" i="129"/>
  <c r="U10" i="129"/>
  <c r="V10" i="129"/>
  <c r="W10" i="129"/>
  <c r="U11" i="129"/>
  <c r="V11" i="129"/>
  <c r="W11" i="129"/>
  <c r="U12" i="129"/>
  <c r="V12" i="129"/>
  <c r="W12" i="129"/>
  <c r="U13" i="129"/>
  <c r="V13" i="129"/>
  <c r="W13" i="129"/>
  <c r="U14" i="129"/>
  <c r="V14" i="129"/>
  <c r="W14" i="129"/>
  <c r="U15" i="129"/>
  <c r="V15" i="129"/>
  <c r="W15" i="129"/>
  <c r="U16" i="129"/>
  <c r="V16" i="129"/>
  <c r="W16" i="129"/>
  <c r="U17" i="129"/>
  <c r="V17" i="129"/>
  <c r="W17" i="129"/>
  <c r="U18" i="129"/>
  <c r="V18" i="129"/>
  <c r="W18" i="129"/>
  <c r="U19" i="129"/>
  <c r="V19" i="129"/>
  <c r="W19" i="129"/>
  <c r="U20" i="129"/>
  <c r="V20" i="129"/>
  <c r="W20" i="129"/>
  <c r="U21" i="129"/>
  <c r="V21" i="129"/>
  <c r="W21" i="129"/>
  <c r="U22" i="129"/>
  <c r="V22" i="129"/>
  <c r="W22" i="129"/>
  <c r="U23" i="129"/>
  <c r="V23" i="129"/>
  <c r="W23" i="129"/>
  <c r="U24" i="129"/>
  <c r="V24" i="129"/>
  <c r="W24" i="129"/>
  <c r="U25" i="129"/>
  <c r="V25" i="129"/>
  <c r="W25" i="129"/>
  <c r="U26" i="129"/>
  <c r="V26" i="129"/>
  <c r="W26" i="129"/>
  <c r="U27" i="129"/>
  <c r="V27" i="129"/>
  <c r="W27" i="129"/>
  <c r="U28" i="129"/>
  <c r="V28" i="129"/>
  <c r="W28" i="129"/>
  <c r="U29" i="129"/>
  <c r="V29" i="129"/>
  <c r="W29" i="129"/>
  <c r="U30" i="129"/>
  <c r="V30" i="129"/>
  <c r="W30" i="129"/>
  <c r="U31" i="129"/>
  <c r="V31" i="129"/>
  <c r="W31" i="129"/>
  <c r="U32" i="129"/>
  <c r="V32" i="129"/>
  <c r="W32" i="129"/>
  <c r="U33" i="129"/>
  <c r="V33" i="129"/>
  <c r="W33" i="129"/>
  <c r="U34" i="129"/>
  <c r="V34" i="129"/>
  <c r="W34" i="129"/>
  <c r="U35" i="129"/>
  <c r="V35" i="129"/>
  <c r="W35" i="129"/>
  <c r="U36" i="129"/>
  <c r="V36" i="129"/>
  <c r="W36" i="129"/>
  <c r="U37" i="129"/>
  <c r="V37" i="129"/>
  <c r="W37" i="129"/>
  <c r="U38" i="129"/>
  <c r="V38" i="129"/>
  <c r="W38" i="129"/>
  <c r="U39" i="129"/>
  <c r="V39" i="129"/>
  <c r="W39" i="129"/>
  <c r="U40" i="129"/>
  <c r="V40" i="129"/>
  <c r="W40" i="129"/>
  <c r="U41" i="129"/>
  <c r="V41" i="129"/>
  <c r="W41" i="129"/>
  <c r="U42" i="129"/>
  <c r="V42" i="129"/>
  <c r="W42" i="129"/>
  <c r="U43" i="129"/>
  <c r="V43" i="129"/>
  <c r="W43" i="129"/>
  <c r="U44" i="129"/>
  <c r="V44" i="129"/>
  <c r="W44" i="129"/>
  <c r="U45" i="129"/>
  <c r="V45" i="129"/>
  <c r="W45" i="129"/>
  <c r="U46" i="129"/>
  <c r="V46" i="129"/>
  <c r="W46" i="129"/>
  <c r="U47" i="129"/>
  <c r="V47" i="129"/>
  <c r="W47" i="129"/>
  <c r="U48" i="129"/>
  <c r="V48" i="129"/>
  <c r="W48" i="129"/>
  <c r="U49" i="129"/>
  <c r="V49" i="129"/>
  <c r="W49" i="129"/>
  <c r="U50" i="129"/>
  <c r="V50" i="129"/>
  <c r="W50" i="129"/>
  <c r="U51" i="129"/>
  <c r="V51" i="129"/>
  <c r="W51" i="129"/>
  <c r="U52" i="129"/>
  <c r="V52" i="129"/>
  <c r="W52" i="129"/>
  <c r="U53" i="129"/>
  <c r="V53" i="129"/>
  <c r="W53" i="129"/>
  <c r="U54" i="129"/>
  <c r="V54" i="129"/>
  <c r="W54" i="129"/>
  <c r="U55" i="129"/>
  <c r="V55" i="129"/>
  <c r="W55" i="129"/>
  <c r="U56" i="129"/>
  <c r="V56" i="129"/>
  <c r="W56" i="129"/>
  <c r="U57" i="129"/>
  <c r="V57" i="129"/>
  <c r="W57" i="129"/>
  <c r="U58" i="129"/>
  <c r="V58" i="129"/>
  <c r="W58" i="129"/>
  <c r="U59" i="129"/>
  <c r="V59" i="129"/>
  <c r="W59" i="129"/>
  <c r="U60" i="129"/>
  <c r="V60" i="129"/>
  <c r="W60" i="129"/>
  <c r="U61" i="129"/>
  <c r="V61" i="129"/>
  <c r="W61" i="129"/>
  <c r="U62" i="129"/>
  <c r="V62" i="129"/>
  <c r="W62" i="129"/>
  <c r="U63" i="129"/>
  <c r="V63" i="129"/>
  <c r="W63" i="129"/>
  <c r="U64" i="129"/>
  <c r="V64" i="129"/>
  <c r="W64" i="129"/>
  <c r="U65" i="129"/>
  <c r="V65" i="129"/>
  <c r="W65" i="129"/>
  <c r="U66" i="129"/>
  <c r="V66" i="129"/>
  <c r="W66" i="129"/>
  <c r="U67" i="129"/>
  <c r="V67" i="129"/>
  <c r="W67" i="129"/>
  <c r="U68" i="129"/>
  <c r="V68" i="129"/>
  <c r="W68" i="129"/>
  <c r="U69" i="129"/>
  <c r="V69" i="129"/>
  <c r="W69" i="129"/>
  <c r="U70" i="129"/>
  <c r="V70" i="129"/>
  <c r="W70" i="129"/>
  <c r="U71" i="129"/>
  <c r="V71" i="129"/>
  <c r="W71" i="129"/>
  <c r="U72" i="129"/>
  <c r="V72" i="129"/>
  <c r="W72" i="129"/>
  <c r="U73" i="129"/>
  <c r="V73" i="129"/>
  <c r="W73" i="129"/>
  <c r="U74" i="129"/>
  <c r="V74" i="129"/>
  <c r="W74" i="129"/>
  <c r="U75" i="129"/>
  <c r="V75" i="129"/>
  <c r="W75" i="129"/>
  <c r="U76" i="129"/>
  <c r="V76" i="129"/>
  <c r="W76" i="129"/>
  <c r="U77" i="129"/>
  <c r="V77" i="129"/>
  <c r="W77" i="129"/>
  <c r="U78" i="129"/>
  <c r="V78" i="129"/>
  <c r="W78" i="129"/>
  <c r="U79" i="129"/>
  <c r="V79" i="129"/>
  <c r="W79" i="129"/>
  <c r="U80" i="129"/>
  <c r="V80" i="129"/>
  <c r="W80" i="129"/>
  <c r="U81" i="129"/>
  <c r="V81" i="129"/>
  <c r="W81" i="129"/>
  <c r="U82" i="129"/>
  <c r="V82" i="129"/>
  <c r="W82" i="129"/>
  <c r="U83" i="129"/>
  <c r="V83" i="129"/>
  <c r="W83" i="129"/>
  <c r="U84" i="129"/>
  <c r="V84" i="129"/>
  <c r="W84" i="129"/>
  <c r="U85" i="129"/>
  <c r="V85" i="129"/>
  <c r="W85" i="129"/>
  <c r="U86" i="129"/>
  <c r="V86" i="129"/>
  <c r="W86" i="129"/>
  <c r="U87" i="129"/>
  <c r="V87" i="129"/>
  <c r="W87" i="129"/>
  <c r="U88" i="129"/>
  <c r="V88" i="129"/>
  <c r="W88" i="129"/>
  <c r="U89" i="129"/>
  <c r="V89" i="129"/>
  <c r="W89" i="129"/>
  <c r="U90" i="129"/>
  <c r="V90" i="129"/>
  <c r="W90" i="129"/>
  <c r="U91" i="129"/>
  <c r="V91" i="129"/>
  <c r="W91" i="129"/>
  <c r="U92" i="129"/>
  <c r="V92" i="129"/>
  <c r="W92" i="129"/>
  <c r="U93" i="129"/>
  <c r="V93" i="129"/>
  <c r="W93" i="129"/>
  <c r="U94" i="129"/>
  <c r="V94" i="129"/>
  <c r="W94" i="129"/>
  <c r="U95" i="129"/>
  <c r="V95" i="129"/>
  <c r="W95" i="129"/>
  <c r="U96" i="129"/>
  <c r="V96" i="129"/>
  <c r="W96" i="129"/>
  <c r="U97" i="129"/>
  <c r="V97" i="129"/>
  <c r="W97" i="129"/>
  <c r="U98" i="129"/>
  <c r="V98" i="129"/>
  <c r="W98" i="129"/>
  <c r="U99" i="129"/>
  <c r="V99" i="129"/>
  <c r="W99" i="129"/>
  <c r="U100" i="129"/>
  <c r="V100" i="129"/>
  <c r="W100" i="129"/>
  <c r="U101" i="129"/>
  <c r="V101" i="129"/>
  <c r="W101" i="129"/>
  <c r="U102" i="129"/>
  <c r="V102" i="129"/>
  <c r="W102" i="129"/>
  <c r="U103" i="129"/>
  <c r="V103" i="129"/>
  <c r="W103" i="129"/>
  <c r="U104" i="129"/>
  <c r="V104" i="129"/>
  <c r="W104" i="129"/>
  <c r="W4" i="129"/>
  <c r="V4" i="129"/>
  <c r="U4" i="129"/>
  <c r="CX3" i="131"/>
  <c r="CW3" i="131"/>
  <c r="CV3" i="131"/>
  <c r="CU3" i="131"/>
  <c r="CT3" i="131"/>
  <c r="CS3" i="131"/>
  <c r="CR3" i="131"/>
  <c r="CQ3" i="131"/>
  <c r="CP3" i="131"/>
  <c r="CO3" i="131"/>
  <c r="CN3" i="131"/>
  <c r="CM3" i="131"/>
  <c r="CL3" i="131"/>
  <c r="CK3" i="131"/>
  <c r="CJ3" i="131"/>
  <c r="CI3" i="131"/>
  <c r="CH3" i="131"/>
  <c r="CG3" i="131"/>
  <c r="CF3" i="131"/>
  <c r="CE3" i="131"/>
  <c r="CD3" i="131"/>
  <c r="CC3" i="131"/>
  <c r="CB3" i="131"/>
  <c r="CA3" i="131"/>
  <c r="BZ3" i="131"/>
  <c r="BY3" i="131"/>
  <c r="BX3" i="131"/>
  <c r="BW3" i="131"/>
  <c r="BV3" i="131"/>
  <c r="BU3" i="131"/>
  <c r="BT3" i="131"/>
  <c r="BS3" i="131"/>
  <c r="BR3" i="131"/>
  <c r="BQ3" i="131"/>
  <c r="BP3" i="131"/>
  <c r="BO3" i="131"/>
  <c r="BN3" i="131"/>
  <c r="BM3" i="131"/>
  <c r="BL3" i="131"/>
  <c r="BK3" i="131"/>
  <c r="BJ3" i="131"/>
  <c r="BI3" i="131"/>
  <c r="BH3" i="131"/>
  <c r="BG3" i="131"/>
  <c r="BF3" i="131"/>
  <c r="BE3" i="131"/>
  <c r="BD3" i="131"/>
  <c r="BC3" i="131"/>
  <c r="BB3" i="131"/>
  <c r="BA3" i="131"/>
  <c r="AZ3" i="131"/>
  <c r="AY3" i="131"/>
  <c r="AX3" i="131"/>
  <c r="AW3" i="131"/>
  <c r="AV3" i="131"/>
  <c r="AU3" i="131"/>
  <c r="AT3" i="131"/>
  <c r="AS3" i="131"/>
  <c r="AR3" i="131"/>
  <c r="AQ3" i="131"/>
  <c r="AP3" i="131"/>
  <c r="AO3" i="131"/>
  <c r="AN3" i="131"/>
  <c r="AM3" i="131"/>
  <c r="AL3" i="131"/>
  <c r="AK3" i="131"/>
  <c r="AJ3" i="131"/>
  <c r="AI3" i="131"/>
  <c r="AH3" i="131"/>
  <c r="AG3" i="131"/>
  <c r="AF3" i="131"/>
  <c r="AE3" i="131"/>
  <c r="AD3" i="131"/>
  <c r="AC3" i="131"/>
  <c r="AB3" i="131"/>
  <c r="AA3" i="131"/>
  <c r="Z3" i="131"/>
  <c r="Y3" i="131"/>
  <c r="X3" i="131"/>
  <c r="W3" i="131"/>
  <c r="V3" i="131"/>
  <c r="U3" i="131"/>
  <c r="T3" i="131"/>
  <c r="S3" i="131"/>
  <c r="R3" i="131"/>
  <c r="Q3" i="131"/>
  <c r="P3" i="131"/>
  <c r="O3" i="131"/>
  <c r="N3" i="131"/>
  <c r="M3" i="131"/>
  <c r="L3" i="131"/>
  <c r="K3" i="131"/>
  <c r="J3" i="131"/>
  <c r="I3" i="131"/>
  <c r="H3" i="131"/>
  <c r="G3" i="131"/>
  <c r="F3" i="131"/>
  <c r="E3" i="131"/>
  <c r="D3" i="131"/>
  <c r="R5" i="129"/>
  <c r="S5" i="129"/>
  <c r="T5" i="129"/>
  <c r="R6" i="129"/>
  <c r="S6" i="129"/>
  <c r="T6" i="129"/>
  <c r="R7" i="129"/>
  <c r="S7" i="129"/>
  <c r="T7" i="129"/>
  <c r="R8" i="129"/>
  <c r="S8" i="129"/>
  <c r="T8" i="129"/>
  <c r="R9" i="129"/>
  <c r="S9" i="129"/>
  <c r="T9" i="129"/>
  <c r="R10" i="129"/>
  <c r="S10" i="129"/>
  <c r="T10" i="129"/>
  <c r="R11" i="129"/>
  <c r="S11" i="129"/>
  <c r="T11" i="129"/>
  <c r="R12" i="129"/>
  <c r="S12" i="129"/>
  <c r="T12" i="129"/>
  <c r="R13" i="129"/>
  <c r="S13" i="129"/>
  <c r="T13" i="129"/>
  <c r="R14" i="129"/>
  <c r="S14" i="129"/>
  <c r="T14" i="129"/>
  <c r="R15" i="129"/>
  <c r="S15" i="129"/>
  <c r="T15" i="129"/>
  <c r="R16" i="129"/>
  <c r="S16" i="129"/>
  <c r="T16" i="129"/>
  <c r="R17" i="129"/>
  <c r="S17" i="129"/>
  <c r="T17" i="129"/>
  <c r="R18" i="129"/>
  <c r="S18" i="129"/>
  <c r="T18" i="129"/>
  <c r="R19" i="129"/>
  <c r="S19" i="129"/>
  <c r="T19" i="129"/>
  <c r="R20" i="129"/>
  <c r="S20" i="129"/>
  <c r="T20" i="129"/>
  <c r="R21" i="129"/>
  <c r="S21" i="129"/>
  <c r="T21" i="129"/>
  <c r="R22" i="129"/>
  <c r="S22" i="129"/>
  <c r="T22" i="129"/>
  <c r="R23" i="129"/>
  <c r="S23" i="129"/>
  <c r="T23" i="129"/>
  <c r="R24" i="129"/>
  <c r="S24" i="129"/>
  <c r="T24" i="129"/>
  <c r="R25" i="129"/>
  <c r="S25" i="129"/>
  <c r="T25" i="129"/>
  <c r="R26" i="129"/>
  <c r="S26" i="129"/>
  <c r="T26" i="129"/>
  <c r="R27" i="129"/>
  <c r="S27" i="129"/>
  <c r="T27" i="129"/>
  <c r="R28" i="129"/>
  <c r="S28" i="129"/>
  <c r="T28" i="129"/>
  <c r="R29" i="129"/>
  <c r="S29" i="129"/>
  <c r="T29" i="129"/>
  <c r="R30" i="129"/>
  <c r="S30" i="129"/>
  <c r="T30" i="129"/>
  <c r="R31" i="129"/>
  <c r="S31" i="129"/>
  <c r="T31" i="129"/>
  <c r="R32" i="129"/>
  <c r="S32" i="129"/>
  <c r="T32" i="129"/>
  <c r="R33" i="129"/>
  <c r="S33" i="129"/>
  <c r="T33" i="129"/>
  <c r="R34" i="129"/>
  <c r="S34" i="129"/>
  <c r="T34" i="129"/>
  <c r="R35" i="129"/>
  <c r="S35" i="129"/>
  <c r="T35" i="129"/>
  <c r="R36" i="129"/>
  <c r="S36" i="129"/>
  <c r="T36" i="129"/>
  <c r="R37" i="129"/>
  <c r="S37" i="129"/>
  <c r="T37" i="129"/>
  <c r="R38" i="129"/>
  <c r="S38" i="129"/>
  <c r="T38" i="129"/>
  <c r="R39" i="129"/>
  <c r="S39" i="129"/>
  <c r="T39" i="129"/>
  <c r="R40" i="129"/>
  <c r="S40" i="129"/>
  <c r="T40" i="129"/>
  <c r="R41" i="129"/>
  <c r="S41" i="129"/>
  <c r="T41" i="129"/>
  <c r="R42" i="129"/>
  <c r="S42" i="129"/>
  <c r="T42" i="129"/>
  <c r="R43" i="129"/>
  <c r="S43" i="129"/>
  <c r="T43" i="129"/>
  <c r="R44" i="129"/>
  <c r="S44" i="129"/>
  <c r="T44" i="129"/>
  <c r="R45" i="129"/>
  <c r="S45" i="129"/>
  <c r="T45" i="129"/>
  <c r="R46" i="129"/>
  <c r="S46" i="129"/>
  <c r="T46" i="129"/>
  <c r="R47" i="129"/>
  <c r="S47" i="129"/>
  <c r="T47" i="129"/>
  <c r="R48" i="129"/>
  <c r="S48" i="129"/>
  <c r="T48" i="129"/>
  <c r="R49" i="129"/>
  <c r="S49" i="129"/>
  <c r="T49" i="129"/>
  <c r="R50" i="129"/>
  <c r="S50" i="129"/>
  <c r="T50" i="129"/>
  <c r="R51" i="129"/>
  <c r="S51" i="129"/>
  <c r="T51" i="129"/>
  <c r="R52" i="129"/>
  <c r="S52" i="129"/>
  <c r="T52" i="129"/>
  <c r="R53" i="129"/>
  <c r="S53" i="129"/>
  <c r="T53" i="129"/>
  <c r="R54" i="129"/>
  <c r="S54" i="129"/>
  <c r="T54" i="129"/>
  <c r="R55" i="129"/>
  <c r="S55" i="129"/>
  <c r="T55" i="129"/>
  <c r="R56" i="129"/>
  <c r="S56" i="129"/>
  <c r="T56" i="129"/>
  <c r="R57" i="129"/>
  <c r="S57" i="129"/>
  <c r="T57" i="129"/>
  <c r="R58" i="129"/>
  <c r="S58" i="129"/>
  <c r="T58" i="129"/>
  <c r="R59" i="129"/>
  <c r="S59" i="129"/>
  <c r="T59" i="129"/>
  <c r="R60" i="129"/>
  <c r="S60" i="129"/>
  <c r="T60" i="129"/>
  <c r="R61" i="129"/>
  <c r="S61" i="129"/>
  <c r="T61" i="129"/>
  <c r="R62" i="129"/>
  <c r="S62" i="129"/>
  <c r="T62" i="129"/>
  <c r="R63" i="129"/>
  <c r="S63" i="129"/>
  <c r="T63" i="129"/>
  <c r="R64" i="129"/>
  <c r="S64" i="129"/>
  <c r="T64" i="129"/>
  <c r="R65" i="129"/>
  <c r="S65" i="129"/>
  <c r="T65" i="129"/>
  <c r="R66" i="129"/>
  <c r="S66" i="129"/>
  <c r="T66" i="129"/>
  <c r="R67" i="129"/>
  <c r="S67" i="129"/>
  <c r="T67" i="129"/>
  <c r="R68" i="129"/>
  <c r="S68" i="129"/>
  <c r="T68" i="129"/>
  <c r="R69" i="129"/>
  <c r="S69" i="129"/>
  <c r="T69" i="129"/>
  <c r="R70" i="129"/>
  <c r="S70" i="129"/>
  <c r="T70" i="129"/>
  <c r="R71" i="129"/>
  <c r="S71" i="129"/>
  <c r="T71" i="129"/>
  <c r="R72" i="129"/>
  <c r="S72" i="129"/>
  <c r="T72" i="129"/>
  <c r="R73" i="129"/>
  <c r="S73" i="129"/>
  <c r="T73" i="129"/>
  <c r="R74" i="129"/>
  <c r="S74" i="129"/>
  <c r="T74" i="129"/>
  <c r="R75" i="129"/>
  <c r="S75" i="129"/>
  <c r="T75" i="129"/>
  <c r="R76" i="129"/>
  <c r="S76" i="129"/>
  <c r="T76" i="129"/>
  <c r="R77" i="129"/>
  <c r="S77" i="129"/>
  <c r="T77" i="129"/>
  <c r="R78" i="129"/>
  <c r="S78" i="129"/>
  <c r="T78" i="129"/>
  <c r="R79" i="129"/>
  <c r="S79" i="129"/>
  <c r="T79" i="129"/>
  <c r="R80" i="129"/>
  <c r="S80" i="129"/>
  <c r="T80" i="129"/>
  <c r="R81" i="129"/>
  <c r="S81" i="129"/>
  <c r="T81" i="129"/>
  <c r="R82" i="129"/>
  <c r="S82" i="129"/>
  <c r="T82" i="129"/>
  <c r="R83" i="129"/>
  <c r="S83" i="129"/>
  <c r="T83" i="129"/>
  <c r="R84" i="129"/>
  <c r="S84" i="129"/>
  <c r="T84" i="129"/>
  <c r="R85" i="129"/>
  <c r="S85" i="129"/>
  <c r="T85" i="129"/>
  <c r="R86" i="129"/>
  <c r="S86" i="129"/>
  <c r="T86" i="129"/>
  <c r="R87" i="129"/>
  <c r="S87" i="129"/>
  <c r="T87" i="129"/>
  <c r="R88" i="129"/>
  <c r="S88" i="129"/>
  <c r="T88" i="129"/>
  <c r="R89" i="129"/>
  <c r="S89" i="129"/>
  <c r="T89" i="129"/>
  <c r="R90" i="129"/>
  <c r="S90" i="129"/>
  <c r="T90" i="129"/>
  <c r="R91" i="129"/>
  <c r="S91" i="129"/>
  <c r="T91" i="129"/>
  <c r="R92" i="129"/>
  <c r="S92" i="129"/>
  <c r="T92" i="129"/>
  <c r="R93" i="129"/>
  <c r="S93" i="129"/>
  <c r="T93" i="129"/>
  <c r="R94" i="129"/>
  <c r="S94" i="129"/>
  <c r="T94" i="129"/>
  <c r="R95" i="129"/>
  <c r="S95" i="129"/>
  <c r="T95" i="129"/>
  <c r="R96" i="129"/>
  <c r="S96" i="129"/>
  <c r="T96" i="129"/>
  <c r="R97" i="129"/>
  <c r="S97" i="129"/>
  <c r="T97" i="129"/>
  <c r="R98" i="129"/>
  <c r="S98" i="129"/>
  <c r="T98" i="129"/>
  <c r="R99" i="129"/>
  <c r="S99" i="129"/>
  <c r="T99" i="129"/>
  <c r="R100" i="129"/>
  <c r="S100" i="129"/>
  <c r="T100" i="129"/>
  <c r="R101" i="129"/>
  <c r="S101" i="129"/>
  <c r="T101" i="129"/>
  <c r="R102" i="129"/>
  <c r="S102" i="129"/>
  <c r="T102" i="129"/>
  <c r="R103" i="129"/>
  <c r="S103" i="129"/>
  <c r="T103" i="129"/>
  <c r="R104" i="129"/>
  <c r="S104" i="129"/>
  <c r="T104" i="129"/>
  <c r="T4" i="129"/>
  <c r="S4" i="129"/>
  <c r="R4" i="129"/>
  <c r="P5" i="129"/>
  <c r="R107" i="130"/>
  <c r="Q107" i="130"/>
  <c r="P107" i="130"/>
  <c r="O107" i="130"/>
  <c r="M107" i="130"/>
  <c r="L107" i="130"/>
  <c r="K107" i="130"/>
  <c r="J107" i="130"/>
  <c r="I107" i="130"/>
  <c r="H107" i="130"/>
  <c r="F107" i="130"/>
  <c r="E107" i="130"/>
  <c r="G107" i="130" s="1"/>
  <c r="S106" i="130"/>
  <c r="N106" i="130"/>
  <c r="G106" i="130"/>
  <c r="B106" i="130"/>
  <c r="S105" i="130"/>
  <c r="N105" i="130"/>
  <c r="G105" i="130"/>
  <c r="B105" i="130"/>
  <c r="S104" i="130"/>
  <c r="N104" i="130"/>
  <c r="G104" i="130"/>
  <c r="B104" i="130"/>
  <c r="S103" i="130"/>
  <c r="N103" i="130"/>
  <c r="G103" i="130"/>
  <c r="B103" i="130"/>
  <c r="S102" i="130"/>
  <c r="N102" i="130"/>
  <c r="G102" i="130"/>
  <c r="B102" i="130"/>
  <c r="S101" i="130"/>
  <c r="N101" i="130"/>
  <c r="G101" i="130"/>
  <c r="B101" i="130"/>
  <c r="S100" i="130"/>
  <c r="N100" i="130"/>
  <c r="G100" i="130"/>
  <c r="B100" i="130"/>
  <c r="S99" i="130"/>
  <c r="N99" i="130"/>
  <c r="G99" i="130"/>
  <c r="B99" i="130"/>
  <c r="S98" i="130"/>
  <c r="N98" i="130"/>
  <c r="G98" i="130"/>
  <c r="B98" i="130"/>
  <c r="S97" i="130"/>
  <c r="N97" i="130"/>
  <c r="G97" i="130"/>
  <c r="B97" i="130"/>
  <c r="S96" i="130"/>
  <c r="N96" i="130"/>
  <c r="G96" i="130"/>
  <c r="B96" i="130"/>
  <c r="S95" i="130"/>
  <c r="N95" i="130"/>
  <c r="G95" i="130"/>
  <c r="B95" i="130"/>
  <c r="S94" i="130"/>
  <c r="N94" i="130"/>
  <c r="G94" i="130"/>
  <c r="B94" i="130"/>
  <c r="S93" i="130"/>
  <c r="N93" i="130"/>
  <c r="G93" i="130"/>
  <c r="B93" i="130"/>
  <c r="S92" i="130"/>
  <c r="N92" i="130"/>
  <c r="G92" i="130"/>
  <c r="B92" i="130"/>
  <c r="S91" i="130"/>
  <c r="N91" i="130"/>
  <c r="G91" i="130"/>
  <c r="B91" i="130"/>
  <c r="S90" i="130"/>
  <c r="N90" i="130"/>
  <c r="G90" i="130"/>
  <c r="B90" i="130"/>
  <c r="S89" i="130"/>
  <c r="N89" i="130"/>
  <c r="G89" i="130"/>
  <c r="B89" i="130"/>
  <c r="S88" i="130"/>
  <c r="N88" i="130"/>
  <c r="G88" i="130"/>
  <c r="B88" i="130"/>
  <c r="S87" i="130"/>
  <c r="N87" i="130"/>
  <c r="G87" i="130"/>
  <c r="B87" i="130"/>
  <c r="S86" i="130"/>
  <c r="N86" i="130"/>
  <c r="G86" i="130"/>
  <c r="B86" i="130"/>
  <c r="S85" i="130"/>
  <c r="N85" i="130"/>
  <c r="G85" i="130"/>
  <c r="B85" i="130"/>
  <c r="S84" i="130"/>
  <c r="N84" i="130"/>
  <c r="G84" i="130"/>
  <c r="B84" i="130"/>
  <c r="S83" i="130"/>
  <c r="N83" i="130"/>
  <c r="G83" i="130"/>
  <c r="B83" i="130"/>
  <c r="S82" i="130"/>
  <c r="N82" i="130"/>
  <c r="G82" i="130"/>
  <c r="B82" i="130"/>
  <c r="S81" i="130"/>
  <c r="N81" i="130"/>
  <c r="G81" i="130"/>
  <c r="B81" i="130"/>
  <c r="S80" i="130"/>
  <c r="N80" i="130"/>
  <c r="G80" i="130"/>
  <c r="B80" i="130"/>
  <c r="S79" i="130"/>
  <c r="N79" i="130"/>
  <c r="G79" i="130"/>
  <c r="B79" i="130"/>
  <c r="S78" i="130"/>
  <c r="N78" i="130"/>
  <c r="G78" i="130"/>
  <c r="B78" i="130"/>
  <c r="S77" i="130"/>
  <c r="N77" i="130"/>
  <c r="G77" i="130"/>
  <c r="B77" i="130"/>
  <c r="S76" i="130"/>
  <c r="N76" i="130"/>
  <c r="G76" i="130"/>
  <c r="B76" i="130"/>
  <c r="S75" i="130"/>
  <c r="N75" i="130"/>
  <c r="G75" i="130"/>
  <c r="B75" i="130"/>
  <c r="S74" i="130"/>
  <c r="N74" i="130"/>
  <c r="G74" i="130"/>
  <c r="B74" i="130"/>
  <c r="S73" i="130"/>
  <c r="N73" i="130"/>
  <c r="G73" i="130"/>
  <c r="B73" i="130"/>
  <c r="S72" i="130"/>
  <c r="N72" i="130"/>
  <c r="G72" i="130"/>
  <c r="B72" i="130"/>
  <c r="S71" i="130"/>
  <c r="N71" i="130"/>
  <c r="G71" i="130"/>
  <c r="B71" i="130"/>
  <c r="S70" i="130"/>
  <c r="N70" i="130"/>
  <c r="G70" i="130"/>
  <c r="B70" i="130"/>
  <c r="S69" i="130"/>
  <c r="N69" i="130"/>
  <c r="G69" i="130"/>
  <c r="B69" i="130"/>
  <c r="S68" i="130"/>
  <c r="N68" i="130"/>
  <c r="G68" i="130"/>
  <c r="B68" i="130"/>
  <c r="S67" i="130"/>
  <c r="N67" i="130"/>
  <c r="G67" i="130"/>
  <c r="B67" i="130"/>
  <c r="S66" i="130"/>
  <c r="N66" i="130"/>
  <c r="G66" i="130"/>
  <c r="B66" i="130"/>
  <c r="S65" i="130"/>
  <c r="N65" i="130"/>
  <c r="G65" i="130"/>
  <c r="B65" i="130"/>
  <c r="S64" i="130"/>
  <c r="N64" i="130"/>
  <c r="G64" i="130"/>
  <c r="B64" i="130"/>
  <c r="S63" i="130"/>
  <c r="N63" i="130"/>
  <c r="G63" i="130"/>
  <c r="B63" i="130"/>
  <c r="S62" i="130"/>
  <c r="N62" i="130"/>
  <c r="G62" i="130"/>
  <c r="B62" i="130"/>
  <c r="S61" i="130"/>
  <c r="N61" i="130"/>
  <c r="G61" i="130"/>
  <c r="B61" i="130"/>
  <c r="S60" i="130"/>
  <c r="N60" i="130"/>
  <c r="G60" i="130"/>
  <c r="B60" i="130"/>
  <c r="S59" i="130"/>
  <c r="N59" i="130"/>
  <c r="G59" i="130"/>
  <c r="B59" i="130"/>
  <c r="S58" i="130"/>
  <c r="N58" i="130"/>
  <c r="G58" i="130"/>
  <c r="B58" i="130"/>
  <c r="S57" i="130"/>
  <c r="N57" i="130"/>
  <c r="G57" i="130"/>
  <c r="B57" i="130"/>
  <c r="S56" i="130"/>
  <c r="N56" i="130"/>
  <c r="G56" i="130"/>
  <c r="B56" i="130"/>
  <c r="S55" i="130"/>
  <c r="N55" i="130"/>
  <c r="G55" i="130"/>
  <c r="B55" i="130"/>
  <c r="S54" i="130"/>
  <c r="N54" i="130"/>
  <c r="G54" i="130"/>
  <c r="B54" i="130"/>
  <c r="S53" i="130"/>
  <c r="N53" i="130"/>
  <c r="G53" i="130"/>
  <c r="B53" i="130"/>
  <c r="S52" i="130"/>
  <c r="N52" i="130"/>
  <c r="G52" i="130"/>
  <c r="B52" i="130"/>
  <c r="S51" i="130"/>
  <c r="N51" i="130"/>
  <c r="G51" i="130"/>
  <c r="B51" i="130"/>
  <c r="S50" i="130"/>
  <c r="N50" i="130"/>
  <c r="G50" i="130"/>
  <c r="B50" i="130"/>
  <c r="S49" i="130"/>
  <c r="N49" i="130"/>
  <c r="G49" i="130"/>
  <c r="B49" i="130"/>
  <c r="S48" i="130"/>
  <c r="N48" i="130"/>
  <c r="G48" i="130"/>
  <c r="B48" i="130"/>
  <c r="S47" i="130"/>
  <c r="N47" i="130"/>
  <c r="G47" i="130"/>
  <c r="B47" i="130"/>
  <c r="S46" i="130"/>
  <c r="N46" i="130"/>
  <c r="G46" i="130"/>
  <c r="B46" i="130"/>
  <c r="S45" i="130"/>
  <c r="N45" i="130"/>
  <c r="G45" i="130"/>
  <c r="B45" i="130"/>
  <c r="S44" i="130"/>
  <c r="N44" i="130"/>
  <c r="G44" i="130"/>
  <c r="B44" i="130"/>
  <c r="S43" i="130"/>
  <c r="N43" i="130"/>
  <c r="G43" i="130"/>
  <c r="B43" i="130"/>
  <c r="S42" i="130"/>
  <c r="N42" i="130"/>
  <c r="G42" i="130"/>
  <c r="B42" i="130"/>
  <c r="S41" i="130"/>
  <c r="N41" i="130"/>
  <c r="G41" i="130"/>
  <c r="B41" i="130"/>
  <c r="S40" i="130"/>
  <c r="N40" i="130"/>
  <c r="G40" i="130"/>
  <c r="B40" i="130"/>
  <c r="S39" i="130"/>
  <c r="N39" i="130"/>
  <c r="G39" i="130"/>
  <c r="B39" i="130"/>
  <c r="S38" i="130"/>
  <c r="N38" i="130"/>
  <c r="G38" i="130"/>
  <c r="B38" i="130"/>
  <c r="S37" i="130"/>
  <c r="N37" i="130"/>
  <c r="G37" i="130"/>
  <c r="B37" i="130"/>
  <c r="S36" i="130"/>
  <c r="N36" i="130"/>
  <c r="G36" i="130"/>
  <c r="B36" i="130"/>
  <c r="S35" i="130"/>
  <c r="N35" i="130"/>
  <c r="G35" i="130"/>
  <c r="B35" i="130"/>
  <c r="S34" i="130"/>
  <c r="N34" i="130"/>
  <c r="G34" i="130"/>
  <c r="B34" i="130"/>
  <c r="S33" i="130"/>
  <c r="N33" i="130"/>
  <c r="G33" i="130"/>
  <c r="B33" i="130"/>
  <c r="S32" i="130"/>
  <c r="N32" i="130"/>
  <c r="G32" i="130"/>
  <c r="B32" i="130"/>
  <c r="S31" i="130"/>
  <c r="N31" i="130"/>
  <c r="G31" i="130"/>
  <c r="B31" i="130"/>
  <c r="S30" i="130"/>
  <c r="N30" i="130"/>
  <c r="G30" i="130"/>
  <c r="B30" i="130"/>
  <c r="S29" i="130"/>
  <c r="N29" i="130"/>
  <c r="G29" i="130"/>
  <c r="B29" i="130"/>
  <c r="S28" i="130"/>
  <c r="N28" i="130"/>
  <c r="G28" i="130"/>
  <c r="B28" i="130"/>
  <c r="S27" i="130"/>
  <c r="N27" i="130"/>
  <c r="G27" i="130"/>
  <c r="B27" i="130"/>
  <c r="S26" i="130"/>
  <c r="N26" i="130"/>
  <c r="G26" i="130"/>
  <c r="B26" i="130"/>
  <c r="S25" i="130"/>
  <c r="N25" i="130"/>
  <c r="G25" i="130"/>
  <c r="B25" i="130"/>
  <c r="S24" i="130"/>
  <c r="N24" i="130"/>
  <c r="G24" i="130"/>
  <c r="B24" i="130"/>
  <c r="S23" i="130"/>
  <c r="N23" i="130"/>
  <c r="G23" i="130"/>
  <c r="B23" i="130"/>
  <c r="S22" i="130"/>
  <c r="N22" i="130"/>
  <c r="G22" i="130"/>
  <c r="B22" i="130"/>
  <c r="S21" i="130"/>
  <c r="N21" i="130"/>
  <c r="G21" i="130"/>
  <c r="B21" i="130"/>
  <c r="S20" i="130"/>
  <c r="N20" i="130"/>
  <c r="G20" i="130"/>
  <c r="B20" i="130"/>
  <c r="S19" i="130"/>
  <c r="N19" i="130"/>
  <c r="G19" i="130"/>
  <c r="B19" i="130"/>
  <c r="S18" i="130"/>
  <c r="N18" i="130"/>
  <c r="G18" i="130"/>
  <c r="B18" i="130"/>
  <c r="S17" i="130"/>
  <c r="N17" i="130"/>
  <c r="G17" i="130"/>
  <c r="B17" i="130"/>
  <c r="S16" i="130"/>
  <c r="N16" i="130"/>
  <c r="G16" i="130"/>
  <c r="B16" i="130"/>
  <c r="S15" i="130"/>
  <c r="N15" i="130"/>
  <c r="G15" i="130"/>
  <c r="B15" i="130"/>
  <c r="S14" i="130"/>
  <c r="N14" i="130"/>
  <c r="G14" i="130"/>
  <c r="B14" i="130"/>
  <c r="S13" i="130"/>
  <c r="N13" i="130"/>
  <c r="G13" i="130"/>
  <c r="B13" i="130"/>
  <c r="S12" i="130"/>
  <c r="N12" i="130"/>
  <c r="G12" i="130"/>
  <c r="B12" i="130"/>
  <c r="S11" i="130"/>
  <c r="N11" i="130"/>
  <c r="G11" i="130"/>
  <c r="B11" i="130"/>
  <c r="S10" i="130"/>
  <c r="N10" i="130"/>
  <c r="G10" i="130"/>
  <c r="B10" i="130"/>
  <c r="S9" i="130"/>
  <c r="N9" i="130"/>
  <c r="G9" i="130"/>
  <c r="B9" i="130"/>
  <c r="S8" i="130"/>
  <c r="N8" i="130"/>
  <c r="G8" i="130"/>
  <c r="B8" i="130"/>
  <c r="S7" i="130"/>
  <c r="N7" i="130"/>
  <c r="G7" i="130"/>
  <c r="B7" i="130"/>
  <c r="S6" i="130"/>
  <c r="N6" i="130"/>
  <c r="G6" i="130"/>
  <c r="B6" i="130"/>
  <c r="M105" i="129"/>
  <c r="L105" i="129"/>
  <c r="K105" i="129"/>
  <c r="J105" i="129"/>
  <c r="I105" i="129"/>
  <c r="H105" i="129"/>
  <c r="G105" i="129"/>
  <c r="F105" i="129"/>
  <c r="E105" i="129"/>
  <c r="C105" i="129"/>
  <c r="P104" i="129"/>
  <c r="P103" i="129"/>
  <c r="P102" i="129"/>
  <c r="P101" i="129"/>
  <c r="P100" i="129"/>
  <c r="P99" i="129"/>
  <c r="P98" i="129"/>
  <c r="P97" i="129"/>
  <c r="P96" i="129"/>
  <c r="P95" i="129"/>
  <c r="P94" i="129"/>
  <c r="P93" i="129"/>
  <c r="P92" i="129"/>
  <c r="P91" i="129"/>
  <c r="P90" i="129"/>
  <c r="P89" i="129"/>
  <c r="P88" i="129"/>
  <c r="P87" i="129"/>
  <c r="P86" i="129"/>
  <c r="P85" i="129"/>
  <c r="P84" i="129"/>
  <c r="P83" i="129"/>
  <c r="P82" i="129"/>
  <c r="P81" i="129"/>
  <c r="P80" i="129"/>
  <c r="P79" i="129"/>
  <c r="P78" i="129"/>
  <c r="P77" i="129"/>
  <c r="P76" i="129"/>
  <c r="P75" i="129"/>
  <c r="P74" i="129"/>
  <c r="P73" i="129"/>
  <c r="P72" i="129"/>
  <c r="P71" i="129"/>
  <c r="P70" i="129"/>
  <c r="P69" i="129"/>
  <c r="P68" i="129"/>
  <c r="P67" i="129"/>
  <c r="P66" i="129"/>
  <c r="P65" i="129"/>
  <c r="P64" i="129"/>
  <c r="P63" i="129"/>
  <c r="P62" i="129"/>
  <c r="P61" i="129"/>
  <c r="P60" i="129"/>
  <c r="P59" i="129"/>
  <c r="P58" i="129"/>
  <c r="P57" i="129"/>
  <c r="P56" i="129"/>
  <c r="P55" i="129"/>
  <c r="P54" i="129"/>
  <c r="P53" i="129"/>
  <c r="P52" i="129"/>
  <c r="P51" i="129"/>
  <c r="P50" i="129"/>
  <c r="P49" i="129"/>
  <c r="P48" i="129"/>
  <c r="P47" i="129"/>
  <c r="P46" i="129"/>
  <c r="P45" i="129"/>
  <c r="P44" i="129"/>
  <c r="P43" i="129"/>
  <c r="P42" i="129"/>
  <c r="P41" i="129"/>
  <c r="P40" i="129"/>
  <c r="P39" i="129"/>
  <c r="P38" i="129"/>
  <c r="P37" i="129"/>
  <c r="P36" i="129"/>
  <c r="P35" i="129"/>
  <c r="P34" i="129"/>
  <c r="P33" i="129"/>
  <c r="P32" i="129"/>
  <c r="P31" i="129"/>
  <c r="P30" i="129"/>
  <c r="P29" i="129"/>
  <c r="P28" i="129"/>
  <c r="P27" i="129"/>
  <c r="P26" i="129"/>
  <c r="P25" i="129"/>
  <c r="P24" i="129"/>
  <c r="P23" i="129"/>
  <c r="P22" i="129"/>
  <c r="P21" i="129"/>
  <c r="P20" i="129"/>
  <c r="P19" i="129"/>
  <c r="P18" i="129"/>
  <c r="P17" i="129"/>
  <c r="P16" i="129"/>
  <c r="P15" i="129"/>
  <c r="P14" i="129"/>
  <c r="P13" i="129"/>
  <c r="P12" i="129"/>
  <c r="P11" i="129"/>
  <c r="P10" i="129"/>
  <c r="P9" i="129"/>
  <c r="P8" i="129"/>
  <c r="P7" i="129"/>
  <c r="P6" i="129"/>
  <c r="P4" i="129"/>
  <c r="P48" i="16"/>
  <c r="O48" i="16"/>
  <c r="M48" i="16"/>
  <c r="L48" i="16"/>
  <c r="J48" i="16"/>
  <c r="I48" i="16"/>
  <c r="H48" i="16"/>
  <c r="G48" i="16"/>
  <c r="P46" i="16"/>
  <c r="O46" i="16"/>
  <c r="N46" i="16"/>
  <c r="M46" i="16"/>
  <c r="K46" i="16"/>
  <c r="J46" i="16"/>
  <c r="H46" i="16"/>
  <c r="G46" i="16"/>
  <c r="P77" i="16"/>
  <c r="Q77" i="16"/>
  <c r="D24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68" i="4"/>
  <c r="D66" i="4"/>
  <c r="D67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77" i="4"/>
  <c r="D76" i="4"/>
  <c r="D71" i="4"/>
  <c r="D72" i="4"/>
  <c r="D73" i="4"/>
  <c r="D74" i="4"/>
  <c r="D70" i="4"/>
  <c r="D16" i="4"/>
  <c r="D17" i="4"/>
  <c r="D18" i="4"/>
  <c r="D19" i="4"/>
  <c r="D20" i="4"/>
  <c r="D21" i="4"/>
  <c r="D22" i="4"/>
  <c r="D23" i="4"/>
  <c r="D25" i="4"/>
  <c r="D26" i="4"/>
  <c r="D27" i="4"/>
  <c r="D28" i="4"/>
  <c r="D29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15" i="4"/>
  <c r="CN71" i="241" l="1"/>
  <c r="D71" i="225"/>
  <c r="BX71" i="241"/>
  <c r="D71" i="209"/>
  <c r="BH71" i="241"/>
  <c r="D71" i="193"/>
  <c r="AR71" i="241"/>
  <c r="D71" i="177"/>
  <c r="AB71" i="241"/>
  <c r="D71" i="161"/>
  <c r="L71" i="241"/>
  <c r="D71" i="145"/>
  <c r="CP77" i="241"/>
  <c r="D77" i="227"/>
  <c r="CH77" i="241"/>
  <c r="D77" i="219"/>
  <c r="BR77" i="241"/>
  <c r="D77" i="203"/>
  <c r="AX77" i="241"/>
  <c r="D77" i="183"/>
  <c r="AD77" i="241"/>
  <c r="D77" i="163"/>
  <c r="J77" i="241"/>
  <c r="D77" i="143"/>
  <c r="CY71" i="241"/>
  <c r="D71" i="236"/>
  <c r="CU71" i="241"/>
  <c r="D71" i="232"/>
  <c r="CQ71" i="241"/>
  <c r="D71" i="228"/>
  <c r="CM71" i="241"/>
  <c r="D71" i="224"/>
  <c r="CI71" i="241"/>
  <c r="D71" i="220"/>
  <c r="CE71" i="241"/>
  <c r="D71" i="216"/>
  <c r="CA71" i="241"/>
  <c r="D71" i="212"/>
  <c r="BW71" i="241"/>
  <c r="D71" i="208"/>
  <c r="BS71" i="241"/>
  <c r="D71" i="204"/>
  <c r="BO71" i="241"/>
  <c r="D71" i="200"/>
  <c r="BK71" i="241"/>
  <c r="D71" i="196"/>
  <c r="BG71" i="241"/>
  <c r="D71" i="192"/>
  <c r="BC71" i="241"/>
  <c r="D71" i="188"/>
  <c r="AY71" i="241"/>
  <c r="D71" i="184"/>
  <c r="AU71" i="241"/>
  <c r="D71" i="180"/>
  <c r="AQ71" i="241"/>
  <c r="D71" i="176"/>
  <c r="AM71" i="241"/>
  <c r="D71" i="172"/>
  <c r="AI71" i="241"/>
  <c r="D71" i="168"/>
  <c r="AE71" i="241"/>
  <c r="D71" i="164"/>
  <c r="AA71" i="241"/>
  <c r="D71" i="160"/>
  <c r="W71" i="241"/>
  <c r="D71" i="156"/>
  <c r="S71" i="241"/>
  <c r="D71" i="152"/>
  <c r="O71" i="241"/>
  <c r="D71" i="148"/>
  <c r="K71" i="241"/>
  <c r="D71" i="144"/>
  <c r="G71" i="241"/>
  <c r="D71" i="139"/>
  <c r="DA77" i="241"/>
  <c r="D77" i="238"/>
  <c r="CW77" i="241"/>
  <c r="D77" i="234"/>
  <c r="CS77" i="241"/>
  <c r="D77" i="230"/>
  <c r="CO77" i="241"/>
  <c r="D77" i="226"/>
  <c r="CK77" i="241"/>
  <c r="D77" i="222"/>
  <c r="CG77" i="241"/>
  <c r="D77" i="218"/>
  <c r="CC77" i="241"/>
  <c r="D77" i="214"/>
  <c r="BY77" i="241"/>
  <c r="D77" i="210"/>
  <c r="BU77" i="241"/>
  <c r="D77" i="206"/>
  <c r="BQ77" i="241"/>
  <c r="D77" i="202"/>
  <c r="BM77" i="241"/>
  <c r="D77" i="198"/>
  <c r="BI77" i="241"/>
  <c r="D77" i="194"/>
  <c r="BE77" i="241"/>
  <c r="D77" i="190"/>
  <c r="BA77" i="241"/>
  <c r="D77" i="186"/>
  <c r="AW77" i="241"/>
  <c r="D77" i="182"/>
  <c r="AS77" i="241"/>
  <c r="D77" i="178"/>
  <c r="AO77" i="241"/>
  <c r="D77" i="174"/>
  <c r="AK77" i="241"/>
  <c r="D77" i="170"/>
  <c r="AG77" i="241"/>
  <c r="D77" i="166"/>
  <c r="AC77" i="241"/>
  <c r="D77" i="162"/>
  <c r="Y77" i="241"/>
  <c r="D77" i="158"/>
  <c r="U77" i="241"/>
  <c r="D77" i="154"/>
  <c r="Q77" i="241"/>
  <c r="D77" i="150"/>
  <c r="M77" i="241"/>
  <c r="D77" i="146"/>
  <c r="I77" i="241"/>
  <c r="D77" i="142"/>
  <c r="E77" i="241"/>
  <c r="D77" i="141"/>
  <c r="DA24" i="241"/>
  <c r="CW24" i="241"/>
  <c r="CS24" i="241"/>
  <c r="CO24" i="241"/>
  <c r="CK24" i="241"/>
  <c r="CG24" i="241"/>
  <c r="CC24" i="241"/>
  <c r="BY24" i="241"/>
  <c r="BU24" i="241"/>
  <c r="BQ24" i="241"/>
  <c r="BM24" i="241"/>
  <c r="BI24" i="241"/>
  <c r="BE24" i="241"/>
  <c r="BA24" i="241"/>
  <c r="AW24" i="241"/>
  <c r="AS24" i="241"/>
  <c r="AO24" i="241"/>
  <c r="AK24" i="241"/>
  <c r="AG24" i="241"/>
  <c r="AC24" i="241"/>
  <c r="Y24" i="241"/>
  <c r="U24" i="241"/>
  <c r="Q24" i="241"/>
  <c r="M24" i="241"/>
  <c r="I24" i="241"/>
  <c r="E24" i="241"/>
  <c r="CZ24" i="241"/>
  <c r="CV24" i="241"/>
  <c r="CR24" i="241"/>
  <c r="CN24" i="241"/>
  <c r="CJ24" i="241"/>
  <c r="CF24" i="241"/>
  <c r="CB24" i="241"/>
  <c r="BX24" i="241"/>
  <c r="BT24" i="241"/>
  <c r="BP24" i="241"/>
  <c r="BL24" i="241"/>
  <c r="BH24" i="241"/>
  <c r="BD24" i="241"/>
  <c r="AZ24" i="241"/>
  <c r="AV24" i="241"/>
  <c r="AR24" i="241"/>
  <c r="AN24" i="241"/>
  <c r="AJ24" i="241"/>
  <c r="AF24" i="241"/>
  <c r="AB24" i="241"/>
  <c r="X24" i="241"/>
  <c r="T24" i="241"/>
  <c r="P24" i="241"/>
  <c r="L24" i="241"/>
  <c r="H24" i="241"/>
  <c r="CY24" i="241"/>
  <c r="CU24" i="241"/>
  <c r="CQ24" i="241"/>
  <c r="CM24" i="241"/>
  <c r="CI24" i="241"/>
  <c r="CE24" i="241"/>
  <c r="CA24" i="241"/>
  <c r="BW24" i="241"/>
  <c r="BS24" i="241"/>
  <c r="BO24" i="241"/>
  <c r="BK24" i="241"/>
  <c r="BG24" i="241"/>
  <c r="BC24" i="241"/>
  <c r="AY24" i="241"/>
  <c r="AU24" i="241"/>
  <c r="AQ24" i="241"/>
  <c r="AM24" i="241"/>
  <c r="AI24" i="241"/>
  <c r="AE24" i="241"/>
  <c r="AA24" i="241"/>
  <c r="W24" i="241"/>
  <c r="S24" i="241"/>
  <c r="O24" i="241"/>
  <c r="K24" i="241"/>
  <c r="G24" i="241"/>
  <c r="CX24" i="241"/>
  <c r="CT24" i="241"/>
  <c r="CP24" i="241"/>
  <c r="CL24" i="241"/>
  <c r="CH24" i="241"/>
  <c r="CD24" i="241"/>
  <c r="BZ24" i="241"/>
  <c r="BV24" i="241"/>
  <c r="BR24" i="241"/>
  <c r="BN24" i="241"/>
  <c r="BJ24" i="241"/>
  <c r="BF24" i="241"/>
  <c r="BB24" i="241"/>
  <c r="AX24" i="241"/>
  <c r="AT24" i="241"/>
  <c r="AP24" i="241"/>
  <c r="AL24" i="241"/>
  <c r="AH24" i="241"/>
  <c r="AD24" i="241"/>
  <c r="Z24" i="241"/>
  <c r="V24" i="241"/>
  <c r="R24" i="241"/>
  <c r="N24" i="241"/>
  <c r="J24" i="241"/>
  <c r="F24" i="241"/>
  <c r="D24" i="150"/>
  <c r="D24" i="147"/>
  <c r="D24" i="196"/>
  <c r="D24" i="208"/>
  <c r="D24" i="195"/>
  <c r="D24" i="205"/>
  <c r="D24" i="211"/>
  <c r="D24" i="155"/>
  <c r="D24" i="164"/>
  <c r="D24" i="171"/>
  <c r="D24" i="192"/>
  <c r="D24" i="204"/>
  <c r="D24" i="207"/>
  <c r="D24" i="198"/>
  <c r="D24" i="214"/>
  <c r="D24" i="216"/>
  <c r="D24" i="217"/>
  <c r="D24" i="235"/>
  <c r="D24" i="236"/>
  <c r="D24" i="226"/>
  <c r="D24" i="170"/>
  <c r="D24" i="141"/>
  <c r="D24" i="144"/>
  <c r="D24" i="163"/>
  <c r="D24" i="138"/>
  <c r="D24" i="154"/>
  <c r="D24" i="185"/>
  <c r="D24" i="201"/>
  <c r="D24" i="174"/>
  <c r="D24" i="183"/>
  <c r="D24" i="143"/>
  <c r="D24" i="186"/>
  <c r="D24" i="187"/>
  <c r="D24" i="212"/>
  <c r="D24" i="232"/>
  <c r="D24" i="238"/>
  <c r="D24" i="229"/>
  <c r="D24" i="231"/>
  <c r="D24" i="165"/>
  <c r="D24" i="177"/>
  <c r="D24" i="180"/>
  <c r="D24" i="181"/>
  <c r="D24" i="140"/>
  <c r="D24" i="162"/>
  <c r="D24" i="194"/>
  <c r="D24" i="206"/>
  <c r="D24" i="159"/>
  <c r="D24" i="168"/>
  <c r="D24" i="172"/>
  <c r="D24" i="189"/>
  <c r="D24" i="219"/>
  <c r="D24" i="193"/>
  <c r="D24" i="202"/>
  <c r="D24" i="218"/>
  <c r="D24" i="215"/>
  <c r="D24" i="223"/>
  <c r="D24" i="233"/>
  <c r="D24" i="228"/>
  <c r="D24" i="230"/>
  <c r="D24" i="234"/>
  <c r="D24" i="166"/>
  <c r="D24" i="148"/>
  <c r="D24" i="157"/>
  <c r="D24" i="179"/>
  <c r="D24" i="182"/>
  <c r="D24" i="160"/>
  <c r="D24" i="169"/>
  <c r="D24" i="173"/>
  <c r="D24" i="199"/>
  <c r="D24" i="210"/>
  <c r="D24" i="222"/>
  <c r="D24" i="175"/>
  <c r="D24" i="188"/>
  <c r="D24" i="203"/>
  <c r="D24" i="209"/>
  <c r="D24" i="149"/>
  <c r="D24" i="167"/>
  <c r="D24" i="184"/>
  <c r="D24" i="200"/>
  <c r="D24" i="220"/>
  <c r="D24" i="221"/>
  <c r="D24" i="225"/>
  <c r="D24" i="227"/>
  <c r="D24" i="224"/>
  <c r="CV71" i="241"/>
  <c r="D71" i="233"/>
  <c r="CF71" i="241"/>
  <c r="D71" i="217"/>
  <c r="BT71" i="241"/>
  <c r="D71" i="205"/>
  <c r="BD71" i="241"/>
  <c r="D71" i="189"/>
  <c r="AN71" i="241"/>
  <c r="D71" i="173"/>
  <c r="X71" i="241"/>
  <c r="D71" i="157"/>
  <c r="H71" i="241"/>
  <c r="D71" i="140"/>
  <c r="CX77" i="241"/>
  <c r="D77" i="235"/>
  <c r="CD77" i="241"/>
  <c r="D77" i="215"/>
  <c r="BN77" i="241"/>
  <c r="D77" i="199"/>
  <c r="BB77" i="241"/>
  <c r="D77" i="187"/>
  <c r="AP77" i="241"/>
  <c r="D77" i="175"/>
  <c r="V77" i="241"/>
  <c r="D77" i="155"/>
  <c r="F77" i="241"/>
  <c r="D77" i="138"/>
  <c r="CX71" i="241"/>
  <c r="D71" i="235"/>
  <c r="CT71" i="241"/>
  <c r="D71" i="231"/>
  <c r="CP71" i="241"/>
  <c r="D71" i="227"/>
  <c r="CL71" i="241"/>
  <c r="D71" i="223"/>
  <c r="CH71" i="241"/>
  <c r="D71" i="219"/>
  <c r="CD71" i="241"/>
  <c r="D71" i="215"/>
  <c r="BZ71" i="241"/>
  <c r="D71" i="211"/>
  <c r="BV71" i="241"/>
  <c r="D71" i="207"/>
  <c r="BR71" i="241"/>
  <c r="D71" i="203"/>
  <c r="BN71" i="241"/>
  <c r="D71" i="199"/>
  <c r="BJ71" i="241"/>
  <c r="D71" i="195"/>
  <c r="BF71" i="241"/>
  <c r="D71" i="191"/>
  <c r="BB71" i="241"/>
  <c r="D71" i="187"/>
  <c r="AX71" i="241"/>
  <c r="D71" i="183"/>
  <c r="AT71" i="241"/>
  <c r="D71" i="179"/>
  <c r="AP71" i="241"/>
  <c r="D71" i="175"/>
  <c r="AL71" i="241"/>
  <c r="D71" i="171"/>
  <c r="AH71" i="241"/>
  <c r="D71" i="167"/>
  <c r="AD71" i="241"/>
  <c r="D71" i="163"/>
  <c r="Z71" i="241"/>
  <c r="D71" i="159"/>
  <c r="V71" i="241"/>
  <c r="D71" i="155"/>
  <c r="R71" i="241"/>
  <c r="D71" i="151"/>
  <c r="N71" i="241"/>
  <c r="D71" i="147"/>
  <c r="J71" i="241"/>
  <c r="D71" i="143"/>
  <c r="F71" i="241"/>
  <c r="D71" i="138"/>
  <c r="CZ77" i="241"/>
  <c r="D77" i="237"/>
  <c r="CV77" i="241"/>
  <c r="D77" i="233"/>
  <c r="CR77" i="241"/>
  <c r="D77" i="229"/>
  <c r="CN77" i="241"/>
  <c r="D77" i="225"/>
  <c r="CJ77" i="241"/>
  <c r="D77" i="221"/>
  <c r="CF77" i="241"/>
  <c r="D77" i="217"/>
  <c r="CB77" i="241"/>
  <c r="D77" i="213"/>
  <c r="BX77" i="241"/>
  <c r="D77" i="209"/>
  <c r="BT77" i="241"/>
  <c r="D77" i="205"/>
  <c r="BP77" i="241"/>
  <c r="D77" i="201"/>
  <c r="BL77" i="241"/>
  <c r="D77" i="197"/>
  <c r="BH77" i="241"/>
  <c r="D77" i="193"/>
  <c r="BD77" i="241"/>
  <c r="D77" i="189"/>
  <c r="AZ77" i="241"/>
  <c r="D77" i="185"/>
  <c r="AV77" i="241"/>
  <c r="D77" i="181"/>
  <c r="AR77" i="241"/>
  <c r="D77" i="177"/>
  <c r="AN77" i="241"/>
  <c r="D77" i="173"/>
  <c r="AJ77" i="241"/>
  <c r="D77" i="169"/>
  <c r="AF77" i="241"/>
  <c r="D77" i="165"/>
  <c r="AB77" i="241"/>
  <c r="D77" i="161"/>
  <c r="X77" i="241"/>
  <c r="D77" i="157"/>
  <c r="T77" i="241"/>
  <c r="D77" i="153"/>
  <c r="P77" i="241"/>
  <c r="D77" i="149"/>
  <c r="L77" i="241"/>
  <c r="D77" i="145"/>
  <c r="H77" i="241"/>
  <c r="D77" i="140"/>
  <c r="G16" i="134"/>
  <c r="H91" i="239"/>
  <c r="H109" i="239" s="1"/>
  <c r="H109" i="141"/>
  <c r="E2" i="243" s="1"/>
  <c r="E103" i="243" s="1"/>
  <c r="H87" i="141"/>
  <c r="H87" i="239" s="1"/>
  <c r="M91" i="239"/>
  <c r="M109" i="239" s="1"/>
  <c r="M109" i="141"/>
  <c r="J2" i="243" s="1"/>
  <c r="J103" i="243" s="1"/>
  <c r="M87" i="141"/>
  <c r="M87" i="239" s="1"/>
  <c r="J91" i="239"/>
  <c r="J109" i="239" s="1"/>
  <c r="J109" i="141"/>
  <c r="G2" i="243" s="1"/>
  <c r="G103" i="243" s="1"/>
  <c r="J87" i="141"/>
  <c r="J87" i="239" s="1"/>
  <c r="CZ71" i="241"/>
  <c r="D71" i="237"/>
  <c r="CR71" i="241"/>
  <c r="D71" i="229"/>
  <c r="CB71" i="241"/>
  <c r="D71" i="213"/>
  <c r="BL71" i="241"/>
  <c r="D71" i="197"/>
  <c r="AZ71" i="241"/>
  <c r="D71" i="185"/>
  <c r="AJ71" i="241"/>
  <c r="D71" i="169"/>
  <c r="T71" i="241"/>
  <c r="D71" i="153"/>
  <c r="CT77" i="241"/>
  <c r="D77" i="231"/>
  <c r="CL77" i="241"/>
  <c r="D77" i="223"/>
  <c r="BZ77" i="241"/>
  <c r="D77" i="211"/>
  <c r="BJ77" i="241"/>
  <c r="D77" i="195"/>
  <c r="AT77" i="241"/>
  <c r="D77" i="179"/>
  <c r="AL77" i="241"/>
  <c r="AL109" i="241" s="1"/>
  <c r="D77" i="171"/>
  <c r="Z77" i="241"/>
  <c r="D77" i="159"/>
  <c r="R77" i="241"/>
  <c r="D77" i="151"/>
  <c r="DA71" i="241"/>
  <c r="D71" i="238"/>
  <c r="CW71" i="241"/>
  <c r="D71" i="234"/>
  <c r="CS71" i="241"/>
  <c r="D71" i="230"/>
  <c r="CO71" i="241"/>
  <c r="D71" i="226"/>
  <c r="CK71" i="241"/>
  <c r="D71" i="222"/>
  <c r="CG71" i="241"/>
  <c r="D71" i="218"/>
  <c r="CC71" i="241"/>
  <c r="D71" i="214"/>
  <c r="BY71" i="241"/>
  <c r="D71" i="210"/>
  <c r="BU71" i="241"/>
  <c r="D71" i="206"/>
  <c r="BQ71" i="241"/>
  <c r="D71" i="202"/>
  <c r="BM71" i="241"/>
  <c r="D71" i="198"/>
  <c r="BI71" i="241"/>
  <c r="D71" i="194"/>
  <c r="BE71" i="241"/>
  <c r="D71" i="190"/>
  <c r="BA71" i="241"/>
  <c r="D71" i="186"/>
  <c r="AW71" i="241"/>
  <c r="D71" i="182"/>
  <c r="AS71" i="241"/>
  <c r="D71" i="178"/>
  <c r="AO71" i="241"/>
  <c r="D71" i="174"/>
  <c r="AK71" i="241"/>
  <c r="D71" i="170"/>
  <c r="AG71" i="241"/>
  <c r="D71" i="166"/>
  <c r="AC71" i="241"/>
  <c r="D71" i="162"/>
  <c r="Y71" i="241"/>
  <c r="D71" i="158"/>
  <c r="U71" i="241"/>
  <c r="D71" i="154"/>
  <c r="Q71" i="241"/>
  <c r="D71" i="150"/>
  <c r="M71" i="241"/>
  <c r="D71" i="146"/>
  <c r="I71" i="241"/>
  <c r="D71" i="142"/>
  <c r="E71" i="241"/>
  <c r="D71" i="141"/>
  <c r="CY77" i="241"/>
  <c r="D77" i="236"/>
  <c r="CU77" i="241"/>
  <c r="D77" i="232"/>
  <c r="CQ77" i="241"/>
  <c r="D77" i="228"/>
  <c r="CM77" i="241"/>
  <c r="D77" i="224"/>
  <c r="CI77" i="241"/>
  <c r="D77" i="220"/>
  <c r="CE77" i="241"/>
  <c r="D77" i="216"/>
  <c r="CA77" i="241"/>
  <c r="D77" i="212"/>
  <c r="BW77" i="241"/>
  <c r="D77" i="208"/>
  <c r="BS77" i="241"/>
  <c r="D77" i="204"/>
  <c r="BO77" i="241"/>
  <c r="D77" i="200"/>
  <c r="BK77" i="241"/>
  <c r="D77" i="196"/>
  <c r="BG77" i="241"/>
  <c r="D77" i="192"/>
  <c r="BC77" i="241"/>
  <c r="D77" i="188"/>
  <c r="AY77" i="241"/>
  <c r="D77" i="184"/>
  <c r="AU77" i="241"/>
  <c r="D77" i="180"/>
  <c r="AQ77" i="241"/>
  <c r="D77" i="176"/>
  <c r="AM77" i="241"/>
  <c r="D77" i="172"/>
  <c r="AI77" i="241"/>
  <c r="D77" i="168"/>
  <c r="AE77" i="241"/>
  <c r="D77" i="164"/>
  <c r="AA77" i="241"/>
  <c r="D77" i="160"/>
  <c r="W77" i="241"/>
  <c r="D77" i="156"/>
  <c r="S77" i="241"/>
  <c r="D77" i="152"/>
  <c r="O77" i="241"/>
  <c r="D77" i="148"/>
  <c r="K77" i="241"/>
  <c r="D77" i="144"/>
  <c r="G77" i="241"/>
  <c r="D77" i="139"/>
  <c r="D24" i="16"/>
  <c r="G91" i="239"/>
  <c r="G109" i="239" s="1"/>
  <c r="G109" i="141"/>
  <c r="D2" i="243" s="1"/>
  <c r="D103" i="243" s="1"/>
  <c r="G87" i="141"/>
  <c r="G87" i="239" s="1"/>
  <c r="CJ71" i="241"/>
  <c r="D71" i="221"/>
  <c r="BP71" i="241"/>
  <c r="D71" i="201"/>
  <c r="AV71" i="241"/>
  <c r="D71" i="181"/>
  <c r="AF71" i="241"/>
  <c r="D71" i="165"/>
  <c r="P71" i="241"/>
  <c r="D71" i="149"/>
  <c r="BV77" i="241"/>
  <c r="D77" i="207"/>
  <c r="BF77" i="241"/>
  <c r="D77" i="191"/>
  <c r="AH77" i="241"/>
  <c r="D77" i="167"/>
  <c r="N77" i="241"/>
  <c r="D77" i="147"/>
  <c r="I91" i="239"/>
  <c r="I109" i="239" s="1"/>
  <c r="I109" i="141"/>
  <c r="F2" i="243" s="1"/>
  <c r="F103" i="243" s="1"/>
  <c r="I87" i="141"/>
  <c r="I87" i="239" s="1"/>
  <c r="K91" i="239"/>
  <c r="K109" i="239" s="1"/>
  <c r="K109" i="141"/>
  <c r="H2" i="243" s="1"/>
  <c r="H103" i="243" s="1"/>
  <c r="K87" i="141"/>
  <c r="K87" i="239" s="1"/>
  <c r="CY82" i="241"/>
  <c r="CU82" i="241"/>
  <c r="CQ82" i="241"/>
  <c r="CM82" i="241"/>
  <c r="CY80" i="241"/>
  <c r="CU80" i="241"/>
  <c r="CQ80" i="241"/>
  <c r="CM80" i="241"/>
  <c r="CY79" i="241"/>
  <c r="CY83" i="241" s="1"/>
  <c r="CU79" i="241"/>
  <c r="CU83" i="241" s="1"/>
  <c r="CQ79" i="241"/>
  <c r="CQ83" i="241" s="1"/>
  <c r="CM79" i="241"/>
  <c r="CM83" i="241" s="1"/>
  <c r="CY37" i="241"/>
  <c r="CY38" i="241" s="1"/>
  <c r="CU37" i="241"/>
  <c r="CU38" i="241" s="1"/>
  <c r="CQ37" i="241"/>
  <c r="CQ38" i="241" s="1"/>
  <c r="CM37" i="241"/>
  <c r="CM38" i="241" s="1"/>
  <c r="CY25" i="241"/>
  <c r="CU25" i="241"/>
  <c r="CQ25" i="241"/>
  <c r="CM25" i="241"/>
  <c r="CJ82" i="241"/>
  <c r="CF82" i="241"/>
  <c r="CB82" i="241"/>
  <c r="BX82" i="241"/>
  <c r="BT82" i="241"/>
  <c r="BP82" i="241"/>
  <c r="BL82" i="241"/>
  <c r="BH82" i="241"/>
  <c r="BD82" i="241"/>
  <c r="AZ82" i="241"/>
  <c r="AV82" i="241"/>
  <c r="AR82" i="241"/>
  <c r="AN82" i="241"/>
  <c r="AJ82" i="241"/>
  <c r="AF82" i="241"/>
  <c r="AB82" i="241"/>
  <c r="X82" i="241"/>
  <c r="T82" i="241"/>
  <c r="P82" i="241"/>
  <c r="L82" i="241"/>
  <c r="H82" i="241"/>
  <c r="CH80" i="241"/>
  <c r="CD80" i="241"/>
  <c r="BZ80" i="241"/>
  <c r="BV80" i="241"/>
  <c r="BR80" i="241"/>
  <c r="BN80" i="241"/>
  <c r="BJ80" i="241"/>
  <c r="BF80" i="241"/>
  <c r="BB80" i="241"/>
  <c r="E25" i="241"/>
  <c r="E82" i="241"/>
  <c r="CX82" i="241"/>
  <c r="CT82" i="241"/>
  <c r="CP82" i="241"/>
  <c r="CL82" i="241"/>
  <c r="CX80" i="241"/>
  <c r="CT80" i="241"/>
  <c r="CP80" i="241"/>
  <c r="CL80" i="241"/>
  <c r="CX79" i="241"/>
  <c r="CX83" i="241" s="1"/>
  <c r="CT79" i="241"/>
  <c r="CT83" i="241" s="1"/>
  <c r="CP79" i="241"/>
  <c r="CP83" i="241" s="1"/>
  <c r="CL79" i="241"/>
  <c r="CL83" i="241" s="1"/>
  <c r="CX37" i="241"/>
  <c r="CX38" i="241" s="1"/>
  <c r="CT37" i="241"/>
  <c r="CT38" i="241" s="1"/>
  <c r="CP37" i="241"/>
  <c r="CP38" i="241" s="1"/>
  <c r="CL37" i="241"/>
  <c r="CL38" i="241" s="1"/>
  <c r="CX25" i="241"/>
  <c r="CT25" i="241"/>
  <c r="CP25" i="241"/>
  <c r="CL25" i="241"/>
  <c r="CI82" i="241"/>
  <c r="CE82" i="241"/>
  <c r="CA82" i="241"/>
  <c r="BW82" i="241"/>
  <c r="BS82" i="241"/>
  <c r="BO82" i="241"/>
  <c r="BK82" i="241"/>
  <c r="BG82" i="241"/>
  <c r="BC82" i="241"/>
  <c r="AY82" i="241"/>
  <c r="AU82" i="241"/>
  <c r="AQ82" i="241"/>
  <c r="AM82" i="241"/>
  <c r="AI82" i="241"/>
  <c r="AE82" i="241"/>
  <c r="AA82" i="241"/>
  <c r="W82" i="241"/>
  <c r="S82" i="241"/>
  <c r="O82" i="241"/>
  <c r="K82" i="241"/>
  <c r="G82" i="241"/>
  <c r="CK80" i="241"/>
  <c r="CG80" i="241"/>
  <c r="CC80" i="241"/>
  <c r="BY80" i="241"/>
  <c r="BU80" i="241"/>
  <c r="BQ80" i="241"/>
  <c r="BM80" i="241"/>
  <c r="BI80" i="241"/>
  <c r="BE80" i="241"/>
  <c r="BA80" i="241"/>
  <c r="AW80" i="241"/>
  <c r="AS80" i="241"/>
  <c r="CV82" i="241"/>
  <c r="CN82" i="241"/>
  <c r="CV80" i="241"/>
  <c r="CN80" i="241"/>
  <c r="CV79" i="241"/>
  <c r="CN79" i="241"/>
  <c r="CV37" i="241"/>
  <c r="CV38" i="241" s="1"/>
  <c r="CN37" i="241"/>
  <c r="CN38" i="241" s="1"/>
  <c r="CV25" i="241"/>
  <c r="CN25" i="241"/>
  <c r="CK82" i="241"/>
  <c r="CC82" i="241"/>
  <c r="BU82" i="241"/>
  <c r="BM82" i="241"/>
  <c r="BE82" i="241"/>
  <c r="AW82" i="241"/>
  <c r="AO82" i="241"/>
  <c r="AG82" i="241"/>
  <c r="Y82" i="241"/>
  <c r="Q82" i="241"/>
  <c r="I82" i="241"/>
  <c r="CJ80" i="241"/>
  <c r="CB80" i="241"/>
  <c r="BT80" i="241"/>
  <c r="BL80" i="241"/>
  <c r="BD80" i="241"/>
  <c r="AX80" i="241"/>
  <c r="AR80" i="241"/>
  <c r="AN80" i="241"/>
  <c r="AJ80" i="241"/>
  <c r="AF80" i="241"/>
  <c r="AB80" i="241"/>
  <c r="X80" i="241"/>
  <c r="T80" i="241"/>
  <c r="P80" i="241"/>
  <c r="L80" i="241"/>
  <c r="H80" i="241"/>
  <c r="CI79" i="241"/>
  <c r="CE79" i="241"/>
  <c r="CA79" i="241"/>
  <c r="BW79" i="241"/>
  <c r="BS79" i="241"/>
  <c r="BO79" i="241"/>
  <c r="BK79" i="241"/>
  <c r="BG79" i="241"/>
  <c r="BC79" i="241"/>
  <c r="AY79" i="241"/>
  <c r="AU79" i="241"/>
  <c r="AQ79" i="241"/>
  <c r="AM79" i="241"/>
  <c r="AI79" i="241"/>
  <c r="AE79" i="241"/>
  <c r="AA79" i="241"/>
  <c r="W79" i="241"/>
  <c r="S79" i="241"/>
  <c r="O79" i="241"/>
  <c r="K79" i="241"/>
  <c r="G79" i="241"/>
  <c r="CJ37" i="241"/>
  <c r="CJ38" i="241" s="1"/>
  <c r="CF37" i="241"/>
  <c r="CF38" i="241" s="1"/>
  <c r="CB37" i="241"/>
  <c r="CB38" i="241" s="1"/>
  <c r="BX37" i="241"/>
  <c r="BX38" i="241" s="1"/>
  <c r="BT37" i="241"/>
  <c r="BT38" i="241" s="1"/>
  <c r="BP37" i="241"/>
  <c r="BP38" i="241" s="1"/>
  <c r="BL37" i="241"/>
  <c r="BL38" i="241" s="1"/>
  <c r="BH37" i="241"/>
  <c r="BH38" i="241" s="1"/>
  <c r="BD37" i="241"/>
  <c r="BD38" i="241" s="1"/>
  <c r="AZ37" i="241"/>
  <c r="AZ38" i="241" s="1"/>
  <c r="AV37" i="241"/>
  <c r="AV38" i="241" s="1"/>
  <c r="AR37" i="241"/>
  <c r="AR38" i="241" s="1"/>
  <c r="AN37" i="241"/>
  <c r="AN38" i="241" s="1"/>
  <c r="AJ37" i="241"/>
  <c r="AJ38" i="241" s="1"/>
  <c r="AF37" i="241"/>
  <c r="AF38" i="241" s="1"/>
  <c r="AB37" i="241"/>
  <c r="AB38" i="241" s="1"/>
  <c r="X37" i="241"/>
  <c r="X38" i="241" s="1"/>
  <c r="T37" i="241"/>
  <c r="T38" i="241" s="1"/>
  <c r="P37" i="241"/>
  <c r="P38" i="241" s="1"/>
  <c r="L37" i="241"/>
  <c r="L38" i="241" s="1"/>
  <c r="H37" i="241"/>
  <c r="H38" i="241" s="1"/>
  <c r="DA82" i="241"/>
  <c r="CS82" i="241"/>
  <c r="DA80" i="241"/>
  <c r="CS80" i="241"/>
  <c r="DA79" i="241"/>
  <c r="DA83" i="241" s="1"/>
  <c r="CS79" i="241"/>
  <c r="DA37" i="241"/>
  <c r="DA38" i="241" s="1"/>
  <c r="CS37" i="241"/>
  <c r="CS38" i="241" s="1"/>
  <c r="DA25" i="241"/>
  <c r="CS25" i="241"/>
  <c r="CH82" i="241"/>
  <c r="BZ82" i="241"/>
  <c r="BR82" i="241"/>
  <c r="BJ82" i="241"/>
  <c r="BB82" i="241"/>
  <c r="AT82" i="241"/>
  <c r="AL82" i="241"/>
  <c r="AD82" i="241"/>
  <c r="V82" i="241"/>
  <c r="N82" i="241"/>
  <c r="CI80" i="241"/>
  <c r="CA80" i="241"/>
  <c r="BS80" i="241"/>
  <c r="BK80" i="241"/>
  <c r="BC80" i="241"/>
  <c r="AV80" i="241"/>
  <c r="AQ80" i="241"/>
  <c r="AM80" i="241"/>
  <c r="AI80" i="241"/>
  <c r="AE80" i="241"/>
  <c r="AA80" i="241"/>
  <c r="W80" i="241"/>
  <c r="S80" i="241"/>
  <c r="O80" i="241"/>
  <c r="K80" i="241"/>
  <c r="G80" i="241"/>
  <c r="CH79" i="241"/>
  <c r="CH83" i="241" s="1"/>
  <c r="CD79" i="241"/>
  <c r="BZ79" i="241"/>
  <c r="BV79" i="241"/>
  <c r="BR79" i="241"/>
  <c r="BR83" i="241" s="1"/>
  <c r="BN79" i="241"/>
  <c r="E79" i="241"/>
  <c r="CZ82" i="241"/>
  <c r="CR82" i="241"/>
  <c r="CZ80" i="241"/>
  <c r="CR80" i="241"/>
  <c r="CZ79" i="241"/>
  <c r="CZ83" i="241" s="1"/>
  <c r="CR79" i="241"/>
  <c r="CR83" i="241" s="1"/>
  <c r="CZ37" i="241"/>
  <c r="CZ38" i="241" s="1"/>
  <c r="CR37" i="241"/>
  <c r="CR38" i="241" s="1"/>
  <c r="CZ25" i="241"/>
  <c r="CR25" i="241"/>
  <c r="CG82" i="241"/>
  <c r="BY82" i="241"/>
  <c r="BQ82" i="241"/>
  <c r="BI82" i="241"/>
  <c r="BA82" i="241"/>
  <c r="AS82" i="241"/>
  <c r="AK82" i="241"/>
  <c r="AC82" i="241"/>
  <c r="U82" i="241"/>
  <c r="M82" i="241"/>
  <c r="CO82" i="241"/>
  <c r="CO79" i="241"/>
  <c r="CO25" i="241"/>
  <c r="BN82" i="241"/>
  <c r="AH82" i="241"/>
  <c r="CE80" i="241"/>
  <c r="BO80" i="241"/>
  <c r="AY80" i="241"/>
  <c r="AO80" i="241"/>
  <c r="AG80" i="241"/>
  <c r="Y80" i="241"/>
  <c r="Q80" i="241"/>
  <c r="I80" i="241"/>
  <c r="CF79" i="241"/>
  <c r="BX79" i="241"/>
  <c r="BP79" i="241"/>
  <c r="BI79" i="241"/>
  <c r="BD79" i="241"/>
  <c r="BD83" i="241" s="1"/>
  <c r="AX79" i="241"/>
  <c r="AS79" i="241"/>
  <c r="AS83" i="241" s="1"/>
  <c r="AN79" i="241"/>
  <c r="AN83" i="241" s="1"/>
  <c r="AH79" i="241"/>
  <c r="AC79" i="241"/>
  <c r="X79" i="241"/>
  <c r="X83" i="241" s="1"/>
  <c r="R79" i="241"/>
  <c r="M79" i="241"/>
  <c r="H79" i="241"/>
  <c r="H83" i="241" s="1"/>
  <c r="CI37" i="241"/>
  <c r="CI38" i="241" s="1"/>
  <c r="CD37" i="241"/>
  <c r="CD38" i="241" s="1"/>
  <c r="BY37" i="241"/>
  <c r="BY38" i="241" s="1"/>
  <c r="BS37" i="241"/>
  <c r="BS38" i="241" s="1"/>
  <c r="BN37" i="241"/>
  <c r="BN38" i="241" s="1"/>
  <c r="BI37" i="241"/>
  <c r="BI38" i="241" s="1"/>
  <c r="BC37" i="241"/>
  <c r="BC38" i="241" s="1"/>
  <c r="AX37" i="241"/>
  <c r="AX38" i="241" s="1"/>
  <c r="AS37" i="241"/>
  <c r="AS38" i="241" s="1"/>
  <c r="AM37" i="241"/>
  <c r="AM38" i="241" s="1"/>
  <c r="AH37" i="241"/>
  <c r="AH38" i="241" s="1"/>
  <c r="AC37" i="241"/>
  <c r="AC38" i="241" s="1"/>
  <c r="W37" i="241"/>
  <c r="W38" i="241" s="1"/>
  <c r="R37" i="241"/>
  <c r="R38" i="241" s="1"/>
  <c r="M37" i="241"/>
  <c r="M38" i="241" s="1"/>
  <c r="G37" i="241"/>
  <c r="G38" i="241" s="1"/>
  <c r="CK25" i="241"/>
  <c r="CG25" i="241"/>
  <c r="CC25" i="241"/>
  <c r="BY25" i="241"/>
  <c r="BU25" i="241"/>
  <c r="BQ25" i="241"/>
  <c r="BM25" i="241"/>
  <c r="BI25" i="241"/>
  <c r="BE25" i="241"/>
  <c r="BA25" i="241"/>
  <c r="AW25" i="241"/>
  <c r="AS25" i="241"/>
  <c r="AO25" i="241"/>
  <c r="AK25" i="241"/>
  <c r="AG25" i="241"/>
  <c r="AC25" i="241"/>
  <c r="Y25" i="241"/>
  <c r="U25" i="241"/>
  <c r="Q25" i="241"/>
  <c r="M25" i="241"/>
  <c r="I25" i="241"/>
  <c r="AQ37" i="241"/>
  <c r="AQ38" i="241" s="1"/>
  <c r="T25" i="241"/>
  <c r="BV82" i="241"/>
  <c r="AZ80" i="241"/>
  <c r="Z80" i="241"/>
  <c r="CG79" i="241"/>
  <c r="CG83" i="241" s="1"/>
  <c r="BJ79" i="241"/>
  <c r="BJ83" i="241" s="1"/>
  <c r="AT79" i="241"/>
  <c r="AD79" i="241"/>
  <c r="N79" i="241"/>
  <c r="CK37" i="241"/>
  <c r="CK38" i="241" s="1"/>
  <c r="BO37" i="241"/>
  <c r="BO38" i="241" s="1"/>
  <c r="AY37" i="241"/>
  <c r="AY38" i="241" s="1"/>
  <c r="AD37" i="241"/>
  <c r="AD38" i="241" s="1"/>
  <c r="E80" i="241"/>
  <c r="CW80" i="241"/>
  <c r="CW37" i="241"/>
  <c r="CW38" i="241" s="1"/>
  <c r="BF82" i="241"/>
  <c r="Z82" i="241"/>
  <c r="BX80" i="241"/>
  <c r="BH80" i="241"/>
  <c r="AU80" i="241"/>
  <c r="AL80" i="241"/>
  <c r="AD80" i="241"/>
  <c r="V80" i="241"/>
  <c r="N80" i="241"/>
  <c r="CK79" i="241"/>
  <c r="CK83" i="241" s="1"/>
  <c r="CC79" i="241"/>
  <c r="CC83" i="241" s="1"/>
  <c r="BU79" i="241"/>
  <c r="BU83" i="241" s="1"/>
  <c r="BM79" i="241"/>
  <c r="BM83" i="241" s="1"/>
  <c r="BH79" i="241"/>
  <c r="BB79" i="241"/>
  <c r="BB83" i="241" s="1"/>
  <c r="AW79" i="241"/>
  <c r="AW83" i="241" s="1"/>
  <c r="AR79" i="241"/>
  <c r="AR83" i="241" s="1"/>
  <c r="AL79" i="241"/>
  <c r="AL83" i="241" s="1"/>
  <c r="AG79" i="241"/>
  <c r="AB79" i="241"/>
  <c r="AB83" i="241" s="1"/>
  <c r="V79" i="241"/>
  <c r="V83" i="241" s="1"/>
  <c r="Q79" i="241"/>
  <c r="Q83" i="241" s="1"/>
  <c r="L79" i="241"/>
  <c r="L83" i="241" s="1"/>
  <c r="CH37" i="241"/>
  <c r="CH38" i="241" s="1"/>
  <c r="CC37" i="241"/>
  <c r="CC38" i="241" s="1"/>
  <c r="BW37" i="241"/>
  <c r="BW38" i="241" s="1"/>
  <c r="BR37" i="241"/>
  <c r="BR38" i="241" s="1"/>
  <c r="BM37" i="241"/>
  <c r="BM38" i="241" s="1"/>
  <c r="BG37" i="241"/>
  <c r="BG38" i="241" s="1"/>
  <c r="BB37" i="241"/>
  <c r="BB38" i="241" s="1"/>
  <c r="AW37" i="241"/>
  <c r="AW38" i="241" s="1"/>
  <c r="AL37" i="241"/>
  <c r="AL38" i="241" s="1"/>
  <c r="AG37" i="241"/>
  <c r="AG38" i="241" s="1"/>
  <c r="AA37" i="241"/>
  <c r="AA38" i="241" s="1"/>
  <c r="V37" i="241"/>
  <c r="V38" i="241" s="1"/>
  <c r="Q37" i="241"/>
  <c r="Q38" i="241" s="1"/>
  <c r="K37" i="241"/>
  <c r="K38" i="241" s="1"/>
  <c r="CJ25" i="241"/>
  <c r="CF25" i="241"/>
  <c r="CB25" i="241"/>
  <c r="BX25" i="241"/>
  <c r="BT25" i="241"/>
  <c r="BP25" i="241"/>
  <c r="BL25" i="241"/>
  <c r="BH25" i="241"/>
  <c r="BD25" i="241"/>
  <c r="AZ25" i="241"/>
  <c r="AV25" i="241"/>
  <c r="AR25" i="241"/>
  <c r="AN25" i="241"/>
  <c r="AJ25" i="241"/>
  <c r="AF25" i="241"/>
  <c r="AB25" i="241"/>
  <c r="X25" i="241"/>
  <c r="P25" i="241"/>
  <c r="L25" i="241"/>
  <c r="H25" i="241"/>
  <c r="F80" i="241"/>
  <c r="F37" i="241"/>
  <c r="F38" i="241" s="1"/>
  <c r="CW82" i="241"/>
  <c r="AP82" i="241"/>
  <c r="BP80" i="241"/>
  <c r="AH80" i="241"/>
  <c r="R80" i="241"/>
  <c r="BY79" i="241"/>
  <c r="BY83" i="241" s="1"/>
  <c r="BE79" i="241"/>
  <c r="BE83" i="241" s="1"/>
  <c r="AJ79" i="241"/>
  <c r="AJ83" i="241" s="1"/>
  <c r="Y79" i="241"/>
  <c r="Y83" i="241" s="1"/>
  <c r="I79" i="241"/>
  <c r="I83" i="241" s="1"/>
  <c r="BU37" i="241"/>
  <c r="BU38" i="241" s="1"/>
  <c r="BE37" i="241"/>
  <c r="BE38" i="241" s="1"/>
  <c r="AI37" i="241"/>
  <c r="AI38" i="241" s="1"/>
  <c r="E37" i="241"/>
  <c r="E38" i="241" s="1"/>
  <c r="CO80" i="241"/>
  <c r="CO37" i="241"/>
  <c r="CO38" i="241" s="1"/>
  <c r="CD82" i="241"/>
  <c r="AX82" i="241"/>
  <c r="R82" i="241"/>
  <c r="BW80" i="241"/>
  <c r="BG80" i="241"/>
  <c r="AT80" i="241"/>
  <c r="AK80" i="241"/>
  <c r="AC80" i="241"/>
  <c r="U80" i="241"/>
  <c r="M80" i="241"/>
  <c r="CJ79" i="241"/>
  <c r="CJ83" i="241" s="1"/>
  <c r="CB79" i="241"/>
  <c r="CB83" i="241" s="1"/>
  <c r="BT79" i="241"/>
  <c r="BT83" i="241" s="1"/>
  <c r="BL79" i="241"/>
  <c r="BL83" i="241" s="1"/>
  <c r="BF79" i="241"/>
  <c r="BA79" i="241"/>
  <c r="BA83" i="241" s="1"/>
  <c r="AV79" i="241"/>
  <c r="AV83" i="241" s="1"/>
  <c r="AP79" i="241"/>
  <c r="AK79" i="241"/>
  <c r="AK83" i="241" s="1"/>
  <c r="AF79" i="241"/>
  <c r="AF83" i="241" s="1"/>
  <c r="Z79" i="241"/>
  <c r="Z83" i="241" s="1"/>
  <c r="U79" i="241"/>
  <c r="P79" i="241"/>
  <c r="P83" i="241" s="1"/>
  <c r="J79" i="241"/>
  <c r="CG37" i="241"/>
  <c r="CG38" i="241" s="1"/>
  <c r="CA37" i="241"/>
  <c r="CA38" i="241" s="1"/>
  <c r="BV37" i="241"/>
  <c r="BV38" i="241" s="1"/>
  <c r="BQ37" i="241"/>
  <c r="BQ38" i="241" s="1"/>
  <c r="BK37" i="241"/>
  <c r="BK38" i="241" s="1"/>
  <c r="BF37" i="241"/>
  <c r="BF38" i="241" s="1"/>
  <c r="BA37" i="241"/>
  <c r="BA38" i="241" s="1"/>
  <c r="AU37" i="241"/>
  <c r="AU38" i="241" s="1"/>
  <c r="AP37" i="241"/>
  <c r="AP38" i="241" s="1"/>
  <c r="AK37" i="241"/>
  <c r="AK38" i="241" s="1"/>
  <c r="AE37" i="241"/>
  <c r="AE38" i="241" s="1"/>
  <c r="Z37" i="241"/>
  <c r="Z38" i="241" s="1"/>
  <c r="U37" i="241"/>
  <c r="U38" i="241" s="1"/>
  <c r="O37" i="241"/>
  <c r="O38" i="241" s="1"/>
  <c r="J37" i="241"/>
  <c r="J38" i="241" s="1"/>
  <c r="CI25" i="241"/>
  <c r="CE25" i="241"/>
  <c r="CA25" i="241"/>
  <c r="BW25" i="241"/>
  <c r="BS25" i="241"/>
  <c r="BO25" i="241"/>
  <c r="BK25" i="241"/>
  <c r="BG25" i="241"/>
  <c r="BC25" i="241"/>
  <c r="AY25" i="241"/>
  <c r="AU25" i="241"/>
  <c r="AQ25" i="241"/>
  <c r="AM25" i="241"/>
  <c r="AI25" i="241"/>
  <c r="AE25" i="241"/>
  <c r="AA25" i="241"/>
  <c r="W25" i="241"/>
  <c r="S25" i="241"/>
  <c r="O25" i="241"/>
  <c r="K25" i="241"/>
  <c r="G25" i="241"/>
  <c r="F79" i="241"/>
  <c r="CW79" i="241"/>
  <c r="CW25" i="241"/>
  <c r="J82" i="241"/>
  <c r="CF80" i="241"/>
  <c r="AP80" i="241"/>
  <c r="J80" i="241"/>
  <c r="BQ79" i="241"/>
  <c r="BQ83" i="241" s="1"/>
  <c r="AZ79" i="241"/>
  <c r="AZ83" i="241" s="1"/>
  <c r="AO79" i="241"/>
  <c r="AO83" i="241" s="1"/>
  <c r="T79" i="241"/>
  <c r="T83" i="241" s="1"/>
  <c r="CE37" i="241"/>
  <c r="CE38" i="241" s="1"/>
  <c r="BJ37" i="241"/>
  <c r="BJ38" i="241" s="1"/>
  <c r="AT37" i="241"/>
  <c r="AT38" i="241" s="1"/>
  <c r="Y37" i="241"/>
  <c r="Y38" i="241" s="1"/>
  <c r="BZ37" i="241"/>
  <c r="BZ38" i="241" s="1"/>
  <c r="AO37" i="241"/>
  <c r="AO38" i="241" s="1"/>
  <c r="CD25" i="241"/>
  <c r="BN25" i="241"/>
  <c r="AX25" i="241"/>
  <c r="AH25" i="241"/>
  <c r="R25" i="241"/>
  <c r="S37" i="241"/>
  <c r="S38" i="241" s="1"/>
  <c r="BZ25" i="241"/>
  <c r="BJ25" i="241"/>
  <c r="AT25" i="241"/>
  <c r="AD25" i="241"/>
  <c r="N25" i="241"/>
  <c r="F25" i="241"/>
  <c r="N37" i="241"/>
  <c r="N38" i="241" s="1"/>
  <c r="BV25" i="241"/>
  <c r="BF25" i="241"/>
  <c r="AP25" i="241"/>
  <c r="Z25" i="241"/>
  <c r="J25" i="241"/>
  <c r="I37" i="241"/>
  <c r="I38" i="241" s="1"/>
  <c r="CH25" i="241"/>
  <c r="BR25" i="241"/>
  <c r="BB25" i="241"/>
  <c r="AL25" i="241"/>
  <c r="V25" i="241"/>
  <c r="F82" i="241"/>
  <c r="D37" i="236"/>
  <c r="D37" i="232"/>
  <c r="D82" i="226"/>
  <c r="D37" i="223"/>
  <c r="D37" i="217"/>
  <c r="D37" i="216"/>
  <c r="D79" i="215"/>
  <c r="D37" i="214"/>
  <c r="D79" i="212"/>
  <c r="D80" i="202"/>
  <c r="D37" i="200"/>
  <c r="D82" i="180"/>
  <c r="D80" i="167"/>
  <c r="D37" i="167"/>
  <c r="D82" i="157"/>
  <c r="D80" i="146"/>
  <c r="D79" i="236"/>
  <c r="D37" i="233"/>
  <c r="D80" i="230"/>
  <c r="D82" i="215"/>
  <c r="D37" i="215"/>
  <c r="D82" i="214"/>
  <c r="D82" i="213"/>
  <c r="D79" i="202"/>
  <c r="D37" i="201"/>
  <c r="D82" i="189"/>
  <c r="D79" i="180"/>
  <c r="D37" i="170"/>
  <c r="D82" i="167"/>
  <c r="D37" i="164"/>
  <c r="D80" i="157"/>
  <c r="D82" i="155"/>
  <c r="R80" i="145"/>
  <c r="D37" i="143"/>
  <c r="D37" i="141"/>
  <c r="D82" i="149"/>
  <c r="D79" i="139"/>
  <c r="D82" i="238"/>
  <c r="D37" i="238"/>
  <c r="D80" i="234"/>
  <c r="F80" i="234" s="1"/>
  <c r="L80" i="234" s="1"/>
  <c r="R80" i="234" s="1"/>
  <c r="D37" i="226"/>
  <c r="D82" i="223"/>
  <c r="D80" i="214"/>
  <c r="F80" i="214" s="1"/>
  <c r="L80" i="214" s="1"/>
  <c r="R80" i="214" s="1"/>
  <c r="D37" i="212"/>
  <c r="D37" i="210"/>
  <c r="D82" i="209"/>
  <c r="D82" i="202"/>
  <c r="D37" i="202"/>
  <c r="D82" i="197"/>
  <c r="D37" i="195"/>
  <c r="D37" i="193"/>
  <c r="D79" i="189"/>
  <c r="D37" i="186"/>
  <c r="D37" i="180"/>
  <c r="D79" i="167"/>
  <c r="D37" i="160"/>
  <c r="D37" i="157"/>
  <c r="D80" i="156"/>
  <c r="D37" i="154"/>
  <c r="D79" i="238"/>
  <c r="D82" i="236"/>
  <c r="F82" i="236" s="1"/>
  <c r="L82" i="236" s="1"/>
  <c r="R82" i="236" s="1"/>
  <c r="D80" i="229"/>
  <c r="D82" i="217"/>
  <c r="F82" i="217" s="1"/>
  <c r="L82" i="217" s="1"/>
  <c r="R82" i="217" s="1"/>
  <c r="D82" i="216"/>
  <c r="F82" i="216" s="1"/>
  <c r="L82" i="216" s="1"/>
  <c r="R82" i="216" s="1"/>
  <c r="D80" i="215"/>
  <c r="D82" i="207"/>
  <c r="D82" i="205"/>
  <c r="D80" i="201"/>
  <c r="F80" i="201" s="1"/>
  <c r="L80" i="201" s="1"/>
  <c r="R80" i="201" s="1"/>
  <c r="D80" i="197"/>
  <c r="D37" i="189"/>
  <c r="D37" i="185"/>
  <c r="D82" i="181"/>
  <c r="D82" i="170"/>
  <c r="D37" i="168"/>
  <c r="D80" i="159"/>
  <c r="D79" i="156"/>
  <c r="D37" i="155"/>
  <c r="D82" i="147"/>
  <c r="D79" i="141"/>
  <c r="D79" i="183"/>
  <c r="D80" i="236"/>
  <c r="D79" i="235"/>
  <c r="D37" i="234"/>
  <c r="D82" i="233"/>
  <c r="D79" i="232"/>
  <c r="D37" i="231"/>
  <c r="D82" i="230"/>
  <c r="D82" i="227"/>
  <c r="D82" i="225"/>
  <c r="D79" i="223"/>
  <c r="D79" i="222"/>
  <c r="D37" i="222"/>
  <c r="D80" i="220"/>
  <c r="D37" i="220"/>
  <c r="D79" i="219"/>
  <c r="D80" i="216"/>
  <c r="F80" i="216" s="1"/>
  <c r="L80" i="216" s="1"/>
  <c r="R80" i="216" s="1"/>
  <c r="D79" i="214"/>
  <c r="D79" i="211"/>
  <c r="D82" i="210"/>
  <c r="D79" i="209"/>
  <c r="D80" i="208"/>
  <c r="D37" i="208"/>
  <c r="D80" i="207"/>
  <c r="D37" i="207"/>
  <c r="D80" i="206"/>
  <c r="D79" i="205"/>
  <c r="D80" i="204"/>
  <c r="D79" i="204"/>
  <c r="D37" i="203"/>
  <c r="D82" i="203"/>
  <c r="D37" i="199"/>
  <c r="D80" i="198"/>
  <c r="D37" i="198"/>
  <c r="D79" i="197"/>
  <c r="D79" i="195"/>
  <c r="D80" i="193"/>
  <c r="D79" i="193"/>
  <c r="D82" i="192"/>
  <c r="D79" i="192"/>
  <c r="D80" i="191"/>
  <c r="D79" i="190"/>
  <c r="D79" i="186"/>
  <c r="D79" i="184"/>
  <c r="D82" i="182"/>
  <c r="D82" i="178"/>
  <c r="D80" i="178"/>
  <c r="D82" i="177"/>
  <c r="D82" i="176"/>
  <c r="D80" i="176"/>
  <c r="D80" i="174"/>
  <c r="D82" i="174"/>
  <c r="F82" i="174" s="1"/>
  <c r="L82" i="174" s="1"/>
  <c r="R82" i="174" s="1"/>
  <c r="D37" i="174"/>
  <c r="D82" i="172"/>
  <c r="D80" i="172"/>
  <c r="F80" i="172" s="1"/>
  <c r="L80" i="172" s="1"/>
  <c r="R80" i="172" s="1"/>
  <c r="D37" i="171"/>
  <c r="D80" i="170"/>
  <c r="D79" i="170"/>
  <c r="D79" i="168"/>
  <c r="D37" i="166"/>
  <c r="D37" i="165"/>
  <c r="D80" i="164"/>
  <c r="D82" i="163"/>
  <c r="D80" i="160"/>
  <c r="D79" i="159"/>
  <c r="D79" i="158"/>
  <c r="D82" i="156"/>
  <c r="D80" i="155"/>
  <c r="D82" i="154"/>
  <c r="F82" i="154" s="1"/>
  <c r="L82" i="154" s="1"/>
  <c r="R82" i="154" s="1"/>
  <c r="D80" i="154"/>
  <c r="D79" i="153"/>
  <c r="D79" i="151"/>
  <c r="D79" i="149"/>
  <c r="D80" i="148"/>
  <c r="D37" i="148"/>
  <c r="D79" i="147"/>
  <c r="D79" i="146"/>
  <c r="D80" i="143"/>
  <c r="D79" i="142"/>
  <c r="D82" i="140"/>
  <c r="D37" i="140"/>
  <c r="D80" i="140"/>
  <c r="D80" i="139"/>
  <c r="D82" i="139"/>
  <c r="D80" i="153"/>
  <c r="F80" i="153" s="1"/>
  <c r="L80" i="153" s="1"/>
  <c r="R80" i="153" s="1"/>
  <c r="D80" i="152"/>
  <c r="D37" i="150"/>
  <c r="D79" i="143"/>
  <c r="D80" i="235"/>
  <c r="D82" i="232"/>
  <c r="D79" i="231"/>
  <c r="D79" i="230"/>
  <c r="D82" i="229"/>
  <c r="D82" i="228"/>
  <c r="D80" i="226"/>
  <c r="D37" i="224"/>
  <c r="D82" i="221"/>
  <c r="D80" i="221"/>
  <c r="D79" i="220"/>
  <c r="D82" i="220"/>
  <c r="D79" i="216"/>
  <c r="D79" i="213"/>
  <c r="D82" i="208"/>
  <c r="D79" i="207"/>
  <c r="D79" i="206"/>
  <c r="D82" i="204"/>
  <c r="F82" i="204" s="1"/>
  <c r="L82" i="204" s="1"/>
  <c r="R82" i="204" s="1"/>
  <c r="D37" i="204"/>
  <c r="D80" i="203"/>
  <c r="F80" i="203" s="1"/>
  <c r="L80" i="203" s="1"/>
  <c r="R80" i="203" s="1"/>
  <c r="D79" i="203"/>
  <c r="D82" i="200"/>
  <c r="D79" i="200"/>
  <c r="D80" i="199"/>
  <c r="D82" i="198"/>
  <c r="D79" i="196"/>
  <c r="D80" i="195"/>
  <c r="D37" i="194"/>
  <c r="D82" i="193"/>
  <c r="D80" i="188"/>
  <c r="F80" i="188" s="1"/>
  <c r="L80" i="188" s="1"/>
  <c r="R80" i="188" s="1"/>
  <c r="D79" i="188"/>
  <c r="D37" i="184"/>
  <c r="D37" i="182"/>
  <c r="D79" i="181"/>
  <c r="D80" i="180"/>
  <c r="D82" i="179"/>
  <c r="D80" i="179"/>
  <c r="D79" i="178"/>
  <c r="D79" i="177"/>
  <c r="D79" i="176"/>
  <c r="D37" i="175"/>
  <c r="D80" i="173"/>
  <c r="F80" i="173" s="1"/>
  <c r="L80" i="173" s="1"/>
  <c r="R80" i="173" s="1"/>
  <c r="D79" i="173"/>
  <c r="D79" i="172"/>
  <c r="D37" i="172"/>
  <c r="D37" i="169"/>
  <c r="D80" i="168"/>
  <c r="D79" i="166"/>
  <c r="D80" i="166"/>
  <c r="D80" i="165"/>
  <c r="D37" i="163"/>
  <c r="D79" i="163"/>
  <c r="D82" i="162"/>
  <c r="D82" i="160"/>
  <c r="D79" i="160"/>
  <c r="D37" i="159"/>
  <c r="D82" i="159"/>
  <c r="D80" i="158"/>
  <c r="D82" i="158"/>
  <c r="D79" i="152"/>
  <c r="D80" i="150"/>
  <c r="D80" i="147"/>
  <c r="D37" i="147"/>
  <c r="D79" i="144"/>
  <c r="D80" i="142"/>
  <c r="D79" i="140"/>
  <c r="D82" i="141"/>
  <c r="D82" i="138"/>
  <c r="D37" i="144"/>
  <c r="D80" i="138"/>
  <c r="D82" i="235"/>
  <c r="D82" i="234"/>
  <c r="D80" i="233"/>
  <c r="D80" i="231"/>
  <c r="D37" i="230"/>
  <c r="D37" i="229"/>
  <c r="D79" i="229"/>
  <c r="D79" i="226"/>
  <c r="D80" i="223"/>
  <c r="D82" i="222"/>
  <c r="D79" i="221"/>
  <c r="D80" i="219"/>
  <c r="F80" i="219" s="1"/>
  <c r="L80" i="219" s="1"/>
  <c r="R80" i="219" s="1"/>
  <c r="D37" i="219"/>
  <c r="D82" i="219"/>
  <c r="D82" i="218"/>
  <c r="D80" i="218"/>
  <c r="D80" i="212"/>
  <c r="D80" i="211"/>
  <c r="F80" i="211" s="1"/>
  <c r="L80" i="211" s="1"/>
  <c r="R80" i="211" s="1"/>
  <c r="D82" i="211"/>
  <c r="D79" i="208"/>
  <c r="D37" i="206"/>
  <c r="D80" i="205"/>
  <c r="F80" i="205" s="1"/>
  <c r="L80" i="205" s="1"/>
  <c r="R80" i="205" s="1"/>
  <c r="D37" i="205"/>
  <c r="D80" i="200"/>
  <c r="D82" i="199"/>
  <c r="D37" i="196"/>
  <c r="D80" i="194"/>
  <c r="D82" i="191"/>
  <c r="D80" i="190"/>
  <c r="D80" i="189"/>
  <c r="D37" i="188"/>
  <c r="D79" i="187"/>
  <c r="D79" i="185"/>
  <c r="D80" i="185"/>
  <c r="D37" i="183"/>
  <c r="D80" i="182"/>
  <c r="D80" i="181"/>
  <c r="D79" i="179"/>
  <c r="D80" i="177"/>
  <c r="D82" i="175"/>
  <c r="D80" i="175"/>
  <c r="D79" i="174"/>
  <c r="D82" i="173"/>
  <c r="D37" i="173"/>
  <c r="D82" i="171"/>
  <c r="D80" i="171"/>
  <c r="F80" i="171" s="1"/>
  <c r="L80" i="171" s="1"/>
  <c r="R80" i="171" s="1"/>
  <c r="D80" i="169"/>
  <c r="D82" i="168"/>
  <c r="D82" i="165"/>
  <c r="D79" i="165"/>
  <c r="D79" i="164"/>
  <c r="D80" i="163"/>
  <c r="D80" i="162"/>
  <c r="D80" i="238"/>
  <c r="D37" i="235"/>
  <c r="D79" i="234"/>
  <c r="D79" i="233"/>
  <c r="D80" i="232"/>
  <c r="F80" i="232" s="1"/>
  <c r="L80" i="232" s="1"/>
  <c r="R80" i="232" s="1"/>
  <c r="D82" i="231"/>
  <c r="D79" i="228"/>
  <c r="D80" i="228"/>
  <c r="F80" i="228" s="1"/>
  <c r="L80" i="228" s="1"/>
  <c r="R80" i="228" s="1"/>
  <c r="D37" i="228"/>
  <c r="D80" i="227"/>
  <c r="F80" i="227" s="1"/>
  <c r="L80" i="227" s="1"/>
  <c r="R80" i="227" s="1"/>
  <c r="D37" i="227"/>
  <c r="D79" i="227"/>
  <c r="D37" i="225"/>
  <c r="D79" i="225"/>
  <c r="D80" i="225"/>
  <c r="F80" i="225" s="1"/>
  <c r="L80" i="225" s="1"/>
  <c r="R80" i="225" s="1"/>
  <c r="D79" i="224"/>
  <c r="D80" i="222"/>
  <c r="D37" i="221"/>
  <c r="D79" i="218"/>
  <c r="D37" i="218"/>
  <c r="D79" i="217"/>
  <c r="D80" i="217"/>
  <c r="D80" i="213"/>
  <c r="F80" i="213" s="1"/>
  <c r="L80" i="213" s="1"/>
  <c r="R80" i="213" s="1"/>
  <c r="D82" i="212"/>
  <c r="D37" i="211"/>
  <c r="D79" i="210"/>
  <c r="D80" i="210"/>
  <c r="D80" i="209"/>
  <c r="D37" i="209"/>
  <c r="D82" i="206"/>
  <c r="D79" i="201"/>
  <c r="D82" i="201"/>
  <c r="D79" i="199"/>
  <c r="D79" i="198"/>
  <c r="D80" i="196"/>
  <c r="F80" i="196" s="1"/>
  <c r="L80" i="196" s="1"/>
  <c r="R80" i="196" s="1"/>
  <c r="D82" i="196"/>
  <c r="D82" i="195"/>
  <c r="D79" i="194"/>
  <c r="D82" i="194"/>
  <c r="D37" i="192"/>
  <c r="D80" i="192"/>
  <c r="D79" i="191"/>
  <c r="D82" i="190"/>
  <c r="D82" i="188"/>
  <c r="D82" i="187"/>
  <c r="D37" i="187"/>
  <c r="D80" i="187"/>
  <c r="D82" i="186"/>
  <c r="D80" i="186"/>
  <c r="D82" i="185"/>
  <c r="D80" i="184"/>
  <c r="D82" i="184"/>
  <c r="F82" i="184" s="1"/>
  <c r="L82" i="184" s="1"/>
  <c r="R82" i="184" s="1"/>
  <c r="D80" i="183"/>
  <c r="D82" i="183"/>
  <c r="D79" i="182"/>
  <c r="D37" i="181"/>
  <c r="D37" i="179"/>
  <c r="D37" i="177"/>
  <c r="D79" i="175"/>
  <c r="D79" i="171"/>
  <c r="D79" i="169"/>
  <c r="D82" i="169"/>
  <c r="D82" i="166"/>
  <c r="D82" i="164"/>
  <c r="D37" i="162"/>
  <c r="D79" i="162"/>
  <c r="D79" i="157"/>
  <c r="D79" i="155"/>
  <c r="D79" i="154"/>
  <c r="D82" i="153"/>
  <c r="D82" i="152"/>
  <c r="F82" i="152" s="1"/>
  <c r="L82" i="152" s="1"/>
  <c r="R82" i="152" s="1"/>
  <c r="D80" i="151"/>
  <c r="D82" i="151"/>
  <c r="D79" i="150"/>
  <c r="D82" i="150"/>
  <c r="D80" i="149"/>
  <c r="D37" i="149"/>
  <c r="D79" i="148"/>
  <c r="D80" i="144"/>
  <c r="F80" i="144" s="1"/>
  <c r="L80" i="144" s="1"/>
  <c r="R80" i="144" s="1"/>
  <c r="D82" i="143"/>
  <c r="D82" i="142"/>
  <c r="D80" i="141"/>
  <c r="D37" i="138"/>
  <c r="D79" i="138"/>
  <c r="D82" i="148"/>
  <c r="F82" i="148" s="1"/>
  <c r="L82" i="148" s="1"/>
  <c r="R82" i="148" s="1"/>
  <c r="D82" i="146"/>
  <c r="D82" i="144"/>
  <c r="N91" i="170"/>
  <c r="N91" i="239" s="1"/>
  <c r="N109" i="239" s="1"/>
  <c r="D28" i="16"/>
  <c r="N28" i="16" s="1"/>
  <c r="D10" i="16"/>
  <c r="I10" i="16" s="1"/>
  <c r="D29" i="16"/>
  <c r="M29" i="16" s="1"/>
  <c r="D3" i="16"/>
  <c r="P3" i="16" s="1"/>
  <c r="D44" i="16"/>
  <c r="F44" i="16" s="1"/>
  <c r="R44" i="16" s="1"/>
  <c r="D4" i="16"/>
  <c r="O4" i="16" s="1"/>
  <c r="D45" i="16"/>
  <c r="L45" i="16" s="1"/>
  <c r="R45" i="16" s="1"/>
  <c r="D11" i="16"/>
  <c r="F11" i="16" s="1"/>
  <c r="R11" i="16" s="1"/>
  <c r="D12" i="16"/>
  <c r="F12" i="16" s="1"/>
  <c r="D71" i="16"/>
  <c r="BB14" i="4"/>
  <c r="D2" i="187" s="1"/>
  <c r="D86" i="187" s="1"/>
  <c r="F86" i="187" s="1"/>
  <c r="CU14" i="4"/>
  <c r="D2" i="232" s="1"/>
  <c r="D86" i="232" s="1"/>
  <c r="F86" i="232" s="1"/>
  <c r="D59" i="16"/>
  <c r="I59" i="16" s="1"/>
  <c r="D107" i="16"/>
  <c r="D95" i="16" s="1"/>
  <c r="D103" i="16"/>
  <c r="D106" i="16"/>
  <c r="D102" i="16"/>
  <c r="D105" i="16"/>
  <c r="D101" i="16"/>
  <c r="D104" i="16"/>
  <c r="D94" i="16" s="1"/>
  <c r="H94" i="16" s="1"/>
  <c r="D76" i="16"/>
  <c r="G76" i="16" s="1"/>
  <c r="D7" i="16"/>
  <c r="F7" i="16" s="1"/>
  <c r="D15" i="16"/>
  <c r="F15" i="16" s="1"/>
  <c r="L15" i="16" s="1"/>
  <c r="R15" i="16" s="1"/>
  <c r="D32" i="16"/>
  <c r="P32" i="16" s="1"/>
  <c r="D79" i="16"/>
  <c r="D8" i="16"/>
  <c r="P8" i="16" s="1"/>
  <c r="D16" i="16"/>
  <c r="L16" i="16" s="1"/>
  <c r="D33" i="16"/>
  <c r="N33" i="16" s="1"/>
  <c r="D82" i="16"/>
  <c r="F82" i="16" s="1"/>
  <c r="L82" i="16" s="1"/>
  <c r="D5" i="16"/>
  <c r="M5" i="16" s="1"/>
  <c r="D9" i="16"/>
  <c r="G9" i="16" s="1"/>
  <c r="D13" i="16"/>
  <c r="P13" i="16" s="1"/>
  <c r="D17" i="16"/>
  <c r="N17" i="16" s="1"/>
  <c r="D30" i="16"/>
  <c r="O30" i="16" s="1"/>
  <c r="D34" i="16"/>
  <c r="I34" i="16" s="1"/>
  <c r="D47" i="16"/>
  <c r="D48" i="16" s="1"/>
  <c r="D37" i="16"/>
  <c r="F37" i="16" s="1"/>
  <c r="L37" i="16" s="1"/>
  <c r="D6" i="16"/>
  <c r="H6" i="16" s="1"/>
  <c r="D14" i="16"/>
  <c r="J14" i="16" s="1"/>
  <c r="D27" i="16"/>
  <c r="P27" i="16" s="1"/>
  <c r="D31" i="16"/>
  <c r="I31" i="16" s="1"/>
  <c r="D43" i="16"/>
  <c r="I43" i="16" s="1"/>
  <c r="R43" i="16" s="1"/>
  <c r="D80" i="16"/>
  <c r="F80" i="16" s="1"/>
  <c r="L80" i="16" s="1"/>
  <c r="U81" i="130"/>
  <c r="W81" i="130" s="1"/>
  <c r="U46" i="130"/>
  <c r="W46" i="130" s="1"/>
  <c r="U68" i="130"/>
  <c r="U95" i="130"/>
  <c r="W95" i="130" s="1"/>
  <c r="U97" i="130"/>
  <c r="W97" i="130" s="1"/>
  <c r="U103" i="130"/>
  <c r="W103" i="130" s="1"/>
  <c r="U104" i="130"/>
  <c r="W104" i="130" s="1"/>
  <c r="U105" i="130"/>
  <c r="W105" i="130" s="1"/>
  <c r="U7" i="130"/>
  <c r="W7" i="130" s="1"/>
  <c r="U9" i="130"/>
  <c r="W9" i="130" s="1"/>
  <c r="U10" i="130"/>
  <c r="W10" i="130" s="1"/>
  <c r="U17" i="130"/>
  <c r="W17" i="130" s="1"/>
  <c r="U20" i="130"/>
  <c r="W20" i="130" s="1"/>
  <c r="U21" i="130"/>
  <c r="W21" i="130" s="1"/>
  <c r="U22" i="130"/>
  <c r="W22" i="130" s="1"/>
  <c r="U23" i="130"/>
  <c r="W23" i="130" s="1"/>
  <c r="U24" i="130"/>
  <c r="W24" i="130" s="1"/>
  <c r="U26" i="130"/>
  <c r="W26" i="130" s="1"/>
  <c r="U29" i="130"/>
  <c r="W29" i="130" s="1"/>
  <c r="U33" i="130"/>
  <c r="W33" i="130" s="1"/>
  <c r="U36" i="130"/>
  <c r="W36" i="130" s="1"/>
  <c r="U37" i="130"/>
  <c r="U38" i="130"/>
  <c r="W38" i="130" s="1"/>
  <c r="U39" i="130"/>
  <c r="W39" i="130" s="1"/>
  <c r="U40" i="130"/>
  <c r="U41" i="130"/>
  <c r="W41" i="130" s="1"/>
  <c r="U42" i="130"/>
  <c r="W42" i="130" s="1"/>
  <c r="U43" i="130"/>
  <c r="W43" i="130" s="1"/>
  <c r="U44" i="130"/>
  <c r="W44" i="130" s="1"/>
  <c r="U45" i="130"/>
  <c r="W45" i="130" s="1"/>
  <c r="U48" i="130"/>
  <c r="W48" i="130" s="1"/>
  <c r="U49" i="130"/>
  <c r="W49" i="130" s="1"/>
  <c r="U51" i="130"/>
  <c r="W51" i="130" s="1"/>
  <c r="U52" i="130"/>
  <c r="U56" i="130"/>
  <c r="W56" i="130" s="1"/>
  <c r="U61" i="130"/>
  <c r="W61" i="130" s="1"/>
  <c r="U62" i="130"/>
  <c r="W62" i="130" s="1"/>
  <c r="U65" i="130"/>
  <c r="W65" i="130" s="1"/>
  <c r="U66" i="130"/>
  <c r="W66" i="130" s="1"/>
  <c r="U67" i="130"/>
  <c r="W67" i="130" s="1"/>
  <c r="U70" i="130"/>
  <c r="W70" i="130" s="1"/>
  <c r="U73" i="130"/>
  <c r="W73" i="130" s="1"/>
  <c r="U74" i="130"/>
  <c r="W74" i="130" s="1"/>
  <c r="U75" i="130"/>
  <c r="U77" i="130"/>
  <c r="W77" i="130" s="1"/>
  <c r="U78" i="130"/>
  <c r="W78" i="130" s="1"/>
  <c r="U79" i="130"/>
  <c r="W79" i="130" s="1"/>
  <c r="U80" i="130"/>
  <c r="W80" i="130" s="1"/>
  <c r="U82" i="130"/>
  <c r="W82" i="130" s="1"/>
  <c r="U83" i="130"/>
  <c r="W83" i="130" s="1"/>
  <c r="U84" i="130"/>
  <c r="U87" i="130"/>
  <c r="W87" i="130" s="1"/>
  <c r="U90" i="130"/>
  <c r="W90" i="130" s="1"/>
  <c r="U91" i="130"/>
  <c r="W91" i="130" s="1"/>
  <c r="U93" i="130"/>
  <c r="W93" i="130" s="1"/>
  <c r="U94" i="130"/>
  <c r="W94" i="130" s="1"/>
  <c r="U96" i="130"/>
  <c r="W96" i="130" s="1"/>
  <c r="U99" i="130"/>
  <c r="W99" i="130" s="1"/>
  <c r="U100" i="130"/>
  <c r="U101" i="130"/>
  <c r="W101" i="130" s="1"/>
  <c r="S107" i="130"/>
  <c r="N107" i="130"/>
  <c r="W40" i="130"/>
  <c r="U85" i="130"/>
  <c r="W85" i="130" s="1"/>
  <c r="U86" i="130"/>
  <c r="W86" i="130" s="1"/>
  <c r="U88" i="130"/>
  <c r="W88" i="130" s="1"/>
  <c r="U12" i="130"/>
  <c r="W12" i="130" s="1"/>
  <c r="U13" i="130"/>
  <c r="W13" i="130" s="1"/>
  <c r="U14" i="130"/>
  <c r="W14" i="130" s="1"/>
  <c r="U28" i="130"/>
  <c r="W28" i="130" s="1"/>
  <c r="U30" i="130"/>
  <c r="W30" i="130" s="1"/>
  <c r="U53" i="130"/>
  <c r="W53" i="130" s="1"/>
  <c r="U54" i="130"/>
  <c r="W54" i="130" s="1"/>
  <c r="U55" i="130"/>
  <c r="W55" i="130" s="1"/>
  <c r="U58" i="130"/>
  <c r="W58" i="130" s="1"/>
  <c r="U6" i="130"/>
  <c r="W6" i="130" s="1"/>
  <c r="U18" i="130"/>
  <c r="W18" i="130" s="1"/>
  <c r="U19" i="130"/>
  <c r="W19" i="130" s="1"/>
  <c r="U34" i="130"/>
  <c r="W34" i="130" s="1"/>
  <c r="U35" i="130"/>
  <c r="W35" i="130" s="1"/>
  <c r="W37" i="130"/>
  <c r="U64" i="130"/>
  <c r="W64" i="130" s="1"/>
  <c r="U89" i="130"/>
  <c r="W89" i="130" s="1"/>
  <c r="U106" i="130"/>
  <c r="W106" i="130" s="1"/>
  <c r="U8" i="130"/>
  <c r="W8" i="130" s="1"/>
  <c r="U11" i="130"/>
  <c r="W11" i="130" s="1"/>
  <c r="U27" i="130"/>
  <c r="W27" i="130" s="1"/>
  <c r="W52" i="130"/>
  <c r="U69" i="130"/>
  <c r="W69" i="130" s="1"/>
  <c r="U72" i="130"/>
  <c r="W72" i="130" s="1"/>
  <c r="W84" i="130"/>
  <c r="W100" i="130"/>
  <c r="U15" i="130"/>
  <c r="W15" i="130" s="1"/>
  <c r="U16" i="130"/>
  <c r="W16" i="130" s="1"/>
  <c r="U31" i="130"/>
  <c r="W31" i="130" s="1"/>
  <c r="U32" i="130"/>
  <c r="W32" i="130" s="1"/>
  <c r="U47" i="130"/>
  <c r="W47" i="130" s="1"/>
  <c r="U50" i="130"/>
  <c r="W50" i="130" s="1"/>
  <c r="U57" i="130"/>
  <c r="W57" i="130" s="1"/>
  <c r="U59" i="130"/>
  <c r="W59" i="130" s="1"/>
  <c r="U60" i="130"/>
  <c r="W60" i="130" s="1"/>
  <c r="U76" i="130"/>
  <c r="W76" i="130" s="1"/>
  <c r="U92" i="130"/>
  <c r="W92" i="130" s="1"/>
  <c r="U98" i="130"/>
  <c r="W98" i="130" s="1"/>
  <c r="U102" i="130"/>
  <c r="W102" i="130" s="1"/>
  <c r="E14" i="4"/>
  <c r="D2" i="141" s="1"/>
  <c r="D74" i="16"/>
  <c r="N74" i="16" s="1"/>
  <c r="D26" i="16"/>
  <c r="D100" i="16"/>
  <c r="D68" i="16"/>
  <c r="F68" i="16" s="1"/>
  <c r="R68" i="16" s="1"/>
  <c r="D91" i="16"/>
  <c r="D81" i="16"/>
  <c r="F81" i="16" s="1"/>
  <c r="D75" i="16"/>
  <c r="G75" i="16" s="1"/>
  <c r="R41" i="16"/>
  <c r="D88" i="16"/>
  <c r="F88" i="16" s="1"/>
  <c r="D64" i="16"/>
  <c r="H64" i="16" s="1"/>
  <c r="D54" i="16"/>
  <c r="J54" i="16" s="1"/>
  <c r="D63" i="16"/>
  <c r="F63" i="16" s="1"/>
  <c r="R63" i="16" s="1"/>
  <c r="D53" i="16"/>
  <c r="L53" i="16" s="1"/>
  <c r="D97" i="16"/>
  <c r="D58" i="16"/>
  <c r="F58" i="16" s="1"/>
  <c r="D52" i="16"/>
  <c r="M52" i="16" s="1"/>
  <c r="D57" i="16"/>
  <c r="D75" i="4"/>
  <c r="V14" i="4"/>
  <c r="D2" i="155" s="1"/>
  <c r="D86" i="155" s="1"/>
  <c r="F86" i="155" s="1"/>
  <c r="D69" i="16"/>
  <c r="F69" i="16" s="1"/>
  <c r="L69" i="16" s="1"/>
  <c r="R69" i="16" s="1"/>
  <c r="D78" i="4"/>
  <c r="CW14" i="4"/>
  <c r="D2" i="234" s="1"/>
  <c r="D86" i="234" s="1"/>
  <c r="F86" i="234" s="1"/>
  <c r="BQ14" i="4"/>
  <c r="D2" i="202" s="1"/>
  <c r="D86" i="202" s="1"/>
  <c r="F86" i="202" s="1"/>
  <c r="AK14" i="4"/>
  <c r="D2" i="170" s="1"/>
  <c r="D86" i="170" s="1"/>
  <c r="F86" i="170" s="1"/>
  <c r="Q14" i="4"/>
  <c r="D2" i="150" s="1"/>
  <c r="D86" i="150" s="1"/>
  <c r="F86" i="150" s="1"/>
  <c r="CE14" i="4"/>
  <c r="D2" i="216" s="1"/>
  <c r="D86" i="216" s="1"/>
  <c r="F86" i="216" s="1"/>
  <c r="CZ14" i="4"/>
  <c r="D2" i="237" s="1"/>
  <c r="D86" i="237" s="1"/>
  <c r="F86" i="237" s="1"/>
  <c r="CV14" i="4"/>
  <c r="D2" i="233" s="1"/>
  <c r="D86" i="233" s="1"/>
  <c r="F86" i="233" s="1"/>
  <c r="CR14" i="4"/>
  <c r="D2" i="229" s="1"/>
  <c r="D86" i="229" s="1"/>
  <c r="F86" i="229" s="1"/>
  <c r="CN14" i="4"/>
  <c r="D2" i="225" s="1"/>
  <c r="D86" i="225" s="1"/>
  <c r="F86" i="225" s="1"/>
  <c r="CJ14" i="4"/>
  <c r="D2" i="221" s="1"/>
  <c r="D86" i="221" s="1"/>
  <c r="F86" i="221" s="1"/>
  <c r="CF14" i="4"/>
  <c r="D2" i="217" s="1"/>
  <c r="D86" i="217" s="1"/>
  <c r="F86" i="217" s="1"/>
  <c r="CB14" i="4"/>
  <c r="D2" i="213" s="1"/>
  <c r="D86" i="213" s="1"/>
  <c r="F86" i="213" s="1"/>
  <c r="BX14" i="4"/>
  <c r="D2" i="209" s="1"/>
  <c r="D86" i="209" s="1"/>
  <c r="F86" i="209" s="1"/>
  <c r="BT14" i="4"/>
  <c r="D2" i="205" s="1"/>
  <c r="D86" i="205" s="1"/>
  <c r="F86" i="205" s="1"/>
  <c r="BP14" i="4"/>
  <c r="D2" i="201" s="1"/>
  <c r="D86" i="201" s="1"/>
  <c r="F86" i="201" s="1"/>
  <c r="BL14" i="4"/>
  <c r="D2" i="197" s="1"/>
  <c r="D86" i="197" s="1"/>
  <c r="F86" i="197" s="1"/>
  <c r="BH14" i="4"/>
  <c r="D2" i="193" s="1"/>
  <c r="D86" i="193" s="1"/>
  <c r="F86" i="193" s="1"/>
  <c r="BD14" i="4"/>
  <c r="D2" i="189" s="1"/>
  <c r="D86" i="189" s="1"/>
  <c r="F86" i="189" s="1"/>
  <c r="AZ14" i="4"/>
  <c r="D2" i="185" s="1"/>
  <c r="D86" i="185" s="1"/>
  <c r="F86" i="185" s="1"/>
  <c r="AV14" i="4"/>
  <c r="D2" i="181" s="1"/>
  <c r="D86" i="181" s="1"/>
  <c r="F86" i="181" s="1"/>
  <c r="AR14" i="4"/>
  <c r="D2" i="177" s="1"/>
  <c r="D86" i="177" s="1"/>
  <c r="F86" i="177" s="1"/>
  <c r="AN14" i="4"/>
  <c r="D2" i="173" s="1"/>
  <c r="D86" i="173" s="1"/>
  <c r="F86" i="173" s="1"/>
  <c r="AJ14" i="4"/>
  <c r="D2" i="169" s="1"/>
  <c r="D86" i="169" s="1"/>
  <c r="F86" i="169" s="1"/>
  <c r="AF14" i="4"/>
  <c r="D2" i="165" s="1"/>
  <c r="D86" i="165" s="1"/>
  <c r="F86" i="165" s="1"/>
  <c r="AB14" i="4"/>
  <c r="D2" i="161" s="1"/>
  <c r="D86" i="161" s="1"/>
  <c r="F86" i="161" s="1"/>
  <c r="X14" i="4"/>
  <c r="D2" i="157" s="1"/>
  <c r="D86" i="157" s="1"/>
  <c r="F86" i="157" s="1"/>
  <c r="T14" i="4"/>
  <c r="D2" i="153" s="1"/>
  <c r="D86" i="153" s="1"/>
  <c r="F86" i="153" s="1"/>
  <c r="P14" i="4"/>
  <c r="D2" i="149" s="1"/>
  <c r="D86" i="149" s="1"/>
  <c r="F86" i="149" s="1"/>
  <c r="L14" i="4"/>
  <c r="D2" i="145" s="1"/>
  <c r="D86" i="145" s="1"/>
  <c r="F86" i="145" s="1"/>
  <c r="H14" i="4"/>
  <c r="D2" i="140" s="1"/>
  <c r="D86" i="140" s="1"/>
  <c r="F86" i="140" s="1"/>
  <c r="CY14" i="4"/>
  <c r="D2" i="236" s="1"/>
  <c r="D86" i="236" s="1"/>
  <c r="F86" i="236" s="1"/>
  <c r="CQ14" i="4"/>
  <c r="D2" i="228" s="1"/>
  <c r="D86" i="228" s="1"/>
  <c r="F86" i="228" s="1"/>
  <c r="CM14" i="4"/>
  <c r="D2" i="224" s="1"/>
  <c r="D86" i="224" s="1"/>
  <c r="F86" i="224" s="1"/>
  <c r="CI14" i="4"/>
  <c r="D2" i="220" s="1"/>
  <c r="D86" i="220" s="1"/>
  <c r="F86" i="220" s="1"/>
  <c r="CA14" i="4"/>
  <c r="D2" i="212" s="1"/>
  <c r="D86" i="212" s="1"/>
  <c r="F86" i="212" s="1"/>
  <c r="BW14" i="4"/>
  <c r="D2" i="208" s="1"/>
  <c r="D86" i="208" s="1"/>
  <c r="F86" i="208" s="1"/>
  <c r="BS14" i="4"/>
  <c r="D2" i="204" s="1"/>
  <c r="D86" i="204" s="1"/>
  <c r="F86" i="204" s="1"/>
  <c r="BO14" i="4"/>
  <c r="D2" i="200" s="1"/>
  <c r="D86" i="200" s="1"/>
  <c r="F86" i="200" s="1"/>
  <c r="BK14" i="4"/>
  <c r="D2" i="196" s="1"/>
  <c r="D86" i="196" s="1"/>
  <c r="F86" i="196" s="1"/>
  <c r="BG14" i="4"/>
  <c r="D2" i="192" s="1"/>
  <c r="D86" i="192" s="1"/>
  <c r="F86" i="192" s="1"/>
  <c r="BC14" i="4"/>
  <c r="D2" i="188" s="1"/>
  <c r="D86" i="188" s="1"/>
  <c r="F86" i="188" s="1"/>
  <c r="AY14" i="4"/>
  <c r="D2" i="184" s="1"/>
  <c r="D86" i="184" s="1"/>
  <c r="F86" i="184" s="1"/>
  <c r="AU14" i="4"/>
  <c r="D2" i="180" s="1"/>
  <c r="D86" i="180" s="1"/>
  <c r="F86" i="180" s="1"/>
  <c r="AQ14" i="4"/>
  <c r="D2" i="176" s="1"/>
  <c r="D86" i="176" s="1"/>
  <c r="F86" i="176" s="1"/>
  <c r="AM14" i="4"/>
  <c r="D2" i="172" s="1"/>
  <c r="D86" i="172" s="1"/>
  <c r="F86" i="172" s="1"/>
  <c r="AI14" i="4"/>
  <c r="D2" i="168" s="1"/>
  <c r="D86" i="168" s="1"/>
  <c r="F86" i="168" s="1"/>
  <c r="AE14" i="4"/>
  <c r="D2" i="164" s="1"/>
  <c r="D86" i="164" s="1"/>
  <c r="F86" i="164" s="1"/>
  <c r="AA14" i="4"/>
  <c r="D2" i="160" s="1"/>
  <c r="D86" i="160" s="1"/>
  <c r="F86" i="160" s="1"/>
  <c r="W14" i="4"/>
  <c r="D2" i="156" s="1"/>
  <c r="D86" i="156" s="1"/>
  <c r="F86" i="156" s="1"/>
  <c r="S14" i="4"/>
  <c r="D2" i="152" s="1"/>
  <c r="D86" i="152" s="1"/>
  <c r="F86" i="152" s="1"/>
  <c r="D69" i="4"/>
  <c r="CX14" i="4"/>
  <c r="D2" i="235" s="1"/>
  <c r="D86" i="235" s="1"/>
  <c r="F86" i="235" s="1"/>
  <c r="CL14" i="4"/>
  <c r="D2" i="223" s="1"/>
  <c r="D86" i="223" s="1"/>
  <c r="F86" i="223" s="1"/>
  <c r="CH14" i="4"/>
  <c r="D2" i="219" s="1"/>
  <c r="D86" i="219" s="1"/>
  <c r="F86" i="219" s="1"/>
  <c r="BV14" i="4"/>
  <c r="D2" i="207" s="1"/>
  <c r="D86" i="207" s="1"/>
  <c r="F86" i="207" s="1"/>
  <c r="BR14" i="4"/>
  <c r="D2" i="203" s="1"/>
  <c r="D86" i="203" s="1"/>
  <c r="F86" i="203" s="1"/>
  <c r="BF14" i="4"/>
  <c r="D2" i="191" s="1"/>
  <c r="D86" i="191" s="1"/>
  <c r="F86" i="191" s="1"/>
  <c r="AP14" i="4"/>
  <c r="D2" i="175" s="1"/>
  <c r="D86" i="175" s="1"/>
  <c r="F86" i="175" s="1"/>
  <c r="AL14" i="4"/>
  <c r="D2" i="171" s="1"/>
  <c r="D86" i="171" s="1"/>
  <c r="F86" i="171" s="1"/>
  <c r="Z14" i="4"/>
  <c r="D2" i="159" s="1"/>
  <c r="D86" i="159" s="1"/>
  <c r="F86" i="159" s="1"/>
  <c r="J14" i="4"/>
  <c r="D2" i="143" s="1"/>
  <c r="D86" i="143" s="1"/>
  <c r="F86" i="143" s="1"/>
  <c r="F14" i="4"/>
  <c r="D2" i="138" s="1"/>
  <c r="D86" i="138" s="1"/>
  <c r="F86" i="138" s="1"/>
  <c r="N14" i="4"/>
  <c r="D2" i="147" s="1"/>
  <c r="D86" i="147" s="1"/>
  <c r="F86" i="147" s="1"/>
  <c r="CT14" i="4"/>
  <c r="D2" i="231" s="1"/>
  <c r="D86" i="231" s="1"/>
  <c r="F86" i="231" s="1"/>
  <c r="CP14" i="4"/>
  <c r="D2" i="227" s="1"/>
  <c r="D86" i="227" s="1"/>
  <c r="F86" i="227" s="1"/>
  <c r="CD14" i="4"/>
  <c r="D2" i="215" s="1"/>
  <c r="D86" i="215" s="1"/>
  <c r="F86" i="215" s="1"/>
  <c r="BZ14" i="4"/>
  <c r="D2" i="211" s="1"/>
  <c r="D86" i="211" s="1"/>
  <c r="F86" i="211" s="1"/>
  <c r="BN14" i="4"/>
  <c r="D2" i="199" s="1"/>
  <c r="D86" i="199" s="1"/>
  <c r="F86" i="199" s="1"/>
  <c r="BJ14" i="4"/>
  <c r="D2" i="195" s="1"/>
  <c r="D86" i="195" s="1"/>
  <c r="F86" i="195" s="1"/>
  <c r="AX14" i="4"/>
  <c r="D2" i="183" s="1"/>
  <c r="D86" i="183" s="1"/>
  <c r="F86" i="183" s="1"/>
  <c r="AT14" i="4"/>
  <c r="D2" i="179" s="1"/>
  <c r="D86" i="179" s="1"/>
  <c r="F86" i="179" s="1"/>
  <c r="AH14" i="4"/>
  <c r="D2" i="167" s="1"/>
  <c r="D86" i="167" s="1"/>
  <c r="F86" i="167" s="1"/>
  <c r="AD14" i="4"/>
  <c r="D2" i="163" s="1"/>
  <c r="D86" i="163" s="1"/>
  <c r="F86" i="163" s="1"/>
  <c r="R14" i="4"/>
  <c r="D2" i="151" s="1"/>
  <c r="D86" i="151" s="1"/>
  <c r="F86" i="151" s="1"/>
  <c r="O14" i="4"/>
  <c r="D2" i="148" s="1"/>
  <c r="D86" i="148" s="1"/>
  <c r="F86" i="148" s="1"/>
  <c r="K14" i="4"/>
  <c r="D2" i="144" s="1"/>
  <c r="D86" i="144" s="1"/>
  <c r="F86" i="144" s="1"/>
  <c r="G14" i="4"/>
  <c r="D2" i="139" s="1"/>
  <c r="D86" i="139" s="1"/>
  <c r="F86" i="139" s="1"/>
  <c r="M14" i="4"/>
  <c r="D2" i="146" s="1"/>
  <c r="D86" i="146" s="1"/>
  <c r="F86" i="146" s="1"/>
  <c r="I14" i="4"/>
  <c r="D2" i="142" s="1"/>
  <c r="D86" i="142" s="1"/>
  <c r="F86" i="142" s="1"/>
  <c r="DA14" i="4"/>
  <c r="D2" i="238" s="1"/>
  <c r="D86" i="238" s="1"/>
  <c r="F86" i="238" s="1"/>
  <c r="CS14" i="4"/>
  <c r="D2" i="230" s="1"/>
  <c r="D86" i="230" s="1"/>
  <c r="F86" i="230" s="1"/>
  <c r="CO14" i="4"/>
  <c r="D2" i="226" s="1"/>
  <c r="D86" i="226" s="1"/>
  <c r="F86" i="226" s="1"/>
  <c r="CK14" i="4"/>
  <c r="D2" i="222" s="1"/>
  <c r="D86" i="222" s="1"/>
  <c r="F86" i="222" s="1"/>
  <c r="CG14" i="4"/>
  <c r="D2" i="218" s="1"/>
  <c r="D86" i="218" s="1"/>
  <c r="F86" i="218" s="1"/>
  <c r="CC14" i="4"/>
  <c r="D2" i="214" s="1"/>
  <c r="D86" i="214" s="1"/>
  <c r="F86" i="214" s="1"/>
  <c r="BY14" i="4"/>
  <c r="D2" i="210" s="1"/>
  <c r="D86" i="210" s="1"/>
  <c r="F86" i="210" s="1"/>
  <c r="BU14" i="4"/>
  <c r="D2" i="206" s="1"/>
  <c r="D86" i="206" s="1"/>
  <c r="F86" i="206" s="1"/>
  <c r="BM14" i="4"/>
  <c r="D2" i="198" s="1"/>
  <c r="D86" i="198" s="1"/>
  <c r="F86" i="198" s="1"/>
  <c r="BI14" i="4"/>
  <c r="D2" i="194" s="1"/>
  <c r="D86" i="194" s="1"/>
  <c r="F86" i="194" s="1"/>
  <c r="BE14" i="4"/>
  <c r="D2" i="190" s="1"/>
  <c r="D86" i="190" s="1"/>
  <c r="F86" i="190" s="1"/>
  <c r="BA14" i="4"/>
  <c r="D2" i="186" s="1"/>
  <c r="D86" i="186" s="1"/>
  <c r="F86" i="186" s="1"/>
  <c r="AW14" i="4"/>
  <c r="D2" i="182" s="1"/>
  <c r="D86" i="182" s="1"/>
  <c r="F86" i="182" s="1"/>
  <c r="AS14" i="4"/>
  <c r="D2" i="178" s="1"/>
  <c r="D86" i="178" s="1"/>
  <c r="F86" i="178" s="1"/>
  <c r="AO14" i="4"/>
  <c r="D2" i="174" s="1"/>
  <c r="D86" i="174" s="1"/>
  <c r="F86" i="174" s="1"/>
  <c r="AG14" i="4"/>
  <c r="D2" i="166" s="1"/>
  <c r="D86" i="166" s="1"/>
  <c r="F86" i="166" s="1"/>
  <c r="AC14" i="4"/>
  <c r="D2" i="162" s="1"/>
  <c r="D86" i="162" s="1"/>
  <c r="F86" i="162" s="1"/>
  <c r="Y14" i="4"/>
  <c r="D2" i="158" s="1"/>
  <c r="D86" i="158" s="1"/>
  <c r="F86" i="158" s="1"/>
  <c r="U14" i="4"/>
  <c r="D2" i="154" s="1"/>
  <c r="D86" i="154" s="1"/>
  <c r="F86" i="154" s="1"/>
  <c r="U63" i="130"/>
  <c r="W63" i="130" s="1"/>
  <c r="W68" i="130"/>
  <c r="D48" i="4"/>
  <c r="U25" i="130"/>
  <c r="W25" i="130" s="1"/>
  <c r="U71" i="130"/>
  <c r="W71" i="130" s="1"/>
  <c r="D98" i="16"/>
  <c r="D90" i="16"/>
  <c r="D89" i="16"/>
  <c r="D62" i="16"/>
  <c r="D51" i="16"/>
  <c r="D67" i="16"/>
  <c r="D56" i="16"/>
  <c r="D73" i="16"/>
  <c r="D61" i="16"/>
  <c r="D99" i="16"/>
  <c r="D50" i="16"/>
  <c r="D66" i="16"/>
  <c r="D55" i="16"/>
  <c r="D72" i="16"/>
  <c r="D60" i="16"/>
  <c r="D77" i="16"/>
  <c r="D65" i="16"/>
  <c r="F83" i="241" l="1"/>
  <c r="AF2" i="241"/>
  <c r="AF86" i="241" s="1"/>
  <c r="BL2" i="241"/>
  <c r="BL86" i="241" s="1"/>
  <c r="CB2" i="241"/>
  <c r="CB86" i="241" s="1"/>
  <c r="AD83" i="241"/>
  <c r="D78" i="167"/>
  <c r="D109" i="167"/>
  <c r="O77" i="167"/>
  <c r="R77" i="167"/>
  <c r="D78" i="207"/>
  <c r="D109" i="207"/>
  <c r="O77" i="207"/>
  <c r="Q71" i="165"/>
  <c r="Q78" i="165" s="1"/>
  <c r="Q71" i="201"/>
  <c r="Q78" i="201" s="1"/>
  <c r="R71" i="201"/>
  <c r="D109" i="139"/>
  <c r="D78" i="139"/>
  <c r="O77" i="139"/>
  <c r="R77" i="139" s="1"/>
  <c r="D109" i="148"/>
  <c r="D78" i="148"/>
  <c r="O77" i="148"/>
  <c r="D78" i="156"/>
  <c r="D109" i="156"/>
  <c r="O77" i="156"/>
  <c r="R77" i="156" s="1"/>
  <c r="D109" i="164"/>
  <c r="D78" i="164"/>
  <c r="O77" i="164"/>
  <c r="R77" i="164"/>
  <c r="D109" i="172"/>
  <c r="D78" i="172"/>
  <c r="O77" i="172"/>
  <c r="R77" i="172"/>
  <c r="D109" i="180"/>
  <c r="D78" i="180"/>
  <c r="O77" i="180"/>
  <c r="D78" i="188"/>
  <c r="D109" i="188"/>
  <c r="O77" i="188"/>
  <c r="R77" i="188"/>
  <c r="D78" i="196"/>
  <c r="D109" i="196"/>
  <c r="O77" i="196"/>
  <c r="R77" i="196" s="1"/>
  <c r="D78" i="204"/>
  <c r="D109" i="204"/>
  <c r="O77" i="204"/>
  <c r="D109" i="212"/>
  <c r="D78" i="212"/>
  <c r="O77" i="212"/>
  <c r="D78" i="220"/>
  <c r="D109" i="220"/>
  <c r="O77" i="220"/>
  <c r="D109" i="228"/>
  <c r="D78" i="228"/>
  <c r="O77" i="228"/>
  <c r="R77" i="228"/>
  <c r="D78" i="236"/>
  <c r="D109" i="236"/>
  <c r="O77" i="236"/>
  <c r="R77" i="236" s="1"/>
  <c r="Q71" i="142"/>
  <c r="Q78" i="142" s="1"/>
  <c r="Q71" i="150"/>
  <c r="Q78" i="150" s="1"/>
  <c r="Q71" i="158"/>
  <c r="Q78" i="158" s="1"/>
  <c r="Q71" i="166"/>
  <c r="Q78" i="166" s="1"/>
  <c r="Q71" i="174"/>
  <c r="Q78" i="174" s="1"/>
  <c r="Q71" i="182"/>
  <c r="Q78" i="182" s="1"/>
  <c r="Q71" i="190"/>
  <c r="Q78" i="190" s="1"/>
  <c r="R71" i="198"/>
  <c r="Q71" i="198"/>
  <c r="Q78" i="198" s="1"/>
  <c r="Q71" i="206"/>
  <c r="Q78" i="206" s="1"/>
  <c r="Q71" i="214"/>
  <c r="Q78" i="214" s="1"/>
  <c r="Q71" i="222"/>
  <c r="Q78" i="222" s="1"/>
  <c r="Q71" i="230"/>
  <c r="Q78" i="230" s="1"/>
  <c r="Q71" i="238"/>
  <c r="Q78" i="238" s="1"/>
  <c r="D78" i="159"/>
  <c r="D109" i="159"/>
  <c r="O77" i="159"/>
  <c r="R77" i="159"/>
  <c r="D78" i="179"/>
  <c r="D109" i="179"/>
  <c r="O77" i="179"/>
  <c r="R77" i="179" s="1"/>
  <c r="D78" i="211"/>
  <c r="D109" i="211"/>
  <c r="O77" i="211"/>
  <c r="R77" i="211"/>
  <c r="D109" i="231"/>
  <c r="D78" i="231"/>
  <c r="O77" i="231"/>
  <c r="Q71" i="169"/>
  <c r="Q78" i="169" s="1"/>
  <c r="Q71" i="197"/>
  <c r="Q78" i="197" s="1"/>
  <c r="Q71" i="229"/>
  <c r="Q78" i="229" s="1"/>
  <c r="H78" i="241"/>
  <c r="H109" i="241"/>
  <c r="P78" i="241"/>
  <c r="P109" i="241"/>
  <c r="X78" i="241"/>
  <c r="X109" i="241"/>
  <c r="AF78" i="241"/>
  <c r="AF109" i="241"/>
  <c r="AN78" i="241"/>
  <c r="AN109" i="241"/>
  <c r="AV78" i="241"/>
  <c r="AV109" i="241"/>
  <c r="BD78" i="241"/>
  <c r="BD109" i="241"/>
  <c r="BL78" i="241"/>
  <c r="BL109" i="241"/>
  <c r="BT78" i="241"/>
  <c r="BT109" i="241"/>
  <c r="CB78" i="241"/>
  <c r="CB109" i="241"/>
  <c r="CJ78" i="241"/>
  <c r="CJ109" i="241"/>
  <c r="CR109" i="241"/>
  <c r="CR78" i="241"/>
  <c r="CZ78" i="241"/>
  <c r="CZ109" i="241"/>
  <c r="F78" i="241"/>
  <c r="F109" i="241"/>
  <c r="AP78" i="241"/>
  <c r="AP109" i="241"/>
  <c r="BN109" i="241"/>
  <c r="BN78" i="241"/>
  <c r="CX78" i="241"/>
  <c r="CX109" i="241"/>
  <c r="D78" i="142"/>
  <c r="D109" i="142"/>
  <c r="O77" i="142"/>
  <c r="D78" i="150"/>
  <c r="D109" i="150"/>
  <c r="O77" i="150"/>
  <c r="R77" i="150"/>
  <c r="D78" i="158"/>
  <c r="D109" i="158"/>
  <c r="O77" i="158"/>
  <c r="R77" i="158" s="1"/>
  <c r="D78" i="166"/>
  <c r="D109" i="166"/>
  <c r="O77" i="166"/>
  <c r="R77" i="166"/>
  <c r="D109" i="174"/>
  <c r="D78" i="174"/>
  <c r="R77" i="174"/>
  <c r="O77" i="174"/>
  <c r="D109" i="182"/>
  <c r="D78" i="182"/>
  <c r="O77" i="182"/>
  <c r="R77" i="182"/>
  <c r="D109" i="190"/>
  <c r="D78" i="190"/>
  <c r="O77" i="190"/>
  <c r="R77" i="190" s="1"/>
  <c r="D78" i="198"/>
  <c r="D109" i="198"/>
  <c r="O77" i="198"/>
  <c r="R77" i="198"/>
  <c r="R78" i="198" s="1"/>
  <c r="D109" i="206"/>
  <c r="D78" i="206"/>
  <c r="O77" i="206"/>
  <c r="D78" i="214"/>
  <c r="D109" i="214"/>
  <c r="O77" i="214"/>
  <c r="R77" i="214"/>
  <c r="D78" i="222"/>
  <c r="D109" i="222"/>
  <c r="O77" i="222"/>
  <c r="R77" i="222" s="1"/>
  <c r="D78" i="230"/>
  <c r="D109" i="230"/>
  <c r="O77" i="230"/>
  <c r="R77" i="230"/>
  <c r="D78" i="238"/>
  <c r="D109" i="238"/>
  <c r="R77" i="238"/>
  <c r="O77" i="238"/>
  <c r="Q71" i="144"/>
  <c r="Q78" i="144" s="1"/>
  <c r="Q71" i="152"/>
  <c r="Q78" i="152" s="1"/>
  <c r="Q71" i="160"/>
  <c r="Q78" i="160" s="1"/>
  <c r="Q71" i="168"/>
  <c r="Q78" i="168" s="1"/>
  <c r="Q71" i="176"/>
  <c r="Q78" i="176" s="1"/>
  <c r="Q71" i="184"/>
  <c r="Q78" i="184" s="1"/>
  <c r="R71" i="192"/>
  <c r="Q71" i="192"/>
  <c r="Q78" i="192" s="1"/>
  <c r="Q71" i="200"/>
  <c r="Q78" i="200" s="1"/>
  <c r="Q71" i="208"/>
  <c r="Q78" i="208" s="1"/>
  <c r="R71" i="216"/>
  <c r="Q71" i="216"/>
  <c r="Q78" i="216" s="1"/>
  <c r="Q71" i="224"/>
  <c r="Q78" i="224" s="1"/>
  <c r="R71" i="232"/>
  <c r="Q71" i="232"/>
  <c r="Q78" i="232" s="1"/>
  <c r="D109" i="143"/>
  <c r="D78" i="143"/>
  <c r="O77" i="143"/>
  <c r="R77" i="143"/>
  <c r="D109" i="183"/>
  <c r="D78" i="183"/>
  <c r="O77" i="183"/>
  <c r="R77" i="183" s="1"/>
  <c r="R78" i="183" s="1"/>
  <c r="D78" i="219"/>
  <c r="D109" i="219"/>
  <c r="O77" i="219"/>
  <c r="R77" i="219"/>
  <c r="Q71" i="145"/>
  <c r="Q78" i="145" s="1"/>
  <c r="Q71" i="177"/>
  <c r="Q78" i="177" s="1"/>
  <c r="R71" i="177"/>
  <c r="Q71" i="209"/>
  <c r="Q78" i="209" s="1"/>
  <c r="R71" i="209"/>
  <c r="AH78" i="241"/>
  <c r="AH109" i="241"/>
  <c r="BV78" i="241"/>
  <c r="BV109" i="241"/>
  <c r="G78" i="241"/>
  <c r="G109" i="241"/>
  <c r="O78" i="241"/>
  <c r="O109" i="241"/>
  <c r="W78" i="241"/>
  <c r="W109" i="241"/>
  <c r="AE78" i="241"/>
  <c r="AE109" i="241"/>
  <c r="AM78" i="241"/>
  <c r="AM109" i="241"/>
  <c r="AU78" i="241"/>
  <c r="AU109" i="241"/>
  <c r="BC78" i="241"/>
  <c r="BC109" i="241"/>
  <c r="BK78" i="241"/>
  <c r="BK109" i="241"/>
  <c r="BS78" i="241"/>
  <c r="BS109" i="241"/>
  <c r="CA78" i="241"/>
  <c r="CA109" i="241"/>
  <c r="CI78" i="241"/>
  <c r="CI109" i="241"/>
  <c r="CQ78" i="241"/>
  <c r="CQ109" i="241"/>
  <c r="CY109" i="241"/>
  <c r="CY78" i="241"/>
  <c r="Z109" i="241"/>
  <c r="Z78" i="241"/>
  <c r="AT109" i="241"/>
  <c r="AT78" i="241"/>
  <c r="BZ78" i="241"/>
  <c r="BZ109" i="241"/>
  <c r="CT109" i="241"/>
  <c r="CT78" i="241"/>
  <c r="D78" i="145"/>
  <c r="D109" i="145"/>
  <c r="O77" i="145"/>
  <c r="D78" i="153"/>
  <c r="D109" i="153"/>
  <c r="O77" i="153"/>
  <c r="R77" i="153" s="1"/>
  <c r="D78" i="161"/>
  <c r="D109" i="161"/>
  <c r="O77" i="161"/>
  <c r="R77" i="161" s="1"/>
  <c r="D78" i="169"/>
  <c r="D109" i="169"/>
  <c r="O77" i="169"/>
  <c r="R77" i="169"/>
  <c r="D109" i="177"/>
  <c r="D78" i="177"/>
  <c r="O77" i="177"/>
  <c r="D109" i="185"/>
  <c r="D78" i="185"/>
  <c r="O77" i="185"/>
  <c r="R77" i="185"/>
  <c r="D109" i="193"/>
  <c r="D78" i="193"/>
  <c r="O77" i="193"/>
  <c r="R77" i="193" s="1"/>
  <c r="D109" i="201"/>
  <c r="D78" i="201"/>
  <c r="O77" i="201"/>
  <c r="R77" i="201"/>
  <c r="R78" i="201" s="1"/>
  <c r="D78" i="209"/>
  <c r="D109" i="209"/>
  <c r="O77" i="209"/>
  <c r="D78" i="217"/>
  <c r="D109" i="217"/>
  <c r="O77" i="217"/>
  <c r="D78" i="225"/>
  <c r="D109" i="225"/>
  <c r="O77" i="225"/>
  <c r="R77" i="225"/>
  <c r="D78" i="233"/>
  <c r="D109" i="233"/>
  <c r="O77" i="233"/>
  <c r="R77" i="233" s="1"/>
  <c r="R71" i="138"/>
  <c r="Q71" i="138"/>
  <c r="Q78" i="138" s="1"/>
  <c r="R71" i="147"/>
  <c r="Q71" i="147"/>
  <c r="Q78" i="147" s="1"/>
  <c r="Q71" i="155"/>
  <c r="Q78" i="155" s="1"/>
  <c r="Q71" i="163"/>
  <c r="Q78" i="163" s="1"/>
  <c r="Q71" i="171"/>
  <c r="Q78" i="171" s="1"/>
  <c r="R71" i="179"/>
  <c r="Q71" i="179"/>
  <c r="Q78" i="179" s="1"/>
  <c r="D78" i="187"/>
  <c r="Q71" i="187"/>
  <c r="Q78" i="187" s="1"/>
  <c r="R71" i="187"/>
  <c r="Q71" i="195"/>
  <c r="Q78" i="195" s="1"/>
  <c r="Q71" i="203"/>
  <c r="Q78" i="203" s="1"/>
  <c r="R71" i="203"/>
  <c r="Q71" i="211"/>
  <c r="Q78" i="211" s="1"/>
  <c r="R71" i="211"/>
  <c r="Q71" i="219"/>
  <c r="Q78" i="219" s="1"/>
  <c r="R71" i="219"/>
  <c r="Q71" i="227"/>
  <c r="Q78" i="227" s="1"/>
  <c r="R71" i="227"/>
  <c r="Q71" i="235"/>
  <c r="Q78" i="235" s="1"/>
  <c r="R71" i="235"/>
  <c r="D109" i="155"/>
  <c r="D78" i="155"/>
  <c r="O77" i="155"/>
  <c r="R77" i="155" s="1"/>
  <c r="D109" i="187"/>
  <c r="O77" i="187"/>
  <c r="R77" i="187" s="1"/>
  <c r="R78" i="187" s="1"/>
  <c r="D78" i="215"/>
  <c r="D109" i="215"/>
  <c r="O77" i="215"/>
  <c r="Q71" i="140"/>
  <c r="Q78" i="140" s="1"/>
  <c r="R71" i="140"/>
  <c r="Q71" i="173"/>
  <c r="Q78" i="173" s="1"/>
  <c r="R71" i="173"/>
  <c r="Q71" i="205"/>
  <c r="Q78" i="205" s="1"/>
  <c r="Q71" i="233"/>
  <c r="Q78" i="233" s="1"/>
  <c r="R71" i="233"/>
  <c r="I78" i="241"/>
  <c r="I109" i="241"/>
  <c r="Q78" i="241"/>
  <c r="Q109" i="241"/>
  <c r="Y78" i="241"/>
  <c r="Y109" i="241"/>
  <c r="AG78" i="241"/>
  <c r="AG109" i="241"/>
  <c r="AO78" i="241"/>
  <c r="AO109" i="241"/>
  <c r="AW78" i="241"/>
  <c r="AW109" i="241"/>
  <c r="BE78" i="241"/>
  <c r="BE109" i="241"/>
  <c r="BM78" i="241"/>
  <c r="BM109" i="241"/>
  <c r="BU78" i="241"/>
  <c r="BU109" i="241"/>
  <c r="CC78" i="241"/>
  <c r="CC109" i="241"/>
  <c r="CK78" i="241"/>
  <c r="CK109" i="241"/>
  <c r="CS78" i="241"/>
  <c r="CS109" i="241"/>
  <c r="DA78" i="241"/>
  <c r="DA109" i="241"/>
  <c r="J78" i="241"/>
  <c r="J109" i="241"/>
  <c r="AX109" i="241"/>
  <c r="AX78" i="241"/>
  <c r="CH109" i="241"/>
  <c r="CH78" i="241"/>
  <c r="D2" i="239"/>
  <c r="D86" i="141"/>
  <c r="X2" i="241"/>
  <c r="X86" i="241" s="1"/>
  <c r="AN2" i="241"/>
  <c r="AN86" i="241" s="1"/>
  <c r="D78" i="147"/>
  <c r="D109" i="147"/>
  <c r="O77" i="147"/>
  <c r="D78" i="191"/>
  <c r="D109" i="191"/>
  <c r="R77" i="191"/>
  <c r="O77" i="191"/>
  <c r="Q71" i="149"/>
  <c r="Q78" i="149" s="1"/>
  <c r="R71" i="149"/>
  <c r="Q71" i="181"/>
  <c r="Q78" i="181" s="1"/>
  <c r="Q71" i="221"/>
  <c r="Q78" i="221" s="1"/>
  <c r="R71" i="221"/>
  <c r="D78" i="144"/>
  <c r="D109" i="144"/>
  <c r="O77" i="144"/>
  <c r="R77" i="144"/>
  <c r="D78" i="152"/>
  <c r="D109" i="152"/>
  <c r="O77" i="152"/>
  <c r="D78" i="160"/>
  <c r="D109" i="160"/>
  <c r="O77" i="160"/>
  <c r="R77" i="160"/>
  <c r="D78" i="168"/>
  <c r="D109" i="168"/>
  <c r="O77" i="168"/>
  <c r="R77" i="168"/>
  <c r="D109" i="176"/>
  <c r="D78" i="176"/>
  <c r="O77" i="176"/>
  <c r="R77" i="176" s="1"/>
  <c r="D109" i="184"/>
  <c r="D78" i="184"/>
  <c r="O77" i="184"/>
  <c r="D78" i="192"/>
  <c r="D109" i="192"/>
  <c r="O77" i="192"/>
  <c r="R77" i="192"/>
  <c r="D109" i="200"/>
  <c r="D78" i="200"/>
  <c r="O77" i="200"/>
  <c r="R77" i="200"/>
  <c r="D109" i="208"/>
  <c r="D78" i="208"/>
  <c r="O77" i="208"/>
  <c r="R77" i="208"/>
  <c r="D109" i="216"/>
  <c r="D78" i="216"/>
  <c r="R77" i="216"/>
  <c r="O77" i="216"/>
  <c r="D78" i="224"/>
  <c r="D109" i="224"/>
  <c r="O77" i="224"/>
  <c r="D109" i="232"/>
  <c r="D78" i="232"/>
  <c r="O77" i="232"/>
  <c r="R77" i="232"/>
  <c r="R78" i="232" s="1"/>
  <c r="D71" i="239"/>
  <c r="Q71" i="141"/>
  <c r="R71" i="141"/>
  <c r="Q71" i="146"/>
  <c r="Q78" i="146" s="1"/>
  <c r="Q71" i="154"/>
  <c r="Q78" i="154" s="1"/>
  <c r="Q71" i="162"/>
  <c r="Q78" i="162" s="1"/>
  <c r="R71" i="162"/>
  <c r="Q71" i="170"/>
  <c r="Q78" i="170" s="1"/>
  <c r="Q71" i="178"/>
  <c r="Q78" i="178" s="1"/>
  <c r="D78" i="186"/>
  <c r="Q71" i="186"/>
  <c r="Q78" i="186" s="1"/>
  <c r="R71" i="186"/>
  <c r="Q71" i="194"/>
  <c r="Q78" i="194" s="1"/>
  <c r="Q71" i="202"/>
  <c r="Q78" i="202" s="1"/>
  <c r="R71" i="202"/>
  <c r="Q71" i="210"/>
  <c r="Q78" i="210" s="1"/>
  <c r="Q71" i="218"/>
  <c r="Q78" i="218" s="1"/>
  <c r="R71" i="218"/>
  <c r="Q71" i="226"/>
  <c r="Q78" i="226" s="1"/>
  <c r="Q71" i="234"/>
  <c r="Q78" i="234" s="1"/>
  <c r="R71" i="234"/>
  <c r="D109" i="151"/>
  <c r="D78" i="151"/>
  <c r="O77" i="151"/>
  <c r="R77" i="151" s="1"/>
  <c r="D109" i="171"/>
  <c r="D78" i="171"/>
  <c r="O77" i="171"/>
  <c r="D78" i="195"/>
  <c r="D109" i="195"/>
  <c r="O77" i="195"/>
  <c r="R77" i="195"/>
  <c r="D109" i="223"/>
  <c r="D78" i="223"/>
  <c r="O77" i="223"/>
  <c r="R77" i="223"/>
  <c r="Q71" i="153"/>
  <c r="Q78" i="153" s="1"/>
  <c r="Q71" i="185"/>
  <c r="Q78" i="185" s="1"/>
  <c r="R71" i="185"/>
  <c r="R71" i="213"/>
  <c r="Q71" i="213"/>
  <c r="Q78" i="213" s="1"/>
  <c r="Q71" i="237"/>
  <c r="Q78" i="237" s="1"/>
  <c r="R71" i="237"/>
  <c r="L78" i="241"/>
  <c r="L109" i="241"/>
  <c r="T109" i="241"/>
  <c r="T78" i="241"/>
  <c r="AB78" i="241"/>
  <c r="AB109" i="241"/>
  <c r="AJ109" i="241"/>
  <c r="AJ78" i="241"/>
  <c r="AR78" i="241"/>
  <c r="AR109" i="241"/>
  <c r="AZ109" i="241"/>
  <c r="AZ78" i="241"/>
  <c r="BH78" i="241"/>
  <c r="BH109" i="241"/>
  <c r="BP109" i="241"/>
  <c r="BP78" i="241"/>
  <c r="BX78" i="241"/>
  <c r="BX109" i="241"/>
  <c r="CF78" i="241"/>
  <c r="CF109" i="241"/>
  <c r="CN78" i="241"/>
  <c r="CN109" i="241"/>
  <c r="CV109" i="241"/>
  <c r="CV78" i="241"/>
  <c r="AL78" i="241"/>
  <c r="V78" i="241"/>
  <c r="V109" i="241"/>
  <c r="BB78" i="241"/>
  <c r="BB109" i="241"/>
  <c r="CD78" i="241"/>
  <c r="CD109" i="241"/>
  <c r="D77" i="239"/>
  <c r="R77" i="239" s="1"/>
  <c r="D109" i="141"/>
  <c r="D78" i="141"/>
  <c r="O77" i="141"/>
  <c r="D109" i="146"/>
  <c r="D78" i="146"/>
  <c r="O77" i="146"/>
  <c r="R77" i="146" s="1"/>
  <c r="D109" i="154"/>
  <c r="D78" i="154"/>
  <c r="O77" i="154"/>
  <c r="D109" i="162"/>
  <c r="D78" i="162"/>
  <c r="O77" i="162"/>
  <c r="D109" i="170"/>
  <c r="D78" i="170"/>
  <c r="O77" i="170"/>
  <c r="R77" i="170"/>
  <c r="D109" i="178"/>
  <c r="D78" i="178"/>
  <c r="O77" i="178"/>
  <c r="D109" i="186"/>
  <c r="O77" i="186"/>
  <c r="R77" i="186"/>
  <c r="R78" i="186" s="1"/>
  <c r="D109" i="194"/>
  <c r="D78" i="194"/>
  <c r="O77" i="194"/>
  <c r="D78" i="202"/>
  <c r="D109" i="202"/>
  <c r="O77" i="202"/>
  <c r="D109" i="210"/>
  <c r="D78" i="210"/>
  <c r="O77" i="210"/>
  <c r="R77" i="210" s="1"/>
  <c r="D109" i="218"/>
  <c r="D78" i="218"/>
  <c r="O77" i="218"/>
  <c r="R77" i="218"/>
  <c r="R78" i="218" s="1"/>
  <c r="D109" i="226"/>
  <c r="D78" i="226"/>
  <c r="O77" i="226"/>
  <c r="D78" i="234"/>
  <c r="D109" i="234"/>
  <c r="O77" i="234"/>
  <c r="R77" i="234"/>
  <c r="R78" i="234" s="1"/>
  <c r="Q71" i="139"/>
  <c r="Q78" i="139" s="1"/>
  <c r="Q71" i="148"/>
  <c r="Q78" i="148" s="1"/>
  <c r="Q71" i="156"/>
  <c r="Q78" i="156" s="1"/>
  <c r="Q71" i="164"/>
  <c r="Q78" i="164" s="1"/>
  <c r="R71" i="164"/>
  <c r="Q71" i="172"/>
  <c r="Q78" i="172" s="1"/>
  <c r="R71" i="172"/>
  <c r="R78" i="172" s="1"/>
  <c r="Q71" i="180"/>
  <c r="Q78" i="180" s="1"/>
  <c r="R71" i="180"/>
  <c r="Q71" i="188"/>
  <c r="Q78" i="188" s="1"/>
  <c r="R71" i="188"/>
  <c r="Q71" i="196"/>
  <c r="Q78" i="196" s="1"/>
  <c r="Q71" i="204"/>
  <c r="Q78" i="204" s="1"/>
  <c r="R71" i="204"/>
  <c r="Q71" i="212"/>
  <c r="Q78" i="212" s="1"/>
  <c r="R71" i="212"/>
  <c r="Q71" i="220"/>
  <c r="Q78" i="220" s="1"/>
  <c r="R71" i="220"/>
  <c r="Q71" i="228"/>
  <c r="Q78" i="228" s="1"/>
  <c r="R71" i="228"/>
  <c r="Q71" i="236"/>
  <c r="Q78" i="236" s="1"/>
  <c r="D109" i="163"/>
  <c r="D78" i="163"/>
  <c r="O77" i="163"/>
  <c r="D109" i="203"/>
  <c r="D78" i="203"/>
  <c r="O77" i="203"/>
  <c r="R77" i="203"/>
  <c r="D78" i="227"/>
  <c r="D109" i="227"/>
  <c r="O77" i="227"/>
  <c r="R77" i="227"/>
  <c r="R78" i="227" s="1"/>
  <c r="Q71" i="161"/>
  <c r="Q78" i="161" s="1"/>
  <c r="Q71" i="193"/>
  <c r="Q78" i="193" s="1"/>
  <c r="Q71" i="225"/>
  <c r="Q78" i="225" s="1"/>
  <c r="AB2" i="241"/>
  <c r="AB86" i="241" s="1"/>
  <c r="AR2" i="241"/>
  <c r="AR86" i="241" s="1"/>
  <c r="BH2" i="241"/>
  <c r="BH86" i="241" s="1"/>
  <c r="BX2" i="241"/>
  <c r="BX86" i="241" s="1"/>
  <c r="T2" i="241"/>
  <c r="T86" i="241" s="1"/>
  <c r="AH83" i="241"/>
  <c r="CO83" i="241"/>
  <c r="O83" i="241"/>
  <c r="AE83" i="241"/>
  <c r="BK83" i="241"/>
  <c r="CA83" i="241"/>
  <c r="N78" i="241"/>
  <c r="N109" i="241"/>
  <c r="BF78" i="241"/>
  <c r="BF109" i="241"/>
  <c r="K78" i="241"/>
  <c r="K109" i="241"/>
  <c r="S78" i="241"/>
  <c r="S109" i="241"/>
  <c r="AA78" i="241"/>
  <c r="AA109" i="241"/>
  <c r="AI78" i="241"/>
  <c r="AI109" i="241"/>
  <c r="AQ78" i="241"/>
  <c r="AQ109" i="241"/>
  <c r="AY78" i="241"/>
  <c r="AY109" i="241"/>
  <c r="BG78" i="241"/>
  <c r="BG109" i="241"/>
  <c r="BO78" i="241"/>
  <c r="BO109" i="241"/>
  <c r="BW78" i="241"/>
  <c r="BW109" i="241"/>
  <c r="CE78" i="241"/>
  <c r="CE109" i="241"/>
  <c r="CM78" i="241"/>
  <c r="CM109" i="241"/>
  <c r="CU109" i="241"/>
  <c r="CU78" i="241"/>
  <c r="D71" i="241"/>
  <c r="R78" i="241"/>
  <c r="R109" i="241"/>
  <c r="BJ78" i="241"/>
  <c r="BJ109" i="241"/>
  <c r="CL78" i="241"/>
  <c r="CL109" i="241"/>
  <c r="D109" i="140"/>
  <c r="D78" i="140"/>
  <c r="O77" i="140"/>
  <c r="R77" i="140"/>
  <c r="R78" i="140" s="1"/>
  <c r="D109" i="149"/>
  <c r="D78" i="149"/>
  <c r="R77" i="149"/>
  <c r="R78" i="149" s="1"/>
  <c r="O77" i="149"/>
  <c r="D109" i="157"/>
  <c r="D78" i="157"/>
  <c r="O77" i="157"/>
  <c r="R77" i="157" s="1"/>
  <c r="D78" i="165"/>
  <c r="D109" i="165"/>
  <c r="O77" i="165"/>
  <c r="R77" i="165" s="1"/>
  <c r="D78" i="173"/>
  <c r="D109" i="173"/>
  <c r="O77" i="173"/>
  <c r="D78" i="181"/>
  <c r="D109" i="181"/>
  <c r="O77" i="181"/>
  <c r="D109" i="189"/>
  <c r="D78" i="189"/>
  <c r="O77" i="189"/>
  <c r="D109" i="197"/>
  <c r="D78" i="197"/>
  <c r="O77" i="197"/>
  <c r="R77" i="197"/>
  <c r="D78" i="205"/>
  <c r="D109" i="205"/>
  <c r="O77" i="205"/>
  <c r="R77" i="205" s="1"/>
  <c r="D78" i="213"/>
  <c r="D109" i="213"/>
  <c r="O77" i="213"/>
  <c r="D109" i="221"/>
  <c r="D78" i="221"/>
  <c r="O77" i="221"/>
  <c r="R77" i="221"/>
  <c r="R78" i="221" s="1"/>
  <c r="D78" i="229"/>
  <c r="D109" i="229"/>
  <c r="R77" i="229"/>
  <c r="O77" i="229"/>
  <c r="D109" i="237"/>
  <c r="D78" i="237"/>
  <c r="O77" i="237"/>
  <c r="R77" i="237" s="1"/>
  <c r="R78" i="237" s="1"/>
  <c r="Q71" i="143"/>
  <c r="Q78" i="143" s="1"/>
  <c r="R71" i="143"/>
  <c r="Q71" i="151"/>
  <c r="Q78" i="151" s="1"/>
  <c r="Q71" i="159"/>
  <c r="Q78" i="159" s="1"/>
  <c r="R71" i="159"/>
  <c r="Q71" i="167"/>
  <c r="Q78" i="167" s="1"/>
  <c r="Q71" i="175"/>
  <c r="Q78" i="175" s="1"/>
  <c r="R71" i="175"/>
  <c r="R71" i="183"/>
  <c r="Q71" i="183"/>
  <c r="Q78" i="183" s="1"/>
  <c r="Q71" i="191"/>
  <c r="Q78" i="191" s="1"/>
  <c r="R71" i="191"/>
  <c r="Q71" i="199"/>
  <c r="Q78" i="199" s="1"/>
  <c r="Q71" i="207"/>
  <c r="Q78" i="207" s="1"/>
  <c r="R71" i="207"/>
  <c r="Q71" i="215"/>
  <c r="Q78" i="215" s="1"/>
  <c r="Q71" i="223"/>
  <c r="Q78" i="223" s="1"/>
  <c r="R71" i="223"/>
  <c r="R78" i="223" s="1"/>
  <c r="Q71" i="231"/>
  <c r="Q78" i="231" s="1"/>
  <c r="D109" i="138"/>
  <c r="D78" i="138"/>
  <c r="O77" i="138"/>
  <c r="R77" i="138" s="1"/>
  <c r="R78" i="138" s="1"/>
  <c r="D109" i="175"/>
  <c r="D78" i="175"/>
  <c r="O77" i="175"/>
  <c r="R77" i="175"/>
  <c r="D78" i="199"/>
  <c r="D109" i="199"/>
  <c r="O77" i="199"/>
  <c r="R77" i="199" s="1"/>
  <c r="D78" i="235"/>
  <c r="D109" i="235"/>
  <c r="R77" i="235"/>
  <c r="O77" i="235"/>
  <c r="Q71" i="157"/>
  <c r="Q78" i="157" s="1"/>
  <c r="Q71" i="189"/>
  <c r="Q78" i="189" s="1"/>
  <c r="Q71" i="217"/>
  <c r="Q78" i="217" s="1"/>
  <c r="R71" i="217"/>
  <c r="E109" i="241"/>
  <c r="D77" i="241"/>
  <c r="E78" i="241"/>
  <c r="M78" i="241"/>
  <c r="M109" i="241"/>
  <c r="U78" i="241"/>
  <c r="U109" i="241"/>
  <c r="AC78" i="241"/>
  <c r="AC109" i="241"/>
  <c r="AK78" i="241"/>
  <c r="AK109" i="241"/>
  <c r="AS78" i="241"/>
  <c r="AS109" i="241"/>
  <c r="BA78" i="241"/>
  <c r="BA109" i="241"/>
  <c r="BI78" i="241"/>
  <c r="BI109" i="241"/>
  <c r="BQ78" i="241"/>
  <c r="BQ109" i="241"/>
  <c r="BY78" i="241"/>
  <c r="BY109" i="241"/>
  <c r="CG78" i="241"/>
  <c r="CG109" i="241"/>
  <c r="CO78" i="241"/>
  <c r="CO109" i="241"/>
  <c r="CW78" i="241"/>
  <c r="CW109" i="241"/>
  <c r="AD109" i="241"/>
  <c r="AD78" i="241"/>
  <c r="BR78" i="241"/>
  <c r="BR109" i="241"/>
  <c r="CP78" i="241"/>
  <c r="CP109" i="241"/>
  <c r="F80" i="192"/>
  <c r="L80" i="192" s="1"/>
  <c r="R80" i="192" s="1"/>
  <c r="D83" i="201"/>
  <c r="F79" i="201"/>
  <c r="F80" i="217"/>
  <c r="L80" i="217" s="1"/>
  <c r="R80" i="217" s="1"/>
  <c r="F37" i="225"/>
  <c r="D38" i="225"/>
  <c r="D25" i="231"/>
  <c r="F24" i="231"/>
  <c r="F25" i="231" s="1"/>
  <c r="D25" i="156"/>
  <c r="F37" i="173"/>
  <c r="F38" i="173" s="1"/>
  <c r="D38" i="173"/>
  <c r="F80" i="189"/>
  <c r="L80" i="189" s="1"/>
  <c r="R80" i="189" s="1"/>
  <c r="F37" i="206"/>
  <c r="D38" i="206"/>
  <c r="F82" i="222"/>
  <c r="L82" i="222" s="1"/>
  <c r="R82" i="222" s="1"/>
  <c r="L80" i="231"/>
  <c r="R80" i="231" s="1"/>
  <c r="F80" i="231"/>
  <c r="F82" i="138"/>
  <c r="L82" i="138" s="1"/>
  <c r="R82" i="138" s="1"/>
  <c r="F80" i="150"/>
  <c r="F82" i="162"/>
  <c r="L82" i="162" s="1"/>
  <c r="D83" i="172"/>
  <c r="F79" i="172"/>
  <c r="F24" i="187"/>
  <c r="F25" i="187" s="1"/>
  <c r="D25" i="187"/>
  <c r="D83" i="200"/>
  <c r="F79" i="200"/>
  <c r="L79" i="200" s="1"/>
  <c r="D83" i="207"/>
  <c r="F79" i="207"/>
  <c r="L79" i="207" s="1"/>
  <c r="D25" i="233"/>
  <c r="F24" i="233"/>
  <c r="F25" i="233" s="1"/>
  <c r="F82" i="139"/>
  <c r="L82" i="139" s="1"/>
  <c r="D83" i="149"/>
  <c r="F79" i="149"/>
  <c r="L79" i="149" s="1"/>
  <c r="F24" i="163"/>
  <c r="F25" i="163" s="1"/>
  <c r="D25" i="163"/>
  <c r="F37" i="174"/>
  <c r="D38" i="174"/>
  <c r="L82" i="178"/>
  <c r="F82" i="178"/>
  <c r="R82" i="178"/>
  <c r="D25" i="192"/>
  <c r="F24" i="192"/>
  <c r="F25" i="192" s="1"/>
  <c r="F37" i="207"/>
  <c r="D38" i="207"/>
  <c r="D83" i="214"/>
  <c r="F79" i="214"/>
  <c r="L79" i="214" s="1"/>
  <c r="F82" i="230"/>
  <c r="L82" i="230" s="1"/>
  <c r="F25" i="139"/>
  <c r="D25" i="139"/>
  <c r="F82" i="181"/>
  <c r="L82" i="181" s="1"/>
  <c r="R82" i="181" s="1"/>
  <c r="F37" i="154"/>
  <c r="D38" i="154"/>
  <c r="F24" i="170"/>
  <c r="F25" i="170" s="1"/>
  <c r="D25" i="170"/>
  <c r="F82" i="223"/>
  <c r="F24" i="147"/>
  <c r="F25" i="147" s="1"/>
  <c r="D25" i="147"/>
  <c r="F37" i="164"/>
  <c r="F38" i="164" s="1"/>
  <c r="D38" i="164"/>
  <c r="F24" i="215"/>
  <c r="F25" i="215" s="1"/>
  <c r="D25" i="215"/>
  <c r="F80" i="146"/>
  <c r="L80" i="146" s="1"/>
  <c r="R80" i="146" s="1"/>
  <c r="F82" i="180"/>
  <c r="L82" i="180" s="1"/>
  <c r="R82" i="180" s="1"/>
  <c r="F37" i="216"/>
  <c r="D38" i="216"/>
  <c r="V2" i="241"/>
  <c r="V86" i="241" s="1"/>
  <c r="V49" i="241"/>
  <c r="AP2" i="241"/>
  <c r="AP86" i="241" s="1"/>
  <c r="AP49" i="241"/>
  <c r="AH2" i="241"/>
  <c r="AH86" i="241" s="1"/>
  <c r="AH49" i="241"/>
  <c r="S2" i="241"/>
  <c r="S86" i="241" s="1"/>
  <c r="S49" i="241"/>
  <c r="AY2" i="241"/>
  <c r="AY86" i="241" s="1"/>
  <c r="AY49" i="241"/>
  <c r="CE2" i="241"/>
  <c r="CE86" i="241" s="1"/>
  <c r="CE49" i="241"/>
  <c r="L2" i="241"/>
  <c r="L86" i="241" s="1"/>
  <c r="L49" i="241"/>
  <c r="AV2" i="241"/>
  <c r="AV86" i="241" s="1"/>
  <c r="U2" i="241"/>
  <c r="U86" i="241" s="1"/>
  <c r="U49" i="241"/>
  <c r="AK2" i="241"/>
  <c r="AK86" i="241" s="1"/>
  <c r="AK49" i="241"/>
  <c r="BA2" i="241"/>
  <c r="BA86" i="241" s="1"/>
  <c r="BA49" i="241"/>
  <c r="BQ2" i="241"/>
  <c r="BQ86" i="241" s="1"/>
  <c r="BQ49" i="241"/>
  <c r="CG2" i="241"/>
  <c r="CG86" i="241" s="1"/>
  <c r="CG49" i="241"/>
  <c r="R83" i="241"/>
  <c r="BI83" i="241"/>
  <c r="CZ49" i="241"/>
  <c r="CZ2" i="241"/>
  <c r="CZ86" i="241" s="1"/>
  <c r="BV83" i="241"/>
  <c r="X49" i="241"/>
  <c r="AN49" i="241"/>
  <c r="BD49" i="241"/>
  <c r="BT49" i="241"/>
  <c r="CJ49" i="241"/>
  <c r="S83" i="241"/>
  <c r="AI83" i="241"/>
  <c r="AY83" i="241"/>
  <c r="BO83" i="241"/>
  <c r="CE83" i="241"/>
  <c r="CL49" i="241"/>
  <c r="CL2" i="241"/>
  <c r="CL86" i="241" s="1"/>
  <c r="E83" i="241"/>
  <c r="D82" i="241"/>
  <c r="CM49" i="241"/>
  <c r="CM2" i="241"/>
  <c r="CM86" i="241" s="1"/>
  <c r="D38" i="152"/>
  <c r="F82" i="142"/>
  <c r="L82" i="142" s="1"/>
  <c r="R82" i="142" s="1"/>
  <c r="D25" i="161"/>
  <c r="F25" i="161"/>
  <c r="F24" i="164"/>
  <c r="D25" i="164"/>
  <c r="F37" i="181"/>
  <c r="D38" i="181"/>
  <c r="F80" i="183"/>
  <c r="L80" i="183" s="1"/>
  <c r="R80" i="183" s="1"/>
  <c r="F82" i="187"/>
  <c r="L82" i="187" s="1"/>
  <c r="F82" i="196"/>
  <c r="L82" i="196" s="1"/>
  <c r="R82" i="196" s="1"/>
  <c r="D25" i="145"/>
  <c r="F25" i="145"/>
  <c r="D83" i="138"/>
  <c r="F79" i="138"/>
  <c r="L79" i="138" s="1"/>
  <c r="F82" i="151"/>
  <c r="L82" i="151" s="1"/>
  <c r="R82" i="151" s="1"/>
  <c r="D83" i="154"/>
  <c r="F79" i="154"/>
  <c r="L79" i="154" s="1"/>
  <c r="F82" i="164"/>
  <c r="L82" i="164"/>
  <c r="R82" i="164" s="1"/>
  <c r="D25" i="182"/>
  <c r="F24" i="182"/>
  <c r="F82" i="186"/>
  <c r="L82" i="186" s="1"/>
  <c r="F82" i="212"/>
  <c r="D83" i="218"/>
  <c r="F79" i="218"/>
  <c r="L79" i="218" s="1"/>
  <c r="F82" i="168"/>
  <c r="F80" i="181"/>
  <c r="L80" i="181" s="1"/>
  <c r="R80" i="181" s="1"/>
  <c r="F82" i="191"/>
  <c r="L82" i="191" s="1"/>
  <c r="F80" i="212"/>
  <c r="L80" i="212" s="1"/>
  <c r="R80" i="212" s="1"/>
  <c r="D25" i="238"/>
  <c r="F24" i="238"/>
  <c r="L82" i="158"/>
  <c r="R82" i="158" s="1"/>
  <c r="F80" i="165"/>
  <c r="L80" i="165"/>
  <c r="R80" i="165" s="1"/>
  <c r="F24" i="175"/>
  <c r="F25" i="175" s="1"/>
  <c r="D25" i="175"/>
  <c r="D38" i="191"/>
  <c r="F38" i="191"/>
  <c r="F80" i="195"/>
  <c r="D83" i="216"/>
  <c r="F79" i="216"/>
  <c r="F83" i="216" s="1"/>
  <c r="F82" i="229"/>
  <c r="L82" i="229" s="1"/>
  <c r="R82" i="229" s="1"/>
  <c r="R80" i="161"/>
  <c r="D25" i="143"/>
  <c r="F24" i="143"/>
  <c r="F25" i="143" s="1"/>
  <c r="F24" i="154"/>
  <c r="D25" i="154"/>
  <c r="F37" i="166"/>
  <c r="F38" i="166" s="1"/>
  <c r="D38" i="166"/>
  <c r="F82" i="176"/>
  <c r="L82" i="176" s="1"/>
  <c r="R82" i="176" s="1"/>
  <c r="D83" i="190"/>
  <c r="F79" i="190"/>
  <c r="L79" i="190"/>
  <c r="D83" i="197"/>
  <c r="F79" i="197"/>
  <c r="L79" i="197"/>
  <c r="D83" i="204"/>
  <c r="F79" i="204"/>
  <c r="F80" i="220"/>
  <c r="F24" i="204"/>
  <c r="F25" i="204" s="1"/>
  <c r="D25" i="204"/>
  <c r="D83" i="156"/>
  <c r="F79" i="156"/>
  <c r="F24" i="207"/>
  <c r="F25" i="207" s="1"/>
  <c r="D25" i="207"/>
  <c r="F37" i="160"/>
  <c r="F38" i="160" s="1"/>
  <c r="D38" i="160"/>
  <c r="L37" i="160"/>
  <c r="F37" i="186"/>
  <c r="F38" i="186" s="1"/>
  <c r="L37" i="186"/>
  <c r="L38" i="186" s="1"/>
  <c r="D38" i="186"/>
  <c r="F37" i="238"/>
  <c r="D38" i="238"/>
  <c r="D37" i="239"/>
  <c r="F37" i="141"/>
  <c r="L37" i="141" s="1"/>
  <c r="D38" i="141"/>
  <c r="F38" i="178"/>
  <c r="D38" i="178"/>
  <c r="D25" i="212"/>
  <c r="F24" i="212"/>
  <c r="F25" i="212" s="1"/>
  <c r="D25" i="205"/>
  <c r="F24" i="205"/>
  <c r="F25" i="205" s="1"/>
  <c r="CH2" i="241"/>
  <c r="CH86" i="241" s="1"/>
  <c r="CH49" i="241"/>
  <c r="F2" i="241"/>
  <c r="F86" i="241" s="1"/>
  <c r="F49" i="241"/>
  <c r="BO2" i="241"/>
  <c r="BO86" i="241" s="1"/>
  <c r="BO49" i="241"/>
  <c r="F82" i="146"/>
  <c r="L82" i="146" s="1"/>
  <c r="F37" i="138"/>
  <c r="F38" i="138" s="1"/>
  <c r="D38" i="138"/>
  <c r="F80" i="149"/>
  <c r="L80" i="149" s="1"/>
  <c r="D83" i="155"/>
  <c r="F79" i="155"/>
  <c r="L79" i="155"/>
  <c r="F82" i="166"/>
  <c r="L82" i="166" s="1"/>
  <c r="D83" i="171"/>
  <c r="L79" i="171"/>
  <c r="R79" i="171" s="1"/>
  <c r="F79" i="171"/>
  <c r="D83" i="182"/>
  <c r="F79" i="182"/>
  <c r="L79" i="182" s="1"/>
  <c r="L80" i="187"/>
  <c r="R80" i="187" s="1"/>
  <c r="F37" i="192"/>
  <c r="D38" i="192"/>
  <c r="L37" i="192"/>
  <c r="L38" i="192" s="1"/>
  <c r="D83" i="198"/>
  <c r="F79" i="198"/>
  <c r="L79" i="198"/>
  <c r="F80" i="210"/>
  <c r="L80" i="210" s="1"/>
  <c r="R80" i="210" s="1"/>
  <c r="D83" i="217"/>
  <c r="F79" i="217"/>
  <c r="F83" i="217" s="1"/>
  <c r="L79" i="217"/>
  <c r="D25" i="226"/>
  <c r="F24" i="226"/>
  <c r="F25" i="226" s="1"/>
  <c r="D38" i="228"/>
  <c r="F37" i="228"/>
  <c r="F82" i="231"/>
  <c r="L82" i="231" s="1"/>
  <c r="R82" i="231" s="1"/>
  <c r="D25" i="237"/>
  <c r="F25" i="237"/>
  <c r="D25" i="159"/>
  <c r="F24" i="159"/>
  <c r="F25" i="159" s="1"/>
  <c r="D83" i="164"/>
  <c r="F79" i="164"/>
  <c r="L79" i="164" s="1"/>
  <c r="L83" i="164" s="1"/>
  <c r="F80" i="169"/>
  <c r="L80" i="169" s="1"/>
  <c r="F82" i="173"/>
  <c r="L82" i="173" s="1"/>
  <c r="F80" i="182"/>
  <c r="L80" i="182" s="1"/>
  <c r="D83" i="185"/>
  <c r="F79" i="185"/>
  <c r="F38" i="190"/>
  <c r="D38" i="190"/>
  <c r="D25" i="194"/>
  <c r="F24" i="194"/>
  <c r="F25" i="194" s="1"/>
  <c r="F80" i="200"/>
  <c r="L80" i="200"/>
  <c r="R80" i="200" s="1"/>
  <c r="D83" i="208"/>
  <c r="F79" i="208"/>
  <c r="L79" i="208" s="1"/>
  <c r="F80" i="218"/>
  <c r="L80" i="218" s="1"/>
  <c r="R80" i="218" s="1"/>
  <c r="F80" i="223"/>
  <c r="L80" i="223"/>
  <c r="R80" i="223" s="1"/>
  <c r="D38" i="229"/>
  <c r="L37" i="229"/>
  <c r="F37" i="229"/>
  <c r="F38" i="229" s="1"/>
  <c r="F80" i="233"/>
  <c r="L80" i="233" s="1"/>
  <c r="R80" i="233" s="1"/>
  <c r="L80" i="138"/>
  <c r="F80" i="138"/>
  <c r="D82" i="239"/>
  <c r="F82" i="141"/>
  <c r="D25" i="144"/>
  <c r="F24" i="144"/>
  <c r="F25" i="144" s="1"/>
  <c r="D83" i="152"/>
  <c r="F79" i="152"/>
  <c r="L79" i="152"/>
  <c r="R79" i="152" s="1"/>
  <c r="F80" i="158"/>
  <c r="L80" i="158" s="1"/>
  <c r="D83" i="160"/>
  <c r="F79" i="160"/>
  <c r="D25" i="162"/>
  <c r="F24" i="162"/>
  <c r="F25" i="162" s="1"/>
  <c r="F24" i="166"/>
  <c r="D25" i="166"/>
  <c r="D38" i="169"/>
  <c r="F37" i="169"/>
  <c r="D83" i="173"/>
  <c r="F79" i="173"/>
  <c r="F83" i="173" s="1"/>
  <c r="D83" i="176"/>
  <c r="F79" i="176"/>
  <c r="F80" i="179"/>
  <c r="L80" i="179"/>
  <c r="R80" i="179" s="1"/>
  <c r="D38" i="182"/>
  <c r="F37" i="182"/>
  <c r="F38" i="182" s="1"/>
  <c r="D83" i="188"/>
  <c r="L79" i="188"/>
  <c r="F79" i="188"/>
  <c r="R79" i="188"/>
  <c r="F82" i="193"/>
  <c r="D83" i="196"/>
  <c r="F79" i="196"/>
  <c r="F82" i="200"/>
  <c r="L82" i="200" s="1"/>
  <c r="F82" i="208"/>
  <c r="L82" i="208" s="1"/>
  <c r="D25" i="217"/>
  <c r="F24" i="217"/>
  <c r="F25" i="217" s="1"/>
  <c r="F24" i="220"/>
  <c r="F25" i="220" s="1"/>
  <c r="D25" i="220"/>
  <c r="L80" i="226"/>
  <c r="F80" i="226"/>
  <c r="D83" i="230"/>
  <c r="F79" i="230"/>
  <c r="F80" i="235"/>
  <c r="L80" i="235" s="1"/>
  <c r="R80" i="235" s="1"/>
  <c r="D38" i="139"/>
  <c r="L80" i="152"/>
  <c r="F80" i="139"/>
  <c r="L80" i="139" s="1"/>
  <c r="R80" i="139" s="1"/>
  <c r="F24" i="142"/>
  <c r="F25" i="142" s="1"/>
  <c r="D25" i="142"/>
  <c r="R82" i="145"/>
  <c r="D38" i="148"/>
  <c r="F37" i="148"/>
  <c r="F38" i="148" s="1"/>
  <c r="D83" i="151"/>
  <c r="F79" i="151"/>
  <c r="D83" i="158"/>
  <c r="F79" i="158"/>
  <c r="F82" i="163"/>
  <c r="L82" i="163"/>
  <c r="R82" i="163" s="1"/>
  <c r="D83" i="168"/>
  <c r="F79" i="168"/>
  <c r="L79" i="168" s="1"/>
  <c r="D25" i="176"/>
  <c r="D25" i="178"/>
  <c r="F25" i="178"/>
  <c r="D83" i="184"/>
  <c r="F79" i="184"/>
  <c r="L79" i="184"/>
  <c r="F80" i="191"/>
  <c r="L80" i="191" s="1"/>
  <c r="R80" i="191" s="1"/>
  <c r="D83" i="193"/>
  <c r="F79" i="193"/>
  <c r="D25" i="198"/>
  <c r="F24" i="198"/>
  <c r="F25" i="198" s="1"/>
  <c r="D38" i="199"/>
  <c r="F37" i="199"/>
  <c r="F38" i="199" s="1"/>
  <c r="L37" i="199"/>
  <c r="F80" i="204"/>
  <c r="L80" i="204" s="1"/>
  <c r="R80" i="204"/>
  <c r="F80" i="207"/>
  <c r="L80" i="207" s="1"/>
  <c r="R80" i="207" s="1"/>
  <c r="D83" i="209"/>
  <c r="F79" i="209"/>
  <c r="R79" i="209" s="1"/>
  <c r="L79" i="209"/>
  <c r="F37" i="222"/>
  <c r="F38" i="222" s="1"/>
  <c r="D38" i="222"/>
  <c r="L37" i="222"/>
  <c r="F82" i="225"/>
  <c r="L82" i="225" s="1"/>
  <c r="R82" i="225" s="1"/>
  <c r="D38" i="231"/>
  <c r="F37" i="231"/>
  <c r="D83" i="235"/>
  <c r="F79" i="235"/>
  <c r="L79" i="235"/>
  <c r="R79" i="235" s="1"/>
  <c r="F79" i="141"/>
  <c r="L79" i="141" s="1"/>
  <c r="D83" i="141"/>
  <c r="D79" i="239"/>
  <c r="F82" i="147"/>
  <c r="L82" i="147" s="1"/>
  <c r="R82" i="147" s="1"/>
  <c r="F80" i="159"/>
  <c r="L80" i="159" s="1"/>
  <c r="F37" i="185"/>
  <c r="F38" i="185" s="1"/>
  <c r="D38" i="185"/>
  <c r="F24" i="200"/>
  <c r="F25" i="200" s="1"/>
  <c r="D25" i="200"/>
  <c r="F82" i="207"/>
  <c r="L82" i="207" s="1"/>
  <c r="R82" i="207" s="1"/>
  <c r="F24" i="236"/>
  <c r="F25" i="236" s="1"/>
  <c r="D25" i="236"/>
  <c r="F80" i="156"/>
  <c r="L80" i="156" s="1"/>
  <c r="R80" i="156" s="1"/>
  <c r="F24" i="165"/>
  <c r="D25" i="165"/>
  <c r="F24" i="171"/>
  <c r="F25" i="171" s="1"/>
  <c r="D25" i="171"/>
  <c r="D83" i="189"/>
  <c r="F79" i="189"/>
  <c r="F37" i="202"/>
  <c r="F38" i="202" s="1"/>
  <c r="D38" i="202"/>
  <c r="F37" i="210"/>
  <c r="D38" i="210"/>
  <c r="F37" i="226"/>
  <c r="D38" i="226"/>
  <c r="L82" i="238"/>
  <c r="F82" i="238"/>
  <c r="F24" i="140"/>
  <c r="F25" i="140" s="1"/>
  <c r="D25" i="140"/>
  <c r="F24" i="150"/>
  <c r="F25" i="150" s="1"/>
  <c r="D25" i="150"/>
  <c r="L82" i="167"/>
  <c r="R82" i="167" s="1"/>
  <c r="F82" i="167"/>
  <c r="D83" i="180"/>
  <c r="F79" i="180"/>
  <c r="F37" i="201"/>
  <c r="F38" i="201" s="1"/>
  <c r="D38" i="201"/>
  <c r="F82" i="213"/>
  <c r="L82" i="213"/>
  <c r="R82" i="213" s="1"/>
  <c r="F37" i="215"/>
  <c r="F38" i="215" s="1"/>
  <c r="L37" i="215"/>
  <c r="D38" i="215"/>
  <c r="D83" i="236"/>
  <c r="F79" i="236"/>
  <c r="L79" i="236"/>
  <c r="F25" i="151"/>
  <c r="D25" i="151"/>
  <c r="F37" i="167"/>
  <c r="L37" i="167"/>
  <c r="L38" i="167" s="1"/>
  <c r="D38" i="167"/>
  <c r="F37" i="200"/>
  <c r="D38" i="200"/>
  <c r="F79" i="212"/>
  <c r="D83" i="212"/>
  <c r="L37" i="217"/>
  <c r="L38" i="217" s="1"/>
  <c r="F37" i="217"/>
  <c r="F38" i="217" s="1"/>
  <c r="D38" i="217"/>
  <c r="F37" i="232"/>
  <c r="F38" i="232" s="1"/>
  <c r="D38" i="232"/>
  <c r="AL2" i="241"/>
  <c r="AL49" i="241"/>
  <c r="BF2" i="241"/>
  <c r="BF86" i="241" s="1"/>
  <c r="BF49" i="241"/>
  <c r="N2" i="241"/>
  <c r="N86" i="241" s="1"/>
  <c r="N49" i="241"/>
  <c r="BZ2" i="241"/>
  <c r="BZ86" i="241" s="1"/>
  <c r="BZ49" i="241"/>
  <c r="AX2" i="241"/>
  <c r="AX86" i="241" s="1"/>
  <c r="AX49" i="241"/>
  <c r="G2" i="241"/>
  <c r="G86" i="241" s="1"/>
  <c r="G49" i="241"/>
  <c r="W2" i="241"/>
  <c r="W86" i="241" s="1"/>
  <c r="W49" i="241"/>
  <c r="AM2" i="241"/>
  <c r="AM86" i="241" s="1"/>
  <c r="AM49" i="241"/>
  <c r="BC2" i="241"/>
  <c r="BC86" i="241" s="1"/>
  <c r="BC49" i="241"/>
  <c r="BS49" i="241"/>
  <c r="BS2" i="241"/>
  <c r="BS86" i="241" s="1"/>
  <c r="CI49" i="241"/>
  <c r="CI2" i="241"/>
  <c r="CI86" i="241" s="1"/>
  <c r="J83" i="241"/>
  <c r="P2" i="241"/>
  <c r="P86" i="241" s="1"/>
  <c r="AJ2" i="241"/>
  <c r="AJ86" i="241" s="1"/>
  <c r="AZ2" i="241"/>
  <c r="AZ86" i="241" s="1"/>
  <c r="BP2" i="241"/>
  <c r="BP86" i="241" s="1"/>
  <c r="CF2" i="241"/>
  <c r="CF86" i="241" s="1"/>
  <c r="AG83" i="241"/>
  <c r="AT83" i="241"/>
  <c r="I2" i="241"/>
  <c r="I86" i="241" s="1"/>
  <c r="I49" i="241"/>
  <c r="Y2" i="241"/>
  <c r="Y86" i="241" s="1"/>
  <c r="Y49" i="241"/>
  <c r="AO2" i="241"/>
  <c r="AO86" i="241" s="1"/>
  <c r="AO49" i="241"/>
  <c r="BE2" i="241"/>
  <c r="BE86" i="241" s="1"/>
  <c r="BE49" i="241"/>
  <c r="BU2" i="241"/>
  <c r="BU86" i="241" s="1"/>
  <c r="BU49" i="241"/>
  <c r="CK2" i="241"/>
  <c r="CK86" i="241" s="1"/>
  <c r="CK49" i="241"/>
  <c r="BP83" i="241"/>
  <c r="D79" i="241"/>
  <c r="BZ83" i="241"/>
  <c r="AB49" i="241"/>
  <c r="AR49" i="241"/>
  <c r="BH49" i="241"/>
  <c r="BX49" i="241"/>
  <c r="G83" i="241"/>
  <c r="W83" i="241"/>
  <c r="AM83" i="241"/>
  <c r="BC83" i="241"/>
  <c r="BS83" i="241"/>
  <c r="CI83" i="241"/>
  <c r="CN49" i="241"/>
  <c r="CN2" i="241"/>
  <c r="CN86" i="241" s="1"/>
  <c r="CN83" i="241"/>
  <c r="CP49" i="241"/>
  <c r="CP2" i="241"/>
  <c r="CP86" i="241" s="1"/>
  <c r="E49" i="241"/>
  <c r="D25" i="241"/>
  <c r="E2" i="241"/>
  <c r="E86" i="241" s="1"/>
  <c r="CQ49" i="241"/>
  <c r="CQ2" i="241"/>
  <c r="CQ86" i="241" s="1"/>
  <c r="F82" i="201"/>
  <c r="L82" i="201" s="1"/>
  <c r="F82" i="143"/>
  <c r="D38" i="149"/>
  <c r="F37" i="149"/>
  <c r="F38" i="149" s="1"/>
  <c r="D38" i="161"/>
  <c r="F38" i="161"/>
  <c r="D83" i="169"/>
  <c r="F79" i="169"/>
  <c r="L79" i="169" s="1"/>
  <c r="R79" i="169" s="1"/>
  <c r="D38" i="177"/>
  <c r="F37" i="177"/>
  <c r="F82" i="188"/>
  <c r="L82" i="188" s="1"/>
  <c r="R82" i="188"/>
  <c r="D83" i="194"/>
  <c r="F79" i="194"/>
  <c r="F80" i="209"/>
  <c r="L80" i="209" s="1"/>
  <c r="D25" i="224"/>
  <c r="F24" i="224"/>
  <c r="F25" i="224" s="1"/>
  <c r="F24" i="234"/>
  <c r="F25" i="234" s="1"/>
  <c r="D25" i="234"/>
  <c r="F80" i="163"/>
  <c r="F82" i="175"/>
  <c r="L82" i="175"/>
  <c r="R82" i="175" s="1"/>
  <c r="F80" i="185"/>
  <c r="L80" i="185" s="1"/>
  <c r="R80" i="185" s="1"/>
  <c r="F82" i="199"/>
  <c r="L82" i="199" s="1"/>
  <c r="R82" i="199" s="1"/>
  <c r="D38" i="219"/>
  <c r="F37" i="219"/>
  <c r="L37" i="219" s="1"/>
  <c r="L38" i="219" s="1"/>
  <c r="D83" i="229"/>
  <c r="F79" i="229"/>
  <c r="F83" i="229" s="1"/>
  <c r="D83" i="144"/>
  <c r="L79" i="144"/>
  <c r="R79" i="144" s="1"/>
  <c r="F79" i="144"/>
  <c r="D25" i="160"/>
  <c r="F24" i="160"/>
  <c r="F25" i="160" s="1"/>
  <c r="F80" i="168"/>
  <c r="L80" i="168" s="1"/>
  <c r="D83" i="178"/>
  <c r="F79" i="178"/>
  <c r="D83" i="181"/>
  <c r="F79" i="181"/>
  <c r="F83" i="181" s="1"/>
  <c r="F37" i="204"/>
  <c r="D38" i="204"/>
  <c r="D83" i="220"/>
  <c r="F79" i="220"/>
  <c r="L79" i="220"/>
  <c r="D38" i="224"/>
  <c r="F37" i="224"/>
  <c r="F38" i="224" s="1"/>
  <c r="F25" i="152"/>
  <c r="D25" i="152"/>
  <c r="F82" i="140"/>
  <c r="L82" i="140" s="1"/>
  <c r="D83" i="147"/>
  <c r="F79" i="147"/>
  <c r="F38" i="158"/>
  <c r="D38" i="158"/>
  <c r="D38" i="171"/>
  <c r="F37" i="171"/>
  <c r="F24" i="183"/>
  <c r="F25" i="183" s="1"/>
  <c r="D25" i="183"/>
  <c r="F24" i="199"/>
  <c r="D25" i="199"/>
  <c r="F80" i="208"/>
  <c r="L80" i="208"/>
  <c r="R80" i="224"/>
  <c r="F37" i="234"/>
  <c r="F38" i="234" s="1"/>
  <c r="D38" i="234"/>
  <c r="F80" i="197"/>
  <c r="L80" i="197" s="1"/>
  <c r="R80" i="197" s="1"/>
  <c r="F80" i="229"/>
  <c r="L80" i="229" s="1"/>
  <c r="R80" i="229"/>
  <c r="F82" i="197"/>
  <c r="L82" i="197"/>
  <c r="R82" i="197" s="1"/>
  <c r="F82" i="209"/>
  <c r="L82" i="209"/>
  <c r="R82" i="209" s="1"/>
  <c r="F24" i="201"/>
  <c r="D25" i="201"/>
  <c r="F37" i="233"/>
  <c r="F38" i="233" s="1"/>
  <c r="D38" i="233"/>
  <c r="F82" i="157"/>
  <c r="L82" i="157"/>
  <c r="R82" i="157" s="1"/>
  <c r="F24" i="227"/>
  <c r="F25" i="227" s="1"/>
  <c r="D25" i="227"/>
  <c r="BJ2" i="241"/>
  <c r="BJ86" i="241" s="1"/>
  <c r="BJ49" i="241"/>
  <c r="AI2" i="241"/>
  <c r="AI86" i="241" s="1"/>
  <c r="AI49" i="241"/>
  <c r="F80" i="151"/>
  <c r="L80" i="151" s="1"/>
  <c r="R80" i="151" s="1"/>
  <c r="D83" i="162"/>
  <c r="F79" i="162"/>
  <c r="R79" i="162" s="1"/>
  <c r="L79" i="162"/>
  <c r="D25" i="179"/>
  <c r="F24" i="179"/>
  <c r="F25" i="179" s="1"/>
  <c r="F80" i="184"/>
  <c r="L80" i="184" s="1"/>
  <c r="R80" i="184" s="1"/>
  <c r="F82" i="190"/>
  <c r="L82" i="190" s="1"/>
  <c r="R82" i="190" s="1"/>
  <c r="F82" i="195"/>
  <c r="L82" i="195" s="1"/>
  <c r="D25" i="203"/>
  <c r="F24" i="203"/>
  <c r="F25" i="203" s="1"/>
  <c r="D38" i="213"/>
  <c r="F37" i="221"/>
  <c r="D38" i="221"/>
  <c r="D83" i="224"/>
  <c r="F79" i="224"/>
  <c r="D83" i="234"/>
  <c r="F79" i="234"/>
  <c r="F83" i="234" s="1"/>
  <c r="F37" i="142"/>
  <c r="D38" i="142"/>
  <c r="D80" i="239"/>
  <c r="F80" i="141"/>
  <c r="R80" i="141" s="1"/>
  <c r="L80" i="141"/>
  <c r="L38" i="146"/>
  <c r="D38" i="146"/>
  <c r="F82" i="150"/>
  <c r="L82" i="150" s="1"/>
  <c r="R82" i="150"/>
  <c r="D83" i="157"/>
  <c r="F79" i="157"/>
  <c r="D38" i="162"/>
  <c r="F37" i="162"/>
  <c r="F82" i="169"/>
  <c r="L82" i="169"/>
  <c r="R82" i="169" s="1"/>
  <c r="D25" i="174"/>
  <c r="F24" i="174"/>
  <c r="F25" i="174" s="1"/>
  <c r="F37" i="179"/>
  <c r="F38" i="179" s="1"/>
  <c r="D38" i="179"/>
  <c r="F82" i="183"/>
  <c r="L82" i="183" s="1"/>
  <c r="R82" i="183"/>
  <c r="F82" i="185"/>
  <c r="L82" i="185"/>
  <c r="R82" i="185" s="1"/>
  <c r="L37" i="187"/>
  <c r="L38" i="187" s="1"/>
  <c r="D38" i="187"/>
  <c r="F37" i="187"/>
  <c r="F38" i="187" s="1"/>
  <c r="D25" i="193"/>
  <c r="F24" i="193"/>
  <c r="F25" i="193" s="1"/>
  <c r="D25" i="196"/>
  <c r="F24" i="196"/>
  <c r="D83" i="199"/>
  <c r="F79" i="199"/>
  <c r="L79" i="199"/>
  <c r="R79" i="199" s="1"/>
  <c r="F82" i="206"/>
  <c r="L82" i="206" s="1"/>
  <c r="D83" i="210"/>
  <c r="F79" i="210"/>
  <c r="D38" i="218"/>
  <c r="F37" i="218"/>
  <c r="F80" i="222"/>
  <c r="L80" i="222"/>
  <c r="R80" i="222" s="1"/>
  <c r="D83" i="227"/>
  <c r="F79" i="227"/>
  <c r="F37" i="235"/>
  <c r="F38" i="235" s="1"/>
  <c r="D38" i="235"/>
  <c r="D83" i="161"/>
  <c r="D83" i="165"/>
  <c r="F79" i="165"/>
  <c r="D83" i="174"/>
  <c r="F79" i="174"/>
  <c r="L79" i="174"/>
  <c r="D83" i="179"/>
  <c r="F79" i="179"/>
  <c r="F83" i="179" s="1"/>
  <c r="F37" i="183"/>
  <c r="D38" i="183"/>
  <c r="L37" i="183"/>
  <c r="L38" i="183" s="1"/>
  <c r="D83" i="187"/>
  <c r="F80" i="190"/>
  <c r="L80" i="190" s="1"/>
  <c r="R80" i="190" s="1"/>
  <c r="F80" i="194"/>
  <c r="L80" i="194" s="1"/>
  <c r="R80" i="194" s="1"/>
  <c r="D38" i="205"/>
  <c r="F37" i="205"/>
  <c r="F38" i="205" s="1"/>
  <c r="F82" i="211"/>
  <c r="L82" i="211" s="1"/>
  <c r="F82" i="218"/>
  <c r="D83" i="221"/>
  <c r="F79" i="221"/>
  <c r="L79" i="221"/>
  <c r="R79" i="221" s="1"/>
  <c r="L82" i="224"/>
  <c r="F37" i="230"/>
  <c r="L37" i="230" s="1"/>
  <c r="L38" i="230" s="1"/>
  <c r="D38" i="230"/>
  <c r="F82" i="234"/>
  <c r="L82" i="234"/>
  <c r="R82" i="234" s="1"/>
  <c r="D38" i="144"/>
  <c r="F37" i="144"/>
  <c r="L37" i="144" s="1"/>
  <c r="L38" i="144" s="1"/>
  <c r="D83" i="140"/>
  <c r="F79" i="140"/>
  <c r="D38" i="147"/>
  <c r="F37" i="147"/>
  <c r="D25" i="153"/>
  <c r="F25" i="153"/>
  <c r="F82" i="159"/>
  <c r="L82" i="159" s="1"/>
  <c r="F82" i="160"/>
  <c r="L82" i="160" s="1"/>
  <c r="D83" i="163"/>
  <c r="F79" i="163"/>
  <c r="L79" i="163"/>
  <c r="R79" i="163" s="1"/>
  <c r="F80" i="166"/>
  <c r="L80" i="166" s="1"/>
  <c r="F37" i="172"/>
  <c r="L37" i="172" s="1"/>
  <c r="L38" i="172" s="1"/>
  <c r="D38" i="172"/>
  <c r="D38" i="176"/>
  <c r="L38" i="176"/>
  <c r="F82" i="179"/>
  <c r="L82" i="179"/>
  <c r="R82" i="179" s="1"/>
  <c r="D38" i="184"/>
  <c r="F37" i="184"/>
  <c r="F38" i="184" s="1"/>
  <c r="F37" i="194"/>
  <c r="D38" i="194"/>
  <c r="F82" i="198"/>
  <c r="L82" i="198" s="1"/>
  <c r="D83" i="203"/>
  <c r="F79" i="203"/>
  <c r="L79" i="203" s="1"/>
  <c r="R79" i="203" s="1"/>
  <c r="D83" i="206"/>
  <c r="F79" i="206"/>
  <c r="R79" i="206" s="1"/>
  <c r="L79" i="206"/>
  <c r="F24" i="210"/>
  <c r="F25" i="210" s="1"/>
  <c r="D25" i="210"/>
  <c r="F24" i="219"/>
  <c r="F25" i="219" s="1"/>
  <c r="D25" i="219"/>
  <c r="F80" i="221"/>
  <c r="L80" i="221" s="1"/>
  <c r="F82" i="228"/>
  <c r="L82" i="228" s="1"/>
  <c r="R82" i="228" s="1"/>
  <c r="D83" i="231"/>
  <c r="F79" i="231"/>
  <c r="D83" i="237"/>
  <c r="L83" i="237"/>
  <c r="D83" i="143"/>
  <c r="F79" i="143"/>
  <c r="L79" i="143" s="1"/>
  <c r="F80" i="140"/>
  <c r="L80" i="140" s="1"/>
  <c r="D83" i="142"/>
  <c r="F79" i="142"/>
  <c r="F25" i="146"/>
  <c r="D25" i="146"/>
  <c r="F80" i="148"/>
  <c r="L80" i="148" s="1"/>
  <c r="D83" i="153"/>
  <c r="F79" i="153"/>
  <c r="F80" i="155"/>
  <c r="L80" i="155" s="1"/>
  <c r="R80" i="155" s="1"/>
  <c r="D83" i="159"/>
  <c r="F79" i="159"/>
  <c r="F83" i="159" s="1"/>
  <c r="F80" i="164"/>
  <c r="L80" i="164"/>
  <c r="R80" i="164" s="1"/>
  <c r="D83" i="170"/>
  <c r="F79" i="170"/>
  <c r="F82" i="172"/>
  <c r="L82" i="172" s="1"/>
  <c r="R82" i="172" s="1"/>
  <c r="F80" i="174"/>
  <c r="D25" i="181"/>
  <c r="F24" i="181"/>
  <c r="F25" i="181" s="1"/>
  <c r="D83" i="186"/>
  <c r="F79" i="186"/>
  <c r="L79" i="186" s="1"/>
  <c r="R79" i="186" s="1"/>
  <c r="D83" i="192"/>
  <c r="F79" i="192"/>
  <c r="F80" i="193"/>
  <c r="L80" i="193"/>
  <c r="F37" i="198"/>
  <c r="F38" i="198" s="1"/>
  <c r="D38" i="198"/>
  <c r="F82" i="203"/>
  <c r="L82" i="203"/>
  <c r="D83" i="205"/>
  <c r="F79" i="205"/>
  <c r="L79" i="205" s="1"/>
  <c r="L83" i="205" s="1"/>
  <c r="D38" i="208"/>
  <c r="F37" i="208"/>
  <c r="F38" i="208" s="1"/>
  <c r="L37" i="208"/>
  <c r="L38" i="208" s="1"/>
  <c r="F82" i="210"/>
  <c r="L82" i="210" s="1"/>
  <c r="R82" i="210"/>
  <c r="D83" i="219"/>
  <c r="F79" i="219"/>
  <c r="L79" i="219" s="1"/>
  <c r="R79" i="219" s="1"/>
  <c r="D83" i="222"/>
  <c r="F79" i="222"/>
  <c r="F83" i="222" s="1"/>
  <c r="F82" i="227"/>
  <c r="L82" i="227" s="1"/>
  <c r="R82" i="227" s="1"/>
  <c r="D83" i="232"/>
  <c r="F79" i="232"/>
  <c r="F80" i="236"/>
  <c r="F83" i="236" s="1"/>
  <c r="F24" i="148"/>
  <c r="F25" i="148" s="1"/>
  <c r="D25" i="148"/>
  <c r="F24" i="155"/>
  <c r="F25" i="155" s="1"/>
  <c r="D25" i="155"/>
  <c r="F37" i="168"/>
  <c r="F38" i="168" s="1"/>
  <c r="D38" i="168"/>
  <c r="F37" i="189"/>
  <c r="D38" i="189"/>
  <c r="F25" i="213"/>
  <c r="D25" i="213"/>
  <c r="F24" i="221"/>
  <c r="F25" i="221" s="1"/>
  <c r="D25" i="221"/>
  <c r="F24" i="157"/>
  <c r="F25" i="157" s="1"/>
  <c r="D25" i="157"/>
  <c r="F24" i="167"/>
  <c r="F25" i="167" s="1"/>
  <c r="D25" i="167"/>
  <c r="F37" i="180"/>
  <c r="F38" i="180" s="1"/>
  <c r="D38" i="180"/>
  <c r="F37" i="193"/>
  <c r="F38" i="193" s="1"/>
  <c r="D38" i="193"/>
  <c r="F82" i="202"/>
  <c r="L82" i="202"/>
  <c r="R82" i="202" s="1"/>
  <c r="F37" i="212"/>
  <c r="F38" i="212" s="1"/>
  <c r="D38" i="212"/>
  <c r="L37" i="212"/>
  <c r="F24" i="232"/>
  <c r="D25" i="232"/>
  <c r="D83" i="139"/>
  <c r="F79" i="139"/>
  <c r="L79" i="139" s="1"/>
  <c r="F37" i="143"/>
  <c r="F38" i="143" s="1"/>
  <c r="D38" i="143"/>
  <c r="F82" i="155"/>
  <c r="L82" i="155"/>
  <c r="R82" i="155" s="1"/>
  <c r="F24" i="168"/>
  <c r="F25" i="168" s="1"/>
  <c r="D25" i="168"/>
  <c r="F82" i="189"/>
  <c r="L82" i="189" s="1"/>
  <c r="R82" i="189"/>
  <c r="F79" i="202"/>
  <c r="L79" i="202" s="1"/>
  <c r="D83" i="202"/>
  <c r="F24" i="214"/>
  <c r="F25" i="214" s="1"/>
  <c r="D25" i="214"/>
  <c r="F82" i="215"/>
  <c r="L82" i="215" s="1"/>
  <c r="R82" i="215" s="1"/>
  <c r="D38" i="151"/>
  <c r="F38" i="151"/>
  <c r="D38" i="153"/>
  <c r="F80" i="167"/>
  <c r="F24" i="202"/>
  <c r="F25" i="202" s="1"/>
  <c r="D25" i="202"/>
  <c r="F37" i="214"/>
  <c r="L37" i="214"/>
  <c r="L38" i="214" s="1"/>
  <c r="D38" i="214"/>
  <c r="F37" i="223"/>
  <c r="F38" i="223" s="1"/>
  <c r="D38" i="223"/>
  <c r="F37" i="236"/>
  <c r="F38" i="236" s="1"/>
  <c r="D38" i="236"/>
  <c r="BB2" i="241"/>
  <c r="BB86" i="241" s="1"/>
  <c r="BB49" i="241"/>
  <c r="J2" i="241"/>
  <c r="J86" i="241" s="1"/>
  <c r="J49" i="241"/>
  <c r="BV2" i="241"/>
  <c r="BV86" i="241" s="1"/>
  <c r="BV49" i="241"/>
  <c r="AD2" i="241"/>
  <c r="AD86" i="241" s="1"/>
  <c r="AD49" i="241"/>
  <c r="BN2" i="241"/>
  <c r="BN86" i="241" s="1"/>
  <c r="BN49" i="241"/>
  <c r="CW49" i="241"/>
  <c r="CW2" i="241"/>
  <c r="CW86" i="241" s="1"/>
  <c r="K2" i="241"/>
  <c r="K86" i="241" s="1"/>
  <c r="K49" i="241"/>
  <c r="AA2" i="241"/>
  <c r="AA86" i="241" s="1"/>
  <c r="AA49" i="241"/>
  <c r="AQ2" i="241"/>
  <c r="AQ86" i="241" s="1"/>
  <c r="AQ49" i="241"/>
  <c r="BG49" i="241"/>
  <c r="BG2" i="241"/>
  <c r="BG86" i="241" s="1"/>
  <c r="BW2" i="241"/>
  <c r="BW86" i="241" s="1"/>
  <c r="BW49" i="241"/>
  <c r="BF83" i="241"/>
  <c r="BD2" i="241"/>
  <c r="BD86" i="241" s="1"/>
  <c r="BT2" i="241"/>
  <c r="BT86" i="241" s="1"/>
  <c r="CJ2" i="241"/>
  <c r="CJ86" i="241" s="1"/>
  <c r="BH83" i="241"/>
  <c r="D80" i="241"/>
  <c r="M2" i="241"/>
  <c r="M86" i="241" s="1"/>
  <c r="M49" i="241"/>
  <c r="AC2" i="241"/>
  <c r="AC86" i="241" s="1"/>
  <c r="AC49" i="241"/>
  <c r="AS2" i="241"/>
  <c r="AS86" i="241" s="1"/>
  <c r="AS49" i="241"/>
  <c r="BI2" i="241"/>
  <c r="BI86" i="241" s="1"/>
  <c r="BI49" i="241"/>
  <c r="BY2" i="241"/>
  <c r="BY86" i="241" s="1"/>
  <c r="BY49" i="241"/>
  <c r="AC83" i="241"/>
  <c r="AX83" i="241"/>
  <c r="BX83" i="241"/>
  <c r="CO49" i="241"/>
  <c r="CO2" i="241"/>
  <c r="CO86" i="241" s="1"/>
  <c r="BN83" i="241"/>
  <c r="CD83" i="241"/>
  <c r="CS49" i="241"/>
  <c r="CS2" i="241"/>
  <c r="CS86" i="241" s="1"/>
  <c r="CS83" i="241"/>
  <c r="P49" i="241"/>
  <c r="AF49" i="241"/>
  <c r="AV49" i="241"/>
  <c r="BL49" i="241"/>
  <c r="CB49" i="241"/>
  <c r="K83" i="241"/>
  <c r="AA83" i="241"/>
  <c r="AQ83" i="241"/>
  <c r="BG83" i="241"/>
  <c r="BW83" i="241"/>
  <c r="CV49" i="241"/>
  <c r="CV2" i="241"/>
  <c r="CV86" i="241" s="1"/>
  <c r="CV83" i="241"/>
  <c r="CT49" i="241"/>
  <c r="CT2" i="241"/>
  <c r="CT86" i="241" s="1"/>
  <c r="CU49" i="241"/>
  <c r="CU2" i="241"/>
  <c r="CU86" i="241" s="1"/>
  <c r="F82" i="144"/>
  <c r="L82" i="144"/>
  <c r="R82" i="144"/>
  <c r="D83" i="148"/>
  <c r="F79" i="148"/>
  <c r="F83" i="148" s="1"/>
  <c r="L79" i="148"/>
  <c r="L83" i="148" s="1"/>
  <c r="R79" i="148"/>
  <c r="D83" i="150"/>
  <c r="F79" i="150"/>
  <c r="F83" i="150" s="1"/>
  <c r="L79" i="150"/>
  <c r="R79" i="150"/>
  <c r="F82" i="153"/>
  <c r="L82" i="153" s="1"/>
  <c r="R82" i="153" s="1"/>
  <c r="D25" i="169"/>
  <c r="F24" i="169"/>
  <c r="F25" i="169" s="1"/>
  <c r="D83" i="175"/>
  <c r="L79" i="175"/>
  <c r="R79" i="175" s="1"/>
  <c r="F79" i="175"/>
  <c r="L80" i="186"/>
  <c r="R80" i="186" s="1"/>
  <c r="F80" i="186"/>
  <c r="D83" i="191"/>
  <c r="F79" i="191"/>
  <c r="L79" i="191"/>
  <c r="L82" i="194"/>
  <c r="R82" i="194" s="1"/>
  <c r="F82" i="194"/>
  <c r="F37" i="209"/>
  <c r="F38" i="209" s="1"/>
  <c r="D38" i="209"/>
  <c r="F37" i="211"/>
  <c r="F38" i="211" s="1"/>
  <c r="D38" i="211"/>
  <c r="F24" i="216"/>
  <c r="F25" i="216" s="1"/>
  <c r="D25" i="216"/>
  <c r="F24" i="218"/>
  <c r="D25" i="218"/>
  <c r="F24" i="223"/>
  <c r="F25" i="223" s="1"/>
  <c r="D25" i="223"/>
  <c r="D83" i="225"/>
  <c r="F79" i="225"/>
  <c r="F83" i="225" s="1"/>
  <c r="F37" i="227"/>
  <c r="D38" i="227"/>
  <c r="D83" i="228"/>
  <c r="F79" i="228"/>
  <c r="L79" i="228"/>
  <c r="D83" i="233"/>
  <c r="F79" i="233"/>
  <c r="L79" i="233" s="1"/>
  <c r="D25" i="235"/>
  <c r="F24" i="235"/>
  <c r="F25" i="235" s="1"/>
  <c r="F80" i="238"/>
  <c r="L80" i="238" s="1"/>
  <c r="F80" i="162"/>
  <c r="L80" i="162"/>
  <c r="R80" i="162" s="1"/>
  <c r="L82" i="165"/>
  <c r="R82" i="165" s="1"/>
  <c r="F82" i="165"/>
  <c r="F82" i="171"/>
  <c r="L82" i="171" s="1"/>
  <c r="F80" i="175"/>
  <c r="L80" i="175" s="1"/>
  <c r="D25" i="180"/>
  <c r="F24" i="180"/>
  <c r="D25" i="185"/>
  <c r="F24" i="185"/>
  <c r="F37" i="188"/>
  <c r="F38" i="188" s="1"/>
  <c r="D38" i="188"/>
  <c r="L37" i="188"/>
  <c r="L38" i="188" s="1"/>
  <c r="D25" i="191"/>
  <c r="F37" i="196"/>
  <c r="F38" i="196" s="1"/>
  <c r="D38" i="196"/>
  <c r="L37" i="196"/>
  <c r="F82" i="219"/>
  <c r="L82" i="219" s="1"/>
  <c r="R82" i="219" s="1"/>
  <c r="F24" i="222"/>
  <c r="F25" i="222" s="1"/>
  <c r="D25" i="222"/>
  <c r="D83" i="226"/>
  <c r="F79" i="226"/>
  <c r="F24" i="230"/>
  <c r="F25" i="230" s="1"/>
  <c r="D25" i="230"/>
  <c r="L82" i="235"/>
  <c r="R82" i="235" s="1"/>
  <c r="F82" i="235"/>
  <c r="D83" i="145"/>
  <c r="R79" i="145"/>
  <c r="F83" i="145"/>
  <c r="F80" i="142"/>
  <c r="L80" i="142" s="1"/>
  <c r="R80" i="142"/>
  <c r="F80" i="147"/>
  <c r="L80" i="147" s="1"/>
  <c r="R80" i="147" s="1"/>
  <c r="D25" i="158"/>
  <c r="D38" i="159"/>
  <c r="F37" i="159"/>
  <c r="D38" i="163"/>
  <c r="F37" i="163"/>
  <c r="F38" i="163" s="1"/>
  <c r="D83" i="166"/>
  <c r="F79" i="166"/>
  <c r="F83" i="166" s="1"/>
  <c r="L79" i="166"/>
  <c r="D25" i="172"/>
  <c r="F24" i="172"/>
  <c r="F25" i="172" s="1"/>
  <c r="D38" i="175"/>
  <c r="F37" i="175"/>
  <c r="L37" i="175" s="1"/>
  <c r="L38" i="175" s="1"/>
  <c r="D83" i="177"/>
  <c r="F79" i="177"/>
  <c r="F83" i="177" s="1"/>
  <c r="F80" i="180"/>
  <c r="L80" i="180" s="1"/>
  <c r="R80" i="180"/>
  <c r="F24" i="184"/>
  <c r="F25" i="184" s="1"/>
  <c r="D25" i="184"/>
  <c r="D25" i="188"/>
  <c r="F24" i="188"/>
  <c r="F25" i="188" s="1"/>
  <c r="D25" i="195"/>
  <c r="F24" i="195"/>
  <c r="F25" i="195" s="1"/>
  <c r="F80" i="199"/>
  <c r="L80" i="199"/>
  <c r="R80" i="199" s="1"/>
  <c r="D25" i="206"/>
  <c r="F24" i="206"/>
  <c r="F25" i="206" s="1"/>
  <c r="D83" i="213"/>
  <c r="F79" i="213"/>
  <c r="F83" i="213" s="1"/>
  <c r="F82" i="220"/>
  <c r="L82" i="220" s="1"/>
  <c r="F82" i="221"/>
  <c r="L82" i="221" s="1"/>
  <c r="R82" i="221" s="1"/>
  <c r="F24" i="229"/>
  <c r="F25" i="229" s="1"/>
  <c r="D25" i="229"/>
  <c r="F82" i="232"/>
  <c r="L82" i="232"/>
  <c r="R82" i="232"/>
  <c r="D38" i="237"/>
  <c r="D38" i="150"/>
  <c r="F37" i="150"/>
  <c r="L37" i="150" s="1"/>
  <c r="L38" i="150" s="1"/>
  <c r="F24" i="138"/>
  <c r="D25" i="138"/>
  <c r="F37" i="140"/>
  <c r="D38" i="140"/>
  <c r="F80" i="143"/>
  <c r="L80" i="143" s="1"/>
  <c r="D83" i="146"/>
  <c r="F79" i="146"/>
  <c r="F83" i="146" s="1"/>
  <c r="L79" i="146"/>
  <c r="F24" i="149"/>
  <c r="D25" i="149"/>
  <c r="F80" i="154"/>
  <c r="F82" i="156"/>
  <c r="F80" i="160"/>
  <c r="L80" i="160" s="1"/>
  <c r="R80" i="160" s="1"/>
  <c r="D38" i="165"/>
  <c r="F37" i="165"/>
  <c r="F38" i="165" s="1"/>
  <c r="F80" i="170"/>
  <c r="L80" i="170" s="1"/>
  <c r="R80" i="170" s="1"/>
  <c r="D25" i="173"/>
  <c r="F24" i="173"/>
  <c r="F80" i="176"/>
  <c r="L80" i="176" s="1"/>
  <c r="F80" i="178"/>
  <c r="L80" i="178" s="1"/>
  <c r="R80" i="178" s="1"/>
  <c r="F82" i="182"/>
  <c r="L82" i="182" s="1"/>
  <c r="R82" i="182" s="1"/>
  <c r="F24" i="189"/>
  <c r="F25" i="189" s="1"/>
  <c r="D25" i="189"/>
  <c r="F82" i="192"/>
  <c r="L82" i="192" s="1"/>
  <c r="D83" i="195"/>
  <c r="F79" i="195"/>
  <c r="F80" i="198"/>
  <c r="L80" i="198" s="1"/>
  <c r="R80" i="198" s="1"/>
  <c r="F37" i="203"/>
  <c r="D38" i="203"/>
  <c r="F80" i="206"/>
  <c r="L80" i="206"/>
  <c r="R80" i="206" s="1"/>
  <c r="F24" i="208"/>
  <c r="F25" i="208" s="1"/>
  <c r="D25" i="208"/>
  <c r="D83" i="211"/>
  <c r="F79" i="211"/>
  <c r="L79" i="211" s="1"/>
  <c r="L83" i="211" s="1"/>
  <c r="F37" i="220"/>
  <c r="F38" i="220" s="1"/>
  <c r="D38" i="220"/>
  <c r="D83" i="223"/>
  <c r="F79" i="223"/>
  <c r="F83" i="223" s="1"/>
  <c r="D25" i="228"/>
  <c r="F24" i="228"/>
  <c r="F25" i="228" s="1"/>
  <c r="L82" i="233"/>
  <c r="R82" i="233" s="1"/>
  <c r="F82" i="233"/>
  <c r="D83" i="183"/>
  <c r="F79" i="183"/>
  <c r="F83" i="183" s="1"/>
  <c r="F24" i="141"/>
  <c r="F25" i="141" s="1"/>
  <c r="D24" i="239"/>
  <c r="D25" i="141"/>
  <c r="F37" i="155"/>
  <c r="F38" i="155" s="1"/>
  <c r="F49" i="155" s="1"/>
  <c r="D38" i="155"/>
  <c r="F82" i="170"/>
  <c r="L82" i="170" s="1"/>
  <c r="R82" i="170" s="1"/>
  <c r="F38" i="197"/>
  <c r="D38" i="197"/>
  <c r="F82" i="205"/>
  <c r="L82" i="205"/>
  <c r="R82" i="205" s="1"/>
  <c r="F80" i="215"/>
  <c r="F24" i="225"/>
  <c r="F25" i="225" s="1"/>
  <c r="D25" i="225"/>
  <c r="D83" i="238"/>
  <c r="F79" i="238"/>
  <c r="L79" i="238" s="1"/>
  <c r="F37" i="157"/>
  <c r="F38" i="157" s="1"/>
  <c r="L37" i="157"/>
  <c r="L38" i="157" s="1"/>
  <c r="D38" i="157"/>
  <c r="F79" i="167"/>
  <c r="L79" i="167" s="1"/>
  <c r="R79" i="167" s="1"/>
  <c r="D83" i="167"/>
  <c r="F24" i="186"/>
  <c r="D25" i="186"/>
  <c r="F37" i="195"/>
  <c r="F38" i="195" s="1"/>
  <c r="D38" i="195"/>
  <c r="F24" i="209"/>
  <c r="F25" i="209" s="1"/>
  <c r="D25" i="209"/>
  <c r="F82" i="149"/>
  <c r="L82" i="149"/>
  <c r="R82" i="149" s="1"/>
  <c r="F80" i="157"/>
  <c r="L80" i="157" s="1"/>
  <c r="D38" i="170"/>
  <c r="F37" i="170"/>
  <c r="F25" i="197"/>
  <c r="D25" i="197"/>
  <c r="F24" i="211"/>
  <c r="D25" i="211"/>
  <c r="F82" i="214"/>
  <c r="L82" i="214"/>
  <c r="F80" i="230"/>
  <c r="L80" i="230" s="1"/>
  <c r="R80" i="230" s="1"/>
  <c r="D38" i="145"/>
  <c r="D38" i="156"/>
  <c r="F24" i="177"/>
  <c r="F25" i="177" s="1"/>
  <c r="D25" i="177"/>
  <c r="F80" i="202"/>
  <c r="L80" i="202" s="1"/>
  <c r="R80" i="202" s="1"/>
  <c r="F79" i="215"/>
  <c r="D83" i="215"/>
  <c r="F82" i="226"/>
  <c r="L82" i="226" s="1"/>
  <c r="BR2" i="241"/>
  <c r="BR86" i="241" s="1"/>
  <c r="BR49" i="241"/>
  <c r="Z2" i="241"/>
  <c r="Z86" i="241" s="1"/>
  <c r="Z49" i="241"/>
  <c r="AT2" i="241"/>
  <c r="AT86" i="241" s="1"/>
  <c r="AT49" i="241"/>
  <c r="R2" i="241"/>
  <c r="R86" i="241" s="1"/>
  <c r="R49" i="241"/>
  <c r="CD2" i="241"/>
  <c r="CD86" i="241" s="1"/>
  <c r="CD49" i="241"/>
  <c r="CW83" i="241"/>
  <c r="O2" i="241"/>
  <c r="O86" i="241" s="1"/>
  <c r="O49" i="241"/>
  <c r="AE2" i="241"/>
  <c r="AE86" i="241" s="1"/>
  <c r="AE49" i="241"/>
  <c r="AU2" i="241"/>
  <c r="AU86" i="241" s="1"/>
  <c r="AU49" i="241"/>
  <c r="BK49" i="241"/>
  <c r="BK2" i="241"/>
  <c r="BK86" i="241" s="1"/>
  <c r="CA49" i="241"/>
  <c r="CA2" i="241"/>
  <c r="CA86" i="241" s="1"/>
  <c r="U83" i="241"/>
  <c r="AP83" i="241"/>
  <c r="D38" i="241"/>
  <c r="H2" i="241"/>
  <c r="H86" i="241" s="1"/>
  <c r="H49" i="241"/>
  <c r="N83" i="241"/>
  <c r="Q2" i="241"/>
  <c r="Q86" i="241" s="1"/>
  <c r="Q49" i="241"/>
  <c r="AG2" i="241"/>
  <c r="AG86" i="241" s="1"/>
  <c r="AG49" i="241"/>
  <c r="AW2" i="241"/>
  <c r="AW86" i="241" s="1"/>
  <c r="AW49" i="241"/>
  <c r="BM2" i="241"/>
  <c r="BM86" i="241" s="1"/>
  <c r="BM49" i="241"/>
  <c r="CC2" i="241"/>
  <c r="CC86" i="241" s="1"/>
  <c r="CC49" i="241"/>
  <c r="M83" i="241"/>
  <c r="CF83" i="241"/>
  <c r="CR49" i="241"/>
  <c r="CR2" i="241"/>
  <c r="CR86" i="241" s="1"/>
  <c r="DA49" i="241"/>
  <c r="DA2" i="241"/>
  <c r="DA86" i="241" s="1"/>
  <c r="T49" i="241"/>
  <c r="AJ49" i="241"/>
  <c r="AZ49" i="241"/>
  <c r="BP49" i="241"/>
  <c r="CF49" i="241"/>
  <c r="AU83" i="241"/>
  <c r="CX49" i="241"/>
  <c r="CX2" i="241"/>
  <c r="CX86" i="241" s="1"/>
  <c r="CY49" i="241"/>
  <c r="CY2" i="241"/>
  <c r="CY86" i="241" s="1"/>
  <c r="F79" i="16"/>
  <c r="L79" i="16" s="1"/>
  <c r="R79" i="16" s="1"/>
  <c r="D83" i="16"/>
  <c r="N109" i="170"/>
  <c r="K34" i="243" s="1"/>
  <c r="K103" i="243" s="1"/>
  <c r="N87" i="170"/>
  <c r="N87" i="239" s="1"/>
  <c r="F28" i="16"/>
  <c r="L28" i="16"/>
  <c r="P28" i="16"/>
  <c r="J28" i="16"/>
  <c r="I28" i="16"/>
  <c r="H28" i="16"/>
  <c r="K28" i="16"/>
  <c r="O28" i="16"/>
  <c r="M28" i="16"/>
  <c r="G28" i="16"/>
  <c r="G4" i="16"/>
  <c r="P4" i="16"/>
  <c r="O7" i="16"/>
  <c r="H3" i="16"/>
  <c r="F4" i="16"/>
  <c r="M4" i="16"/>
  <c r="G34" i="16"/>
  <c r="L4" i="16"/>
  <c r="K4" i="16"/>
  <c r="N4" i="16"/>
  <c r="H4" i="16"/>
  <c r="I4" i="16"/>
  <c r="L34" i="16"/>
  <c r="N9" i="16"/>
  <c r="G59" i="16"/>
  <c r="J5" i="16"/>
  <c r="G32" i="16"/>
  <c r="G3" i="16"/>
  <c r="P9" i="16"/>
  <c r="P31" i="16"/>
  <c r="N34" i="16"/>
  <c r="N10" i="16"/>
  <c r="J4" i="16"/>
  <c r="K74" i="16"/>
  <c r="M74" i="16"/>
  <c r="I8" i="16"/>
  <c r="J3" i="16"/>
  <c r="F34" i="16"/>
  <c r="M3" i="16"/>
  <c r="H16" i="16"/>
  <c r="P16" i="16"/>
  <c r="K7" i="16"/>
  <c r="K3" i="16"/>
  <c r="O3" i="16"/>
  <c r="I3" i="16"/>
  <c r="I76" i="16"/>
  <c r="F8" i="16"/>
  <c r="F3" i="16"/>
  <c r="K76" i="16"/>
  <c r="I30" i="16"/>
  <c r="G10" i="16"/>
  <c r="K10" i="16"/>
  <c r="D78" i="16"/>
  <c r="J6" i="16"/>
  <c r="N3" i="16"/>
  <c r="P10" i="16"/>
  <c r="L3" i="16"/>
  <c r="O10" i="16"/>
  <c r="H8" i="16"/>
  <c r="N7" i="16"/>
  <c r="K31" i="16"/>
  <c r="M7" i="16"/>
  <c r="M14" i="16"/>
  <c r="M6" i="16"/>
  <c r="P7" i="16"/>
  <c r="L7" i="16"/>
  <c r="M30" i="16"/>
  <c r="H12" i="16"/>
  <c r="F46" i="16"/>
  <c r="N32" i="16"/>
  <c r="K16" i="16"/>
  <c r="G7" i="16"/>
  <c r="N29" i="16"/>
  <c r="D109" i="16"/>
  <c r="M31" i="16"/>
  <c r="H7" i="16"/>
  <c r="I6" i="16"/>
  <c r="K8" i="16"/>
  <c r="L12" i="16"/>
  <c r="F29" i="16"/>
  <c r="O9" i="16"/>
  <c r="L29" i="16"/>
  <c r="K13" i="16"/>
  <c r="O59" i="16"/>
  <c r="H5" i="16"/>
  <c r="N5" i="16"/>
  <c r="P5" i="16"/>
  <c r="J12" i="16"/>
  <c r="L46" i="16"/>
  <c r="I13" i="16"/>
  <c r="K9" i="16"/>
  <c r="F31" i="16"/>
  <c r="J30" i="16"/>
  <c r="K6" i="16"/>
  <c r="N12" i="16"/>
  <c r="M8" i="16"/>
  <c r="O29" i="16"/>
  <c r="N8" i="16"/>
  <c r="I12" i="16"/>
  <c r="I46" i="16"/>
  <c r="I9" i="16"/>
  <c r="K29" i="16"/>
  <c r="G6" i="16"/>
  <c r="I5" i="16"/>
  <c r="O5" i="16"/>
  <c r="K5" i="16"/>
  <c r="G12" i="16"/>
  <c r="O8" i="16"/>
  <c r="G5" i="16"/>
  <c r="K12" i="16"/>
  <c r="H29" i="16"/>
  <c r="I29" i="16"/>
  <c r="N6" i="16"/>
  <c r="N31" i="16"/>
  <c r="F6" i="16"/>
  <c r="F5" i="16"/>
  <c r="L6" i="16"/>
  <c r="M12" i="16"/>
  <c r="L8" i="16"/>
  <c r="J8" i="16"/>
  <c r="G8" i="16"/>
  <c r="J29" i="16"/>
  <c r="L5" i="16"/>
  <c r="G29" i="16"/>
  <c r="K30" i="16"/>
  <c r="L31" i="16"/>
  <c r="P29" i="16"/>
  <c r="I14" i="16"/>
  <c r="J7" i="16"/>
  <c r="H31" i="16"/>
  <c r="P33" i="16"/>
  <c r="L76" i="16"/>
  <c r="F59" i="16"/>
  <c r="J76" i="16"/>
  <c r="I17" i="16"/>
  <c r="H13" i="16"/>
  <c r="G58" i="16"/>
  <c r="H76" i="16"/>
  <c r="D25" i="16"/>
  <c r="P59" i="16"/>
  <c r="J59" i="16"/>
  <c r="F27" i="16"/>
  <c r="M59" i="16"/>
  <c r="K33" i="16"/>
  <c r="F76" i="16"/>
  <c r="M76" i="16"/>
  <c r="I33" i="16"/>
  <c r="N76" i="16"/>
  <c r="N59" i="16"/>
  <c r="J33" i="16"/>
  <c r="N27" i="16"/>
  <c r="O14" i="16"/>
  <c r="K17" i="16"/>
  <c r="H33" i="16"/>
  <c r="K59" i="16"/>
  <c r="L59" i="16"/>
  <c r="H59" i="16"/>
  <c r="D2" i="16"/>
  <c r="P58" i="16"/>
  <c r="M32" i="16"/>
  <c r="F32" i="16"/>
  <c r="H53" i="16"/>
  <c r="G13" i="16"/>
  <c r="M53" i="16"/>
  <c r="F14" i="16"/>
  <c r="K47" i="16"/>
  <c r="K48" i="16" s="1"/>
  <c r="K32" i="16"/>
  <c r="O16" i="16"/>
  <c r="F9" i="16"/>
  <c r="N58" i="16"/>
  <c r="K58" i="16"/>
  <c r="G53" i="16"/>
  <c r="F13" i="16"/>
  <c r="L33" i="16"/>
  <c r="I53" i="16"/>
  <c r="J13" i="16"/>
  <c r="H14" i="16"/>
  <c r="I64" i="16"/>
  <c r="H34" i="16"/>
  <c r="J10" i="16"/>
  <c r="G14" i="16"/>
  <c r="M34" i="16"/>
  <c r="N47" i="16"/>
  <c r="N48" i="16" s="1"/>
  <c r="M33" i="16"/>
  <c r="N14" i="16"/>
  <c r="M10" i="16"/>
  <c r="H10" i="16"/>
  <c r="O32" i="16"/>
  <c r="G33" i="16"/>
  <c r="O33" i="16"/>
  <c r="O13" i="16"/>
  <c r="O58" i="16"/>
  <c r="J58" i="16"/>
  <c r="I58" i="16"/>
  <c r="K14" i="16"/>
  <c r="P14" i="16"/>
  <c r="G16" i="16"/>
  <c r="M16" i="16"/>
  <c r="J53" i="16"/>
  <c r="M9" i="16"/>
  <c r="J16" i="16"/>
  <c r="F16" i="16"/>
  <c r="I32" i="16"/>
  <c r="I16" i="16"/>
  <c r="L32" i="16"/>
  <c r="N16" i="16"/>
  <c r="H32" i="16"/>
  <c r="D46" i="16"/>
  <c r="J32" i="16"/>
  <c r="M13" i="16"/>
  <c r="M58" i="16"/>
  <c r="K53" i="16"/>
  <c r="H9" i="16"/>
  <c r="N13" i="16"/>
  <c r="F33" i="16"/>
  <c r="O31" i="16"/>
  <c r="P6" i="16"/>
  <c r="N30" i="16"/>
  <c r="K34" i="16"/>
  <c r="P30" i="16"/>
  <c r="O6" i="16"/>
  <c r="L13" i="16"/>
  <c r="G31" i="16"/>
  <c r="F47" i="16"/>
  <c r="F48" i="16" s="1"/>
  <c r="L14" i="16"/>
  <c r="L10" i="16"/>
  <c r="J31" i="16"/>
  <c r="F10" i="16"/>
  <c r="I7" i="16"/>
  <c r="D93" i="16"/>
  <c r="N93" i="16" s="1"/>
  <c r="O94" i="16"/>
  <c r="R94" i="16" s="1"/>
  <c r="F24" i="16"/>
  <c r="L24" i="16" s="1"/>
  <c r="R37" i="16"/>
  <c r="L81" i="16"/>
  <c r="R81" i="16" s="1"/>
  <c r="D38" i="16"/>
  <c r="J27" i="16"/>
  <c r="K27" i="16"/>
  <c r="H17" i="16"/>
  <c r="M17" i="16"/>
  <c r="F17" i="16"/>
  <c r="I27" i="16"/>
  <c r="J17" i="16"/>
  <c r="G17" i="16"/>
  <c r="O17" i="16"/>
  <c r="M27" i="16"/>
  <c r="P34" i="16"/>
  <c r="J34" i="16"/>
  <c r="O34" i="16"/>
  <c r="J9" i="16"/>
  <c r="L9" i="16"/>
  <c r="O27" i="16"/>
  <c r="P17" i="16"/>
  <c r="L17" i="16"/>
  <c r="G64" i="16"/>
  <c r="H27" i="16"/>
  <c r="H30" i="16"/>
  <c r="L30" i="16"/>
  <c r="G30" i="16"/>
  <c r="F30" i="16"/>
  <c r="U107" i="130"/>
  <c r="W107" i="130" s="1"/>
  <c r="I75" i="16"/>
  <c r="F75" i="16"/>
  <c r="K75" i="16"/>
  <c r="H75" i="16"/>
  <c r="M75" i="16"/>
  <c r="F83" i="16"/>
  <c r="L74" i="16"/>
  <c r="J74" i="16"/>
  <c r="F74" i="16"/>
  <c r="G74" i="16"/>
  <c r="I74" i="16"/>
  <c r="H74" i="16"/>
  <c r="I26" i="16"/>
  <c r="M26" i="16"/>
  <c r="L26" i="16"/>
  <c r="F26" i="16"/>
  <c r="J26" i="16"/>
  <c r="N26" i="16"/>
  <c r="P26" i="16"/>
  <c r="G26" i="16"/>
  <c r="K26" i="16"/>
  <c r="O26" i="16"/>
  <c r="H26" i="16"/>
  <c r="F64" i="16"/>
  <c r="G54" i="16"/>
  <c r="N54" i="16"/>
  <c r="J64" i="16"/>
  <c r="H52" i="16"/>
  <c r="L64" i="16"/>
  <c r="K64" i="16"/>
  <c r="M64" i="16"/>
  <c r="N64" i="16"/>
  <c r="N75" i="16"/>
  <c r="L75" i="16"/>
  <c r="J75" i="16"/>
  <c r="K54" i="16"/>
  <c r="L54" i="16"/>
  <c r="H54" i="16"/>
  <c r="H58" i="16"/>
  <c r="L58" i="16"/>
  <c r="D92" i="16"/>
  <c r="J92" i="16" s="1"/>
  <c r="J52" i="16"/>
  <c r="I52" i="16"/>
  <c r="N52" i="16"/>
  <c r="K52" i="16"/>
  <c r="L52" i="16"/>
  <c r="F52" i="16"/>
  <c r="G52" i="16"/>
  <c r="M54" i="16"/>
  <c r="F54" i="16"/>
  <c r="F53" i="16"/>
  <c r="N53" i="16"/>
  <c r="I54" i="16"/>
  <c r="J57" i="16"/>
  <c r="L57" i="16"/>
  <c r="K57" i="16"/>
  <c r="I57" i="16"/>
  <c r="M57" i="16"/>
  <c r="H57" i="16"/>
  <c r="F57" i="16"/>
  <c r="O57" i="16"/>
  <c r="N57" i="16"/>
  <c r="P57" i="16"/>
  <c r="G57" i="16"/>
  <c r="D14" i="4"/>
  <c r="R80" i="16"/>
  <c r="F72" i="16"/>
  <c r="R72" i="16" s="1"/>
  <c r="P60" i="16"/>
  <c r="K60" i="16"/>
  <c r="I60" i="16"/>
  <c r="G60" i="16"/>
  <c r="L60" i="16"/>
  <c r="M60" i="16"/>
  <c r="H60" i="16"/>
  <c r="N60" i="16"/>
  <c r="F60" i="16"/>
  <c r="O60" i="16"/>
  <c r="J60" i="16"/>
  <c r="N50" i="16"/>
  <c r="I50" i="16"/>
  <c r="K50" i="16"/>
  <c r="J50" i="16"/>
  <c r="L50" i="16"/>
  <c r="G50" i="16"/>
  <c r="F50" i="16"/>
  <c r="H50" i="16"/>
  <c r="M50" i="16"/>
  <c r="H73" i="16"/>
  <c r="I73" i="16"/>
  <c r="M73" i="16"/>
  <c r="N73" i="16"/>
  <c r="K73" i="16"/>
  <c r="J73" i="16"/>
  <c r="L73" i="16"/>
  <c r="G73" i="16"/>
  <c r="F73" i="16"/>
  <c r="I62" i="16"/>
  <c r="N62" i="16" s="1"/>
  <c r="R62" i="16" s="1"/>
  <c r="F89" i="16"/>
  <c r="N65" i="16"/>
  <c r="H65" i="16"/>
  <c r="J65" i="16"/>
  <c r="M65" i="16"/>
  <c r="K65" i="16"/>
  <c r="F65" i="16"/>
  <c r="I65" i="16"/>
  <c r="G65" i="16"/>
  <c r="L65" i="16"/>
  <c r="Q90" i="16"/>
  <c r="L90" i="16" s="1"/>
  <c r="R90" i="16" s="1"/>
  <c r="L88" i="16"/>
  <c r="R88" i="16" s="1"/>
  <c r="P56" i="16"/>
  <c r="K56" i="16"/>
  <c r="M56" i="16"/>
  <c r="L56" i="16"/>
  <c r="I56" i="16"/>
  <c r="G56" i="16"/>
  <c r="H56" i="16"/>
  <c r="N56" i="16"/>
  <c r="F56" i="16"/>
  <c r="O56" i="16"/>
  <c r="J56" i="16"/>
  <c r="N55" i="16"/>
  <c r="P55" i="16"/>
  <c r="M55" i="16"/>
  <c r="G55" i="16"/>
  <c r="I55" i="16"/>
  <c r="K55" i="16"/>
  <c r="L55" i="16"/>
  <c r="F55" i="16"/>
  <c r="J55" i="16"/>
  <c r="O55" i="16"/>
  <c r="H55" i="16"/>
  <c r="H67" i="16"/>
  <c r="R67" i="16" s="1"/>
  <c r="J66" i="16"/>
  <c r="I66" i="16"/>
  <c r="F66" i="16"/>
  <c r="K66" i="16"/>
  <c r="G66" i="16"/>
  <c r="L66" i="16"/>
  <c r="N66" i="16"/>
  <c r="M66" i="16"/>
  <c r="H66" i="16"/>
  <c r="I61" i="16"/>
  <c r="H61" i="16"/>
  <c r="F61" i="16"/>
  <c r="N61" i="16"/>
  <c r="P61" i="16"/>
  <c r="K61" i="16"/>
  <c r="J61" i="16"/>
  <c r="G61" i="16"/>
  <c r="L61" i="16"/>
  <c r="M61" i="16"/>
  <c r="O61" i="16"/>
  <c r="F51" i="16"/>
  <c r="H51" i="16"/>
  <c r="M51" i="16"/>
  <c r="K51" i="16"/>
  <c r="N51" i="16"/>
  <c r="I51" i="16"/>
  <c r="G51" i="16"/>
  <c r="J51" i="16"/>
  <c r="L51" i="16"/>
  <c r="R82" i="16"/>
  <c r="D87" i="16"/>
  <c r="R71" i="178" l="1"/>
  <c r="R71" i="139"/>
  <c r="R71" i="156"/>
  <c r="R71" i="145"/>
  <c r="R71" i="195"/>
  <c r="R78" i="195"/>
  <c r="R71" i="148"/>
  <c r="F25" i="211"/>
  <c r="F49" i="211" s="1"/>
  <c r="L83" i="238"/>
  <c r="L37" i="155"/>
  <c r="L79" i="223"/>
  <c r="L37" i="165"/>
  <c r="F25" i="149"/>
  <c r="F49" i="149" s="1"/>
  <c r="F2" i="149" s="1"/>
  <c r="F49" i="138"/>
  <c r="F25" i="138"/>
  <c r="L79" i="213"/>
  <c r="L83" i="213" s="1"/>
  <c r="L37" i="143"/>
  <c r="L80" i="236"/>
  <c r="R80" i="148"/>
  <c r="L37" i="184"/>
  <c r="R82" i="159"/>
  <c r="R82" i="224"/>
  <c r="F83" i="165"/>
  <c r="L79" i="227"/>
  <c r="R79" i="227" s="1"/>
  <c r="L79" i="157"/>
  <c r="R79" i="157" s="1"/>
  <c r="R82" i="195"/>
  <c r="L37" i="233"/>
  <c r="F25" i="199"/>
  <c r="F49" i="199" s="1"/>
  <c r="L37" i="224"/>
  <c r="R80" i="168"/>
  <c r="R82" i="201"/>
  <c r="F83" i="189"/>
  <c r="R80" i="159"/>
  <c r="F83" i="230"/>
  <c r="L24" i="238"/>
  <c r="L25" i="238" s="1"/>
  <c r="F25" i="238"/>
  <c r="R78" i="175"/>
  <c r="L53" i="242"/>
  <c r="O53" i="242" s="1"/>
  <c r="Q53" i="242" s="1"/>
  <c r="O78" i="189"/>
  <c r="O2" i="189"/>
  <c r="O95" i="189" s="1"/>
  <c r="O91" i="189" s="1"/>
  <c r="R77" i="181"/>
  <c r="L45" i="242"/>
  <c r="O45" i="242" s="1"/>
  <c r="Q45" i="242" s="1"/>
  <c r="O78" i="181"/>
  <c r="O2" i="181"/>
  <c r="O95" i="181" s="1"/>
  <c r="O91" i="181" s="1"/>
  <c r="O78" i="173"/>
  <c r="L37" i="242"/>
  <c r="O37" i="242" s="1"/>
  <c r="Q37" i="242" s="1"/>
  <c r="O2" i="173"/>
  <c r="O95" i="173" s="1"/>
  <c r="O91" i="173" s="1"/>
  <c r="L27" i="242"/>
  <c r="O27" i="242" s="1"/>
  <c r="Q27" i="242" s="1"/>
  <c r="O78" i="163"/>
  <c r="O2" i="163"/>
  <c r="O95" i="163" s="1"/>
  <c r="O91" i="163" s="1"/>
  <c r="O78" i="226"/>
  <c r="L90" i="242"/>
  <c r="O90" i="242" s="1"/>
  <c r="Q90" i="242" s="1"/>
  <c r="O2" i="226"/>
  <c r="O95" i="226" s="1"/>
  <c r="O91" i="226" s="1"/>
  <c r="O78" i="194"/>
  <c r="L58" i="242"/>
  <c r="O58" i="242" s="1"/>
  <c r="Q58" i="242" s="1"/>
  <c r="O2" i="194"/>
  <c r="O95" i="194" s="1"/>
  <c r="O91" i="194" s="1"/>
  <c r="O78" i="178"/>
  <c r="L42" i="242"/>
  <c r="O42" i="242" s="1"/>
  <c r="Q42" i="242" s="1"/>
  <c r="O2" i="178"/>
  <c r="O95" i="178" s="1"/>
  <c r="O91" i="178" s="1"/>
  <c r="O78" i="154"/>
  <c r="L18" i="242"/>
  <c r="O18" i="242" s="1"/>
  <c r="Q18" i="242" s="1"/>
  <c r="O2" i="154"/>
  <c r="O95" i="154" s="1"/>
  <c r="O91" i="154" s="1"/>
  <c r="L35" i="242"/>
  <c r="O35" i="242" s="1"/>
  <c r="Q35" i="242" s="1"/>
  <c r="O2" i="171"/>
  <c r="O95" i="171" s="1"/>
  <c r="O91" i="171" s="1"/>
  <c r="O78" i="171"/>
  <c r="O78" i="184"/>
  <c r="L48" i="242"/>
  <c r="O48" i="242" s="1"/>
  <c r="Q48" i="242" s="1"/>
  <c r="O2" i="184"/>
  <c r="O95" i="184" s="1"/>
  <c r="O91" i="184" s="1"/>
  <c r="O78" i="152"/>
  <c r="L16" i="242"/>
  <c r="O16" i="242" s="1"/>
  <c r="Q16" i="242" s="1"/>
  <c r="O2" i="152"/>
  <c r="O95" i="152" s="1"/>
  <c r="O91" i="152" s="1"/>
  <c r="R78" i="191"/>
  <c r="R77" i="147"/>
  <c r="L11" i="242"/>
  <c r="O11" i="242" s="1"/>
  <c r="Q11" i="242" s="1"/>
  <c r="O2" i="147"/>
  <c r="O95" i="147" s="1"/>
  <c r="O91" i="147" s="1"/>
  <c r="O78" i="147"/>
  <c r="R78" i="233"/>
  <c r="L79" i="242"/>
  <c r="O79" i="242" s="1"/>
  <c r="Q79" i="242" s="1"/>
  <c r="O78" i="215"/>
  <c r="O2" i="215"/>
  <c r="O95" i="215" s="1"/>
  <c r="O91" i="215" s="1"/>
  <c r="O78" i="209"/>
  <c r="L73" i="242"/>
  <c r="O73" i="242" s="1"/>
  <c r="Q73" i="242" s="1"/>
  <c r="O2" i="209"/>
  <c r="O95" i="209" s="1"/>
  <c r="O91" i="209" s="1"/>
  <c r="O78" i="177"/>
  <c r="L41" i="242"/>
  <c r="O41" i="242" s="1"/>
  <c r="Q41" i="242" s="1"/>
  <c r="O2" i="177"/>
  <c r="O95" i="177" s="1"/>
  <c r="O91" i="177" s="1"/>
  <c r="O78" i="145"/>
  <c r="L9" i="242"/>
  <c r="O9" i="242" s="1"/>
  <c r="Q9" i="242" s="1"/>
  <c r="O2" i="145"/>
  <c r="O95" i="145" s="1"/>
  <c r="O91" i="145" s="1"/>
  <c r="R78" i="219"/>
  <c r="R78" i="216"/>
  <c r="L70" i="242"/>
  <c r="O70" i="242" s="1"/>
  <c r="Q70" i="242" s="1"/>
  <c r="O2" i="206"/>
  <c r="O95" i="206" s="1"/>
  <c r="O91" i="206" s="1"/>
  <c r="O78" i="206"/>
  <c r="L95" i="242"/>
  <c r="O95" i="242" s="1"/>
  <c r="Q95" i="242" s="1"/>
  <c r="O2" i="231"/>
  <c r="O95" i="231" s="1"/>
  <c r="O91" i="231" s="1"/>
  <c r="O78" i="231"/>
  <c r="R78" i="211"/>
  <c r="L84" i="242"/>
  <c r="O84" i="242" s="1"/>
  <c r="Q84" i="242" s="1"/>
  <c r="O2" i="220"/>
  <c r="O95" i="220" s="1"/>
  <c r="O91" i="220" s="1"/>
  <c r="O78" i="220"/>
  <c r="R77" i="212"/>
  <c r="L76" i="242"/>
  <c r="O76" i="242" s="1"/>
  <c r="Q76" i="242" s="1"/>
  <c r="O2" i="212"/>
  <c r="O95" i="212" s="1"/>
  <c r="O91" i="212" s="1"/>
  <c r="O78" i="212"/>
  <c r="O78" i="204"/>
  <c r="L68" i="242"/>
  <c r="O68" i="242" s="1"/>
  <c r="Q68" i="242" s="1"/>
  <c r="O2" i="204"/>
  <c r="O95" i="204" s="1"/>
  <c r="O91" i="204" s="1"/>
  <c r="O78" i="180"/>
  <c r="L44" i="242"/>
  <c r="O44" i="242" s="1"/>
  <c r="Q44" i="242" s="1"/>
  <c r="O2" i="180"/>
  <c r="O95" i="180" s="1"/>
  <c r="O91" i="180" s="1"/>
  <c r="O78" i="148"/>
  <c r="L12" i="242"/>
  <c r="O12" i="242" s="1"/>
  <c r="Q12" i="242" s="1"/>
  <c r="O2" i="148"/>
  <c r="O95" i="148" s="1"/>
  <c r="O91" i="148" s="1"/>
  <c r="R78" i="139"/>
  <c r="L24" i="186"/>
  <c r="L25" i="186" s="1"/>
  <c r="L49" i="186" s="1"/>
  <c r="F25" i="186"/>
  <c r="F25" i="173"/>
  <c r="F49" i="173" s="1"/>
  <c r="F2" i="173" s="1"/>
  <c r="F49" i="185"/>
  <c r="F25" i="185"/>
  <c r="L83" i="228"/>
  <c r="F49" i="232"/>
  <c r="F25" i="232"/>
  <c r="L83" i="203"/>
  <c r="L83" i="236"/>
  <c r="R83" i="236" s="1"/>
  <c r="F25" i="165"/>
  <c r="F49" i="165" s="1"/>
  <c r="F2" i="165" s="1"/>
  <c r="F83" i="158"/>
  <c r="R82" i="200"/>
  <c r="R80" i="169"/>
  <c r="L79" i="204"/>
  <c r="R79" i="204" s="1"/>
  <c r="R79" i="207"/>
  <c r="L25" i="156"/>
  <c r="F25" i="156"/>
  <c r="D78" i="241"/>
  <c r="R71" i="157"/>
  <c r="R78" i="157" s="1"/>
  <c r="L39" i="242"/>
  <c r="O39" i="242" s="1"/>
  <c r="Q39" i="242" s="1"/>
  <c r="O78" i="175"/>
  <c r="O2" i="175"/>
  <c r="O95" i="175" s="1"/>
  <c r="O91" i="175" s="1"/>
  <c r="O78" i="221"/>
  <c r="L85" i="242"/>
  <c r="O85" i="242" s="1"/>
  <c r="Q85" i="242" s="1"/>
  <c r="O2" i="221"/>
  <c r="O95" i="221" s="1"/>
  <c r="O91" i="221" s="1"/>
  <c r="R77" i="213"/>
  <c r="R78" i="213" s="1"/>
  <c r="L77" i="242"/>
  <c r="O77" i="242" s="1"/>
  <c r="Q77" i="242" s="1"/>
  <c r="O2" i="213"/>
  <c r="O95" i="213" s="1"/>
  <c r="O91" i="213" s="1"/>
  <c r="O78" i="213"/>
  <c r="R77" i="173"/>
  <c r="R78" i="173" s="1"/>
  <c r="O78" i="140"/>
  <c r="L5" i="242"/>
  <c r="O5" i="242" s="1"/>
  <c r="Q5" i="242" s="1"/>
  <c r="O2" i="140"/>
  <c r="O95" i="140" s="1"/>
  <c r="O91" i="140" s="1"/>
  <c r="R71" i="236"/>
  <c r="R78" i="236" s="1"/>
  <c r="O78" i="218"/>
  <c r="L82" i="242"/>
  <c r="O82" i="242" s="1"/>
  <c r="Q82" i="242" s="1"/>
  <c r="O2" i="218"/>
  <c r="O95" i="218" s="1"/>
  <c r="O91" i="218" s="1"/>
  <c r="O78" i="186"/>
  <c r="L50" i="242"/>
  <c r="O50" i="242" s="1"/>
  <c r="Q50" i="242" s="1"/>
  <c r="O2" i="186"/>
  <c r="O95" i="186" s="1"/>
  <c r="O91" i="186" s="1"/>
  <c r="R77" i="178"/>
  <c r="R78" i="178" s="1"/>
  <c r="L10" i="242"/>
  <c r="O10" i="242" s="1"/>
  <c r="Q10" i="242" s="1"/>
  <c r="O2" i="146"/>
  <c r="O95" i="146" s="1"/>
  <c r="O91" i="146" s="1"/>
  <c r="O78" i="146"/>
  <c r="R77" i="141"/>
  <c r="L2" i="242"/>
  <c r="O2" i="242" s="1"/>
  <c r="O2" i="141"/>
  <c r="O78" i="141"/>
  <c r="L15" i="242"/>
  <c r="O15" i="242" s="1"/>
  <c r="Q15" i="242" s="1"/>
  <c r="O2" i="151"/>
  <c r="O95" i="151" s="1"/>
  <c r="O91" i="151" s="1"/>
  <c r="O78" i="151"/>
  <c r="R71" i="146"/>
  <c r="R78" i="146" s="1"/>
  <c r="O78" i="208"/>
  <c r="L72" i="242"/>
  <c r="O72" i="242" s="1"/>
  <c r="Q72" i="242" s="1"/>
  <c r="O2" i="208"/>
  <c r="O95" i="208" s="1"/>
  <c r="O91" i="208" s="1"/>
  <c r="O78" i="176"/>
  <c r="L40" i="242"/>
  <c r="O40" i="242" s="1"/>
  <c r="Q40" i="242" s="1"/>
  <c r="O2" i="176"/>
  <c r="O95" i="176" s="1"/>
  <c r="O91" i="176" s="1"/>
  <c r="L8" i="242"/>
  <c r="O8" i="242" s="1"/>
  <c r="Q8" i="242" s="1"/>
  <c r="O2" i="144"/>
  <c r="O95" i="144" s="1"/>
  <c r="O91" i="144" s="1"/>
  <c r="O78" i="144"/>
  <c r="R77" i="215"/>
  <c r="R71" i="163"/>
  <c r="O78" i="201"/>
  <c r="L65" i="242"/>
  <c r="O65" i="242" s="1"/>
  <c r="Q65" i="242" s="1"/>
  <c r="O2" i="201"/>
  <c r="O95" i="201" s="1"/>
  <c r="O91" i="201" s="1"/>
  <c r="O78" i="169"/>
  <c r="L33" i="242"/>
  <c r="O33" i="242" s="1"/>
  <c r="Q33" i="242" s="1"/>
  <c r="O2" i="169"/>
  <c r="O95" i="169" s="1"/>
  <c r="O91" i="169" s="1"/>
  <c r="O78" i="219"/>
  <c r="L83" i="242"/>
  <c r="O83" i="242" s="1"/>
  <c r="Q83" i="242" s="1"/>
  <c r="O2" i="219"/>
  <c r="O95" i="219" s="1"/>
  <c r="O91" i="219" s="1"/>
  <c r="R71" i="224"/>
  <c r="R71" i="208"/>
  <c r="R78" i="208" s="1"/>
  <c r="R71" i="176"/>
  <c r="R78" i="176" s="1"/>
  <c r="R71" i="160"/>
  <c r="R78" i="160" s="1"/>
  <c r="R71" i="144"/>
  <c r="R78" i="144" s="1"/>
  <c r="O78" i="230"/>
  <c r="L94" i="242"/>
  <c r="O94" i="242" s="1"/>
  <c r="Q94" i="242" s="1"/>
  <c r="O2" i="230"/>
  <c r="O95" i="230" s="1"/>
  <c r="O91" i="230" s="1"/>
  <c r="L62" i="242"/>
  <c r="O62" i="242" s="1"/>
  <c r="Q62" i="242" s="1"/>
  <c r="O78" i="198"/>
  <c r="O2" i="198"/>
  <c r="O95" i="198" s="1"/>
  <c r="O91" i="198" s="1"/>
  <c r="O78" i="166"/>
  <c r="L30" i="242"/>
  <c r="O30" i="242" s="1"/>
  <c r="Q30" i="242" s="1"/>
  <c r="O2" i="166"/>
  <c r="O95" i="166" s="1"/>
  <c r="O91" i="166" s="1"/>
  <c r="R71" i="229"/>
  <c r="R78" i="229" s="1"/>
  <c r="R71" i="169"/>
  <c r="R78" i="169" s="1"/>
  <c r="O78" i="211"/>
  <c r="L75" i="242"/>
  <c r="O75" i="242" s="1"/>
  <c r="Q75" i="242" s="1"/>
  <c r="O2" i="211"/>
  <c r="O95" i="211" s="1"/>
  <c r="O91" i="211" s="1"/>
  <c r="R71" i="230"/>
  <c r="R78" i="230" s="1"/>
  <c r="R71" i="214"/>
  <c r="R71" i="182"/>
  <c r="R71" i="166"/>
  <c r="R78" i="166" s="1"/>
  <c r="R71" i="150"/>
  <c r="R77" i="204"/>
  <c r="R78" i="204" s="1"/>
  <c r="L36" i="242"/>
  <c r="O36" i="242" s="1"/>
  <c r="Q36" i="242" s="1"/>
  <c r="O78" i="172"/>
  <c r="O2" i="172"/>
  <c r="O95" i="172" s="1"/>
  <c r="O91" i="172" s="1"/>
  <c r="R78" i="164"/>
  <c r="O78" i="139"/>
  <c r="L4" i="242"/>
  <c r="O4" i="242" s="1"/>
  <c r="Q4" i="242" s="1"/>
  <c r="O2" i="139"/>
  <c r="O95" i="139" s="1"/>
  <c r="O91" i="139" s="1"/>
  <c r="O78" i="207"/>
  <c r="L71" i="242"/>
  <c r="O71" i="242" s="1"/>
  <c r="Q71" i="242" s="1"/>
  <c r="O2" i="207"/>
  <c r="O95" i="207" s="1"/>
  <c r="O91" i="207" s="1"/>
  <c r="R82" i="214"/>
  <c r="L83" i="166"/>
  <c r="F25" i="158"/>
  <c r="F49" i="158" s="1"/>
  <c r="F2" i="158" s="1"/>
  <c r="F95" i="158" s="1"/>
  <c r="R37" i="188"/>
  <c r="L37" i="211"/>
  <c r="L38" i="211" s="1"/>
  <c r="L37" i="236"/>
  <c r="L79" i="222"/>
  <c r="R79" i="222" s="1"/>
  <c r="R82" i="203"/>
  <c r="R80" i="140"/>
  <c r="R82" i="160"/>
  <c r="F83" i="140"/>
  <c r="L79" i="179"/>
  <c r="R79" i="179" s="1"/>
  <c r="F25" i="196"/>
  <c r="F49" i="196" s="1"/>
  <c r="F25" i="201"/>
  <c r="F49" i="201" s="1"/>
  <c r="F2" i="201" s="1"/>
  <c r="R37" i="217"/>
  <c r="R79" i="236"/>
  <c r="L37" i="201"/>
  <c r="F83" i="193"/>
  <c r="L25" i="176"/>
  <c r="F25" i="176"/>
  <c r="L79" i="158"/>
  <c r="L24" i="166"/>
  <c r="L25" i="166" s="1"/>
  <c r="F25" i="166"/>
  <c r="R80" i="177"/>
  <c r="L82" i="168"/>
  <c r="R82" i="168" s="1"/>
  <c r="L24" i="164"/>
  <c r="L25" i="164" s="1"/>
  <c r="F25" i="164"/>
  <c r="L37" i="164"/>
  <c r="R79" i="214"/>
  <c r="R71" i="189"/>
  <c r="O78" i="235"/>
  <c r="L99" i="242"/>
  <c r="O99" i="242" s="1"/>
  <c r="Q99" i="242" s="1"/>
  <c r="O2" i="235"/>
  <c r="O95" i="235" s="1"/>
  <c r="O91" i="235" s="1"/>
  <c r="L3" i="242"/>
  <c r="O3" i="242" s="1"/>
  <c r="Q3" i="242" s="1"/>
  <c r="O2" i="138"/>
  <c r="O95" i="138" s="1"/>
  <c r="O91" i="138" s="1"/>
  <c r="O78" i="138"/>
  <c r="R71" i="231"/>
  <c r="R71" i="215"/>
  <c r="R78" i="215" s="1"/>
  <c r="R71" i="199"/>
  <c r="R78" i="199" s="1"/>
  <c r="R71" i="167"/>
  <c r="R71" i="151"/>
  <c r="R78" i="151" s="1"/>
  <c r="O78" i="237"/>
  <c r="L101" i="242"/>
  <c r="O101" i="242" s="1"/>
  <c r="Q101" i="242" s="1"/>
  <c r="O2" i="237"/>
  <c r="O95" i="237" s="1"/>
  <c r="O91" i="237" s="1"/>
  <c r="L69" i="242"/>
  <c r="O69" i="242" s="1"/>
  <c r="Q69" i="242" s="1"/>
  <c r="O78" i="205"/>
  <c r="O2" i="205"/>
  <c r="O95" i="205" s="1"/>
  <c r="O91" i="205" s="1"/>
  <c r="O78" i="165"/>
  <c r="L29" i="242"/>
  <c r="O29" i="242" s="1"/>
  <c r="Q29" i="242" s="1"/>
  <c r="O2" i="165"/>
  <c r="O95" i="165" s="1"/>
  <c r="O91" i="165" s="1"/>
  <c r="R71" i="193"/>
  <c r="R78" i="193" s="1"/>
  <c r="O78" i="227"/>
  <c r="L91" i="242"/>
  <c r="O91" i="242" s="1"/>
  <c r="Q91" i="242" s="1"/>
  <c r="O2" i="227"/>
  <c r="O95" i="227" s="1"/>
  <c r="O91" i="227" s="1"/>
  <c r="R78" i="212"/>
  <c r="O78" i="210"/>
  <c r="L74" i="242"/>
  <c r="O74" i="242" s="1"/>
  <c r="Q74" i="242" s="1"/>
  <c r="O2" i="210"/>
  <c r="O95" i="210" s="1"/>
  <c r="O91" i="210" s="1"/>
  <c r="O78" i="202"/>
  <c r="L66" i="242"/>
  <c r="O66" i="242" s="1"/>
  <c r="Q66" i="242" s="1"/>
  <c r="O2" i="202"/>
  <c r="O95" i="202" s="1"/>
  <c r="O91" i="202" s="1"/>
  <c r="L34" i="242"/>
  <c r="O34" i="242" s="1"/>
  <c r="Q34" i="242" s="1"/>
  <c r="O78" i="170"/>
  <c r="O2" i="170"/>
  <c r="O95" i="170" s="1"/>
  <c r="O91" i="170" s="1"/>
  <c r="L26" i="242"/>
  <c r="O26" i="242" s="1"/>
  <c r="Q26" i="242" s="1"/>
  <c r="O2" i="162"/>
  <c r="O95" i="162" s="1"/>
  <c r="O91" i="162" s="1"/>
  <c r="O78" i="162"/>
  <c r="D78" i="239"/>
  <c r="L87" i="242"/>
  <c r="O87" i="242" s="1"/>
  <c r="Q87" i="242" s="1"/>
  <c r="O2" i="223"/>
  <c r="O95" i="223" s="1"/>
  <c r="O91" i="223" s="1"/>
  <c r="O78" i="223"/>
  <c r="R78" i="141"/>
  <c r="O78" i="232"/>
  <c r="L96" i="242"/>
  <c r="O96" i="242" s="1"/>
  <c r="Q96" i="242" s="1"/>
  <c r="O2" i="232"/>
  <c r="O95" i="232" s="1"/>
  <c r="O91" i="232" s="1"/>
  <c r="L88" i="242"/>
  <c r="O88" i="242" s="1"/>
  <c r="Q88" i="242" s="1"/>
  <c r="O78" i="224"/>
  <c r="O2" i="224"/>
  <c r="O95" i="224" s="1"/>
  <c r="O91" i="224" s="1"/>
  <c r="L64" i="242"/>
  <c r="O64" i="242" s="1"/>
  <c r="Q64" i="242" s="1"/>
  <c r="O2" i="200"/>
  <c r="O95" i="200" s="1"/>
  <c r="O91" i="200" s="1"/>
  <c r="O78" i="200"/>
  <c r="O78" i="168"/>
  <c r="L32" i="242"/>
  <c r="O32" i="242" s="1"/>
  <c r="Q32" i="242" s="1"/>
  <c r="O2" i="168"/>
  <c r="O95" i="168" s="1"/>
  <c r="O91" i="168" s="1"/>
  <c r="F86" i="141"/>
  <c r="F86" i="239" s="1"/>
  <c r="D86" i="239"/>
  <c r="R86" i="239" s="1"/>
  <c r="O78" i="187"/>
  <c r="L51" i="242"/>
  <c r="O51" i="242" s="1"/>
  <c r="Q51" i="242" s="1"/>
  <c r="O2" i="187"/>
  <c r="O95" i="187" s="1"/>
  <c r="O91" i="187" s="1"/>
  <c r="O78" i="155"/>
  <c r="L19" i="242"/>
  <c r="O19" i="242" s="1"/>
  <c r="Q19" i="242" s="1"/>
  <c r="O2" i="155"/>
  <c r="O95" i="155" s="1"/>
  <c r="O91" i="155" s="1"/>
  <c r="R78" i="235"/>
  <c r="R78" i="203"/>
  <c r="R78" i="179"/>
  <c r="R78" i="147"/>
  <c r="O78" i="233"/>
  <c r="L97" i="242"/>
  <c r="O97" i="242" s="1"/>
  <c r="Q97" i="242" s="1"/>
  <c r="O2" i="233"/>
  <c r="O95" i="233" s="1"/>
  <c r="O91" i="233" s="1"/>
  <c r="O78" i="193"/>
  <c r="L57" i="242"/>
  <c r="O57" i="242" s="1"/>
  <c r="Q57" i="242" s="1"/>
  <c r="O2" i="193"/>
  <c r="O95" i="193" s="1"/>
  <c r="O91" i="193" s="1"/>
  <c r="R78" i="185"/>
  <c r="O78" i="161"/>
  <c r="L25" i="242"/>
  <c r="O25" i="242" s="1"/>
  <c r="Q25" i="242" s="1"/>
  <c r="O2" i="161"/>
  <c r="O95" i="161" s="1"/>
  <c r="O91" i="161" s="1"/>
  <c r="L47" i="242"/>
  <c r="O47" i="242" s="1"/>
  <c r="Q47" i="242" s="1"/>
  <c r="O2" i="183"/>
  <c r="O95" i="183" s="1"/>
  <c r="O91" i="183" s="1"/>
  <c r="O78" i="183"/>
  <c r="R78" i="143"/>
  <c r="R78" i="192"/>
  <c r="O78" i="222"/>
  <c r="L86" i="242"/>
  <c r="O86" i="242" s="1"/>
  <c r="Q86" i="242" s="1"/>
  <c r="O2" i="222"/>
  <c r="O95" i="222" s="1"/>
  <c r="O91" i="222" s="1"/>
  <c r="R78" i="214"/>
  <c r="L54" i="242"/>
  <c r="O54" i="242" s="1"/>
  <c r="Q54" i="242" s="1"/>
  <c r="O78" i="190"/>
  <c r="O2" i="190"/>
  <c r="O95" i="190" s="1"/>
  <c r="O91" i="190" s="1"/>
  <c r="R78" i="182"/>
  <c r="L22" i="242"/>
  <c r="O22" i="242" s="1"/>
  <c r="Q22" i="242" s="1"/>
  <c r="O2" i="158"/>
  <c r="O95" i="158" s="1"/>
  <c r="O91" i="158" s="1"/>
  <c r="O78" i="158"/>
  <c r="R78" i="150"/>
  <c r="L43" i="242"/>
  <c r="O43" i="242" s="1"/>
  <c r="Q43" i="242" s="1"/>
  <c r="O2" i="179"/>
  <c r="O95" i="179" s="1"/>
  <c r="O91" i="179" s="1"/>
  <c r="O78" i="179"/>
  <c r="R78" i="159"/>
  <c r="O78" i="236"/>
  <c r="L100" i="242"/>
  <c r="O100" i="242" s="1"/>
  <c r="Q100" i="242" s="1"/>
  <c r="O2" i="236"/>
  <c r="O95" i="236" s="1"/>
  <c r="O91" i="236" s="1"/>
  <c r="R78" i="228"/>
  <c r="O78" i="196"/>
  <c r="L60" i="242"/>
  <c r="O60" i="242" s="1"/>
  <c r="Q60" i="242" s="1"/>
  <c r="O2" i="196"/>
  <c r="O95" i="196" s="1"/>
  <c r="O91" i="196" s="1"/>
  <c r="R78" i="188"/>
  <c r="O78" i="164"/>
  <c r="L28" i="242"/>
  <c r="O28" i="242" s="1"/>
  <c r="Q28" i="242" s="1"/>
  <c r="O2" i="164"/>
  <c r="O95" i="164" s="1"/>
  <c r="O91" i="164" s="1"/>
  <c r="R78" i="156"/>
  <c r="R77" i="207"/>
  <c r="R78" i="207" s="1"/>
  <c r="R78" i="167"/>
  <c r="R80" i="176"/>
  <c r="F25" i="191"/>
  <c r="F49" i="191" s="1"/>
  <c r="F2" i="191" s="1"/>
  <c r="L24" i="180"/>
  <c r="L25" i="180" s="1"/>
  <c r="F25" i="180"/>
  <c r="L24" i="218"/>
  <c r="L25" i="218" s="1"/>
  <c r="F25" i="218"/>
  <c r="R80" i="236"/>
  <c r="F83" i="192"/>
  <c r="R80" i="221"/>
  <c r="F83" i="176"/>
  <c r="L24" i="154"/>
  <c r="L25" i="154" s="1"/>
  <c r="F25" i="154"/>
  <c r="R79" i="218"/>
  <c r="F25" i="182"/>
  <c r="F49" i="182" s="1"/>
  <c r="L83" i="138"/>
  <c r="R82" i="230"/>
  <c r="L83" i="149"/>
  <c r="L63" i="242"/>
  <c r="O63" i="242" s="1"/>
  <c r="Q63" i="242" s="1"/>
  <c r="O2" i="199"/>
  <c r="O95" i="199" s="1"/>
  <c r="O91" i="199" s="1"/>
  <c r="O78" i="199"/>
  <c r="L93" i="242"/>
  <c r="O93" i="242" s="1"/>
  <c r="Q93" i="242" s="1"/>
  <c r="O78" i="229"/>
  <c r="O2" i="229"/>
  <c r="O95" i="229" s="1"/>
  <c r="O91" i="229" s="1"/>
  <c r="O78" i="197"/>
  <c r="L61" i="242"/>
  <c r="O61" i="242" s="1"/>
  <c r="Q61" i="242" s="1"/>
  <c r="O2" i="197"/>
  <c r="O95" i="197" s="1"/>
  <c r="O91" i="197" s="1"/>
  <c r="R77" i="189"/>
  <c r="R78" i="189" s="1"/>
  <c r="O78" i="157"/>
  <c r="L21" i="242"/>
  <c r="O21" i="242" s="1"/>
  <c r="Q21" i="242" s="1"/>
  <c r="O2" i="157"/>
  <c r="O95" i="157" s="1"/>
  <c r="O91" i="157" s="1"/>
  <c r="O78" i="149"/>
  <c r="L13" i="242"/>
  <c r="O13" i="242" s="1"/>
  <c r="Q13" i="242" s="1"/>
  <c r="O2" i="149"/>
  <c r="O95" i="149" s="1"/>
  <c r="O91" i="149" s="1"/>
  <c r="R71" i="225"/>
  <c r="R78" i="225" s="1"/>
  <c r="R71" i="161"/>
  <c r="R78" i="161" s="1"/>
  <c r="O78" i="203"/>
  <c r="L67" i="242"/>
  <c r="O67" i="242" s="1"/>
  <c r="Q67" i="242" s="1"/>
  <c r="O2" i="203"/>
  <c r="O95" i="203" s="1"/>
  <c r="O91" i="203" s="1"/>
  <c r="R77" i="163"/>
  <c r="R71" i="196"/>
  <c r="R78" i="196" s="1"/>
  <c r="L98" i="242"/>
  <c r="O98" i="242" s="1"/>
  <c r="Q98" i="242" s="1"/>
  <c r="O78" i="234"/>
  <c r="O2" i="234"/>
  <c r="O95" i="234" s="1"/>
  <c r="O91" i="234" s="1"/>
  <c r="R77" i="226"/>
  <c r="R78" i="226" s="1"/>
  <c r="R77" i="202"/>
  <c r="R78" i="202" s="1"/>
  <c r="R77" i="194"/>
  <c r="R77" i="162"/>
  <c r="R78" i="162" s="1"/>
  <c r="R77" i="154"/>
  <c r="R78" i="154" s="1"/>
  <c r="D109" i="239"/>
  <c r="R71" i="153"/>
  <c r="R78" i="153" s="1"/>
  <c r="O78" i="195"/>
  <c r="L59" i="242"/>
  <c r="O59" i="242" s="1"/>
  <c r="Q59" i="242" s="1"/>
  <c r="O2" i="195"/>
  <c r="O95" i="195" s="1"/>
  <c r="O91" i="195" s="1"/>
  <c r="R77" i="171"/>
  <c r="R78" i="171" s="1"/>
  <c r="R71" i="226"/>
  <c r="R71" i="210"/>
  <c r="R78" i="210" s="1"/>
  <c r="R71" i="194"/>
  <c r="R71" i="170"/>
  <c r="R78" i="170" s="1"/>
  <c r="R71" i="154"/>
  <c r="Q78" i="141"/>
  <c r="Q71" i="239"/>
  <c r="Q78" i="239" s="1"/>
  <c r="R77" i="224"/>
  <c r="L80" i="242"/>
  <c r="O80" i="242" s="1"/>
  <c r="Q80" i="242" s="1"/>
  <c r="O2" i="216"/>
  <c r="O95" i="216" s="1"/>
  <c r="O91" i="216" s="1"/>
  <c r="O78" i="216"/>
  <c r="L56" i="242"/>
  <c r="O56" i="242" s="1"/>
  <c r="Q56" i="242" s="1"/>
  <c r="O78" i="192"/>
  <c r="O2" i="192"/>
  <c r="O95" i="192" s="1"/>
  <c r="O91" i="192" s="1"/>
  <c r="R77" i="184"/>
  <c r="O78" i="160"/>
  <c r="L24" i="242"/>
  <c r="O24" i="242" s="1"/>
  <c r="Q24" i="242" s="1"/>
  <c r="O2" i="160"/>
  <c r="O95" i="160" s="1"/>
  <c r="O91" i="160" s="1"/>
  <c r="R77" i="152"/>
  <c r="R71" i="181"/>
  <c r="R78" i="181" s="1"/>
  <c r="O78" i="191"/>
  <c r="L55" i="242"/>
  <c r="O55" i="242" s="1"/>
  <c r="Q55" i="242" s="1"/>
  <c r="O2" i="191"/>
  <c r="O95" i="191" s="1"/>
  <c r="O91" i="191" s="1"/>
  <c r="R71" i="205"/>
  <c r="R78" i="205" s="1"/>
  <c r="R71" i="171"/>
  <c r="R71" i="155"/>
  <c r="R78" i="155" s="1"/>
  <c r="O78" i="225"/>
  <c r="L89" i="242"/>
  <c r="O89" i="242" s="1"/>
  <c r="Q89" i="242" s="1"/>
  <c r="O2" i="225"/>
  <c r="O95" i="225" s="1"/>
  <c r="O91" i="225" s="1"/>
  <c r="R77" i="217"/>
  <c r="R78" i="217" s="1"/>
  <c r="L81" i="242"/>
  <c r="O81" i="242" s="1"/>
  <c r="Q81" i="242" s="1"/>
  <c r="O78" i="217"/>
  <c r="O2" i="217"/>
  <c r="O95" i="217" s="1"/>
  <c r="O91" i="217" s="1"/>
  <c r="R77" i="209"/>
  <c r="R78" i="209" s="1"/>
  <c r="O78" i="185"/>
  <c r="L49" i="242"/>
  <c r="O49" i="242" s="1"/>
  <c r="Q49" i="242" s="1"/>
  <c r="O2" i="185"/>
  <c r="O95" i="185" s="1"/>
  <c r="O91" i="185" s="1"/>
  <c r="R77" i="177"/>
  <c r="R78" i="177" s="1"/>
  <c r="O78" i="153"/>
  <c r="L17" i="242"/>
  <c r="O17" i="242" s="1"/>
  <c r="Q17" i="242" s="1"/>
  <c r="O2" i="153"/>
  <c r="O95" i="153" s="1"/>
  <c r="O91" i="153" s="1"/>
  <c r="R77" i="145"/>
  <c r="O78" i="143"/>
  <c r="L7" i="242"/>
  <c r="O7" i="242" s="1"/>
  <c r="Q7" i="242" s="1"/>
  <c r="O2" i="143"/>
  <c r="O95" i="143" s="1"/>
  <c r="O91" i="143" s="1"/>
  <c r="R71" i="200"/>
  <c r="R78" i="200" s="1"/>
  <c r="R71" i="184"/>
  <c r="R71" i="168"/>
  <c r="R78" i="168" s="1"/>
  <c r="R71" i="152"/>
  <c r="O78" i="238"/>
  <c r="L102" i="242"/>
  <c r="O102" i="242" s="1"/>
  <c r="Q102" i="242" s="1"/>
  <c r="O2" i="238"/>
  <c r="O95" i="238" s="1"/>
  <c r="O91" i="238" s="1"/>
  <c r="L78" i="242"/>
  <c r="O2" i="214"/>
  <c r="O95" i="214" s="1"/>
  <c r="O91" i="214" s="1"/>
  <c r="O78" i="214"/>
  <c r="R77" i="206"/>
  <c r="O78" i="182"/>
  <c r="L46" i="242"/>
  <c r="O46" i="242" s="1"/>
  <c r="Q46" i="242" s="1"/>
  <c r="O2" i="182"/>
  <c r="O95" i="182" s="1"/>
  <c r="O91" i="182" s="1"/>
  <c r="O78" i="174"/>
  <c r="L38" i="242"/>
  <c r="O38" i="242" s="1"/>
  <c r="Q38" i="242" s="1"/>
  <c r="O2" i="174"/>
  <c r="O95" i="174" s="1"/>
  <c r="O91" i="174" s="1"/>
  <c r="O78" i="150"/>
  <c r="L14" i="242"/>
  <c r="O14" i="242" s="1"/>
  <c r="Q14" i="242" s="1"/>
  <c r="O2" i="150"/>
  <c r="O95" i="150" s="1"/>
  <c r="O91" i="150" s="1"/>
  <c r="R77" i="142"/>
  <c r="L6" i="242"/>
  <c r="O6" i="242" s="1"/>
  <c r="Q6" i="242" s="1"/>
  <c r="O78" i="142"/>
  <c r="O2" i="142"/>
  <c r="O95" i="142" s="1"/>
  <c r="O91" i="142" s="1"/>
  <c r="R71" i="197"/>
  <c r="R78" i="197" s="1"/>
  <c r="R77" i="231"/>
  <c r="R78" i="231" s="1"/>
  <c r="O78" i="159"/>
  <c r="L23" i="242"/>
  <c r="O23" i="242" s="1"/>
  <c r="Q23" i="242" s="1"/>
  <c r="O2" i="159"/>
  <c r="O95" i="159" s="1"/>
  <c r="O91" i="159" s="1"/>
  <c r="R71" i="238"/>
  <c r="R78" i="238" s="1"/>
  <c r="R71" i="222"/>
  <c r="R78" i="222" s="1"/>
  <c r="R71" i="206"/>
  <c r="R78" i="206" s="1"/>
  <c r="R71" i="190"/>
  <c r="R78" i="190" s="1"/>
  <c r="R71" i="174"/>
  <c r="R78" i="174" s="1"/>
  <c r="R71" i="158"/>
  <c r="R78" i="158" s="1"/>
  <c r="R71" i="142"/>
  <c r="O78" i="228"/>
  <c r="L92" i="242"/>
  <c r="O92" i="242" s="1"/>
  <c r="Q92" i="242" s="1"/>
  <c r="O2" i="228"/>
  <c r="O95" i="228" s="1"/>
  <c r="O91" i="228" s="1"/>
  <c r="R77" i="220"/>
  <c r="R78" i="220" s="1"/>
  <c r="O78" i="188"/>
  <c r="L52" i="242"/>
  <c r="O52" i="242" s="1"/>
  <c r="Q52" i="242" s="1"/>
  <c r="O2" i="188"/>
  <c r="O95" i="188" s="1"/>
  <c r="O91" i="188" s="1"/>
  <c r="R77" i="180"/>
  <c r="R78" i="180" s="1"/>
  <c r="O78" i="156"/>
  <c r="L20" i="242"/>
  <c r="O20" i="242" s="1"/>
  <c r="Q20" i="242" s="1"/>
  <c r="O2" i="156"/>
  <c r="O95" i="156" s="1"/>
  <c r="O91" i="156" s="1"/>
  <c r="R77" i="148"/>
  <c r="R71" i="165"/>
  <c r="R78" i="165" s="1"/>
  <c r="O78" i="167"/>
  <c r="L31" i="242"/>
  <c r="O31" i="242" s="1"/>
  <c r="Q31" i="242" s="1"/>
  <c r="O2" i="167"/>
  <c r="O95" i="167" s="1"/>
  <c r="O91" i="167" s="1"/>
  <c r="L24" i="144"/>
  <c r="L24" i="168"/>
  <c r="L24" i="155"/>
  <c r="L24" i="149"/>
  <c r="L25" i="149" s="1"/>
  <c r="L24" i="193"/>
  <c r="L24" i="205"/>
  <c r="L24" i="185"/>
  <c r="L25" i="185" s="1"/>
  <c r="L24" i="219"/>
  <c r="L24" i="210"/>
  <c r="R24" i="161"/>
  <c r="L24" i="225"/>
  <c r="L24" i="181"/>
  <c r="L24" i="169"/>
  <c r="L25" i="169" s="1"/>
  <c r="Q25" i="169" s="1"/>
  <c r="R25" i="169" s="1"/>
  <c r="L24" i="167"/>
  <c r="L24" i="179"/>
  <c r="L25" i="179" s="1"/>
  <c r="L24" i="138"/>
  <c r="L24" i="201"/>
  <c r="L25" i="201" s="1"/>
  <c r="L24" i="236"/>
  <c r="L25" i="236" s="1"/>
  <c r="L25" i="178"/>
  <c r="Q25" i="178" s="1"/>
  <c r="R25" i="178" s="1"/>
  <c r="L24" i="142"/>
  <c r="L25" i="142" s="1"/>
  <c r="L24" i="170"/>
  <c r="L24" i="212"/>
  <c r="L25" i="212" s="1"/>
  <c r="L83" i="233"/>
  <c r="R79" i="233"/>
  <c r="L83" i="182"/>
  <c r="L83" i="202"/>
  <c r="L83" i="208"/>
  <c r="D49" i="188"/>
  <c r="R79" i="174"/>
  <c r="F83" i="161"/>
  <c r="L37" i="218"/>
  <c r="F38" i="218"/>
  <c r="D49" i="190"/>
  <c r="L79" i="224"/>
  <c r="L83" i="224" s="1"/>
  <c r="F83" i="224"/>
  <c r="L37" i="221"/>
  <c r="L38" i="221" s="1"/>
  <c r="F38" i="221"/>
  <c r="D49" i="199"/>
  <c r="F83" i="147"/>
  <c r="D49" i="152"/>
  <c r="F83" i="178"/>
  <c r="L24" i="160"/>
  <c r="F49" i="160"/>
  <c r="F38" i="200"/>
  <c r="F49" i="200" s="1"/>
  <c r="R24" i="151"/>
  <c r="L25" i="151"/>
  <c r="R37" i="215"/>
  <c r="L38" i="215"/>
  <c r="L79" i="180"/>
  <c r="L83" i="180" s="1"/>
  <c r="F83" i="180"/>
  <c r="D49" i="140"/>
  <c r="D49" i="236"/>
  <c r="Q25" i="236"/>
  <c r="R79" i="141"/>
  <c r="R37" i="199"/>
  <c r="L38" i="199"/>
  <c r="D49" i="178"/>
  <c r="L83" i="158"/>
  <c r="F83" i="151"/>
  <c r="D49" i="220"/>
  <c r="D49" i="217"/>
  <c r="D49" i="166"/>
  <c r="L24" i="162"/>
  <c r="L25" i="162" s="1"/>
  <c r="F83" i="160"/>
  <c r="R24" i="144"/>
  <c r="L25" i="144"/>
  <c r="L49" i="144" s="1"/>
  <c r="F82" i="239"/>
  <c r="F83" i="185"/>
  <c r="L37" i="228"/>
  <c r="F38" i="228"/>
  <c r="R79" i="217"/>
  <c r="L83" i="217"/>
  <c r="L83" i="155"/>
  <c r="R37" i="141"/>
  <c r="L38" i="141"/>
  <c r="L24" i="207"/>
  <c r="L25" i="207" s="1"/>
  <c r="D49" i="204"/>
  <c r="L83" i="197"/>
  <c r="L83" i="190"/>
  <c r="L24" i="143"/>
  <c r="F49" i="143"/>
  <c r="L37" i="181"/>
  <c r="L38" i="181" s="1"/>
  <c r="F38" i="181"/>
  <c r="F49" i="181" s="1"/>
  <c r="F2" i="181" s="1"/>
  <c r="L25" i="161"/>
  <c r="D49" i="215"/>
  <c r="R37" i="164"/>
  <c r="L38" i="164"/>
  <c r="R24" i="170"/>
  <c r="L25" i="170"/>
  <c r="L37" i="154"/>
  <c r="L38" i="154" s="1"/>
  <c r="F38" i="154"/>
  <c r="R24" i="139"/>
  <c r="L25" i="139"/>
  <c r="L83" i="214"/>
  <c r="D49" i="233"/>
  <c r="L37" i="206"/>
  <c r="F38" i="206"/>
  <c r="L37" i="225"/>
  <c r="L38" i="225" s="1"/>
  <c r="F38" i="225"/>
  <c r="L79" i="201"/>
  <c r="L83" i="201" s="1"/>
  <c r="F83" i="201"/>
  <c r="R24" i="225"/>
  <c r="L25" i="225"/>
  <c r="R37" i="197"/>
  <c r="L38" i="197"/>
  <c r="F83" i="226"/>
  <c r="D49" i="235"/>
  <c r="D49" i="223"/>
  <c r="D49" i="169"/>
  <c r="L24" i="214"/>
  <c r="L25" i="214" s="1"/>
  <c r="L49" i="214" s="1"/>
  <c r="L2" i="214" s="1"/>
  <c r="L95" i="214" s="1"/>
  <c r="L91" i="214" s="1"/>
  <c r="L24" i="221"/>
  <c r="L25" i="221" s="1"/>
  <c r="L49" i="221" s="1"/>
  <c r="R79" i="223"/>
  <c r="L24" i="189"/>
  <c r="L25" i="189" s="1"/>
  <c r="F49" i="195"/>
  <c r="L24" i="172"/>
  <c r="R83" i="166"/>
  <c r="F38" i="159"/>
  <c r="L83" i="145"/>
  <c r="R83" i="145" s="1"/>
  <c r="D49" i="230"/>
  <c r="L24" i="222"/>
  <c r="L25" i="222" s="1"/>
  <c r="R37" i="196"/>
  <c r="L38" i="196"/>
  <c r="Q38" i="188"/>
  <c r="R38" i="188" s="1"/>
  <c r="D49" i="185"/>
  <c r="Q25" i="185"/>
  <c r="R25" i="185" s="1"/>
  <c r="D49" i="180"/>
  <c r="F83" i="238"/>
  <c r="R83" i="238" s="1"/>
  <c r="L79" i="225"/>
  <c r="L83" i="225" s="1"/>
  <c r="L24" i="223"/>
  <c r="L25" i="223" s="1"/>
  <c r="F49" i="223"/>
  <c r="F2" i="223" s="1"/>
  <c r="D49" i="216"/>
  <c r="Q38" i="211"/>
  <c r="R79" i="191"/>
  <c r="F83" i="191"/>
  <c r="L83" i="144"/>
  <c r="R37" i="236"/>
  <c r="L38" i="236"/>
  <c r="Q38" i="236" s="1"/>
  <c r="R38" i="236" s="1"/>
  <c r="R37" i="214"/>
  <c r="F38" i="214"/>
  <c r="F49" i="202"/>
  <c r="R79" i="202"/>
  <c r="F49" i="168"/>
  <c r="R37" i="143"/>
  <c r="L38" i="143"/>
  <c r="Q38" i="143" s="1"/>
  <c r="R37" i="212"/>
  <c r="L38" i="212"/>
  <c r="L49" i="212" s="1"/>
  <c r="F49" i="157"/>
  <c r="D49" i="213"/>
  <c r="L37" i="189"/>
  <c r="F38" i="189"/>
  <c r="F49" i="189" s="1"/>
  <c r="F2" i="189" s="1"/>
  <c r="D49" i="155"/>
  <c r="F83" i="205"/>
  <c r="L83" i="186"/>
  <c r="L79" i="159"/>
  <c r="L83" i="159" s="1"/>
  <c r="F83" i="143"/>
  <c r="R24" i="210"/>
  <c r="L25" i="210"/>
  <c r="L83" i="206"/>
  <c r="F83" i="203"/>
  <c r="R37" i="184"/>
  <c r="L38" i="184"/>
  <c r="R37" i="176"/>
  <c r="F38" i="176"/>
  <c r="R37" i="230"/>
  <c r="F38" i="230"/>
  <c r="L83" i="221"/>
  <c r="L82" i="218"/>
  <c r="R82" i="218" s="1"/>
  <c r="L83" i="179"/>
  <c r="F83" i="174"/>
  <c r="L83" i="161"/>
  <c r="L83" i="199"/>
  <c r="F49" i="193"/>
  <c r="F2" i="193" s="1"/>
  <c r="L83" i="157"/>
  <c r="L79" i="234"/>
  <c r="D49" i="203"/>
  <c r="R24" i="179"/>
  <c r="L83" i="162"/>
  <c r="R24" i="201"/>
  <c r="R80" i="208"/>
  <c r="L79" i="147"/>
  <c r="L83" i="147" s="1"/>
  <c r="R83" i="147" s="1"/>
  <c r="R82" i="140"/>
  <c r="L37" i="204"/>
  <c r="F38" i="204"/>
  <c r="D49" i="160"/>
  <c r="L24" i="224"/>
  <c r="F49" i="224"/>
  <c r="F83" i="194"/>
  <c r="L82" i="143"/>
  <c r="R82" i="143" s="1"/>
  <c r="D2" i="241"/>
  <c r="AL86" i="241"/>
  <c r="F83" i="212"/>
  <c r="D49" i="151"/>
  <c r="Q25" i="151"/>
  <c r="R25" i="151" s="1"/>
  <c r="R37" i="201"/>
  <c r="L38" i="201"/>
  <c r="L49" i="201" s="1"/>
  <c r="L2" i="201" s="1"/>
  <c r="L95" i="201" s="1"/>
  <c r="L91" i="201" s="1"/>
  <c r="R83" i="180"/>
  <c r="D49" i="150"/>
  <c r="L37" i="202"/>
  <c r="D49" i="165"/>
  <c r="L83" i="235"/>
  <c r="L37" i="231"/>
  <c r="F38" i="231"/>
  <c r="F49" i="231" s="1"/>
  <c r="R37" i="222"/>
  <c r="L38" i="222"/>
  <c r="Q38" i="222" s="1"/>
  <c r="L83" i="209"/>
  <c r="F49" i="198"/>
  <c r="L79" i="193"/>
  <c r="L83" i="184"/>
  <c r="L49" i="176"/>
  <c r="R79" i="168"/>
  <c r="L83" i="139"/>
  <c r="F38" i="139"/>
  <c r="F49" i="139" s="1"/>
  <c r="L24" i="220"/>
  <c r="F49" i="220"/>
  <c r="F83" i="196"/>
  <c r="D49" i="162"/>
  <c r="Q25" i="162"/>
  <c r="R25" i="162" s="1"/>
  <c r="L83" i="152"/>
  <c r="R79" i="208"/>
  <c r="D49" i="194"/>
  <c r="F83" i="164"/>
  <c r="R83" i="164" s="1"/>
  <c r="D49" i="159"/>
  <c r="D49" i="237"/>
  <c r="R79" i="198"/>
  <c r="L83" i="198"/>
  <c r="R79" i="182"/>
  <c r="F83" i="171"/>
  <c r="R82" i="166"/>
  <c r="F83" i="155"/>
  <c r="L37" i="138"/>
  <c r="L38" i="138" s="1"/>
  <c r="R24" i="205"/>
  <c r="L25" i="205"/>
  <c r="F49" i="212"/>
  <c r="F2" i="212" s="1"/>
  <c r="D38" i="239"/>
  <c r="R37" i="186"/>
  <c r="F49" i="204"/>
  <c r="L80" i="220"/>
  <c r="R80" i="220" s="1"/>
  <c r="F83" i="204"/>
  <c r="F83" i="197"/>
  <c r="R83" i="197" s="1"/>
  <c r="F83" i="190"/>
  <c r="L37" i="166"/>
  <c r="L38" i="166" s="1"/>
  <c r="L49" i="166" s="1"/>
  <c r="L2" i="166" s="1"/>
  <c r="L95" i="166" s="1"/>
  <c r="L91" i="166" s="1"/>
  <c r="D49" i="154"/>
  <c r="D49" i="143"/>
  <c r="L24" i="175"/>
  <c r="R24" i="238"/>
  <c r="L82" i="212"/>
  <c r="D49" i="182"/>
  <c r="F83" i="154"/>
  <c r="R79" i="138"/>
  <c r="D49" i="164"/>
  <c r="F49" i="161"/>
  <c r="F2" i="161" s="1"/>
  <c r="Q38" i="164"/>
  <c r="L37" i="207"/>
  <c r="F38" i="207"/>
  <c r="L37" i="174"/>
  <c r="L38" i="174" s="1"/>
  <c r="F38" i="174"/>
  <c r="R82" i="139"/>
  <c r="L83" i="200"/>
  <c r="D49" i="187"/>
  <c r="F83" i="172"/>
  <c r="R82" i="162"/>
  <c r="R24" i="156"/>
  <c r="D49" i="231"/>
  <c r="R83" i="201"/>
  <c r="F83" i="215"/>
  <c r="L24" i="208"/>
  <c r="L25" i="208" s="1"/>
  <c r="L49" i="208" s="1"/>
  <c r="L2" i="208" s="1"/>
  <c r="L95" i="208" s="1"/>
  <c r="L91" i="208" s="1"/>
  <c r="F49" i="208"/>
  <c r="F83" i="195"/>
  <c r="D49" i="173"/>
  <c r="R79" i="146"/>
  <c r="L83" i="146"/>
  <c r="R83" i="146" s="1"/>
  <c r="R24" i="138"/>
  <c r="L25" i="138"/>
  <c r="R24" i="168"/>
  <c r="L25" i="168"/>
  <c r="R24" i="181"/>
  <c r="L25" i="181"/>
  <c r="L49" i="181" s="1"/>
  <c r="L37" i="147"/>
  <c r="L38" i="147" s="1"/>
  <c r="F38" i="147"/>
  <c r="Q38" i="147" s="1"/>
  <c r="R24" i="193"/>
  <c r="L25" i="193"/>
  <c r="Q25" i="193" s="1"/>
  <c r="R25" i="193" s="1"/>
  <c r="L79" i="215"/>
  <c r="L24" i="209"/>
  <c r="F49" i="209"/>
  <c r="F49" i="225"/>
  <c r="F2" i="225" s="1"/>
  <c r="R37" i="155"/>
  <c r="L38" i="155"/>
  <c r="L79" i="195"/>
  <c r="R79" i="195" s="1"/>
  <c r="R37" i="165"/>
  <c r="L38" i="165"/>
  <c r="R24" i="149"/>
  <c r="L24" i="177"/>
  <c r="D49" i="211"/>
  <c r="D49" i="197"/>
  <c r="L37" i="195"/>
  <c r="F83" i="167"/>
  <c r="Q38" i="157"/>
  <c r="F2" i="155"/>
  <c r="L24" i="141"/>
  <c r="F24" i="239"/>
  <c r="L24" i="228"/>
  <c r="L37" i="220"/>
  <c r="R24" i="208"/>
  <c r="D49" i="189"/>
  <c r="Q25" i="189"/>
  <c r="L24" i="173"/>
  <c r="L82" i="156"/>
  <c r="R82" i="156" s="1"/>
  <c r="L80" i="154"/>
  <c r="L83" i="154" s="1"/>
  <c r="R83" i="154" s="1"/>
  <c r="D49" i="149"/>
  <c r="Q25" i="149"/>
  <c r="R25" i="149" s="1"/>
  <c r="L37" i="140"/>
  <c r="F38" i="140"/>
  <c r="R83" i="213"/>
  <c r="L24" i="206"/>
  <c r="F49" i="206"/>
  <c r="D49" i="195"/>
  <c r="D49" i="184"/>
  <c r="L79" i="177"/>
  <c r="R37" i="175"/>
  <c r="F38" i="175"/>
  <c r="D49" i="172"/>
  <c r="L37" i="159"/>
  <c r="L38" i="159" s="1"/>
  <c r="D49" i="158"/>
  <c r="L24" i="230"/>
  <c r="F49" i="230"/>
  <c r="F2" i="230" s="1"/>
  <c r="R24" i="222"/>
  <c r="Q38" i="196"/>
  <c r="D49" i="191"/>
  <c r="R24" i="185"/>
  <c r="R80" i="175"/>
  <c r="L24" i="235"/>
  <c r="R79" i="228"/>
  <c r="F83" i="228"/>
  <c r="L37" i="227"/>
  <c r="F38" i="227"/>
  <c r="R83" i="225"/>
  <c r="D49" i="218"/>
  <c r="L24" i="216"/>
  <c r="R38" i="211"/>
  <c r="F83" i="175"/>
  <c r="R24" i="169"/>
  <c r="R83" i="148"/>
  <c r="L37" i="223"/>
  <c r="D49" i="202"/>
  <c r="L80" i="167"/>
  <c r="L83" i="167" s="1"/>
  <c r="R24" i="214"/>
  <c r="D49" i="232"/>
  <c r="Q38" i="212"/>
  <c r="R38" i="212" s="1"/>
  <c r="L37" i="193"/>
  <c r="L38" i="193" s="1"/>
  <c r="D49" i="157"/>
  <c r="R24" i="221"/>
  <c r="L37" i="168"/>
  <c r="R24" i="155"/>
  <c r="L25" i="155"/>
  <c r="L49" i="155" s="1"/>
  <c r="L2" i="155" s="1"/>
  <c r="L95" i="155" s="1"/>
  <c r="L91" i="155" s="1"/>
  <c r="F2" i="148"/>
  <c r="L83" i="222"/>
  <c r="R83" i="222" s="1"/>
  <c r="L83" i="219"/>
  <c r="Q38" i="208"/>
  <c r="R38" i="208" s="1"/>
  <c r="L37" i="198"/>
  <c r="L79" i="192"/>
  <c r="L83" i="192" s="1"/>
  <c r="R83" i="192" s="1"/>
  <c r="F83" i="186"/>
  <c r="D49" i="181"/>
  <c r="L80" i="174"/>
  <c r="L83" i="174" s="1"/>
  <c r="R83" i="174" s="1"/>
  <c r="F83" i="170"/>
  <c r="R83" i="159"/>
  <c r="F83" i="153"/>
  <c r="D49" i="219"/>
  <c r="D49" i="210"/>
  <c r="Q25" i="210"/>
  <c r="R25" i="210" s="1"/>
  <c r="F83" i="206"/>
  <c r="R83" i="203"/>
  <c r="L37" i="194"/>
  <c r="F38" i="194"/>
  <c r="F49" i="194" s="1"/>
  <c r="F2" i="194" s="1"/>
  <c r="Q38" i="176"/>
  <c r="R38" i="176" s="1"/>
  <c r="F83" i="163"/>
  <c r="D49" i="153"/>
  <c r="F83" i="221"/>
  <c r="F83" i="187"/>
  <c r="R83" i="161"/>
  <c r="L37" i="235"/>
  <c r="L38" i="235" s="1"/>
  <c r="L83" i="227"/>
  <c r="R82" i="206"/>
  <c r="F83" i="199"/>
  <c r="L24" i="196"/>
  <c r="L25" i="196" s="1"/>
  <c r="D49" i="193"/>
  <c r="R37" i="187"/>
  <c r="L37" i="179"/>
  <c r="L38" i="179" s="1"/>
  <c r="Q38" i="179" s="1"/>
  <c r="R38" i="179" s="1"/>
  <c r="L24" i="174"/>
  <c r="F49" i="174"/>
  <c r="F2" i="174" s="1"/>
  <c r="L37" i="162"/>
  <c r="F38" i="162"/>
  <c r="F83" i="157"/>
  <c r="R37" i="221"/>
  <c r="F38" i="213"/>
  <c r="F49" i="179"/>
  <c r="F2" i="179" s="1"/>
  <c r="F83" i="162"/>
  <c r="D49" i="227"/>
  <c r="D49" i="201"/>
  <c r="Q25" i="201"/>
  <c r="R25" i="201" s="1"/>
  <c r="L24" i="199"/>
  <c r="L25" i="199" s="1"/>
  <c r="L49" i="199" s="1"/>
  <c r="L2" i="199" s="1"/>
  <c r="L95" i="199" s="1"/>
  <c r="L91" i="199" s="1"/>
  <c r="L24" i="183"/>
  <c r="L37" i="171"/>
  <c r="F38" i="171"/>
  <c r="L25" i="152"/>
  <c r="R37" i="224"/>
  <c r="L38" i="224"/>
  <c r="Q38" i="224" s="1"/>
  <c r="R79" i="220"/>
  <c r="F83" i="220"/>
  <c r="L79" i="229"/>
  <c r="L83" i="229" s="1"/>
  <c r="R83" i="229" s="1"/>
  <c r="R37" i="219"/>
  <c r="F38" i="219"/>
  <c r="D49" i="234"/>
  <c r="D49" i="224"/>
  <c r="L79" i="194"/>
  <c r="L83" i="194" s="1"/>
  <c r="F38" i="177"/>
  <c r="L83" i="169"/>
  <c r="Q38" i="217"/>
  <c r="R38" i="217" s="1"/>
  <c r="F49" i="151"/>
  <c r="F2" i="151" s="1"/>
  <c r="L24" i="140"/>
  <c r="L37" i="210"/>
  <c r="F38" i="210"/>
  <c r="F49" i="210" s="1"/>
  <c r="D49" i="171"/>
  <c r="R24" i="236"/>
  <c r="D49" i="200"/>
  <c r="D83" i="239"/>
  <c r="F83" i="235"/>
  <c r="R38" i="222"/>
  <c r="F83" i="209"/>
  <c r="R83" i="209" s="1"/>
  <c r="Q38" i="199"/>
  <c r="R38" i="199" s="1"/>
  <c r="D49" i="198"/>
  <c r="R79" i="184"/>
  <c r="R24" i="176"/>
  <c r="F49" i="176"/>
  <c r="F2" i="176" s="1"/>
  <c r="F83" i="168"/>
  <c r="R83" i="158"/>
  <c r="D49" i="142"/>
  <c r="Q25" i="142"/>
  <c r="R25" i="142" s="1"/>
  <c r="F83" i="139"/>
  <c r="R83" i="139" s="1"/>
  <c r="R80" i="226"/>
  <c r="L24" i="217"/>
  <c r="R82" i="208"/>
  <c r="F83" i="188"/>
  <c r="L37" i="182"/>
  <c r="L79" i="173"/>
  <c r="L83" i="173" s="1"/>
  <c r="R83" i="173" s="1"/>
  <c r="L37" i="169"/>
  <c r="F38" i="169"/>
  <c r="R24" i="166"/>
  <c r="F49" i="166"/>
  <c r="F2" i="166" s="1"/>
  <c r="F83" i="152"/>
  <c r="D49" i="144"/>
  <c r="Q25" i="144"/>
  <c r="R25" i="144" s="1"/>
  <c r="R80" i="138"/>
  <c r="R82" i="173"/>
  <c r="L25" i="237"/>
  <c r="Q25" i="237" s="1"/>
  <c r="L24" i="226"/>
  <c r="R83" i="217"/>
  <c r="F83" i="198"/>
  <c r="R37" i="192"/>
  <c r="F38" i="192"/>
  <c r="L83" i="171"/>
  <c r="R37" i="138"/>
  <c r="R82" i="146"/>
  <c r="F49" i="205"/>
  <c r="F2" i="205" s="1"/>
  <c r="R24" i="212"/>
  <c r="L38" i="178"/>
  <c r="F37" i="239"/>
  <c r="F38" i="141"/>
  <c r="L37" i="238"/>
  <c r="F38" i="238"/>
  <c r="D49" i="207"/>
  <c r="Q25" i="207"/>
  <c r="R25" i="207" s="1"/>
  <c r="L79" i="156"/>
  <c r="R79" i="156" s="1"/>
  <c r="F83" i="156"/>
  <c r="L24" i="204"/>
  <c r="R83" i="190"/>
  <c r="R37" i="166"/>
  <c r="R24" i="154"/>
  <c r="F49" i="154"/>
  <c r="F2" i="154" s="1"/>
  <c r="L80" i="195"/>
  <c r="L83" i="195" s="1"/>
  <c r="R83" i="195" s="1"/>
  <c r="R37" i="191"/>
  <c r="L38" i="191"/>
  <c r="Q38" i="191" s="1"/>
  <c r="R38" i="191" s="1"/>
  <c r="D49" i="175"/>
  <c r="D49" i="238"/>
  <c r="Q25" i="238"/>
  <c r="R25" i="238" s="1"/>
  <c r="R82" i="191"/>
  <c r="R80" i="237"/>
  <c r="F83" i="218"/>
  <c r="R82" i="186"/>
  <c r="L24" i="182"/>
  <c r="L25" i="182" s="1"/>
  <c r="R82" i="187"/>
  <c r="R37" i="181"/>
  <c r="R24" i="164"/>
  <c r="F49" i="164"/>
  <c r="F2" i="164" s="1"/>
  <c r="D49" i="161"/>
  <c r="Q25" i="161"/>
  <c r="R25" i="161" s="1"/>
  <c r="F38" i="152"/>
  <c r="D83" i="241"/>
  <c r="L37" i="216"/>
  <c r="F38" i="216"/>
  <c r="F49" i="215"/>
  <c r="F2" i="215" s="1"/>
  <c r="D49" i="147"/>
  <c r="L82" i="223"/>
  <c r="L83" i="223" s="1"/>
  <c r="R83" i="223" s="1"/>
  <c r="Q38" i="154"/>
  <c r="R38" i="154" s="1"/>
  <c r="F83" i="214"/>
  <c r="L24" i="192"/>
  <c r="D49" i="163"/>
  <c r="R79" i="149"/>
  <c r="F83" i="149"/>
  <c r="F49" i="233"/>
  <c r="L83" i="207"/>
  <c r="F83" i="200"/>
  <c r="R83" i="200" s="1"/>
  <c r="F49" i="187"/>
  <c r="L79" i="172"/>
  <c r="D49" i="156"/>
  <c r="Q25" i="156"/>
  <c r="R25" i="156" s="1"/>
  <c r="R37" i="225"/>
  <c r="D49" i="177"/>
  <c r="L38" i="145"/>
  <c r="F38" i="145"/>
  <c r="F49" i="145" s="1"/>
  <c r="F2" i="145" s="1"/>
  <c r="Q38" i="155"/>
  <c r="R38" i="155" s="1"/>
  <c r="D49" i="228"/>
  <c r="L24" i="229"/>
  <c r="F49" i="229"/>
  <c r="F2" i="229" s="1"/>
  <c r="R82" i="171"/>
  <c r="L83" i="191"/>
  <c r="R83" i="191" s="1"/>
  <c r="R24" i="167"/>
  <c r="L25" i="167"/>
  <c r="L49" i="167" s="1"/>
  <c r="L2" i="167" s="1"/>
  <c r="L95" i="167" s="1"/>
  <c r="L91" i="167" s="1"/>
  <c r="L79" i="232"/>
  <c r="L83" i="232" s="1"/>
  <c r="F83" i="232"/>
  <c r="F2" i="232" s="1"/>
  <c r="R83" i="205"/>
  <c r="D49" i="146"/>
  <c r="R24" i="219"/>
  <c r="L25" i="219"/>
  <c r="L49" i="219" s="1"/>
  <c r="L2" i="219" s="1"/>
  <c r="L95" i="219" s="1"/>
  <c r="L91" i="219" s="1"/>
  <c r="R37" i="172"/>
  <c r="F38" i="172"/>
  <c r="F38" i="156"/>
  <c r="L37" i="170"/>
  <c r="F38" i="170"/>
  <c r="F49" i="170" s="1"/>
  <c r="F2" i="170" s="1"/>
  <c r="D49" i="186"/>
  <c r="R37" i="157"/>
  <c r="R79" i="238"/>
  <c r="Q38" i="197"/>
  <c r="R38" i="197" s="1"/>
  <c r="L37" i="203"/>
  <c r="L38" i="203" s="1"/>
  <c r="F38" i="203"/>
  <c r="F49" i="203" s="1"/>
  <c r="F2" i="203" s="1"/>
  <c r="R82" i="226"/>
  <c r="F83" i="202"/>
  <c r="R37" i="145"/>
  <c r="L24" i="211"/>
  <c r="F49" i="197"/>
  <c r="F2" i="197" s="1"/>
  <c r="R80" i="157"/>
  <c r="D49" i="209"/>
  <c r="R24" i="186"/>
  <c r="F49" i="186"/>
  <c r="F2" i="186" s="1"/>
  <c r="R38" i="157"/>
  <c r="D49" i="225"/>
  <c r="Q25" i="225"/>
  <c r="R25" i="225" s="1"/>
  <c r="L80" i="215"/>
  <c r="R80" i="215" s="1"/>
  <c r="D49" i="141"/>
  <c r="D25" i="239"/>
  <c r="L79" i="183"/>
  <c r="F49" i="228"/>
  <c r="F2" i="228" s="1"/>
  <c r="R79" i="211"/>
  <c r="F83" i="211"/>
  <c r="R83" i="211" s="1"/>
  <c r="D49" i="208"/>
  <c r="Q25" i="208"/>
  <c r="R25" i="208" s="1"/>
  <c r="R82" i="192"/>
  <c r="R24" i="189"/>
  <c r="Q38" i="165"/>
  <c r="R38" i="165" s="1"/>
  <c r="R80" i="143"/>
  <c r="D49" i="138"/>
  <c r="Q25" i="138"/>
  <c r="R25" i="138" s="1"/>
  <c r="R37" i="150"/>
  <c r="F38" i="150"/>
  <c r="F38" i="237"/>
  <c r="D49" i="229"/>
  <c r="R82" i="220"/>
  <c r="R79" i="213"/>
  <c r="D49" i="206"/>
  <c r="L24" i="195"/>
  <c r="L24" i="188"/>
  <c r="F49" i="188"/>
  <c r="F2" i="188" s="1"/>
  <c r="L24" i="184"/>
  <c r="F49" i="184"/>
  <c r="R79" i="177"/>
  <c r="Q38" i="175"/>
  <c r="R38" i="175" s="1"/>
  <c r="R79" i="166"/>
  <c r="L37" i="163"/>
  <c r="L38" i="163" s="1"/>
  <c r="R82" i="161"/>
  <c r="Q38" i="159"/>
  <c r="R38" i="159" s="1"/>
  <c r="L79" i="226"/>
  <c r="D49" i="222"/>
  <c r="Q25" i="222"/>
  <c r="Q49" i="222" s="1"/>
  <c r="Q2" i="222" s="1"/>
  <c r="Q95" i="222" s="1"/>
  <c r="Q91" i="222" s="1"/>
  <c r="F2" i="185"/>
  <c r="R24" i="180"/>
  <c r="F49" i="180"/>
  <c r="F2" i="180" s="1"/>
  <c r="R80" i="238"/>
  <c r="F49" i="235"/>
  <c r="F2" i="235" s="1"/>
  <c r="F83" i="233"/>
  <c r="R83" i="228"/>
  <c r="R79" i="225"/>
  <c r="R24" i="223"/>
  <c r="R24" i="218"/>
  <c r="F49" i="218"/>
  <c r="F2" i="218" s="1"/>
  <c r="R37" i="211"/>
  <c r="L37" i="209"/>
  <c r="L83" i="175"/>
  <c r="F49" i="169"/>
  <c r="Q38" i="214"/>
  <c r="R38" i="214" s="1"/>
  <c r="L24" i="202"/>
  <c r="F38" i="153"/>
  <c r="D49" i="214"/>
  <c r="Q25" i="214"/>
  <c r="Q49" i="214" s="1"/>
  <c r="Q2" i="214" s="1"/>
  <c r="Q95" i="214" s="1"/>
  <c r="Q91" i="214" s="1"/>
  <c r="D49" i="168"/>
  <c r="Q25" i="168"/>
  <c r="R25" i="168" s="1"/>
  <c r="R79" i="139"/>
  <c r="L24" i="232"/>
  <c r="Q38" i="193"/>
  <c r="R38" i="193" s="1"/>
  <c r="L37" i="180"/>
  <c r="D49" i="167"/>
  <c r="Q25" i="167"/>
  <c r="R25" i="167" s="1"/>
  <c r="L24" i="157"/>
  <c r="D49" i="221"/>
  <c r="Q25" i="221"/>
  <c r="R25" i="221" s="1"/>
  <c r="F49" i="213"/>
  <c r="F2" i="213" s="1"/>
  <c r="L24" i="148"/>
  <c r="R79" i="232"/>
  <c r="F83" i="219"/>
  <c r="R37" i="208"/>
  <c r="R79" i="205"/>
  <c r="R80" i="193"/>
  <c r="R82" i="177"/>
  <c r="L79" i="170"/>
  <c r="R79" i="159"/>
  <c r="L79" i="153"/>
  <c r="L79" i="142"/>
  <c r="F83" i="142"/>
  <c r="R79" i="143"/>
  <c r="R79" i="237"/>
  <c r="F83" i="237"/>
  <c r="R83" i="237" s="1"/>
  <c r="L79" i="231"/>
  <c r="F83" i="231"/>
  <c r="F49" i="219"/>
  <c r="F2" i="219" s="1"/>
  <c r="R83" i="206"/>
  <c r="R82" i="198"/>
  <c r="Q38" i="184"/>
  <c r="Q38" i="172"/>
  <c r="R38" i="172" s="1"/>
  <c r="R80" i="166"/>
  <c r="R37" i="147"/>
  <c r="L79" i="140"/>
  <c r="L83" i="140" s="1"/>
  <c r="R83" i="140" s="1"/>
  <c r="R37" i="144"/>
  <c r="F38" i="144"/>
  <c r="F49" i="144" s="1"/>
  <c r="Q38" i="230"/>
  <c r="R38" i="230" s="1"/>
  <c r="R82" i="211"/>
  <c r="L37" i="205"/>
  <c r="L79" i="187"/>
  <c r="R37" i="183"/>
  <c r="F38" i="183"/>
  <c r="Q38" i="183" s="1"/>
  <c r="R83" i="179"/>
  <c r="L79" i="165"/>
  <c r="L83" i="165" s="1"/>
  <c r="R83" i="165" s="1"/>
  <c r="R79" i="161"/>
  <c r="R82" i="237"/>
  <c r="Q38" i="235"/>
  <c r="R38" i="235" s="1"/>
  <c r="F83" i="227"/>
  <c r="R83" i="227" s="1"/>
  <c r="L79" i="210"/>
  <c r="F83" i="210"/>
  <c r="R83" i="199"/>
  <c r="D49" i="196"/>
  <c r="Q25" i="196"/>
  <c r="R25" i="196" s="1"/>
  <c r="F49" i="190"/>
  <c r="F2" i="190" s="1"/>
  <c r="Q38" i="187"/>
  <c r="R38" i="187" s="1"/>
  <c r="R37" i="179"/>
  <c r="D49" i="174"/>
  <c r="R83" i="157"/>
  <c r="R37" i="146"/>
  <c r="F38" i="146"/>
  <c r="Q38" i="146" s="1"/>
  <c r="F83" i="141"/>
  <c r="F80" i="239"/>
  <c r="L37" i="142"/>
  <c r="F38" i="142"/>
  <c r="F49" i="142" s="1"/>
  <c r="F2" i="142" s="1"/>
  <c r="R79" i="224"/>
  <c r="Q38" i="221"/>
  <c r="R38" i="221" s="1"/>
  <c r="L24" i="203"/>
  <c r="D49" i="179"/>
  <c r="Q25" i="179"/>
  <c r="R25" i="179" s="1"/>
  <c r="R83" i="162"/>
  <c r="L24" i="227"/>
  <c r="F49" i="227"/>
  <c r="F2" i="227" s="1"/>
  <c r="L37" i="234"/>
  <c r="R24" i="199"/>
  <c r="D49" i="183"/>
  <c r="R79" i="147"/>
  <c r="R24" i="152"/>
  <c r="L79" i="181"/>
  <c r="L83" i="181" s="1"/>
  <c r="R83" i="181" s="1"/>
  <c r="L79" i="178"/>
  <c r="L83" i="178" s="1"/>
  <c r="F83" i="144"/>
  <c r="R83" i="144" s="1"/>
  <c r="R79" i="229"/>
  <c r="Q38" i="219"/>
  <c r="R38" i="219" s="1"/>
  <c r="L80" i="163"/>
  <c r="R80" i="163" s="1"/>
  <c r="L24" i="234"/>
  <c r="F49" i="234"/>
  <c r="F2" i="234" s="1"/>
  <c r="R80" i="209"/>
  <c r="R83" i="194"/>
  <c r="L37" i="177"/>
  <c r="L38" i="177" s="1"/>
  <c r="F83" i="169"/>
  <c r="L37" i="149"/>
  <c r="L37" i="232"/>
  <c r="L79" i="212"/>
  <c r="R79" i="212" s="1"/>
  <c r="L37" i="200"/>
  <c r="L38" i="200" s="1"/>
  <c r="Q38" i="200" s="1"/>
  <c r="R37" i="167"/>
  <c r="F38" i="167"/>
  <c r="F49" i="167" s="1"/>
  <c r="F2" i="167" s="1"/>
  <c r="Q38" i="215"/>
  <c r="R38" i="215"/>
  <c r="R79" i="180"/>
  <c r="L24" i="150"/>
  <c r="F49" i="150"/>
  <c r="F2" i="150" s="1"/>
  <c r="R82" i="238"/>
  <c r="L37" i="226"/>
  <c r="F38" i="226"/>
  <c r="L79" i="189"/>
  <c r="L83" i="189" s="1"/>
  <c r="R83" i="189" s="1"/>
  <c r="L24" i="171"/>
  <c r="L25" i="171" s="1"/>
  <c r="Q25" i="171" s="1"/>
  <c r="L24" i="165"/>
  <c r="L25" i="165" s="1"/>
  <c r="L49" i="165" s="1"/>
  <c r="L2" i="165" s="1"/>
  <c r="L95" i="165" s="1"/>
  <c r="L91" i="165" s="1"/>
  <c r="F49" i="236"/>
  <c r="F2" i="236" s="1"/>
  <c r="L24" i="200"/>
  <c r="L37" i="185"/>
  <c r="F79" i="239"/>
  <c r="F49" i="222"/>
  <c r="F2" i="222" s="1"/>
  <c r="L24" i="198"/>
  <c r="R79" i="193"/>
  <c r="F83" i="184"/>
  <c r="R24" i="178"/>
  <c r="D49" i="176"/>
  <c r="Q25" i="176"/>
  <c r="Q49" i="176" s="1"/>
  <c r="Q2" i="176" s="1"/>
  <c r="Q95" i="176" s="1"/>
  <c r="Q91" i="176" s="1"/>
  <c r="R79" i="158"/>
  <c r="L79" i="151"/>
  <c r="L83" i="151" s="1"/>
  <c r="R83" i="151" s="1"/>
  <c r="L37" i="148"/>
  <c r="L38" i="148" s="1"/>
  <c r="R80" i="152"/>
  <c r="L38" i="139"/>
  <c r="L79" i="230"/>
  <c r="L83" i="230" s="1"/>
  <c r="R83" i="230" s="1"/>
  <c r="F49" i="217"/>
  <c r="F2" i="217" s="1"/>
  <c r="L79" i="196"/>
  <c r="L82" i="193"/>
  <c r="R82" i="193" s="1"/>
  <c r="L83" i="188"/>
  <c r="L79" i="176"/>
  <c r="L83" i="176" s="1"/>
  <c r="R83" i="176" s="1"/>
  <c r="R79" i="173"/>
  <c r="R24" i="162"/>
  <c r="L79" i="160"/>
  <c r="L83" i="160" s="1"/>
  <c r="R83" i="160" s="1"/>
  <c r="R80" i="158"/>
  <c r="L82" i="141"/>
  <c r="L83" i="141" s="1"/>
  <c r="R37" i="229"/>
  <c r="L38" i="229"/>
  <c r="Q38" i="229" s="1"/>
  <c r="F83" i="208"/>
  <c r="R83" i="208" s="1"/>
  <c r="L24" i="194"/>
  <c r="L79" i="185"/>
  <c r="L83" i="185" s="1"/>
  <c r="R83" i="185" s="1"/>
  <c r="R80" i="182"/>
  <c r="R79" i="164"/>
  <c r="L24" i="159"/>
  <c r="L25" i="159" s="1"/>
  <c r="L49" i="159" s="1"/>
  <c r="L2" i="159" s="1"/>
  <c r="L95" i="159" s="1"/>
  <c r="L91" i="159" s="1"/>
  <c r="R24" i="237"/>
  <c r="D49" i="226"/>
  <c r="R83" i="198"/>
  <c r="F83" i="182"/>
  <c r="R79" i="155"/>
  <c r="R80" i="149"/>
  <c r="Q38" i="138"/>
  <c r="R38" i="138" s="1"/>
  <c r="D49" i="205"/>
  <c r="Q25" i="205"/>
  <c r="D49" i="212"/>
  <c r="Q25" i="212"/>
  <c r="Q49" i="212" s="1"/>
  <c r="Q2" i="212" s="1"/>
  <c r="Q95" i="212" s="1"/>
  <c r="Q91" i="212" s="1"/>
  <c r="F49" i="178"/>
  <c r="F2" i="178" s="1"/>
  <c r="Q38" i="186"/>
  <c r="R38" i="186" s="1"/>
  <c r="R37" i="160"/>
  <c r="L38" i="160"/>
  <c r="Q38" i="160" s="1"/>
  <c r="R38" i="160" s="1"/>
  <c r="R24" i="207"/>
  <c r="L83" i="204"/>
  <c r="R79" i="197"/>
  <c r="R79" i="190"/>
  <c r="Q38" i="166"/>
  <c r="L49" i="154"/>
  <c r="L79" i="216"/>
  <c r="L83" i="216" s="1"/>
  <c r="R83" i="216" s="1"/>
  <c r="F49" i="175"/>
  <c r="F2" i="175" s="1"/>
  <c r="R24" i="182"/>
  <c r="R79" i="154"/>
  <c r="F83" i="138"/>
  <c r="R83" i="138" s="1"/>
  <c r="D49" i="145"/>
  <c r="Q38" i="181"/>
  <c r="R38" i="181" s="1"/>
  <c r="L49" i="164"/>
  <c r="L2" i="164" s="1"/>
  <c r="L95" i="164" s="1"/>
  <c r="L91" i="164" s="1"/>
  <c r="L24" i="215"/>
  <c r="R38" i="164"/>
  <c r="L24" i="147"/>
  <c r="L25" i="147" s="1"/>
  <c r="L49" i="147" s="1"/>
  <c r="L2" i="147" s="1"/>
  <c r="L95" i="147" s="1"/>
  <c r="L91" i="147" s="1"/>
  <c r="D49" i="170"/>
  <c r="Q25" i="170"/>
  <c r="R25" i="170" s="1"/>
  <c r="R37" i="154"/>
  <c r="D49" i="139"/>
  <c r="Q25" i="139"/>
  <c r="R25" i="139" s="1"/>
  <c r="D49" i="192"/>
  <c r="R37" i="174"/>
  <c r="L24" i="163"/>
  <c r="L25" i="163" s="1"/>
  <c r="L49" i="163" s="1"/>
  <c r="R83" i="149"/>
  <c r="L24" i="233"/>
  <c r="F83" i="207"/>
  <c r="R83" i="207" s="1"/>
  <c r="R79" i="200"/>
  <c r="L24" i="187"/>
  <c r="L25" i="187" s="1"/>
  <c r="L49" i="187" s="1"/>
  <c r="L80" i="150"/>
  <c r="L80" i="239" s="1"/>
  <c r="L37" i="173"/>
  <c r="L38" i="173" s="1"/>
  <c r="Q38" i="173" s="1"/>
  <c r="L24" i="231"/>
  <c r="Q38" i="225"/>
  <c r="R38" i="225" s="1"/>
  <c r="R79" i="201"/>
  <c r="D49" i="16"/>
  <c r="Q28" i="16"/>
  <c r="R28" i="16" s="1"/>
  <c r="Q4" i="16"/>
  <c r="R4" i="16" s="1"/>
  <c r="Q3" i="16"/>
  <c r="R3" i="16" s="1"/>
  <c r="Q8" i="16"/>
  <c r="R8" i="16" s="1"/>
  <c r="Q59" i="16"/>
  <c r="R59" i="16" s="1"/>
  <c r="Q7" i="16"/>
  <c r="R7" i="16" s="1"/>
  <c r="O12" i="16"/>
  <c r="R12" i="16" s="1"/>
  <c r="P25" i="16"/>
  <c r="Q9" i="16"/>
  <c r="R9" i="16" s="1"/>
  <c r="N25" i="16"/>
  <c r="Q46" i="16"/>
  <c r="R46" i="16" s="1"/>
  <c r="Q16" i="16"/>
  <c r="R16" i="16" s="1"/>
  <c r="Q31" i="16"/>
  <c r="R31" i="16" s="1"/>
  <c r="M25" i="16"/>
  <c r="Q5" i="16"/>
  <c r="R5" i="16" s="1"/>
  <c r="Q29" i="16"/>
  <c r="R29" i="16" s="1"/>
  <c r="I25" i="16"/>
  <c r="O76" i="16"/>
  <c r="R76" i="16" s="1"/>
  <c r="J38" i="16"/>
  <c r="J25" i="16"/>
  <c r="N38" i="16"/>
  <c r="O93" i="16"/>
  <c r="J93" i="16"/>
  <c r="M93" i="16"/>
  <c r="L38" i="16"/>
  <c r="L93" i="16"/>
  <c r="H93" i="16"/>
  <c r="F93" i="16"/>
  <c r="M38" i="16"/>
  <c r="Q30" i="16"/>
  <c r="R30" i="16" s="1"/>
  <c r="Q27" i="16"/>
  <c r="R27" i="16" s="1"/>
  <c r="Q17" i="16"/>
  <c r="R17" i="16" s="1"/>
  <c r="Q33" i="16"/>
  <c r="R33" i="16" s="1"/>
  <c r="K25" i="16"/>
  <c r="Q10" i="16"/>
  <c r="R10" i="16" s="1"/>
  <c r="F38" i="16"/>
  <c r="Q32" i="16"/>
  <c r="R32" i="16" s="1"/>
  <c r="H38" i="16"/>
  <c r="P38" i="16"/>
  <c r="G25" i="16"/>
  <c r="O38" i="16"/>
  <c r="Q48" i="16"/>
  <c r="R48" i="16" s="1"/>
  <c r="K77" i="16"/>
  <c r="Q13" i="16"/>
  <c r="R13" i="16" s="1"/>
  <c r="Q14" i="16"/>
  <c r="R14" i="16" s="1"/>
  <c r="G38" i="16"/>
  <c r="Q34" i="16"/>
  <c r="R34" i="16" s="1"/>
  <c r="H25" i="16"/>
  <c r="K93" i="16"/>
  <c r="I93" i="16"/>
  <c r="R47" i="16"/>
  <c r="Q6" i="16"/>
  <c r="R6" i="16" s="1"/>
  <c r="G93" i="16"/>
  <c r="P93" i="16"/>
  <c r="L77" i="16"/>
  <c r="M77" i="16"/>
  <c r="K38" i="16"/>
  <c r="I38" i="16"/>
  <c r="L25" i="16"/>
  <c r="L92" i="16"/>
  <c r="R24" i="16"/>
  <c r="F25" i="16"/>
  <c r="L83" i="16"/>
  <c r="R83" i="16" s="1"/>
  <c r="I77" i="16"/>
  <c r="O53" i="16"/>
  <c r="R53" i="16" s="1"/>
  <c r="Q58" i="16"/>
  <c r="R58" i="16" s="1"/>
  <c r="Q26" i="16"/>
  <c r="R26" i="16" s="1"/>
  <c r="O74" i="16"/>
  <c r="R74" i="16" s="1"/>
  <c r="O52" i="16"/>
  <c r="R52" i="16" s="1"/>
  <c r="O75" i="16"/>
  <c r="R75" i="16" s="1"/>
  <c r="G77" i="16"/>
  <c r="H77" i="16"/>
  <c r="J77" i="16"/>
  <c r="O54" i="16"/>
  <c r="R54" i="16" s="1"/>
  <c r="O64" i="16"/>
  <c r="R64" i="16" s="1"/>
  <c r="H92" i="16"/>
  <c r="N77" i="16"/>
  <c r="F92" i="16"/>
  <c r="L89" i="16"/>
  <c r="R89" i="16" s="1"/>
  <c r="Q57" i="16"/>
  <c r="R57" i="16" s="1"/>
  <c r="O65" i="16"/>
  <c r="R65" i="16" s="1"/>
  <c r="O50" i="16"/>
  <c r="R50" i="16" s="1"/>
  <c r="Q61" i="16"/>
  <c r="R61" i="16" s="1"/>
  <c r="O73" i="16"/>
  <c r="R73" i="16" s="1"/>
  <c r="O66" i="16"/>
  <c r="R66" i="16" s="1"/>
  <c r="Q56" i="16"/>
  <c r="R56" i="16" s="1"/>
  <c r="Q60" i="16"/>
  <c r="R60" i="16" s="1"/>
  <c r="D86" i="16"/>
  <c r="F86" i="16" s="1"/>
  <c r="Q55" i="16"/>
  <c r="R55" i="16" s="1"/>
  <c r="M71" i="16"/>
  <c r="I71" i="16"/>
  <c r="F77" i="16"/>
  <c r="O51" i="16"/>
  <c r="H71" i="16"/>
  <c r="L71" i="16"/>
  <c r="N71" i="16"/>
  <c r="P71" i="16"/>
  <c r="P78" i="16" s="1"/>
  <c r="F71" i="16"/>
  <c r="J71" i="16"/>
  <c r="G71" i="16"/>
  <c r="K71" i="16"/>
  <c r="R83" i="224" l="1"/>
  <c r="F2" i="224"/>
  <c r="F25" i="239"/>
  <c r="R78" i="145"/>
  <c r="Q38" i="141"/>
  <c r="F38" i="239"/>
  <c r="O109" i="142"/>
  <c r="L6" i="243" s="1"/>
  <c r="O87" i="142"/>
  <c r="O87" i="150"/>
  <c r="O109" i="150"/>
  <c r="L14" i="243" s="1"/>
  <c r="O87" i="174"/>
  <c r="O109" i="174"/>
  <c r="L38" i="243" s="1"/>
  <c r="O87" i="214"/>
  <c r="O109" i="214"/>
  <c r="L78" i="243" s="1"/>
  <c r="O109" i="217"/>
  <c r="L81" i="243" s="1"/>
  <c r="O87" i="217"/>
  <c r="O87" i="225"/>
  <c r="O109" i="225"/>
  <c r="L89" i="243" s="1"/>
  <c r="O109" i="191"/>
  <c r="L55" i="243" s="1"/>
  <c r="O87" i="191"/>
  <c r="R78" i="152"/>
  <c r="O109" i="216"/>
  <c r="L80" i="243" s="1"/>
  <c r="O87" i="216"/>
  <c r="O109" i="195"/>
  <c r="L59" i="243" s="1"/>
  <c r="O87" i="195"/>
  <c r="O109" i="203"/>
  <c r="L67" i="243" s="1"/>
  <c r="O87" i="203"/>
  <c r="O109" i="229"/>
  <c r="L93" i="243" s="1"/>
  <c r="O87" i="229"/>
  <c r="O87" i="158"/>
  <c r="O109" i="158"/>
  <c r="L22" i="243" s="1"/>
  <c r="O109" i="193"/>
  <c r="L57" i="243" s="1"/>
  <c r="O87" i="193"/>
  <c r="O109" i="233"/>
  <c r="L97" i="243" s="1"/>
  <c r="O87" i="233"/>
  <c r="O87" i="232"/>
  <c r="O109" i="232"/>
  <c r="L96" i="243" s="1"/>
  <c r="R78" i="239"/>
  <c r="O109" i="170"/>
  <c r="L34" i="243" s="1"/>
  <c r="O87" i="170"/>
  <c r="O109" i="210"/>
  <c r="L74" i="243" s="1"/>
  <c r="O87" i="210"/>
  <c r="O109" i="205"/>
  <c r="L69" i="243" s="1"/>
  <c r="O87" i="205"/>
  <c r="O109" i="237"/>
  <c r="L101" i="243" s="1"/>
  <c r="O87" i="237"/>
  <c r="O87" i="201"/>
  <c r="O109" i="201"/>
  <c r="L65" i="243" s="1"/>
  <c r="R78" i="163"/>
  <c r="O109" i="218"/>
  <c r="L82" i="243" s="1"/>
  <c r="O87" i="218"/>
  <c r="O109" i="221"/>
  <c r="L85" i="243" s="1"/>
  <c r="O87" i="221"/>
  <c r="O87" i="177"/>
  <c r="O109" i="177"/>
  <c r="L41" i="243" s="1"/>
  <c r="O87" i="184"/>
  <c r="O109" i="184"/>
  <c r="L48" i="243" s="1"/>
  <c r="R71" i="239"/>
  <c r="O109" i="154"/>
  <c r="L18" i="243" s="1"/>
  <c r="O87" i="154"/>
  <c r="O109" i="178"/>
  <c r="L42" i="243" s="1"/>
  <c r="O87" i="178"/>
  <c r="O109" i="226"/>
  <c r="L90" i="243" s="1"/>
  <c r="O87" i="226"/>
  <c r="O109" i="181"/>
  <c r="L45" i="243" s="1"/>
  <c r="O87" i="181"/>
  <c r="O109" i="189"/>
  <c r="L53" i="243" s="1"/>
  <c r="O87" i="189"/>
  <c r="L83" i="168"/>
  <c r="R49" i="176"/>
  <c r="F2" i="144"/>
  <c r="F2" i="187"/>
  <c r="F2" i="199"/>
  <c r="F95" i="199" s="1"/>
  <c r="L49" i="138"/>
  <c r="L2" i="138" s="1"/>
  <c r="L95" i="138" s="1"/>
  <c r="L91" i="138" s="1"/>
  <c r="R83" i="171"/>
  <c r="F2" i="196"/>
  <c r="L49" i="236"/>
  <c r="L2" i="236" s="1"/>
  <c r="L95" i="236" s="1"/>
  <c r="L91" i="236" s="1"/>
  <c r="L49" i="225"/>
  <c r="O109" i="156"/>
  <c r="L20" i="243" s="1"/>
  <c r="O87" i="156"/>
  <c r="L103" i="242"/>
  <c r="O78" i="242"/>
  <c r="Q78" i="242" s="1"/>
  <c r="O109" i="160"/>
  <c r="L24" i="243" s="1"/>
  <c r="O87" i="160"/>
  <c r="O109" i="199"/>
  <c r="L63" i="243" s="1"/>
  <c r="O87" i="199"/>
  <c r="O87" i="236"/>
  <c r="O109" i="236"/>
  <c r="L100" i="243" s="1"/>
  <c r="O109" i="190"/>
  <c r="L54" i="243" s="1"/>
  <c r="O87" i="190"/>
  <c r="O109" i="168"/>
  <c r="L32" i="243" s="1"/>
  <c r="O87" i="168"/>
  <c r="O87" i="224"/>
  <c r="O109" i="224"/>
  <c r="L88" i="243" s="1"/>
  <c r="O87" i="202"/>
  <c r="O109" i="202"/>
  <c r="L66" i="243" s="1"/>
  <c r="O87" i="138"/>
  <c r="O109" i="138"/>
  <c r="L3" i="243" s="1"/>
  <c r="O87" i="211"/>
  <c r="O109" i="211"/>
  <c r="L75" i="243" s="1"/>
  <c r="O109" i="230"/>
  <c r="L94" i="243" s="1"/>
  <c r="O87" i="230"/>
  <c r="R78" i="224"/>
  <c r="O87" i="144"/>
  <c r="O109" i="144"/>
  <c r="L8" i="243" s="1"/>
  <c r="O109" i="176"/>
  <c r="L40" i="243" s="1"/>
  <c r="O87" i="176"/>
  <c r="O109" i="208"/>
  <c r="L72" i="243" s="1"/>
  <c r="O87" i="208"/>
  <c r="O95" i="141"/>
  <c r="O2" i="239"/>
  <c r="O109" i="146"/>
  <c r="L10" i="243" s="1"/>
  <c r="O87" i="146"/>
  <c r="O109" i="186"/>
  <c r="L50" i="243" s="1"/>
  <c r="O87" i="186"/>
  <c r="O109" i="140"/>
  <c r="L5" i="243" s="1"/>
  <c r="O87" i="140"/>
  <c r="O109" i="213"/>
  <c r="L77" i="243" s="1"/>
  <c r="O87" i="213"/>
  <c r="O109" i="175"/>
  <c r="L39" i="243" s="1"/>
  <c r="O87" i="175"/>
  <c r="O109" i="148"/>
  <c r="L12" i="243" s="1"/>
  <c r="O87" i="148"/>
  <c r="O109" i="215"/>
  <c r="L79" i="243" s="1"/>
  <c r="O87" i="215"/>
  <c r="O109" i="173"/>
  <c r="L37" i="243" s="1"/>
  <c r="O87" i="173"/>
  <c r="R83" i="188"/>
  <c r="R83" i="168"/>
  <c r="Q38" i="177"/>
  <c r="R38" i="177" s="1"/>
  <c r="O87" i="167"/>
  <c r="O109" i="167"/>
  <c r="L31" i="243" s="1"/>
  <c r="O109" i="188"/>
  <c r="L52" i="243" s="1"/>
  <c r="O87" i="188"/>
  <c r="O87" i="159"/>
  <c r="O109" i="159"/>
  <c r="L23" i="243" s="1"/>
  <c r="O109" i="143"/>
  <c r="L7" i="243" s="1"/>
  <c r="O87" i="143"/>
  <c r="O87" i="153"/>
  <c r="O109" i="153"/>
  <c r="L17" i="243" s="1"/>
  <c r="R78" i="184"/>
  <c r="O87" i="157"/>
  <c r="O109" i="157"/>
  <c r="L21" i="243" s="1"/>
  <c r="O87" i="164"/>
  <c r="O109" i="164"/>
  <c r="L28" i="243" s="1"/>
  <c r="O87" i="179"/>
  <c r="O109" i="179"/>
  <c r="L43" i="243" s="1"/>
  <c r="O109" i="183"/>
  <c r="L47" i="243" s="1"/>
  <c r="O87" i="183"/>
  <c r="O109" i="161"/>
  <c r="L25" i="243" s="1"/>
  <c r="O87" i="161"/>
  <c r="O87" i="187"/>
  <c r="O109" i="187"/>
  <c r="L51" i="243" s="1"/>
  <c r="O109" i="200"/>
  <c r="L64" i="243" s="1"/>
  <c r="O87" i="200"/>
  <c r="O87" i="223"/>
  <c r="O109" i="223"/>
  <c r="L87" i="243" s="1"/>
  <c r="O109" i="162"/>
  <c r="L26" i="243" s="1"/>
  <c r="O87" i="162"/>
  <c r="O109" i="227"/>
  <c r="L91" i="243" s="1"/>
  <c r="O87" i="227"/>
  <c r="O109" i="139"/>
  <c r="L4" i="243" s="1"/>
  <c r="O87" i="139"/>
  <c r="O109" i="172"/>
  <c r="L36" i="243" s="1"/>
  <c r="O87" i="172"/>
  <c r="O87" i="166"/>
  <c r="O109" i="166"/>
  <c r="L30" i="243" s="1"/>
  <c r="O109" i="198"/>
  <c r="L62" i="243" s="1"/>
  <c r="O87" i="198"/>
  <c r="O109" i="151"/>
  <c r="L15" i="243" s="1"/>
  <c r="O87" i="151"/>
  <c r="O103" i="242"/>
  <c r="Q2" i="242"/>
  <c r="O109" i="180"/>
  <c r="L44" i="243" s="1"/>
  <c r="O87" i="180"/>
  <c r="O109" i="204"/>
  <c r="L68" i="243" s="1"/>
  <c r="O87" i="204"/>
  <c r="O109" i="212"/>
  <c r="L76" i="243" s="1"/>
  <c r="O87" i="212"/>
  <c r="O109" i="220"/>
  <c r="L84" i="243" s="1"/>
  <c r="O87" i="220"/>
  <c r="O109" i="147"/>
  <c r="L11" i="243" s="1"/>
  <c r="O87" i="147"/>
  <c r="O87" i="171"/>
  <c r="O109" i="171"/>
  <c r="L35" i="243" s="1"/>
  <c r="O87" i="163"/>
  <c r="O109" i="163"/>
  <c r="L27" i="243" s="1"/>
  <c r="L38" i="233"/>
  <c r="Q38" i="233" s="1"/>
  <c r="R38" i="233" s="1"/>
  <c r="R37" i="233"/>
  <c r="F2" i="182"/>
  <c r="O109" i="228"/>
  <c r="L92" i="243" s="1"/>
  <c r="O87" i="228"/>
  <c r="R78" i="142"/>
  <c r="O87" i="182"/>
  <c r="O109" i="182"/>
  <c r="L46" i="243" s="1"/>
  <c r="O109" i="238"/>
  <c r="L102" i="243" s="1"/>
  <c r="O87" i="238"/>
  <c r="O87" i="185"/>
  <c r="O109" i="185"/>
  <c r="L49" i="243" s="1"/>
  <c r="O87" i="192"/>
  <c r="O109" i="192"/>
  <c r="L56" i="243" s="1"/>
  <c r="R78" i="194"/>
  <c r="O109" i="234"/>
  <c r="L98" i="243" s="1"/>
  <c r="O87" i="234"/>
  <c r="O87" i="149"/>
  <c r="O109" i="149"/>
  <c r="L13" i="243" s="1"/>
  <c r="O87" i="197"/>
  <c r="O109" i="197"/>
  <c r="L61" i="243" s="1"/>
  <c r="O109" i="196"/>
  <c r="L60" i="243" s="1"/>
  <c r="O87" i="196"/>
  <c r="O87" i="222"/>
  <c r="O109" i="222"/>
  <c r="L86" i="243" s="1"/>
  <c r="O87" i="155"/>
  <c r="O109" i="155"/>
  <c r="L19" i="243" s="1"/>
  <c r="O87" i="165"/>
  <c r="O109" i="165"/>
  <c r="L29" i="243" s="1"/>
  <c r="O109" i="235"/>
  <c r="L99" i="243" s="1"/>
  <c r="O87" i="235"/>
  <c r="O109" i="207"/>
  <c r="L71" i="243" s="1"/>
  <c r="O87" i="207"/>
  <c r="O109" i="219"/>
  <c r="L83" i="243" s="1"/>
  <c r="O87" i="219"/>
  <c r="O87" i="169"/>
  <c r="O109" i="169"/>
  <c r="L33" i="243" s="1"/>
  <c r="O109" i="231"/>
  <c r="L95" i="243" s="1"/>
  <c r="O87" i="231"/>
  <c r="O109" i="206"/>
  <c r="L70" i="243" s="1"/>
  <c r="O87" i="206"/>
  <c r="O87" i="145"/>
  <c r="O109" i="145"/>
  <c r="L9" i="243" s="1"/>
  <c r="O87" i="209"/>
  <c r="O109" i="209"/>
  <c r="L73" i="243" s="1"/>
  <c r="O87" i="152"/>
  <c r="O109" i="152"/>
  <c r="L16" i="243" s="1"/>
  <c r="O87" i="194"/>
  <c r="O109" i="194"/>
  <c r="L58" i="243" s="1"/>
  <c r="R25" i="176"/>
  <c r="Q25" i="181"/>
  <c r="R25" i="181" s="1"/>
  <c r="R25" i="212"/>
  <c r="R24" i="142"/>
  <c r="Q25" i="186"/>
  <c r="R25" i="186" s="1"/>
  <c r="F95" i="182"/>
  <c r="R83" i="141"/>
  <c r="F95" i="144"/>
  <c r="F95" i="232"/>
  <c r="L109" i="201"/>
  <c r="I65" i="243" s="1"/>
  <c r="L87" i="201"/>
  <c r="L109" i="166"/>
  <c r="I30" i="243" s="1"/>
  <c r="L87" i="166"/>
  <c r="F95" i="189"/>
  <c r="F95" i="170"/>
  <c r="F95" i="187"/>
  <c r="F95" i="203"/>
  <c r="F95" i="194"/>
  <c r="F95" i="196"/>
  <c r="L109" i="214"/>
  <c r="I78" i="243" s="1"/>
  <c r="L87" i="214"/>
  <c r="L87" i="147"/>
  <c r="L109" i="147"/>
  <c r="I11" i="243" s="1"/>
  <c r="Q87" i="212"/>
  <c r="Q109" i="212"/>
  <c r="N76" i="243" s="1"/>
  <c r="L83" i="196"/>
  <c r="R83" i="196" s="1"/>
  <c r="R79" i="196"/>
  <c r="F95" i="222"/>
  <c r="F95" i="236"/>
  <c r="F95" i="150"/>
  <c r="F95" i="234"/>
  <c r="F95" i="201"/>
  <c r="R80" i="239"/>
  <c r="F95" i="190"/>
  <c r="R79" i="153"/>
  <c r="L83" i="153"/>
  <c r="R83" i="153" s="1"/>
  <c r="L25" i="202"/>
  <c r="R24" i="202"/>
  <c r="F95" i="188"/>
  <c r="L38" i="237"/>
  <c r="Q38" i="237" s="1"/>
  <c r="R37" i="237"/>
  <c r="Q49" i="138"/>
  <c r="Q2" i="138" s="1"/>
  <c r="Q95" i="138" s="1"/>
  <c r="Q91" i="138" s="1"/>
  <c r="F95" i="228"/>
  <c r="Q49" i="225"/>
  <c r="Q2" i="225" s="1"/>
  <c r="Q95" i="225" s="1"/>
  <c r="Q91" i="225" s="1"/>
  <c r="F95" i="186"/>
  <c r="F95" i="197"/>
  <c r="L38" i="170"/>
  <c r="R37" i="170"/>
  <c r="Q38" i="144"/>
  <c r="R24" i="229"/>
  <c r="L25" i="229"/>
  <c r="L83" i="172"/>
  <c r="R83" i="172" s="1"/>
  <c r="R79" i="172"/>
  <c r="Q25" i="147"/>
  <c r="Q49" i="147" s="1"/>
  <c r="Q2" i="147" s="1"/>
  <c r="Q95" i="147" s="1"/>
  <c r="Q91" i="147" s="1"/>
  <c r="R37" i="216"/>
  <c r="L38" i="216"/>
  <c r="R24" i="226"/>
  <c r="L25" i="226"/>
  <c r="L38" i="190"/>
  <c r="Q38" i="190" s="1"/>
  <c r="R38" i="190" s="1"/>
  <c r="R37" i="190"/>
  <c r="R79" i="176"/>
  <c r="R24" i="217"/>
  <c r="L25" i="217"/>
  <c r="Q38" i="139"/>
  <c r="R38" i="139" s="1"/>
  <c r="L38" i="210"/>
  <c r="R37" i="210"/>
  <c r="R37" i="177"/>
  <c r="R79" i="181"/>
  <c r="L38" i="171"/>
  <c r="Q38" i="171" s="1"/>
  <c r="R38" i="171" s="1"/>
  <c r="R37" i="171"/>
  <c r="R38" i="146"/>
  <c r="F95" i="174"/>
  <c r="R83" i="219"/>
  <c r="F49" i="216"/>
  <c r="F2" i="216" s="1"/>
  <c r="Q49" i="196"/>
  <c r="Q2" i="196" s="1"/>
  <c r="Q95" i="196" s="1"/>
  <c r="Q91" i="196" s="1"/>
  <c r="R24" i="230"/>
  <c r="L25" i="230"/>
  <c r="L49" i="230" s="1"/>
  <c r="L2" i="230" s="1"/>
  <c r="L95" i="230" s="1"/>
  <c r="L91" i="230" s="1"/>
  <c r="L83" i="177"/>
  <c r="R83" i="177" s="1"/>
  <c r="L25" i="206"/>
  <c r="R24" i="206"/>
  <c r="R37" i="140"/>
  <c r="L38" i="140"/>
  <c r="F49" i="177"/>
  <c r="F2" i="177" s="1"/>
  <c r="L83" i="215"/>
  <c r="R83" i="215" s="1"/>
  <c r="Q38" i="163"/>
  <c r="R38" i="163" s="1"/>
  <c r="R82" i="223"/>
  <c r="Q25" i="164"/>
  <c r="Q49" i="164" s="1"/>
  <c r="Q2" i="164" s="1"/>
  <c r="Q95" i="164" s="1"/>
  <c r="Q91" i="164" s="1"/>
  <c r="L83" i="212"/>
  <c r="L2" i="212" s="1"/>
  <c r="F2" i="204"/>
  <c r="Q25" i="159"/>
  <c r="Q49" i="159" s="1"/>
  <c r="Q2" i="159" s="1"/>
  <c r="Q95" i="159" s="1"/>
  <c r="Q91" i="159" s="1"/>
  <c r="R83" i="152"/>
  <c r="F2" i="220"/>
  <c r="R37" i="139"/>
  <c r="Q38" i="148"/>
  <c r="R38" i="148" s="1"/>
  <c r="L49" i="178"/>
  <c r="L2" i="178" s="1"/>
  <c r="L95" i="178" s="1"/>
  <c r="L91" i="178" s="1"/>
  <c r="L38" i="231"/>
  <c r="R37" i="231"/>
  <c r="L109" i="236"/>
  <c r="I100" i="243" s="1"/>
  <c r="L87" i="236"/>
  <c r="R37" i="202"/>
  <c r="L38" i="202"/>
  <c r="Q38" i="202" s="1"/>
  <c r="R38" i="202" s="1"/>
  <c r="F49" i="152"/>
  <c r="F2" i="152" s="1"/>
  <c r="R79" i="234"/>
  <c r="L83" i="234"/>
  <c r="R83" i="234" s="1"/>
  <c r="R24" i="196"/>
  <c r="R38" i="147"/>
  <c r="L83" i="163"/>
  <c r="R83" i="163" s="1"/>
  <c r="F49" i="146"/>
  <c r="F2" i="146" s="1"/>
  <c r="R79" i="192"/>
  <c r="F2" i="168"/>
  <c r="F49" i="214"/>
  <c r="F2" i="214" s="1"/>
  <c r="Q25" i="180"/>
  <c r="L49" i="196"/>
  <c r="L2" i="196" s="1"/>
  <c r="L95" i="196" s="1"/>
  <c r="L91" i="196" s="1"/>
  <c r="R24" i="158"/>
  <c r="L25" i="158"/>
  <c r="R38" i="143"/>
  <c r="F2" i="211"/>
  <c r="Q25" i="163"/>
  <c r="Q49" i="163" s="1"/>
  <c r="Q2" i="163" s="1"/>
  <c r="Q95" i="163" s="1"/>
  <c r="Q91" i="163" s="1"/>
  <c r="F49" i="163"/>
  <c r="F2" i="163" s="1"/>
  <c r="R83" i="214"/>
  <c r="R24" i="147"/>
  <c r="F95" i="181"/>
  <c r="R82" i="212"/>
  <c r="Q38" i="178"/>
  <c r="R38" i="178" s="1"/>
  <c r="R83" i="182"/>
  <c r="R37" i="228"/>
  <c r="L38" i="228"/>
  <c r="R38" i="229"/>
  <c r="Q49" i="236"/>
  <c r="Q2" i="236" s="1"/>
  <c r="Q95" i="236" s="1"/>
  <c r="Q91" i="236" s="1"/>
  <c r="F49" i="171"/>
  <c r="F2" i="171" s="1"/>
  <c r="Q38" i="201"/>
  <c r="R83" i="178"/>
  <c r="R38" i="224"/>
  <c r="Q25" i="199"/>
  <c r="Q49" i="199" s="1"/>
  <c r="Q2" i="199" s="1"/>
  <c r="Q95" i="199" s="1"/>
  <c r="Q91" i="199" s="1"/>
  <c r="L49" i="179"/>
  <c r="L2" i="179" s="1"/>
  <c r="L95" i="179" s="1"/>
  <c r="L91" i="179" s="1"/>
  <c r="R37" i="218"/>
  <c r="L38" i="218"/>
  <c r="L83" i="143"/>
  <c r="R83" i="202"/>
  <c r="R80" i="167"/>
  <c r="R24" i="231"/>
  <c r="L25" i="231"/>
  <c r="F95" i="175"/>
  <c r="L2" i="154"/>
  <c r="L95" i="154" s="1"/>
  <c r="L91" i="154" s="1"/>
  <c r="R49" i="212"/>
  <c r="F95" i="217"/>
  <c r="F95" i="142"/>
  <c r="L109" i="165"/>
  <c r="I29" i="243" s="1"/>
  <c r="L87" i="165"/>
  <c r="L25" i="150"/>
  <c r="L49" i="150" s="1"/>
  <c r="R24" i="150"/>
  <c r="F95" i="167"/>
  <c r="L38" i="232"/>
  <c r="Q38" i="232" s="1"/>
  <c r="R38" i="232" s="1"/>
  <c r="R37" i="232"/>
  <c r="L25" i="234"/>
  <c r="R24" i="234"/>
  <c r="F95" i="227"/>
  <c r="Q49" i="179"/>
  <c r="Q2" i="179" s="1"/>
  <c r="Q95" i="179" s="1"/>
  <c r="Q91" i="179" s="1"/>
  <c r="F83" i="239"/>
  <c r="R24" i="190"/>
  <c r="L83" i="187"/>
  <c r="R83" i="187" s="1"/>
  <c r="R79" i="187"/>
  <c r="L83" i="231"/>
  <c r="R83" i="231" s="1"/>
  <c r="R79" i="231"/>
  <c r="F95" i="213"/>
  <c r="R24" i="232"/>
  <c r="L25" i="232"/>
  <c r="L38" i="151"/>
  <c r="R37" i="151"/>
  <c r="R37" i="209"/>
  <c r="L38" i="209"/>
  <c r="Q38" i="209" s="1"/>
  <c r="R38" i="209" s="1"/>
  <c r="F95" i="235"/>
  <c r="F95" i="185"/>
  <c r="R79" i="226"/>
  <c r="L83" i="226"/>
  <c r="R83" i="226" s="1"/>
  <c r="R24" i="188"/>
  <c r="L25" i="188"/>
  <c r="L49" i="188" s="1"/>
  <c r="L2" i="188" s="1"/>
  <c r="L95" i="188" s="1"/>
  <c r="L91" i="188" s="1"/>
  <c r="R49" i="138"/>
  <c r="R37" i="203"/>
  <c r="L83" i="183"/>
  <c r="R83" i="183" s="1"/>
  <c r="R79" i="183"/>
  <c r="D49" i="239"/>
  <c r="L25" i="197"/>
  <c r="L49" i="197" s="1"/>
  <c r="L2" i="197" s="1"/>
  <c r="L95" i="197" s="1"/>
  <c r="L91" i="197" s="1"/>
  <c r="R24" i="197"/>
  <c r="Q49" i="186"/>
  <c r="Q2" i="186" s="1"/>
  <c r="Q95" i="186" s="1"/>
  <c r="Q91" i="186" s="1"/>
  <c r="L109" i="167"/>
  <c r="I31" i="243" s="1"/>
  <c r="L87" i="167"/>
  <c r="Q38" i="203"/>
  <c r="R38" i="203" s="1"/>
  <c r="F2" i="233"/>
  <c r="R37" i="182"/>
  <c r="L38" i="182"/>
  <c r="Q38" i="182" s="1"/>
  <c r="R38" i="182" s="1"/>
  <c r="R37" i="148"/>
  <c r="F95" i="176"/>
  <c r="R24" i="183"/>
  <c r="L25" i="183"/>
  <c r="F95" i="179"/>
  <c r="R24" i="174"/>
  <c r="L25" i="174"/>
  <c r="Q49" i="193"/>
  <c r="Q2" i="193" s="1"/>
  <c r="Q95" i="193" s="1"/>
  <c r="Q91" i="193" s="1"/>
  <c r="Q25" i="219"/>
  <c r="Q49" i="219" s="1"/>
  <c r="Q2" i="219" s="1"/>
  <c r="Q95" i="219" s="1"/>
  <c r="Q91" i="219" s="1"/>
  <c r="L38" i="198"/>
  <c r="Q38" i="198" s="1"/>
  <c r="R38" i="198" s="1"/>
  <c r="R37" i="198"/>
  <c r="R37" i="168"/>
  <c r="L38" i="168"/>
  <c r="R83" i="175"/>
  <c r="R24" i="216"/>
  <c r="L25" i="216"/>
  <c r="L49" i="216" s="1"/>
  <c r="L2" i="216" s="1"/>
  <c r="L95" i="216" s="1"/>
  <c r="L91" i="216" s="1"/>
  <c r="R38" i="196"/>
  <c r="R25" i="189"/>
  <c r="R37" i="220"/>
  <c r="L38" i="220"/>
  <c r="L24" i="239"/>
  <c r="L25" i="141"/>
  <c r="R24" i="141"/>
  <c r="R83" i="167"/>
  <c r="L25" i="177"/>
  <c r="R24" i="177"/>
  <c r="F95" i="225"/>
  <c r="L49" i="193"/>
  <c r="L2" i="181"/>
  <c r="L95" i="181" s="1"/>
  <c r="L91" i="181" s="1"/>
  <c r="L109" i="138"/>
  <c r="I3" i="243" s="1"/>
  <c r="L87" i="138"/>
  <c r="F49" i="156"/>
  <c r="F2" i="156" s="1"/>
  <c r="R37" i="207"/>
  <c r="L38" i="207"/>
  <c r="R49" i="164"/>
  <c r="F49" i="238"/>
  <c r="F2" i="238" s="1"/>
  <c r="Q25" i="154"/>
  <c r="Q49" i="154" s="1"/>
  <c r="Q2" i="154" s="1"/>
  <c r="Q95" i="154" s="1"/>
  <c r="Q91" i="154" s="1"/>
  <c r="R37" i="178"/>
  <c r="R25" i="237"/>
  <c r="R24" i="220"/>
  <c r="L25" i="220"/>
  <c r="L49" i="220" s="1"/>
  <c r="R83" i="184"/>
  <c r="R83" i="235"/>
  <c r="R79" i="194"/>
  <c r="R79" i="165"/>
  <c r="R83" i="221"/>
  <c r="L49" i="210"/>
  <c r="F2" i="157"/>
  <c r="Q25" i="230"/>
  <c r="Q49" i="230" s="1"/>
  <c r="Q2" i="230" s="1"/>
  <c r="Q95" i="230" s="1"/>
  <c r="Q91" i="230" s="1"/>
  <c r="F49" i="172"/>
  <c r="F2" i="172" s="1"/>
  <c r="F2" i="138"/>
  <c r="R37" i="206"/>
  <c r="L38" i="206"/>
  <c r="R24" i="163"/>
  <c r="L49" i="139"/>
  <c r="L2" i="139" s="1"/>
  <c r="L95" i="139" s="1"/>
  <c r="L91" i="139" s="1"/>
  <c r="L49" i="170"/>
  <c r="L83" i="218"/>
  <c r="F49" i="207"/>
  <c r="F2" i="207" s="1"/>
  <c r="L37" i="239"/>
  <c r="F49" i="237"/>
  <c r="F2" i="237" s="1"/>
  <c r="Q25" i="166"/>
  <c r="Q49" i="166" s="1"/>
  <c r="Q2" i="166" s="1"/>
  <c r="Q95" i="166" s="1"/>
  <c r="Q91" i="166" s="1"/>
  <c r="L79" i="239"/>
  <c r="R79" i="239" s="1"/>
  <c r="R25" i="236"/>
  <c r="R24" i="171"/>
  <c r="R38" i="200"/>
  <c r="Q38" i="150"/>
  <c r="R38" i="150" s="1"/>
  <c r="R80" i="154"/>
  <c r="R24" i="233"/>
  <c r="L25" i="233"/>
  <c r="L25" i="215"/>
  <c r="R24" i="215"/>
  <c r="F95" i="178"/>
  <c r="R25" i="205"/>
  <c r="L109" i="159"/>
  <c r="I23" i="243" s="1"/>
  <c r="L87" i="159"/>
  <c r="R24" i="194"/>
  <c r="L25" i="194"/>
  <c r="R82" i="141"/>
  <c r="L82" i="239"/>
  <c r="R82" i="239" s="1"/>
  <c r="Q109" i="176"/>
  <c r="N40" i="243" s="1"/>
  <c r="Q87" i="176"/>
  <c r="R37" i="185"/>
  <c r="L38" i="185"/>
  <c r="L49" i="171"/>
  <c r="L2" i="171" s="1"/>
  <c r="L95" i="171" s="1"/>
  <c r="L91" i="171" s="1"/>
  <c r="L38" i="226"/>
  <c r="Q38" i="226" s="1"/>
  <c r="R37" i="226"/>
  <c r="R37" i="149"/>
  <c r="L38" i="149"/>
  <c r="R24" i="227"/>
  <c r="L25" i="227"/>
  <c r="Q25" i="227" s="1"/>
  <c r="R49" i="179"/>
  <c r="L38" i="205"/>
  <c r="Q38" i="205" s="1"/>
  <c r="R38" i="205" s="1"/>
  <c r="R37" i="205"/>
  <c r="L83" i="142"/>
  <c r="R83" i="142" s="1"/>
  <c r="R79" i="142"/>
  <c r="L83" i="170"/>
  <c r="R83" i="170" s="1"/>
  <c r="R79" i="170"/>
  <c r="L25" i="148"/>
  <c r="R24" i="148"/>
  <c r="L25" i="213"/>
  <c r="Q25" i="213" s="1"/>
  <c r="R24" i="213"/>
  <c r="L25" i="157"/>
  <c r="R24" i="157"/>
  <c r="L38" i="180"/>
  <c r="R37" i="180"/>
  <c r="R25" i="214"/>
  <c r="R25" i="222"/>
  <c r="F2" i="184"/>
  <c r="L25" i="195"/>
  <c r="R24" i="195"/>
  <c r="F95" i="173"/>
  <c r="R49" i="225"/>
  <c r="R24" i="211"/>
  <c r="L25" i="211"/>
  <c r="R49" i="186"/>
  <c r="L38" i="156"/>
  <c r="R37" i="156"/>
  <c r="F95" i="191"/>
  <c r="R24" i="187"/>
  <c r="F49" i="192"/>
  <c r="F2" i="192" s="1"/>
  <c r="F95" i="215"/>
  <c r="R83" i="218"/>
  <c r="R79" i="216"/>
  <c r="L38" i="238"/>
  <c r="L49" i="238" s="1"/>
  <c r="L2" i="238" s="1"/>
  <c r="L95" i="238" s="1"/>
  <c r="L91" i="238" s="1"/>
  <c r="R37" i="238"/>
  <c r="R79" i="160"/>
  <c r="R37" i="169"/>
  <c r="L38" i="169"/>
  <c r="R79" i="230"/>
  <c r="R79" i="151"/>
  <c r="R24" i="165"/>
  <c r="R79" i="189"/>
  <c r="L25" i="140"/>
  <c r="Q25" i="140" s="1"/>
  <c r="R24" i="140"/>
  <c r="R83" i="169"/>
  <c r="Q25" i="234"/>
  <c r="R25" i="234" s="1"/>
  <c r="R37" i="158"/>
  <c r="L38" i="158"/>
  <c r="L87" i="199"/>
  <c r="L109" i="199"/>
  <c r="I63" i="243" s="1"/>
  <c r="Q49" i="201"/>
  <c r="Q2" i="201" s="1"/>
  <c r="Q95" i="201" s="1"/>
  <c r="Q91" i="201" s="1"/>
  <c r="R49" i="193"/>
  <c r="R79" i="140"/>
  <c r="R37" i="194"/>
  <c r="L38" i="194"/>
  <c r="F95" i="148"/>
  <c r="L38" i="223"/>
  <c r="R37" i="223"/>
  <c r="R24" i="235"/>
  <c r="L25" i="235"/>
  <c r="R37" i="163"/>
  <c r="L83" i="156"/>
  <c r="R83" i="156" s="1"/>
  <c r="R24" i="228"/>
  <c r="L25" i="228"/>
  <c r="F95" i="155"/>
  <c r="R37" i="195"/>
  <c r="L38" i="195"/>
  <c r="Q38" i="145"/>
  <c r="R38" i="145" s="1"/>
  <c r="F2" i="209"/>
  <c r="F2" i="208"/>
  <c r="Q25" i="187"/>
  <c r="Q49" i="187" s="1"/>
  <c r="Q2" i="187" s="1"/>
  <c r="Q95" i="187" s="1"/>
  <c r="Q91" i="187" s="1"/>
  <c r="Q38" i="174"/>
  <c r="F2" i="139"/>
  <c r="Q38" i="216"/>
  <c r="F95" i="161"/>
  <c r="R24" i="145"/>
  <c r="L25" i="145"/>
  <c r="Q25" i="182"/>
  <c r="Q49" i="182" s="1"/>
  <c r="Q2" i="182" s="1"/>
  <c r="Q95" i="182" s="1"/>
  <c r="Q91" i="182" s="1"/>
  <c r="R83" i="204"/>
  <c r="F95" i="212"/>
  <c r="Q38" i="192"/>
  <c r="R38" i="192" s="1"/>
  <c r="L83" i="193"/>
  <c r="R83" i="193" s="1"/>
  <c r="Q25" i="165"/>
  <c r="Q49" i="165" s="1"/>
  <c r="Q2" i="165" s="1"/>
  <c r="Q95" i="165" s="1"/>
  <c r="Q91" i="165" s="1"/>
  <c r="Q38" i="210"/>
  <c r="R38" i="210" s="1"/>
  <c r="Q38" i="167"/>
  <c r="Q49" i="167" s="1"/>
  <c r="F95" i="224"/>
  <c r="R37" i="204"/>
  <c r="L38" i="204"/>
  <c r="Q38" i="204" s="1"/>
  <c r="R38" i="204" s="1"/>
  <c r="F49" i="153"/>
  <c r="F2" i="153" s="1"/>
  <c r="Q38" i="194"/>
  <c r="R80" i="174"/>
  <c r="R83" i="232"/>
  <c r="R37" i="189"/>
  <c r="L38" i="189"/>
  <c r="Q38" i="189" s="1"/>
  <c r="R38" i="189" s="1"/>
  <c r="L83" i="150"/>
  <c r="R83" i="150" s="1"/>
  <c r="F95" i="223"/>
  <c r="L49" i="222"/>
  <c r="L2" i="222" s="1"/>
  <c r="L95" i="222" s="1"/>
  <c r="L91" i="222" s="1"/>
  <c r="R37" i="159"/>
  <c r="R24" i="172"/>
  <c r="L25" i="172"/>
  <c r="L49" i="189"/>
  <c r="L2" i="189" s="1"/>
  <c r="L95" i="189" s="1"/>
  <c r="L91" i="189" s="1"/>
  <c r="L2" i="221"/>
  <c r="L95" i="221" s="1"/>
  <c r="L91" i="221" s="1"/>
  <c r="Q25" i="223"/>
  <c r="F91" i="158"/>
  <c r="L2" i="225"/>
  <c r="L95" i="225" s="1"/>
  <c r="L91" i="225" s="1"/>
  <c r="R38" i="173"/>
  <c r="R80" i="150"/>
  <c r="R38" i="174"/>
  <c r="L49" i="161"/>
  <c r="L2" i="161" s="1"/>
  <c r="L95" i="161" s="1"/>
  <c r="L91" i="161" s="1"/>
  <c r="F2" i="143"/>
  <c r="L49" i="207"/>
  <c r="L2" i="207" s="1"/>
  <c r="L95" i="207" s="1"/>
  <c r="L91" i="207" s="1"/>
  <c r="R83" i="155"/>
  <c r="F49" i="159"/>
  <c r="F2" i="159" s="1"/>
  <c r="F49" i="162"/>
  <c r="F2" i="162" s="1"/>
  <c r="R49" i="166"/>
  <c r="R49" i="236"/>
  <c r="R37" i="200"/>
  <c r="F2" i="160"/>
  <c r="F49" i="221"/>
  <c r="F2" i="221" s="1"/>
  <c r="R79" i="215"/>
  <c r="R80" i="195"/>
  <c r="R83" i="233"/>
  <c r="L2" i="187"/>
  <c r="L95" i="187" s="1"/>
  <c r="L91" i="187" s="1"/>
  <c r="L109" i="164"/>
  <c r="I28" i="243" s="1"/>
  <c r="L87" i="164"/>
  <c r="L25" i="198"/>
  <c r="R24" i="198"/>
  <c r="R24" i="200"/>
  <c r="L25" i="200"/>
  <c r="L38" i="161"/>
  <c r="R37" i="161"/>
  <c r="R37" i="234"/>
  <c r="L38" i="234"/>
  <c r="R24" i="203"/>
  <c r="L25" i="203"/>
  <c r="L38" i="142"/>
  <c r="L49" i="142" s="1"/>
  <c r="L2" i="142" s="1"/>
  <c r="L95" i="142" s="1"/>
  <c r="L91" i="142" s="1"/>
  <c r="R37" i="142"/>
  <c r="L83" i="210"/>
  <c r="R83" i="210" s="1"/>
  <c r="R79" i="210"/>
  <c r="F95" i="219"/>
  <c r="R2" i="219"/>
  <c r="R24" i="146"/>
  <c r="L25" i="146"/>
  <c r="Q49" i="221"/>
  <c r="Q2" i="221" s="1"/>
  <c r="Q95" i="221" s="1"/>
  <c r="Q91" i="221" s="1"/>
  <c r="Q87" i="214"/>
  <c r="Q109" i="214"/>
  <c r="N78" i="243" s="1"/>
  <c r="L38" i="153"/>
  <c r="Q38" i="153" s="1"/>
  <c r="R38" i="153" s="1"/>
  <c r="R37" i="153"/>
  <c r="F2" i="169"/>
  <c r="F95" i="218"/>
  <c r="F95" i="180"/>
  <c r="Q109" i="222"/>
  <c r="N86" i="243" s="1"/>
  <c r="Q87" i="222"/>
  <c r="L25" i="184"/>
  <c r="L49" i="184" s="1"/>
  <c r="L2" i="184" s="1"/>
  <c r="L95" i="184" s="1"/>
  <c r="L91" i="184" s="1"/>
  <c r="R24" i="184"/>
  <c r="F95" i="149"/>
  <c r="R38" i="144"/>
  <c r="L87" i="219"/>
  <c r="L109" i="219"/>
  <c r="I83" i="243" s="1"/>
  <c r="F95" i="229"/>
  <c r="R37" i="173"/>
  <c r="R24" i="192"/>
  <c r="L25" i="192"/>
  <c r="R25" i="147"/>
  <c r="R37" i="152"/>
  <c r="L38" i="152"/>
  <c r="R2" i="164"/>
  <c r="F95" i="164"/>
  <c r="F95" i="145"/>
  <c r="F95" i="154"/>
  <c r="L25" i="204"/>
  <c r="R24" i="204"/>
  <c r="F95" i="205"/>
  <c r="F49" i="226"/>
  <c r="F2" i="226" s="1"/>
  <c r="R79" i="185"/>
  <c r="Q49" i="144"/>
  <c r="Q2" i="144" s="1"/>
  <c r="Q95" i="144" s="1"/>
  <c r="Q91" i="144" s="1"/>
  <c r="Q109" i="144" s="1"/>
  <c r="N8" i="243" s="1"/>
  <c r="F95" i="166"/>
  <c r="R25" i="171"/>
  <c r="F2" i="210"/>
  <c r="F95" i="151"/>
  <c r="R79" i="178"/>
  <c r="R49" i="201"/>
  <c r="R37" i="213"/>
  <c r="L38" i="213"/>
  <c r="R37" i="162"/>
  <c r="L38" i="162"/>
  <c r="Q38" i="162" s="1"/>
  <c r="R38" i="162" s="1"/>
  <c r="R38" i="183"/>
  <c r="Q49" i="208"/>
  <c r="Q2" i="208" s="1"/>
  <c r="Q95" i="208" s="1"/>
  <c r="Q91" i="208" s="1"/>
  <c r="L109" i="155"/>
  <c r="I19" i="243" s="1"/>
  <c r="L87" i="155"/>
  <c r="Q25" i="218"/>
  <c r="L38" i="227"/>
  <c r="Q38" i="227" s="1"/>
  <c r="R38" i="227" s="1"/>
  <c r="R37" i="227"/>
  <c r="F95" i="230"/>
  <c r="F2" i="206"/>
  <c r="F49" i="140"/>
  <c r="F2" i="140" s="1"/>
  <c r="L25" i="173"/>
  <c r="R24" i="173"/>
  <c r="F49" i="141"/>
  <c r="F2" i="141" s="1"/>
  <c r="Q38" i="170"/>
  <c r="R38" i="170" s="1"/>
  <c r="L25" i="209"/>
  <c r="R24" i="209"/>
  <c r="L109" i="208"/>
  <c r="I72" i="243" s="1"/>
  <c r="L87" i="208"/>
  <c r="R25" i="164"/>
  <c r="L25" i="175"/>
  <c r="R24" i="175"/>
  <c r="R38" i="166"/>
  <c r="L49" i="205"/>
  <c r="L2" i="205" s="1"/>
  <c r="L95" i="205" s="1"/>
  <c r="L91" i="205" s="1"/>
  <c r="L2" i="176"/>
  <c r="L95" i="176" s="1"/>
  <c r="L91" i="176" s="1"/>
  <c r="F2" i="198"/>
  <c r="F2" i="231"/>
  <c r="R49" i="165"/>
  <c r="R83" i="212"/>
  <c r="L25" i="224"/>
  <c r="R24" i="224"/>
  <c r="L83" i="220"/>
  <c r="R83" i="220" s="1"/>
  <c r="F95" i="193"/>
  <c r="R37" i="235"/>
  <c r="L25" i="153"/>
  <c r="R24" i="153"/>
  <c r="R38" i="184"/>
  <c r="R83" i="186"/>
  <c r="Q25" i="155"/>
  <c r="Q49" i="155" s="1"/>
  <c r="Q2" i="155" s="1"/>
  <c r="Q95" i="155" s="1"/>
  <c r="Q91" i="155" s="1"/>
  <c r="R37" i="193"/>
  <c r="F2" i="202"/>
  <c r="L49" i="223"/>
  <c r="L2" i="223" s="1"/>
  <c r="L95" i="223" s="1"/>
  <c r="L91" i="223" s="1"/>
  <c r="R25" i="180"/>
  <c r="R24" i="191"/>
  <c r="L25" i="191"/>
  <c r="F2" i="195"/>
  <c r="F49" i="147"/>
  <c r="F2" i="147" s="1"/>
  <c r="R24" i="143"/>
  <c r="L25" i="143"/>
  <c r="R24" i="159"/>
  <c r="L2" i="144"/>
  <c r="L95" i="144" s="1"/>
  <c r="L91" i="144" s="1"/>
  <c r="L49" i="162"/>
  <c r="L2" i="162" s="1"/>
  <c r="L95" i="162" s="1"/>
  <c r="L91" i="162" s="1"/>
  <c r="Q49" i="178"/>
  <c r="Q2" i="178" s="1"/>
  <c r="Q95" i="178" s="1"/>
  <c r="Q91" i="178" s="1"/>
  <c r="F2" i="200"/>
  <c r="R2" i="165"/>
  <c r="F95" i="165"/>
  <c r="R38" i="201"/>
  <c r="L49" i="151"/>
  <c r="L2" i="151" s="1"/>
  <c r="L95" i="151" s="1"/>
  <c r="L91" i="151" s="1"/>
  <c r="R24" i="160"/>
  <c r="L25" i="160"/>
  <c r="Q25" i="152"/>
  <c r="F49" i="183"/>
  <c r="F2" i="183" s="1"/>
  <c r="Q38" i="218"/>
  <c r="L2" i="186"/>
  <c r="L95" i="186" s="1"/>
  <c r="L91" i="186" s="1"/>
  <c r="K49" i="16"/>
  <c r="K2" i="16" s="1"/>
  <c r="K95" i="16" s="1"/>
  <c r="K91" i="16" s="1"/>
  <c r="O25" i="16"/>
  <c r="Q25" i="16" s="1"/>
  <c r="R25" i="16" s="1"/>
  <c r="N49" i="16"/>
  <c r="N2" i="16" s="1"/>
  <c r="H49" i="16"/>
  <c r="H2" i="16" s="1"/>
  <c r="H95" i="16" s="1"/>
  <c r="H91" i="16" s="1"/>
  <c r="L49" i="16"/>
  <c r="L2" i="16" s="1"/>
  <c r="L95" i="16" s="1"/>
  <c r="L91" i="16" s="1"/>
  <c r="I49" i="16"/>
  <c r="I2" i="16" s="1"/>
  <c r="I95" i="16" s="1"/>
  <c r="I91" i="16" s="1"/>
  <c r="G78" i="16"/>
  <c r="J49" i="16"/>
  <c r="J2" i="16" s="1"/>
  <c r="J95" i="16" s="1"/>
  <c r="J91" i="16" s="1"/>
  <c r="M49" i="16"/>
  <c r="M2" i="16" s="1"/>
  <c r="M95" i="16" s="1"/>
  <c r="M91" i="16" s="1"/>
  <c r="P49" i="16"/>
  <c r="P2" i="16" s="1"/>
  <c r="P95" i="16" s="1"/>
  <c r="P91" i="16" s="1"/>
  <c r="I78" i="16"/>
  <c r="J78" i="16"/>
  <c r="L78" i="16"/>
  <c r="Q38" i="16"/>
  <c r="R38" i="16" s="1"/>
  <c r="F78" i="16"/>
  <c r="N78" i="16"/>
  <c r="H78" i="16"/>
  <c r="K78" i="16"/>
  <c r="G49" i="16"/>
  <c r="G2" i="16" s="1"/>
  <c r="G95" i="16" s="1"/>
  <c r="G91" i="16" s="1"/>
  <c r="F49" i="16"/>
  <c r="F2" i="16" s="1"/>
  <c r="M78" i="16"/>
  <c r="Q93" i="16"/>
  <c r="R93" i="16" s="1"/>
  <c r="N92" i="16"/>
  <c r="R92" i="16" s="1"/>
  <c r="O71" i="16"/>
  <c r="Q71" i="16" s="1"/>
  <c r="Q78" i="16" s="1"/>
  <c r="R51" i="16"/>
  <c r="O77" i="16"/>
  <c r="Q49" i="139" l="1"/>
  <c r="L49" i="237"/>
  <c r="L2" i="237" s="1"/>
  <c r="L95" i="237" s="1"/>
  <c r="L91" i="237" s="1"/>
  <c r="L87" i="237" s="1"/>
  <c r="L49" i="190"/>
  <c r="L2" i="190" s="1"/>
  <c r="L95" i="190" s="1"/>
  <c r="L91" i="190" s="1"/>
  <c r="Q25" i="197"/>
  <c r="Q49" i="197" s="1"/>
  <c r="Q2" i="197" s="1"/>
  <c r="Q95" i="197" s="1"/>
  <c r="Q91" i="197" s="1"/>
  <c r="Q87" i="197" s="1"/>
  <c r="F49" i="239"/>
  <c r="L38" i="239"/>
  <c r="L49" i="213"/>
  <c r="L2" i="213" s="1"/>
  <c r="L95" i="213" s="1"/>
  <c r="L91" i="213" s="1"/>
  <c r="R49" i="199"/>
  <c r="R38" i="194"/>
  <c r="R38" i="216"/>
  <c r="O91" i="141"/>
  <c r="O95" i="239"/>
  <c r="L25" i="239"/>
  <c r="R38" i="141"/>
  <c r="Q87" i="144"/>
  <c r="R49" i="219"/>
  <c r="R49" i="187"/>
  <c r="Q25" i="188"/>
  <c r="Q49" i="188" s="1"/>
  <c r="Q2" i="188" s="1"/>
  <c r="Q95" i="188" s="1"/>
  <c r="Q91" i="188" s="1"/>
  <c r="R25" i="159"/>
  <c r="R2" i="230"/>
  <c r="R49" i="230"/>
  <c r="R49" i="154"/>
  <c r="R25" i="199"/>
  <c r="R2" i="179"/>
  <c r="R49" i="163"/>
  <c r="R25" i="188"/>
  <c r="R2" i="166"/>
  <c r="R2" i="154"/>
  <c r="Q49" i="181"/>
  <c r="Q2" i="167"/>
  <c r="R49" i="167"/>
  <c r="Q49" i="227"/>
  <c r="Q2" i="227" s="1"/>
  <c r="Q95" i="227" s="1"/>
  <c r="Q91" i="227" s="1"/>
  <c r="R25" i="227"/>
  <c r="R38" i="237"/>
  <c r="Q49" i="237"/>
  <c r="L95" i="212"/>
  <c r="L91" i="212" s="1"/>
  <c r="R2" i="212"/>
  <c r="L109" i="186"/>
  <c r="I50" i="243" s="1"/>
  <c r="L87" i="186"/>
  <c r="F95" i="183"/>
  <c r="L109" i="151"/>
  <c r="I15" i="243" s="1"/>
  <c r="L87" i="151"/>
  <c r="F95" i="200"/>
  <c r="L49" i="191"/>
  <c r="Q25" i="191"/>
  <c r="Q49" i="191" s="1"/>
  <c r="Q2" i="191" s="1"/>
  <c r="Q95" i="191" s="1"/>
  <c r="Q91" i="191" s="1"/>
  <c r="L109" i="223"/>
  <c r="I87" i="243" s="1"/>
  <c r="L87" i="223"/>
  <c r="R25" i="213"/>
  <c r="F91" i="193"/>
  <c r="F95" i="198"/>
  <c r="L109" i="205"/>
  <c r="I69" i="243" s="1"/>
  <c r="L87" i="205"/>
  <c r="L49" i="175"/>
  <c r="Q25" i="175"/>
  <c r="Q49" i="175" s="1"/>
  <c r="Q2" i="175" s="1"/>
  <c r="Q95" i="175" s="1"/>
  <c r="Q91" i="175" s="1"/>
  <c r="L49" i="209"/>
  <c r="Q25" i="209"/>
  <c r="Q49" i="209" s="1"/>
  <c r="Q2" i="209" s="1"/>
  <c r="Q95" i="209" s="1"/>
  <c r="Q91" i="209" s="1"/>
  <c r="L49" i="173"/>
  <c r="Q25" i="173"/>
  <c r="Q49" i="173" s="1"/>
  <c r="Q2" i="173" s="1"/>
  <c r="Q95" i="173" s="1"/>
  <c r="Q91" i="173" s="1"/>
  <c r="F91" i="154"/>
  <c r="R95" i="154"/>
  <c r="R95" i="164"/>
  <c r="F91" i="164"/>
  <c r="L109" i="184"/>
  <c r="I48" i="243" s="1"/>
  <c r="L87" i="184"/>
  <c r="Q109" i="221"/>
  <c r="N85" i="243" s="1"/>
  <c r="Q87" i="221"/>
  <c r="R95" i="219"/>
  <c r="F91" i="219"/>
  <c r="L109" i="142"/>
  <c r="I6" i="243" s="1"/>
  <c r="L87" i="142"/>
  <c r="L109" i="187"/>
  <c r="I51" i="243" s="1"/>
  <c r="L87" i="187"/>
  <c r="Q109" i="188"/>
  <c r="N52" i="243" s="1"/>
  <c r="Q87" i="188"/>
  <c r="F95" i="143"/>
  <c r="L49" i="172"/>
  <c r="L2" i="172" s="1"/>
  <c r="L95" i="172" s="1"/>
  <c r="L91" i="172" s="1"/>
  <c r="Q25" i="172"/>
  <c r="Q49" i="172" s="1"/>
  <c r="Q2" i="172" s="1"/>
  <c r="Q95" i="172" s="1"/>
  <c r="Q91" i="172" s="1"/>
  <c r="L87" i="222"/>
  <c r="L109" i="222"/>
  <c r="I86" i="243" s="1"/>
  <c r="Q109" i="182"/>
  <c r="N46" i="243" s="1"/>
  <c r="Q87" i="182"/>
  <c r="F91" i="161"/>
  <c r="Q109" i="187"/>
  <c r="N51" i="243" s="1"/>
  <c r="Q87" i="187"/>
  <c r="F91" i="155"/>
  <c r="R95" i="155"/>
  <c r="L49" i="235"/>
  <c r="Q25" i="235"/>
  <c r="Q49" i="235" s="1"/>
  <c r="Q2" i="235" s="1"/>
  <c r="Q95" i="235" s="1"/>
  <c r="Q91" i="235" s="1"/>
  <c r="Q38" i="223"/>
  <c r="R38" i="223" s="1"/>
  <c r="L49" i="158"/>
  <c r="Q38" i="158"/>
  <c r="R38" i="158" s="1"/>
  <c r="F91" i="191"/>
  <c r="L49" i="211"/>
  <c r="Q25" i="211"/>
  <c r="Q49" i="211" s="1"/>
  <c r="Q2" i="211" s="1"/>
  <c r="Q95" i="211" s="1"/>
  <c r="Q91" i="211" s="1"/>
  <c r="L49" i="195"/>
  <c r="Q25" i="195"/>
  <c r="R25" i="195" s="1"/>
  <c r="L49" i="194"/>
  <c r="Q25" i="194"/>
  <c r="Q49" i="194" s="1"/>
  <c r="Q2" i="194" s="1"/>
  <c r="Q95" i="194" s="1"/>
  <c r="Q91" i="194" s="1"/>
  <c r="Q49" i="205"/>
  <c r="Q2" i="205" s="1"/>
  <c r="Q95" i="205" s="1"/>
  <c r="Q91" i="205" s="1"/>
  <c r="L49" i="233"/>
  <c r="Q25" i="233"/>
  <c r="Q49" i="233" s="1"/>
  <c r="Q2" i="233" s="1"/>
  <c r="Q95" i="233" s="1"/>
  <c r="Q91" i="233" s="1"/>
  <c r="F95" i="237"/>
  <c r="Q38" i="206"/>
  <c r="R38" i="206"/>
  <c r="F95" i="138"/>
  <c r="R2" i="138"/>
  <c r="R38" i="167"/>
  <c r="Q87" i="154"/>
  <c r="Q109" i="154"/>
  <c r="N18" i="243" s="1"/>
  <c r="R2" i="225"/>
  <c r="L49" i="141"/>
  <c r="L2" i="141" s="1"/>
  <c r="Q25" i="141"/>
  <c r="L109" i="216"/>
  <c r="I80" i="243" s="1"/>
  <c r="L87" i="216"/>
  <c r="Q38" i="168"/>
  <c r="Q49" i="168" s="1"/>
  <c r="Q2" i="168" s="1"/>
  <c r="Q95" i="168" s="1"/>
  <c r="Q91" i="168" s="1"/>
  <c r="L49" i="174"/>
  <c r="Q25" i="174"/>
  <c r="Q49" i="174" s="1"/>
  <c r="Q2" i="174" s="1"/>
  <c r="Q95" i="174" s="1"/>
  <c r="Q91" i="174" s="1"/>
  <c r="R95" i="176"/>
  <c r="F91" i="176"/>
  <c r="F95" i="233"/>
  <c r="F91" i="185"/>
  <c r="L49" i="232"/>
  <c r="Q25" i="232"/>
  <c r="Q49" i="232" s="1"/>
  <c r="Q2" i="232" s="1"/>
  <c r="Q95" i="232" s="1"/>
  <c r="Q91" i="232" s="1"/>
  <c r="F91" i="227"/>
  <c r="F91" i="217"/>
  <c r="F91" i="175"/>
  <c r="Q25" i="220"/>
  <c r="L87" i="196"/>
  <c r="L109" i="196"/>
  <c r="I60" i="243" s="1"/>
  <c r="F95" i="214"/>
  <c r="R2" i="214"/>
  <c r="L49" i="231"/>
  <c r="Q38" i="231"/>
  <c r="R38" i="231" s="1"/>
  <c r="F95" i="220"/>
  <c r="R25" i="154"/>
  <c r="R24" i="239"/>
  <c r="R25" i="219"/>
  <c r="L49" i="226"/>
  <c r="L2" i="226" s="1"/>
  <c r="L95" i="226" s="1"/>
  <c r="L91" i="226" s="1"/>
  <c r="Q25" i="226"/>
  <c r="Q49" i="226" s="1"/>
  <c r="Q2" i="226" s="1"/>
  <c r="Q95" i="226" s="1"/>
  <c r="Q91" i="226" s="1"/>
  <c r="Q87" i="147"/>
  <c r="Q109" i="147"/>
  <c r="N11" i="243" s="1"/>
  <c r="R2" i="197"/>
  <c r="Q87" i="225"/>
  <c r="Q109" i="225"/>
  <c r="N89" i="243" s="1"/>
  <c r="Q109" i="138"/>
  <c r="N3" i="243" s="1"/>
  <c r="Q87" i="138"/>
  <c r="F91" i="188"/>
  <c r="R95" i="188"/>
  <c r="R49" i="214"/>
  <c r="R49" i="196"/>
  <c r="F91" i="234"/>
  <c r="F91" i="236"/>
  <c r="R95" i="236"/>
  <c r="L2" i="163"/>
  <c r="L95" i="163" s="1"/>
  <c r="L91" i="163" s="1"/>
  <c r="F91" i="196"/>
  <c r="R95" i="196"/>
  <c r="Q38" i="152"/>
  <c r="R38" i="152" s="1"/>
  <c r="R2" i="187"/>
  <c r="L83" i="239"/>
  <c r="R83" i="239" s="1"/>
  <c r="Q109" i="178"/>
  <c r="N42" i="243" s="1"/>
  <c r="Q87" i="178"/>
  <c r="L109" i="176"/>
  <c r="I40" i="243" s="1"/>
  <c r="L87" i="176"/>
  <c r="F91" i="151"/>
  <c r="L49" i="192"/>
  <c r="L2" i="192" s="1"/>
  <c r="L95" i="192" s="1"/>
  <c r="L91" i="192" s="1"/>
  <c r="Q25" i="192"/>
  <c r="Q49" i="192" s="1"/>
  <c r="Q2" i="192" s="1"/>
  <c r="Q95" i="192" s="1"/>
  <c r="Q91" i="192" s="1"/>
  <c r="F91" i="218"/>
  <c r="L49" i="203"/>
  <c r="Q25" i="203"/>
  <c r="Q49" i="203" s="1"/>
  <c r="Q2" i="203" s="1"/>
  <c r="Q95" i="203" s="1"/>
  <c r="Q91" i="203" s="1"/>
  <c r="F95" i="221"/>
  <c r="R2" i="221"/>
  <c r="F95" i="160"/>
  <c r="F95" i="159"/>
  <c r="R2" i="159"/>
  <c r="L87" i="161"/>
  <c r="L109" i="161"/>
  <c r="I25" i="243" s="1"/>
  <c r="L109" i="225"/>
  <c r="I89" i="243" s="1"/>
  <c r="L87" i="225"/>
  <c r="Q49" i="223"/>
  <c r="Q49" i="162"/>
  <c r="Q2" i="162" s="1"/>
  <c r="Q95" i="162" s="1"/>
  <c r="Q91" i="162" s="1"/>
  <c r="R95" i="212"/>
  <c r="F91" i="212"/>
  <c r="L49" i="145"/>
  <c r="Q25" i="145"/>
  <c r="Q49" i="145" s="1"/>
  <c r="Q2" i="145" s="1"/>
  <c r="Q95" i="145" s="1"/>
  <c r="Q91" i="145" s="1"/>
  <c r="F95" i="208"/>
  <c r="R2" i="208"/>
  <c r="Q38" i="195"/>
  <c r="R38" i="195" s="1"/>
  <c r="L49" i="228"/>
  <c r="Q25" i="228"/>
  <c r="R25" i="228" s="1"/>
  <c r="Q109" i="201"/>
  <c r="N65" i="243" s="1"/>
  <c r="Q87" i="201"/>
  <c r="F91" i="173"/>
  <c r="F95" i="184"/>
  <c r="Q38" i="180"/>
  <c r="R38" i="180" s="1"/>
  <c r="L49" i="180"/>
  <c r="L49" i="149"/>
  <c r="Q38" i="149"/>
  <c r="L109" i="171"/>
  <c r="I35" i="243" s="1"/>
  <c r="L87" i="171"/>
  <c r="L49" i="215"/>
  <c r="Q25" i="215"/>
  <c r="Q49" i="215" s="1"/>
  <c r="Q2" i="215" s="1"/>
  <c r="Q95" i="215" s="1"/>
  <c r="Q91" i="215" s="1"/>
  <c r="L2" i="170"/>
  <c r="F95" i="172"/>
  <c r="F95" i="157"/>
  <c r="R49" i="159"/>
  <c r="F95" i="238"/>
  <c r="R95" i="225"/>
  <c r="F91" i="225"/>
  <c r="Q109" i="197"/>
  <c r="N61" i="243" s="1"/>
  <c r="Q25" i="184"/>
  <c r="Q49" i="184" s="1"/>
  <c r="Q109" i="219"/>
  <c r="N83" i="243" s="1"/>
  <c r="Q87" i="219"/>
  <c r="L49" i="183"/>
  <c r="L2" i="183" s="1"/>
  <c r="L95" i="183" s="1"/>
  <c r="L91" i="183" s="1"/>
  <c r="Q25" i="183"/>
  <c r="Q49" i="183" s="1"/>
  <c r="Q2" i="183" s="1"/>
  <c r="Q95" i="183" s="1"/>
  <c r="Q91" i="183" s="1"/>
  <c r="Q109" i="186"/>
  <c r="N50" i="243" s="1"/>
  <c r="Q87" i="186"/>
  <c r="F91" i="213"/>
  <c r="L2" i="150"/>
  <c r="Q25" i="231"/>
  <c r="Q49" i="231" s="1"/>
  <c r="Q2" i="231" s="1"/>
  <c r="Q95" i="231" s="1"/>
  <c r="Q91" i="231" s="1"/>
  <c r="R49" i="188"/>
  <c r="F95" i="171"/>
  <c r="R25" i="166"/>
  <c r="F91" i="181"/>
  <c r="F95" i="163"/>
  <c r="R2" i="163"/>
  <c r="Q25" i="158"/>
  <c r="Q49" i="158" s="1"/>
  <c r="Q2" i="158" s="1"/>
  <c r="Q95" i="158" s="1"/>
  <c r="Q91" i="158" s="1"/>
  <c r="F95" i="168"/>
  <c r="F95" i="146"/>
  <c r="L109" i="178"/>
  <c r="I42" i="243" s="1"/>
  <c r="L87" i="178"/>
  <c r="F95" i="177"/>
  <c r="Q49" i="189"/>
  <c r="Q2" i="189" s="1"/>
  <c r="Q95" i="189" s="1"/>
  <c r="Q91" i="189" s="1"/>
  <c r="L109" i="230"/>
  <c r="I94" i="243" s="1"/>
  <c r="L87" i="230"/>
  <c r="F95" i="216"/>
  <c r="R49" i="144"/>
  <c r="L49" i="182"/>
  <c r="R25" i="163"/>
  <c r="L49" i="229"/>
  <c r="Q25" i="229"/>
  <c r="Q49" i="229" s="1"/>
  <c r="Q2" i="229" s="1"/>
  <c r="Q95" i="229" s="1"/>
  <c r="Q91" i="229" s="1"/>
  <c r="F91" i="197"/>
  <c r="R49" i="222"/>
  <c r="R2" i="201"/>
  <c r="R2" i="222"/>
  <c r="R95" i="187"/>
  <c r="F91" i="187"/>
  <c r="R2" i="199"/>
  <c r="F91" i="232"/>
  <c r="R2" i="144"/>
  <c r="Q109" i="155"/>
  <c r="N19" i="243" s="1"/>
  <c r="Q87" i="155"/>
  <c r="Q87" i="208"/>
  <c r="Q109" i="208"/>
  <c r="N72" i="243" s="1"/>
  <c r="F91" i="149"/>
  <c r="L49" i="146"/>
  <c r="L2" i="146" s="1"/>
  <c r="L95" i="146" s="1"/>
  <c r="L91" i="146" s="1"/>
  <c r="Q25" i="146"/>
  <c r="Q49" i="146" s="1"/>
  <c r="Q2" i="146" s="1"/>
  <c r="Q95" i="146" s="1"/>
  <c r="Q91" i="146" s="1"/>
  <c r="L49" i="160"/>
  <c r="Q25" i="160"/>
  <c r="Q49" i="160" s="1"/>
  <c r="Q2" i="160" s="1"/>
  <c r="Q95" i="160" s="1"/>
  <c r="Q91" i="160" s="1"/>
  <c r="R95" i="165"/>
  <c r="F91" i="165"/>
  <c r="L109" i="162"/>
  <c r="I26" i="243" s="1"/>
  <c r="L87" i="162"/>
  <c r="F95" i="202"/>
  <c r="R49" i="162"/>
  <c r="F2" i="239"/>
  <c r="F95" i="141"/>
  <c r="F95" i="140"/>
  <c r="R95" i="230"/>
  <c r="F91" i="230"/>
  <c r="Q49" i="218"/>
  <c r="Q2" i="218" s="1"/>
  <c r="Q95" i="218" s="1"/>
  <c r="Q91" i="218" s="1"/>
  <c r="L109" i="213"/>
  <c r="I77" i="243" s="1"/>
  <c r="L87" i="213"/>
  <c r="F95" i="210"/>
  <c r="F91" i="166"/>
  <c r="R95" i="166"/>
  <c r="R2" i="205"/>
  <c r="L49" i="204"/>
  <c r="Q25" i="204"/>
  <c r="Q49" i="204" s="1"/>
  <c r="Q2" i="204" s="1"/>
  <c r="Q95" i="204" s="1"/>
  <c r="Q91" i="204" s="1"/>
  <c r="Q38" i="161"/>
  <c r="Q49" i="161" s="1"/>
  <c r="Q2" i="161" s="1"/>
  <c r="Q95" i="161" s="1"/>
  <c r="Q91" i="161" s="1"/>
  <c r="L49" i="198"/>
  <c r="Q25" i="198"/>
  <c r="Q49" i="198" s="1"/>
  <c r="Q2" i="198" s="1"/>
  <c r="Q95" i="198" s="1"/>
  <c r="Q91" i="198" s="1"/>
  <c r="F109" i="158"/>
  <c r="C22" i="243" s="1"/>
  <c r="F87" i="158"/>
  <c r="L109" i="221"/>
  <c r="I85" i="243" s="1"/>
  <c r="L87" i="221"/>
  <c r="F91" i="223"/>
  <c r="R25" i="155"/>
  <c r="F95" i="153"/>
  <c r="F95" i="139"/>
  <c r="F95" i="209"/>
  <c r="R25" i="218"/>
  <c r="F91" i="148"/>
  <c r="Q49" i="210"/>
  <c r="F91" i="215"/>
  <c r="L49" i="156"/>
  <c r="Q38" i="156"/>
  <c r="Q49" i="156" s="1"/>
  <c r="Q2" i="156" s="1"/>
  <c r="Q95" i="156" s="1"/>
  <c r="Q91" i="156" s="1"/>
  <c r="L49" i="185"/>
  <c r="Q38" i="185"/>
  <c r="Q49" i="185" s="1"/>
  <c r="Q2" i="185" s="1"/>
  <c r="Q95" i="185" s="1"/>
  <c r="Q91" i="185" s="1"/>
  <c r="R2" i="178"/>
  <c r="Q49" i="170"/>
  <c r="F95" i="207"/>
  <c r="L109" i="139"/>
  <c r="I4" i="243" s="1"/>
  <c r="L87" i="139"/>
  <c r="R25" i="223"/>
  <c r="Q109" i="230"/>
  <c r="N94" i="243" s="1"/>
  <c r="Q87" i="230"/>
  <c r="L2" i="220"/>
  <c r="L95" i="220" s="1"/>
  <c r="L91" i="220" s="1"/>
  <c r="R25" i="182"/>
  <c r="R25" i="187"/>
  <c r="L109" i="181"/>
  <c r="I45" i="243" s="1"/>
  <c r="L87" i="181"/>
  <c r="R38" i="220"/>
  <c r="Q38" i="220"/>
  <c r="F91" i="179"/>
  <c r="R95" i="179"/>
  <c r="R49" i="147"/>
  <c r="F91" i="235"/>
  <c r="Q38" i="151"/>
  <c r="Q49" i="151" s="1"/>
  <c r="Q2" i="151" s="1"/>
  <c r="Q95" i="151" s="1"/>
  <c r="Q91" i="151" s="1"/>
  <c r="Q109" i="179"/>
  <c r="N43" i="243" s="1"/>
  <c r="Q87" i="179"/>
  <c r="F91" i="142"/>
  <c r="L109" i="154"/>
  <c r="I18" i="243" s="1"/>
  <c r="L87" i="154"/>
  <c r="R83" i="143"/>
  <c r="L109" i="179"/>
  <c r="I43" i="243" s="1"/>
  <c r="L87" i="179"/>
  <c r="Q109" i="236"/>
  <c r="N100" i="243" s="1"/>
  <c r="Q87" i="236"/>
  <c r="Q87" i="163"/>
  <c r="Q109" i="163"/>
  <c r="N27" i="243" s="1"/>
  <c r="Q49" i="180"/>
  <c r="Q2" i="180" s="1"/>
  <c r="Q95" i="180" s="1"/>
  <c r="Q91" i="180" s="1"/>
  <c r="Q25" i="150"/>
  <c r="Q109" i="159"/>
  <c r="N23" i="243" s="1"/>
  <c r="Q87" i="159"/>
  <c r="Q109" i="164"/>
  <c r="N28" i="243" s="1"/>
  <c r="Q87" i="164"/>
  <c r="R25" i="197"/>
  <c r="L49" i="206"/>
  <c r="Q25" i="206"/>
  <c r="Q49" i="206" s="1"/>
  <c r="Q2" i="206" s="1"/>
  <c r="Q95" i="206" s="1"/>
  <c r="Q91" i="206" s="1"/>
  <c r="F91" i="174"/>
  <c r="L49" i="217"/>
  <c r="L2" i="217" s="1"/>
  <c r="Q25" i="217"/>
  <c r="Q49" i="217" s="1"/>
  <c r="R2" i="186"/>
  <c r="F91" i="228"/>
  <c r="F91" i="190"/>
  <c r="R95" i="201"/>
  <c r="F91" i="201"/>
  <c r="F91" i="150"/>
  <c r="R95" i="222"/>
  <c r="F91" i="222"/>
  <c r="F91" i="194"/>
  <c r="F91" i="203"/>
  <c r="Q38" i="142"/>
  <c r="R2" i="189"/>
  <c r="Q38" i="207"/>
  <c r="Q49" i="207" s="1"/>
  <c r="Q2" i="207" s="1"/>
  <c r="Q95" i="207" s="1"/>
  <c r="Q91" i="207" s="1"/>
  <c r="Q38" i="238"/>
  <c r="R95" i="199"/>
  <c r="F91" i="199"/>
  <c r="R38" i="156"/>
  <c r="F91" i="144"/>
  <c r="R95" i="144"/>
  <c r="L49" i="143"/>
  <c r="Q25" i="143"/>
  <c r="Q49" i="143" s="1"/>
  <c r="Q2" i="143" s="1"/>
  <c r="Q95" i="143" s="1"/>
  <c r="Q91" i="143" s="1"/>
  <c r="L49" i="153"/>
  <c r="L2" i="153" s="1"/>
  <c r="L95" i="153" s="1"/>
  <c r="L91" i="153" s="1"/>
  <c r="Q25" i="153"/>
  <c r="Q49" i="153" s="1"/>
  <c r="Q2" i="153" s="1"/>
  <c r="Q95" i="153" s="1"/>
  <c r="Q91" i="153" s="1"/>
  <c r="F95" i="226"/>
  <c r="R2" i="226"/>
  <c r="F91" i="229"/>
  <c r="L87" i="144"/>
  <c r="L109" i="144"/>
  <c r="I8" i="243" s="1"/>
  <c r="F95" i="147"/>
  <c r="R2" i="147"/>
  <c r="F95" i="195"/>
  <c r="L49" i="224"/>
  <c r="Q25" i="224"/>
  <c r="Q49" i="224" s="1"/>
  <c r="Q2" i="224" s="1"/>
  <c r="Q95" i="224" s="1"/>
  <c r="Q91" i="224" s="1"/>
  <c r="F95" i="231"/>
  <c r="F95" i="206"/>
  <c r="R95" i="205"/>
  <c r="F91" i="205"/>
  <c r="F91" i="145"/>
  <c r="F91" i="180"/>
  <c r="F95" i="169"/>
  <c r="R38" i="234"/>
  <c r="Q38" i="234"/>
  <c r="Q49" i="234" s="1"/>
  <c r="Q2" i="234" s="1"/>
  <c r="Q95" i="234" s="1"/>
  <c r="Q91" i="234" s="1"/>
  <c r="L49" i="200"/>
  <c r="Q25" i="200"/>
  <c r="Q49" i="200" s="1"/>
  <c r="Q2" i="200" s="1"/>
  <c r="Q95" i="200" s="1"/>
  <c r="Q91" i="200" s="1"/>
  <c r="R49" i="205"/>
  <c r="R25" i="152"/>
  <c r="R25" i="140"/>
  <c r="R2" i="162"/>
  <c r="F95" i="162"/>
  <c r="L109" i="207"/>
  <c r="I71" i="243" s="1"/>
  <c r="L87" i="207"/>
  <c r="L109" i="189"/>
  <c r="I53" i="243" s="1"/>
  <c r="L87" i="189"/>
  <c r="F91" i="224"/>
  <c r="Q109" i="165"/>
  <c r="N29" i="243" s="1"/>
  <c r="Q87" i="165"/>
  <c r="R2" i="155"/>
  <c r="R49" i="189"/>
  <c r="Q38" i="213"/>
  <c r="R38" i="213" s="1"/>
  <c r="L49" i="169"/>
  <c r="Q38" i="169"/>
  <c r="Q49" i="169" s="1"/>
  <c r="Q2" i="169" s="1"/>
  <c r="Q95" i="169" s="1"/>
  <c r="Q91" i="169" s="1"/>
  <c r="L109" i="238"/>
  <c r="I102" i="243" s="1"/>
  <c r="L87" i="238"/>
  <c r="F95" i="192"/>
  <c r="R2" i="192"/>
  <c r="L49" i="157"/>
  <c r="Q25" i="157"/>
  <c r="Q49" i="157" s="1"/>
  <c r="Q2" i="157" s="1"/>
  <c r="Q95" i="157" s="1"/>
  <c r="Q91" i="157" s="1"/>
  <c r="Q25" i="148"/>
  <c r="Q2" i="148" s="1"/>
  <c r="Q95" i="148" s="1"/>
  <c r="Q91" i="148" s="1"/>
  <c r="L49" i="227"/>
  <c r="R95" i="178"/>
  <c r="F91" i="178"/>
  <c r="Q109" i="166"/>
  <c r="N30" i="243" s="1"/>
  <c r="Q87" i="166"/>
  <c r="L2" i="210"/>
  <c r="L95" i="210" s="1"/>
  <c r="L91" i="210" s="1"/>
  <c r="R25" i="165"/>
  <c r="F95" i="156"/>
  <c r="L2" i="193"/>
  <c r="L49" i="177"/>
  <c r="Q25" i="177"/>
  <c r="Q49" i="177" s="1"/>
  <c r="Q2" i="177" s="1"/>
  <c r="Q95" i="177" s="1"/>
  <c r="Q91" i="177" s="1"/>
  <c r="Q109" i="193"/>
  <c r="N57" i="243" s="1"/>
  <c r="Q87" i="193"/>
  <c r="L49" i="152"/>
  <c r="R2" i="176"/>
  <c r="L87" i="197"/>
  <c r="L109" i="197"/>
  <c r="I61" i="243" s="1"/>
  <c r="L87" i="188"/>
  <c r="L109" i="188"/>
  <c r="I52" i="243" s="1"/>
  <c r="R49" i="221"/>
  <c r="L109" i="190"/>
  <c r="I54" i="243" s="1"/>
  <c r="L87" i="190"/>
  <c r="L49" i="234"/>
  <c r="F91" i="167"/>
  <c r="R38" i="218"/>
  <c r="L49" i="218"/>
  <c r="Q109" i="199"/>
  <c r="N63" i="243" s="1"/>
  <c r="Q87" i="199"/>
  <c r="R49" i="178"/>
  <c r="Q38" i="228"/>
  <c r="R38" i="228" s="1"/>
  <c r="F95" i="211"/>
  <c r="R25" i="230"/>
  <c r="Q25" i="216"/>
  <c r="R49" i="155"/>
  <c r="F95" i="152"/>
  <c r="F95" i="204"/>
  <c r="L49" i="168"/>
  <c r="L49" i="140"/>
  <c r="L2" i="140" s="1"/>
  <c r="L95" i="140" s="1"/>
  <c r="L91" i="140" s="1"/>
  <c r="Q38" i="140"/>
  <c r="R38" i="140" s="1"/>
  <c r="Q87" i="196"/>
  <c r="Q109" i="196"/>
  <c r="N60" i="243" s="1"/>
  <c r="R37" i="239"/>
  <c r="R95" i="186"/>
  <c r="F91" i="186"/>
  <c r="R49" i="208"/>
  <c r="R2" i="188"/>
  <c r="L49" i="202"/>
  <c r="Q25" i="202"/>
  <c r="Q49" i="202" s="1"/>
  <c r="Q2" i="202" s="1"/>
  <c r="Q95" i="202" s="1"/>
  <c r="Q91" i="202" s="1"/>
  <c r="R2" i="236"/>
  <c r="R49" i="192"/>
  <c r="R2" i="196"/>
  <c r="F91" i="170"/>
  <c r="Q49" i="171"/>
  <c r="Q2" i="171" s="1"/>
  <c r="Q95" i="171" s="1"/>
  <c r="Q91" i="171" s="1"/>
  <c r="R95" i="189"/>
  <c r="F91" i="189"/>
  <c r="R38" i="226"/>
  <c r="F91" i="182"/>
  <c r="O49" i="16"/>
  <c r="O2" i="16" s="1"/>
  <c r="O95" i="16" s="1"/>
  <c r="O91" i="16" s="1"/>
  <c r="I87" i="16"/>
  <c r="I109" i="16"/>
  <c r="J87" i="16"/>
  <c r="J109" i="16"/>
  <c r="K87" i="16"/>
  <c r="K109" i="16"/>
  <c r="G87" i="16"/>
  <c r="G109" i="16"/>
  <c r="L87" i="16"/>
  <c r="L109" i="16"/>
  <c r="P87" i="16"/>
  <c r="P109" i="16"/>
  <c r="M87" i="16"/>
  <c r="M109" i="16"/>
  <c r="O78" i="16"/>
  <c r="H87" i="16"/>
  <c r="H109" i="16"/>
  <c r="Q49" i="16"/>
  <c r="N95" i="16"/>
  <c r="N91" i="16" s="1"/>
  <c r="R71" i="16"/>
  <c r="F95" i="16"/>
  <c r="R77" i="16"/>
  <c r="Q2" i="139" l="1"/>
  <c r="R49" i="139"/>
  <c r="Q49" i="152"/>
  <c r="Q2" i="152" s="1"/>
  <c r="Q95" i="152" s="1"/>
  <c r="Q91" i="152" s="1"/>
  <c r="Q109" i="152" s="1"/>
  <c r="N16" i="243" s="1"/>
  <c r="R38" i="151"/>
  <c r="R2" i="161"/>
  <c r="L109" i="237"/>
  <c r="I101" i="243" s="1"/>
  <c r="R95" i="197"/>
  <c r="R49" i="197"/>
  <c r="L49" i="239"/>
  <c r="R49" i="146"/>
  <c r="R38" i="185"/>
  <c r="R38" i="161"/>
  <c r="R38" i="168"/>
  <c r="Q38" i="239"/>
  <c r="R38" i="239" s="1"/>
  <c r="O91" i="239"/>
  <c r="O109" i="239" s="1"/>
  <c r="O87" i="141"/>
  <c r="O87" i="239" s="1"/>
  <c r="O109" i="141"/>
  <c r="L2" i="243" s="1"/>
  <c r="L103" i="243" s="1"/>
  <c r="Q49" i="141"/>
  <c r="Q2" i="141" s="1"/>
  <c r="R2" i="141" s="1"/>
  <c r="Q25" i="239"/>
  <c r="Q2" i="181"/>
  <c r="R49" i="181"/>
  <c r="R49" i="172"/>
  <c r="R49" i="226"/>
  <c r="R2" i="172"/>
  <c r="R25" i="232"/>
  <c r="R25" i="184"/>
  <c r="R25" i="183"/>
  <c r="R25" i="224"/>
  <c r="R25" i="172"/>
  <c r="R25" i="206"/>
  <c r="R25" i="198"/>
  <c r="R25" i="143"/>
  <c r="R49" i="143"/>
  <c r="R49" i="141"/>
  <c r="R25" i="217"/>
  <c r="R25" i="229"/>
  <c r="R25" i="145"/>
  <c r="R25" i="233"/>
  <c r="R25" i="235"/>
  <c r="R25" i="173"/>
  <c r="R49" i="183"/>
  <c r="R25" i="226"/>
  <c r="R25" i="211"/>
  <c r="R25" i="191"/>
  <c r="Q109" i="234"/>
  <c r="N98" i="243" s="1"/>
  <c r="Q87" i="234"/>
  <c r="F109" i="170"/>
  <c r="C34" i="243" s="1"/>
  <c r="F87" i="170"/>
  <c r="L2" i="177"/>
  <c r="R49" i="177"/>
  <c r="L2" i="227"/>
  <c r="R49" i="227"/>
  <c r="Q87" i="157"/>
  <c r="Q109" i="157"/>
  <c r="N21" i="243" s="1"/>
  <c r="R95" i="192"/>
  <c r="F91" i="192"/>
  <c r="Q87" i="169"/>
  <c r="Q109" i="169"/>
  <c r="N33" i="243" s="1"/>
  <c r="Q87" i="200"/>
  <c r="Q109" i="200"/>
  <c r="N64" i="243" s="1"/>
  <c r="F109" i="145"/>
  <c r="C9" i="243" s="1"/>
  <c r="F87" i="145"/>
  <c r="F91" i="195"/>
  <c r="F91" i="226"/>
  <c r="R95" i="226"/>
  <c r="R38" i="142"/>
  <c r="Q49" i="142"/>
  <c r="F109" i="190"/>
  <c r="C54" i="243" s="1"/>
  <c r="F87" i="190"/>
  <c r="F87" i="174"/>
  <c r="F109" i="174"/>
  <c r="C38" i="243" s="1"/>
  <c r="L2" i="206"/>
  <c r="R49" i="206"/>
  <c r="Q109" i="180"/>
  <c r="N44" i="243" s="1"/>
  <c r="Q87" i="180"/>
  <c r="F87" i="142"/>
  <c r="F109" i="142"/>
  <c r="C6" i="243" s="1"/>
  <c r="R49" i="153"/>
  <c r="L87" i="220"/>
  <c r="L109" i="220"/>
  <c r="I84" i="243" s="1"/>
  <c r="Q2" i="170"/>
  <c r="Q95" i="170" s="1"/>
  <c r="Q91" i="170" s="1"/>
  <c r="R49" i="170"/>
  <c r="L2" i="185"/>
  <c r="R49" i="185"/>
  <c r="F87" i="215"/>
  <c r="F109" i="215"/>
  <c r="C79" i="243" s="1"/>
  <c r="F91" i="209"/>
  <c r="F91" i="153"/>
  <c r="R95" i="153"/>
  <c r="L2" i="204"/>
  <c r="R49" i="204"/>
  <c r="Q109" i="218"/>
  <c r="N82" i="243" s="1"/>
  <c r="Q87" i="218"/>
  <c r="F91" i="140"/>
  <c r="Q109" i="160"/>
  <c r="N24" i="243" s="1"/>
  <c r="Q87" i="160"/>
  <c r="L109" i="146"/>
  <c r="I10" i="243" s="1"/>
  <c r="L87" i="146"/>
  <c r="F109" i="187"/>
  <c r="C51" i="243" s="1"/>
  <c r="O51" i="243" s="1"/>
  <c r="Q51" i="243" s="1"/>
  <c r="R91" i="187"/>
  <c r="F87" i="187"/>
  <c r="R87" i="187" s="1"/>
  <c r="F91" i="216"/>
  <c r="R49" i="151"/>
  <c r="F91" i="168"/>
  <c r="R95" i="163"/>
  <c r="F91" i="163"/>
  <c r="R2" i="171"/>
  <c r="Q109" i="231"/>
  <c r="N95" i="243" s="1"/>
  <c r="Q87" i="231"/>
  <c r="L109" i="183"/>
  <c r="I47" i="243" s="1"/>
  <c r="L87" i="183"/>
  <c r="L95" i="170"/>
  <c r="R2" i="170"/>
  <c r="F91" i="184"/>
  <c r="L2" i="203"/>
  <c r="R49" i="203"/>
  <c r="Q87" i="192"/>
  <c r="Q109" i="192"/>
  <c r="N56" i="243" s="1"/>
  <c r="F109" i="196"/>
  <c r="C60" i="243" s="1"/>
  <c r="O60" i="243" s="1"/>
  <c r="Q60" i="243" s="1"/>
  <c r="F87" i="196"/>
  <c r="R87" i="196" s="1"/>
  <c r="R91" i="196"/>
  <c r="F109" i="234"/>
  <c r="C98" i="243" s="1"/>
  <c r="F87" i="234"/>
  <c r="L109" i="226"/>
  <c r="I90" i="243" s="1"/>
  <c r="L87" i="226"/>
  <c r="L2" i="231"/>
  <c r="R49" i="231"/>
  <c r="F109" i="175"/>
  <c r="C39" i="243" s="1"/>
  <c r="F87" i="175"/>
  <c r="F109" i="227"/>
  <c r="C91" i="243" s="1"/>
  <c r="F87" i="227"/>
  <c r="L2" i="232"/>
  <c r="R49" i="232"/>
  <c r="F91" i="233"/>
  <c r="F109" i="176"/>
  <c r="C40" i="243" s="1"/>
  <c r="O40" i="243" s="1"/>
  <c r="Q40" i="243" s="1"/>
  <c r="R91" i="176"/>
  <c r="F87" i="176"/>
  <c r="R87" i="176" s="1"/>
  <c r="L2" i="174"/>
  <c r="R49" i="174"/>
  <c r="Q95" i="141"/>
  <c r="R95" i="138"/>
  <c r="F91" i="138"/>
  <c r="F91" i="237"/>
  <c r="Q87" i="205"/>
  <c r="Q109" i="205"/>
  <c r="N69" i="243" s="1"/>
  <c r="R49" i="161"/>
  <c r="R91" i="161"/>
  <c r="F87" i="161"/>
  <c r="F109" i="161"/>
  <c r="C25" i="243" s="1"/>
  <c r="L109" i="172"/>
  <c r="I36" i="243" s="1"/>
  <c r="L87" i="172"/>
  <c r="Q109" i="209"/>
  <c r="N73" i="243" s="1"/>
  <c r="Q87" i="209"/>
  <c r="L2" i="175"/>
  <c r="R49" i="175"/>
  <c r="F91" i="198"/>
  <c r="Q109" i="191"/>
  <c r="N55" i="243" s="1"/>
  <c r="Q87" i="191"/>
  <c r="Q49" i="140"/>
  <c r="Q2" i="140" s="1"/>
  <c r="Q95" i="140" s="1"/>
  <c r="Q91" i="140" s="1"/>
  <c r="L109" i="140"/>
  <c r="I5" i="243" s="1"/>
  <c r="L87" i="140"/>
  <c r="R25" i="202"/>
  <c r="Q49" i="216"/>
  <c r="R25" i="216"/>
  <c r="F109" i="167"/>
  <c r="C31" i="243" s="1"/>
  <c r="F87" i="167"/>
  <c r="L95" i="193"/>
  <c r="R2" i="193"/>
  <c r="L109" i="210"/>
  <c r="I74" i="243" s="1"/>
  <c r="L87" i="210"/>
  <c r="Q109" i="148"/>
  <c r="N12" i="243" s="1"/>
  <c r="Q87" i="148"/>
  <c r="R25" i="157"/>
  <c r="L2" i="169"/>
  <c r="R49" i="169"/>
  <c r="F87" i="224"/>
  <c r="F109" i="224"/>
  <c r="C88" i="243" s="1"/>
  <c r="L2" i="200"/>
  <c r="R49" i="200"/>
  <c r="F91" i="169"/>
  <c r="F91" i="206"/>
  <c r="Q87" i="224"/>
  <c r="Q109" i="224"/>
  <c r="N88" i="243" s="1"/>
  <c r="Q109" i="153"/>
  <c r="N17" i="243" s="1"/>
  <c r="Q87" i="153"/>
  <c r="Q109" i="143"/>
  <c r="N7" i="243" s="1"/>
  <c r="Q87" i="143"/>
  <c r="F109" i="144"/>
  <c r="C8" i="243" s="1"/>
  <c r="O8" i="243" s="1"/>
  <c r="Q8" i="243" s="1"/>
  <c r="F87" i="144"/>
  <c r="R87" i="144" s="1"/>
  <c r="R86" i="144" s="1"/>
  <c r="R91" i="144"/>
  <c r="R38" i="238"/>
  <c r="Q49" i="238"/>
  <c r="F87" i="203"/>
  <c r="F109" i="203"/>
  <c r="C67" i="243" s="1"/>
  <c r="F109" i="222"/>
  <c r="C86" i="243" s="1"/>
  <c r="O86" i="243" s="1"/>
  <c r="Q86" i="243" s="1"/>
  <c r="F87" i="222"/>
  <c r="R87" i="222" s="1"/>
  <c r="R91" i="222"/>
  <c r="F109" i="201"/>
  <c r="C65" i="243" s="1"/>
  <c r="O65" i="243" s="1"/>
  <c r="Q65" i="243" s="1"/>
  <c r="R91" i="201"/>
  <c r="F87" i="201"/>
  <c r="R87" i="201" s="1"/>
  <c r="F109" i="228"/>
  <c r="C92" i="243" s="1"/>
  <c r="F87" i="228"/>
  <c r="L2" i="143"/>
  <c r="Q109" i="151"/>
  <c r="N15" i="243" s="1"/>
  <c r="Q87" i="151"/>
  <c r="R49" i="171"/>
  <c r="Q87" i="156"/>
  <c r="Q109" i="156"/>
  <c r="N20" i="243" s="1"/>
  <c r="Q109" i="161"/>
  <c r="N25" i="243" s="1"/>
  <c r="Q87" i="161"/>
  <c r="F91" i="210"/>
  <c r="F109" i="230"/>
  <c r="C94" i="243" s="1"/>
  <c r="O94" i="243" s="1"/>
  <c r="Q94" i="243" s="1"/>
  <c r="R91" i="230"/>
  <c r="F87" i="230"/>
  <c r="R87" i="230" s="1"/>
  <c r="R91" i="165"/>
  <c r="F109" i="165"/>
  <c r="C29" i="243" s="1"/>
  <c r="O29" i="243" s="1"/>
  <c r="Q29" i="243" s="1"/>
  <c r="F87" i="165"/>
  <c r="R87" i="165" s="1"/>
  <c r="L2" i="160"/>
  <c r="R49" i="160"/>
  <c r="F109" i="149"/>
  <c r="C13" i="243" s="1"/>
  <c r="F87" i="149"/>
  <c r="L2" i="182"/>
  <c r="R49" i="182"/>
  <c r="F91" i="177"/>
  <c r="R2" i="146"/>
  <c r="Q87" i="158"/>
  <c r="Q109" i="158"/>
  <c r="N22" i="243" s="1"/>
  <c r="F87" i="181"/>
  <c r="F109" i="181"/>
  <c r="C45" i="243" s="1"/>
  <c r="F91" i="171"/>
  <c r="R95" i="171"/>
  <c r="R25" i="231"/>
  <c r="F91" i="157"/>
  <c r="Q109" i="215"/>
  <c r="N79" i="243" s="1"/>
  <c r="Q87" i="215"/>
  <c r="L2" i="180"/>
  <c r="R49" i="180"/>
  <c r="F87" i="173"/>
  <c r="F109" i="173"/>
  <c r="C37" i="243" s="1"/>
  <c r="Q109" i="145"/>
  <c r="N9" i="243" s="1"/>
  <c r="Q87" i="145"/>
  <c r="Q109" i="162"/>
  <c r="N26" i="243" s="1"/>
  <c r="Q87" i="162"/>
  <c r="R95" i="159"/>
  <c r="F91" i="159"/>
  <c r="F91" i="221"/>
  <c r="R95" i="221"/>
  <c r="F87" i="218"/>
  <c r="F109" i="218"/>
  <c r="C82" i="243" s="1"/>
  <c r="L109" i="192"/>
  <c r="I56" i="243" s="1"/>
  <c r="L87" i="192"/>
  <c r="L109" i="163"/>
  <c r="I27" i="243" s="1"/>
  <c r="L87" i="163"/>
  <c r="R91" i="188"/>
  <c r="F87" i="188"/>
  <c r="R87" i="188" s="1"/>
  <c r="F109" i="188"/>
  <c r="C52" i="243" s="1"/>
  <c r="O52" i="243" s="1"/>
  <c r="Q52" i="243" s="1"/>
  <c r="R49" i="207"/>
  <c r="Q49" i="220"/>
  <c r="R25" i="220"/>
  <c r="F87" i="185"/>
  <c r="F109" i="185"/>
  <c r="C49" i="243" s="1"/>
  <c r="L95" i="141"/>
  <c r="Q109" i="194"/>
  <c r="N58" i="243" s="1"/>
  <c r="Q87" i="194"/>
  <c r="Q49" i="195"/>
  <c r="Q2" i="195" s="1"/>
  <c r="Q95" i="195" s="1"/>
  <c r="Q91" i="195" s="1"/>
  <c r="L2" i="211"/>
  <c r="R49" i="211"/>
  <c r="F87" i="155"/>
  <c r="R87" i="155" s="1"/>
  <c r="F109" i="155"/>
  <c r="C19" i="243" s="1"/>
  <c r="O19" i="243" s="1"/>
  <c r="Q19" i="243" s="1"/>
  <c r="R91" i="155"/>
  <c r="R95" i="161"/>
  <c r="F109" i="219"/>
  <c r="C83" i="243" s="1"/>
  <c r="O83" i="243" s="1"/>
  <c r="Q83" i="243" s="1"/>
  <c r="R91" i="219"/>
  <c r="F87" i="219"/>
  <c r="R87" i="219" s="1"/>
  <c r="Q109" i="173"/>
  <c r="N37" i="243" s="1"/>
  <c r="Q87" i="173"/>
  <c r="L2" i="209"/>
  <c r="R49" i="209"/>
  <c r="L2" i="191"/>
  <c r="R49" i="191"/>
  <c r="Q109" i="227"/>
  <c r="N91" i="243" s="1"/>
  <c r="Q87" i="227"/>
  <c r="F109" i="189"/>
  <c r="C53" i="243" s="1"/>
  <c r="R91" i="189"/>
  <c r="F87" i="189"/>
  <c r="F91" i="211"/>
  <c r="F109" i="186"/>
  <c r="C50" i="243" s="1"/>
  <c r="O50" i="243" s="1"/>
  <c r="Q50" i="243" s="1"/>
  <c r="R91" i="186"/>
  <c r="F87" i="186"/>
  <c r="R87" i="186" s="1"/>
  <c r="F91" i="204"/>
  <c r="F87" i="182"/>
  <c r="F109" i="182"/>
  <c r="C46" i="243" s="1"/>
  <c r="Q109" i="171"/>
  <c r="N35" i="243" s="1"/>
  <c r="Q87" i="171"/>
  <c r="L2" i="202"/>
  <c r="R49" i="202"/>
  <c r="L2" i="218"/>
  <c r="R49" i="218"/>
  <c r="L2" i="234"/>
  <c r="R49" i="234"/>
  <c r="R25" i="177"/>
  <c r="F87" i="178"/>
  <c r="R87" i="178" s="1"/>
  <c r="R91" i="178"/>
  <c r="F109" i="178"/>
  <c r="C42" i="243" s="1"/>
  <c r="O42" i="243" s="1"/>
  <c r="Q42" i="243" s="1"/>
  <c r="R25" i="148"/>
  <c r="L2" i="157"/>
  <c r="R49" i="157"/>
  <c r="F91" i="162"/>
  <c r="R95" i="162"/>
  <c r="R91" i="205"/>
  <c r="F87" i="205"/>
  <c r="R87" i="205" s="1"/>
  <c r="F109" i="205"/>
  <c r="C69" i="243" s="1"/>
  <c r="O69" i="243" s="1"/>
  <c r="Q69" i="243" s="1"/>
  <c r="L2" i="224"/>
  <c r="R49" i="224"/>
  <c r="R95" i="147"/>
  <c r="F91" i="147"/>
  <c r="F109" i="229"/>
  <c r="C93" i="243" s="1"/>
  <c r="F87" i="229"/>
  <c r="R25" i="153"/>
  <c r="Q87" i="207"/>
  <c r="Q109" i="207"/>
  <c r="N71" i="243" s="1"/>
  <c r="R49" i="217"/>
  <c r="Q2" i="217"/>
  <c r="Q95" i="217" s="1"/>
  <c r="Q91" i="217" s="1"/>
  <c r="Q109" i="206"/>
  <c r="N70" i="243" s="1"/>
  <c r="Q87" i="206"/>
  <c r="Q49" i="150"/>
  <c r="R25" i="150"/>
  <c r="F87" i="235"/>
  <c r="F109" i="235"/>
  <c r="C99" i="243" s="1"/>
  <c r="R2" i="207"/>
  <c r="Q87" i="185"/>
  <c r="Q109" i="185"/>
  <c r="N49" i="243" s="1"/>
  <c r="L2" i="156"/>
  <c r="R49" i="156"/>
  <c r="Q2" i="210"/>
  <c r="Q95" i="210" s="1"/>
  <c r="Q91" i="210" s="1"/>
  <c r="R49" i="210"/>
  <c r="F91" i="139"/>
  <c r="F109" i="223"/>
  <c r="C87" i="243" s="1"/>
  <c r="F87" i="223"/>
  <c r="Q87" i="198"/>
  <c r="Q109" i="198"/>
  <c r="N62" i="243" s="1"/>
  <c r="R25" i="204"/>
  <c r="F95" i="239"/>
  <c r="F91" i="141"/>
  <c r="R95" i="141"/>
  <c r="F91" i="202"/>
  <c r="R25" i="146"/>
  <c r="F109" i="232"/>
  <c r="C96" i="243" s="1"/>
  <c r="F87" i="232"/>
  <c r="Q87" i="229"/>
  <c r="Q109" i="229"/>
  <c r="N93" i="243" s="1"/>
  <c r="R95" i="146"/>
  <c r="F91" i="146"/>
  <c r="R25" i="158"/>
  <c r="Q49" i="190"/>
  <c r="R25" i="190"/>
  <c r="Q109" i="183"/>
  <c r="N47" i="243" s="1"/>
  <c r="Q87" i="183"/>
  <c r="F91" i="238"/>
  <c r="R25" i="215"/>
  <c r="R38" i="149"/>
  <c r="Q49" i="149"/>
  <c r="Q2" i="149" s="1"/>
  <c r="Q95" i="149" s="1"/>
  <c r="Q91" i="149" s="1"/>
  <c r="Q49" i="228"/>
  <c r="Q2" i="228" s="1"/>
  <c r="Q95" i="228" s="1"/>
  <c r="Q91" i="228" s="1"/>
  <c r="L2" i="145"/>
  <c r="R49" i="145"/>
  <c r="R25" i="203"/>
  <c r="F87" i="151"/>
  <c r="R91" i="151"/>
  <c r="F109" i="151"/>
  <c r="C15" i="243" s="1"/>
  <c r="F91" i="220"/>
  <c r="F91" i="214"/>
  <c r="R95" i="214"/>
  <c r="R49" i="140"/>
  <c r="F87" i="217"/>
  <c r="F109" i="217"/>
  <c r="C81" i="243" s="1"/>
  <c r="Q109" i="232"/>
  <c r="N96" i="243" s="1"/>
  <c r="Q87" i="232"/>
  <c r="R25" i="174"/>
  <c r="Q87" i="233"/>
  <c r="Q109" i="233"/>
  <c r="N97" i="243" s="1"/>
  <c r="R25" i="194"/>
  <c r="L2" i="195"/>
  <c r="L2" i="158"/>
  <c r="R49" i="158"/>
  <c r="Q87" i="235"/>
  <c r="Q109" i="235"/>
  <c r="N99" i="243" s="1"/>
  <c r="Q109" i="172"/>
  <c r="N36" i="243" s="1"/>
  <c r="Q87" i="172"/>
  <c r="F91" i="143"/>
  <c r="F109" i="154"/>
  <c r="C18" i="243" s="1"/>
  <c r="O18" i="243" s="1"/>
  <c r="Q18" i="243" s="1"/>
  <c r="R91" i="154"/>
  <c r="F87" i="154"/>
  <c r="R87" i="154" s="1"/>
  <c r="L2" i="173"/>
  <c r="R49" i="173"/>
  <c r="R25" i="175"/>
  <c r="F109" i="193"/>
  <c r="C57" i="243" s="1"/>
  <c r="F87" i="193"/>
  <c r="R2" i="183"/>
  <c r="Q2" i="237"/>
  <c r="R49" i="237"/>
  <c r="Q109" i="202"/>
  <c r="N66" i="243" s="1"/>
  <c r="Q87" i="202"/>
  <c r="L2" i="168"/>
  <c r="R49" i="168"/>
  <c r="F91" i="152"/>
  <c r="L2" i="152"/>
  <c r="R49" i="152"/>
  <c r="Q109" i="177"/>
  <c r="N41" i="243" s="1"/>
  <c r="Q87" i="177"/>
  <c r="F91" i="156"/>
  <c r="L2" i="148"/>
  <c r="R49" i="148"/>
  <c r="R38" i="169"/>
  <c r="R25" i="200"/>
  <c r="F87" i="180"/>
  <c r="F109" i="180"/>
  <c r="C44" i="243" s="1"/>
  <c r="F91" i="231"/>
  <c r="L109" i="153"/>
  <c r="I17" i="243" s="1"/>
  <c r="L87" i="153"/>
  <c r="F109" i="199"/>
  <c r="C63" i="243" s="1"/>
  <c r="O63" i="243" s="1"/>
  <c r="Q63" i="243" s="1"/>
  <c r="R91" i="199"/>
  <c r="F87" i="199"/>
  <c r="R87" i="199" s="1"/>
  <c r="F87" i="194"/>
  <c r="F109" i="194"/>
  <c r="C58" i="243" s="1"/>
  <c r="F109" i="150"/>
  <c r="C14" i="243" s="1"/>
  <c r="F87" i="150"/>
  <c r="L95" i="217"/>
  <c r="F109" i="179"/>
  <c r="C43" i="243" s="1"/>
  <c r="O43" i="243" s="1"/>
  <c r="Q43" i="243" s="1"/>
  <c r="R91" i="179"/>
  <c r="F87" i="179"/>
  <c r="R87" i="179" s="1"/>
  <c r="R95" i="207"/>
  <c r="F91" i="207"/>
  <c r="F109" i="148"/>
  <c r="C12" i="243" s="1"/>
  <c r="F87" i="148"/>
  <c r="R2" i="153"/>
  <c r="L2" i="198"/>
  <c r="R49" i="198"/>
  <c r="Q87" i="204"/>
  <c r="Q109" i="204"/>
  <c r="N68" i="243" s="1"/>
  <c r="F109" i="166"/>
  <c r="C30" i="243" s="1"/>
  <c r="O30" i="243" s="1"/>
  <c r="Q30" i="243" s="1"/>
  <c r="R91" i="166"/>
  <c r="F87" i="166"/>
  <c r="R87" i="166" s="1"/>
  <c r="R2" i="140"/>
  <c r="R25" i="160"/>
  <c r="Q109" i="146"/>
  <c r="N10" i="243" s="1"/>
  <c r="Q87" i="146"/>
  <c r="Q87" i="152"/>
  <c r="F109" i="197"/>
  <c r="C61" i="243" s="1"/>
  <c r="O61" i="243" s="1"/>
  <c r="Q61" i="243" s="1"/>
  <c r="R91" i="197"/>
  <c r="F87" i="197"/>
  <c r="R87" i="197" s="1"/>
  <c r="L2" i="229"/>
  <c r="R49" i="229"/>
  <c r="Q109" i="189"/>
  <c r="N53" i="243" s="1"/>
  <c r="Q87" i="189"/>
  <c r="L95" i="150"/>
  <c r="F87" i="213"/>
  <c r="F109" i="213"/>
  <c r="C77" i="243" s="1"/>
  <c r="Q2" i="184"/>
  <c r="R49" i="184"/>
  <c r="F109" i="225"/>
  <c r="C89" i="243" s="1"/>
  <c r="O89" i="243" s="1"/>
  <c r="Q89" i="243" s="1"/>
  <c r="R91" i="225"/>
  <c r="F87" i="225"/>
  <c r="R87" i="225" s="1"/>
  <c r="R95" i="172"/>
  <c r="F91" i="172"/>
  <c r="L2" i="215"/>
  <c r="R49" i="215"/>
  <c r="L2" i="149"/>
  <c r="L2" i="228"/>
  <c r="R49" i="228"/>
  <c r="F91" i="208"/>
  <c r="R95" i="208"/>
  <c r="F109" i="212"/>
  <c r="C76" i="243" s="1"/>
  <c r="O76" i="243" s="1"/>
  <c r="Q76" i="243" s="1"/>
  <c r="F87" i="212"/>
  <c r="R91" i="212"/>
  <c r="Q2" i="223"/>
  <c r="R49" i="223"/>
  <c r="F91" i="160"/>
  <c r="Q87" i="203"/>
  <c r="Q109" i="203"/>
  <c r="N67" i="243" s="1"/>
  <c r="R25" i="192"/>
  <c r="R95" i="151"/>
  <c r="F109" i="236"/>
  <c r="C100" i="243" s="1"/>
  <c r="O100" i="243" s="1"/>
  <c r="Q100" i="243" s="1"/>
  <c r="F87" i="236"/>
  <c r="R87" i="236" s="1"/>
  <c r="R91" i="236"/>
  <c r="Q87" i="226"/>
  <c r="Q109" i="226"/>
  <c r="N90" i="243" s="1"/>
  <c r="Q109" i="174"/>
  <c r="N38" i="243" s="1"/>
  <c r="Q87" i="174"/>
  <c r="Q109" i="168"/>
  <c r="N32" i="243" s="1"/>
  <c r="Q87" i="168"/>
  <c r="R25" i="141"/>
  <c r="R38" i="207"/>
  <c r="L2" i="233"/>
  <c r="R49" i="233"/>
  <c r="L2" i="194"/>
  <c r="R49" i="194"/>
  <c r="Q109" i="211"/>
  <c r="N75" i="243" s="1"/>
  <c r="Q87" i="211"/>
  <c r="F109" i="191"/>
  <c r="C55" i="243" s="1"/>
  <c r="F87" i="191"/>
  <c r="L2" i="235"/>
  <c r="R49" i="235"/>
  <c r="R91" i="164"/>
  <c r="F87" i="164"/>
  <c r="R87" i="164" s="1"/>
  <c r="F109" i="164"/>
  <c r="C28" i="243" s="1"/>
  <c r="O28" i="243" s="1"/>
  <c r="Q28" i="243" s="1"/>
  <c r="R2" i="151"/>
  <c r="R25" i="209"/>
  <c r="Q87" i="175"/>
  <c r="Q109" i="175"/>
  <c r="N39" i="243" s="1"/>
  <c r="Q49" i="213"/>
  <c r="F91" i="200"/>
  <c r="R95" i="183"/>
  <c r="F91" i="183"/>
  <c r="L109" i="212"/>
  <c r="I76" i="243" s="1"/>
  <c r="L87" i="212"/>
  <c r="Q95" i="167"/>
  <c r="R2" i="167"/>
  <c r="R49" i="16"/>
  <c r="R78" i="16"/>
  <c r="N87" i="16"/>
  <c r="N109" i="16"/>
  <c r="O87" i="16"/>
  <c r="O109" i="16"/>
  <c r="Q2" i="16"/>
  <c r="Q95" i="16" s="1"/>
  <c r="Q91" i="16" s="1"/>
  <c r="F91" i="16"/>
  <c r="F109" i="16" s="1"/>
  <c r="Q95" i="139" l="1"/>
  <c r="R2" i="139"/>
  <c r="R87" i="151"/>
  <c r="R86" i="151" s="1"/>
  <c r="O15" i="243"/>
  <c r="Q15" i="243" s="1"/>
  <c r="R86" i="187"/>
  <c r="R49" i="195"/>
  <c r="Q49" i="239"/>
  <c r="R49" i="239" s="1"/>
  <c r="O53" i="243"/>
  <c r="Q53" i="243" s="1"/>
  <c r="R25" i="239"/>
  <c r="O25" i="243"/>
  <c r="Q25" i="243" s="1"/>
  <c r="Q95" i="181"/>
  <c r="R2" i="181"/>
  <c r="R86" i="230"/>
  <c r="R86" i="222"/>
  <c r="R86" i="196"/>
  <c r="R2" i="217"/>
  <c r="R86" i="178"/>
  <c r="R86" i="236"/>
  <c r="R49" i="149"/>
  <c r="R86" i="186"/>
  <c r="R86" i="154"/>
  <c r="R86" i="188"/>
  <c r="R86" i="201"/>
  <c r="R86" i="164"/>
  <c r="R86" i="179"/>
  <c r="L2" i="239"/>
  <c r="R86" i="219"/>
  <c r="R86" i="155"/>
  <c r="R86" i="165"/>
  <c r="L95" i="149"/>
  <c r="R2" i="149"/>
  <c r="Q2" i="213"/>
  <c r="R49" i="213"/>
  <c r="L95" i="194"/>
  <c r="R2" i="194"/>
  <c r="L95" i="228"/>
  <c r="R2" i="228"/>
  <c r="L95" i="215"/>
  <c r="R2" i="215"/>
  <c r="L91" i="150"/>
  <c r="L95" i="229"/>
  <c r="R2" i="229"/>
  <c r="L91" i="217"/>
  <c r="R95" i="217"/>
  <c r="L95" i="148"/>
  <c r="R2" i="148"/>
  <c r="L95" i="158"/>
  <c r="R2" i="158"/>
  <c r="F87" i="220"/>
  <c r="F109" i="220"/>
  <c r="C84" i="243" s="1"/>
  <c r="Q109" i="149"/>
  <c r="N13" i="243" s="1"/>
  <c r="Q87" i="149"/>
  <c r="Q2" i="190"/>
  <c r="R49" i="190"/>
  <c r="L95" i="157"/>
  <c r="R2" i="157"/>
  <c r="L95" i="202"/>
  <c r="R2" i="202"/>
  <c r="L95" i="211"/>
  <c r="R2" i="211"/>
  <c r="F109" i="221"/>
  <c r="C85" i="243" s="1"/>
  <c r="O85" i="243" s="1"/>
  <c r="Q85" i="243" s="1"/>
  <c r="R91" i="221"/>
  <c r="F87" i="221"/>
  <c r="R87" i="221" s="1"/>
  <c r="L95" i="182"/>
  <c r="R2" i="182"/>
  <c r="F87" i="169"/>
  <c r="F109" i="169"/>
  <c r="C33" i="243" s="1"/>
  <c r="L95" i="169"/>
  <c r="R2" i="169"/>
  <c r="Q2" i="216"/>
  <c r="R49" i="216"/>
  <c r="Q109" i="140"/>
  <c r="N5" i="243" s="1"/>
  <c r="Q87" i="140"/>
  <c r="R87" i="161"/>
  <c r="R86" i="161" s="1"/>
  <c r="L95" i="174"/>
  <c r="R2" i="174"/>
  <c r="F109" i="233"/>
  <c r="C97" i="243" s="1"/>
  <c r="F87" i="233"/>
  <c r="F109" i="168"/>
  <c r="C32" i="243" s="1"/>
  <c r="F87" i="168"/>
  <c r="R95" i="140"/>
  <c r="Q109" i="170"/>
  <c r="N34" i="243" s="1"/>
  <c r="Q87" i="170"/>
  <c r="L95" i="227"/>
  <c r="R2" i="227"/>
  <c r="F109" i="160"/>
  <c r="C24" i="243" s="1"/>
  <c r="F87" i="160"/>
  <c r="R91" i="183"/>
  <c r="F87" i="183"/>
  <c r="R87" i="183" s="1"/>
  <c r="F109" i="183"/>
  <c r="C47" i="243" s="1"/>
  <c r="O47" i="243" s="1"/>
  <c r="Q47" i="243" s="1"/>
  <c r="Q91" i="167"/>
  <c r="R95" i="167"/>
  <c r="L95" i="235"/>
  <c r="R2" i="235"/>
  <c r="Q95" i="223"/>
  <c r="R2" i="223"/>
  <c r="F109" i="172"/>
  <c r="C36" i="243" s="1"/>
  <c r="O36" i="243" s="1"/>
  <c r="Q36" i="243" s="1"/>
  <c r="R91" i="172"/>
  <c r="F87" i="172"/>
  <c r="R87" i="172" s="1"/>
  <c r="R86" i="197"/>
  <c r="L95" i="198"/>
  <c r="R2" i="198"/>
  <c r="F109" i="231"/>
  <c r="C95" i="243" s="1"/>
  <c r="F87" i="231"/>
  <c r="F87" i="156"/>
  <c r="F109" i="156"/>
  <c r="C20" i="243" s="1"/>
  <c r="L95" i="173"/>
  <c r="R2" i="173"/>
  <c r="F87" i="143"/>
  <c r="F109" i="143"/>
  <c r="C7" i="243" s="1"/>
  <c r="F91" i="239"/>
  <c r="F87" i="141"/>
  <c r="F109" i="141"/>
  <c r="C2" i="243" s="1"/>
  <c r="Q87" i="210"/>
  <c r="Q109" i="210"/>
  <c r="N74" i="243" s="1"/>
  <c r="L95" i="224"/>
  <c r="R2" i="224"/>
  <c r="L95" i="218"/>
  <c r="R2" i="218"/>
  <c r="R87" i="189"/>
  <c r="R86" i="189" s="1"/>
  <c r="L95" i="209"/>
  <c r="R2" i="209"/>
  <c r="Q109" i="195"/>
  <c r="N59" i="243" s="1"/>
  <c r="Q87" i="195"/>
  <c r="L91" i="141"/>
  <c r="R91" i="159"/>
  <c r="F87" i="159"/>
  <c r="R87" i="159" s="1"/>
  <c r="F109" i="159"/>
  <c r="C23" i="243" s="1"/>
  <c r="O23" i="243" s="1"/>
  <c r="Q23" i="243" s="1"/>
  <c r="F87" i="177"/>
  <c r="F109" i="177"/>
  <c r="C41" i="243" s="1"/>
  <c r="R95" i="210"/>
  <c r="F109" i="237"/>
  <c r="C101" i="243" s="1"/>
  <c r="F87" i="237"/>
  <c r="R86" i="176"/>
  <c r="F87" i="184"/>
  <c r="F109" i="184"/>
  <c r="C48" i="243" s="1"/>
  <c r="R91" i="163"/>
  <c r="F87" i="163"/>
  <c r="R87" i="163" s="1"/>
  <c r="F109" i="163"/>
  <c r="C27" i="243" s="1"/>
  <c r="O27" i="243" s="1"/>
  <c r="Q27" i="243" s="1"/>
  <c r="L95" i="204"/>
  <c r="R2" i="204"/>
  <c r="F87" i="209"/>
  <c r="F109" i="209"/>
  <c r="C73" i="243" s="1"/>
  <c r="R91" i="226"/>
  <c r="F87" i="226"/>
  <c r="R87" i="226" s="1"/>
  <c r="F109" i="226"/>
  <c r="C90" i="243" s="1"/>
  <c r="O90" i="243" s="1"/>
  <c r="Q90" i="243" s="1"/>
  <c r="F109" i="200"/>
  <c r="C64" i="243" s="1"/>
  <c r="F87" i="200"/>
  <c r="R91" i="208"/>
  <c r="F87" i="208"/>
  <c r="R87" i="208" s="1"/>
  <c r="F109" i="208"/>
  <c r="C72" i="243" s="1"/>
  <c r="O72" i="243" s="1"/>
  <c r="Q72" i="243" s="1"/>
  <c r="F109" i="207"/>
  <c r="C71" i="243" s="1"/>
  <c r="O71" i="243" s="1"/>
  <c r="Q71" i="243" s="1"/>
  <c r="R91" i="207"/>
  <c r="F87" i="207"/>
  <c r="R87" i="207" s="1"/>
  <c r="L95" i="152"/>
  <c r="R2" i="152"/>
  <c r="L95" i="168"/>
  <c r="R2" i="168"/>
  <c r="Q95" i="237"/>
  <c r="R2" i="237"/>
  <c r="L95" i="195"/>
  <c r="R2" i="195"/>
  <c r="F87" i="214"/>
  <c r="R87" i="214" s="1"/>
  <c r="F109" i="214"/>
  <c r="C78" i="243" s="1"/>
  <c r="O78" i="243" s="1"/>
  <c r="Q78" i="243" s="1"/>
  <c r="R91" i="214"/>
  <c r="L95" i="145"/>
  <c r="R2" i="145"/>
  <c r="F109" i="146"/>
  <c r="C10" i="243" s="1"/>
  <c r="O10" i="243" s="1"/>
  <c r="Q10" i="243" s="1"/>
  <c r="R91" i="146"/>
  <c r="F87" i="146"/>
  <c r="R87" i="146" s="1"/>
  <c r="F87" i="202"/>
  <c r="F109" i="202"/>
  <c r="C66" i="243" s="1"/>
  <c r="F87" i="139"/>
  <c r="F109" i="139"/>
  <c r="C4" i="243" s="1"/>
  <c r="Q109" i="217"/>
  <c r="N81" i="243" s="1"/>
  <c r="Q87" i="217"/>
  <c r="R91" i="147"/>
  <c r="F87" i="147"/>
  <c r="R87" i="147" s="1"/>
  <c r="F109" i="147"/>
  <c r="C11" i="243" s="1"/>
  <c r="O11" i="243" s="1"/>
  <c r="Q11" i="243" s="1"/>
  <c r="F87" i="162"/>
  <c r="R87" i="162" s="1"/>
  <c r="F109" i="162"/>
  <c r="C26" i="243" s="1"/>
  <c r="O26" i="243" s="1"/>
  <c r="Q26" i="243" s="1"/>
  <c r="R91" i="162"/>
  <c r="Q2" i="220"/>
  <c r="R49" i="220"/>
  <c r="F109" i="171"/>
  <c r="C35" i="243" s="1"/>
  <c r="O35" i="243" s="1"/>
  <c r="Q35" i="243" s="1"/>
  <c r="F87" i="171"/>
  <c r="R87" i="171" s="1"/>
  <c r="R91" i="171"/>
  <c r="L95" i="160"/>
  <c r="R2" i="160"/>
  <c r="F87" i="210"/>
  <c r="F109" i="210"/>
  <c r="C74" i="243" s="1"/>
  <c r="O74" i="243" s="1"/>
  <c r="Q74" i="243" s="1"/>
  <c r="R91" i="210"/>
  <c r="L95" i="143"/>
  <c r="R2" i="143"/>
  <c r="L95" i="175"/>
  <c r="R2" i="175"/>
  <c r="Q91" i="141"/>
  <c r="L95" i="185"/>
  <c r="R2" i="185"/>
  <c r="Q2" i="142"/>
  <c r="R49" i="142"/>
  <c r="F87" i="195"/>
  <c r="F109" i="195"/>
  <c r="C59" i="243" s="1"/>
  <c r="L95" i="177"/>
  <c r="R2" i="177"/>
  <c r="L95" i="233"/>
  <c r="R2" i="233"/>
  <c r="R87" i="212"/>
  <c r="R86" i="212" s="1"/>
  <c r="R86" i="225"/>
  <c r="Q95" i="184"/>
  <c r="R2" i="184"/>
  <c r="R86" i="166"/>
  <c r="R86" i="199"/>
  <c r="F109" i="152"/>
  <c r="C16" i="243" s="1"/>
  <c r="F87" i="152"/>
  <c r="Q109" i="228"/>
  <c r="N92" i="243" s="1"/>
  <c r="Q87" i="228"/>
  <c r="F109" i="238"/>
  <c r="C102" i="243" s="1"/>
  <c r="F87" i="238"/>
  <c r="L95" i="156"/>
  <c r="R2" i="156"/>
  <c r="Q2" i="150"/>
  <c r="R49" i="150"/>
  <c r="R86" i="205"/>
  <c r="L95" i="234"/>
  <c r="R2" i="234"/>
  <c r="F109" i="204"/>
  <c r="C68" i="243" s="1"/>
  <c r="F87" i="204"/>
  <c r="F87" i="211"/>
  <c r="F109" i="211"/>
  <c r="C75" i="243" s="1"/>
  <c r="L95" i="191"/>
  <c r="R2" i="191"/>
  <c r="L95" i="180"/>
  <c r="R2" i="180"/>
  <c r="F109" i="157"/>
  <c r="C21" i="243" s="1"/>
  <c r="F87" i="157"/>
  <c r="Q2" i="238"/>
  <c r="R49" i="238"/>
  <c r="F87" i="206"/>
  <c r="F109" i="206"/>
  <c r="C70" i="243" s="1"/>
  <c r="L95" i="200"/>
  <c r="R2" i="200"/>
  <c r="L91" i="193"/>
  <c r="R95" i="193"/>
  <c r="F87" i="198"/>
  <c r="F109" i="198"/>
  <c r="C62" i="243" s="1"/>
  <c r="F109" i="138"/>
  <c r="C3" i="243" s="1"/>
  <c r="O3" i="243" s="1"/>
  <c r="Q3" i="243" s="1"/>
  <c r="R91" i="138"/>
  <c r="F87" i="138"/>
  <c r="R87" i="138" s="1"/>
  <c r="L95" i="232"/>
  <c r="R2" i="232"/>
  <c r="L95" i="231"/>
  <c r="R2" i="231"/>
  <c r="L95" i="203"/>
  <c r="R2" i="203"/>
  <c r="L91" i="170"/>
  <c r="R95" i="170"/>
  <c r="F109" i="216"/>
  <c r="C80" i="243" s="1"/>
  <c r="F87" i="216"/>
  <c r="R91" i="140"/>
  <c r="F87" i="140"/>
  <c r="R87" i="140" s="1"/>
  <c r="F109" i="140"/>
  <c r="C5" i="243" s="1"/>
  <c r="O5" i="243" s="1"/>
  <c r="Q5" i="243" s="1"/>
  <c r="R2" i="210"/>
  <c r="F87" i="153"/>
  <c r="R87" i="153" s="1"/>
  <c r="F109" i="153"/>
  <c r="C17" i="243" s="1"/>
  <c r="O17" i="243" s="1"/>
  <c r="Q17" i="243" s="1"/>
  <c r="R91" i="153"/>
  <c r="L95" i="206"/>
  <c r="R2" i="206"/>
  <c r="R91" i="192"/>
  <c r="F87" i="192"/>
  <c r="R87" i="192" s="1"/>
  <c r="F109" i="192"/>
  <c r="C56" i="243" s="1"/>
  <c r="O56" i="243" s="1"/>
  <c r="Q56" i="243" s="1"/>
  <c r="Q87" i="16"/>
  <c r="Q109" i="16"/>
  <c r="R95" i="16"/>
  <c r="R2" i="16"/>
  <c r="R91" i="16"/>
  <c r="F87" i="16"/>
  <c r="Q91" i="139" l="1"/>
  <c r="R95" i="139"/>
  <c r="R86" i="153"/>
  <c r="C103" i="243"/>
  <c r="R86" i="171"/>
  <c r="R86" i="207"/>
  <c r="R87" i="210"/>
  <c r="Q91" i="181"/>
  <c r="R95" i="181"/>
  <c r="Q2" i="239"/>
  <c r="R2" i="239" s="1"/>
  <c r="R86" i="162"/>
  <c r="R86" i="183"/>
  <c r="R86" i="140"/>
  <c r="R86" i="210"/>
  <c r="R86" i="214"/>
  <c r="R86" i="208"/>
  <c r="R86" i="159"/>
  <c r="R86" i="221"/>
  <c r="L91" i="200"/>
  <c r="R95" i="200"/>
  <c r="L91" i="156"/>
  <c r="R95" i="156"/>
  <c r="Q91" i="184"/>
  <c r="R95" i="184"/>
  <c r="L91" i="233"/>
  <c r="R95" i="233"/>
  <c r="L109" i="141"/>
  <c r="I2" i="243" s="1"/>
  <c r="O2" i="243" s="1"/>
  <c r="L87" i="141"/>
  <c r="L91" i="209"/>
  <c r="R95" i="209"/>
  <c r="L91" i="218"/>
  <c r="R95" i="218"/>
  <c r="F109" i="239"/>
  <c r="R86" i="172"/>
  <c r="Q91" i="223"/>
  <c r="R95" i="223"/>
  <c r="Q109" i="167"/>
  <c r="N31" i="243" s="1"/>
  <c r="O31" i="243" s="1"/>
  <c r="Q31" i="243" s="1"/>
  <c r="Q87" i="167"/>
  <c r="R87" i="167" s="1"/>
  <c r="R91" i="167"/>
  <c r="L91" i="169"/>
  <c r="R95" i="169"/>
  <c r="L91" i="148"/>
  <c r="R95" i="148"/>
  <c r="L91" i="203"/>
  <c r="R95" i="203"/>
  <c r="Q95" i="238"/>
  <c r="R2" i="238"/>
  <c r="L91" i="175"/>
  <c r="R95" i="175"/>
  <c r="L91" i="143"/>
  <c r="R95" i="143"/>
  <c r="Q95" i="220"/>
  <c r="R2" i="220"/>
  <c r="Q91" i="237"/>
  <c r="R95" i="237"/>
  <c r="L91" i="152"/>
  <c r="R95" i="152"/>
  <c r="L91" i="204"/>
  <c r="R95" i="204"/>
  <c r="L91" i="173"/>
  <c r="R95" i="173"/>
  <c r="L91" i="227"/>
  <c r="R95" i="227"/>
  <c r="L91" i="174"/>
  <c r="R95" i="174"/>
  <c r="L91" i="182"/>
  <c r="R95" i="182"/>
  <c r="L91" i="202"/>
  <c r="R95" i="202"/>
  <c r="L91" i="158"/>
  <c r="R95" i="158"/>
  <c r="L91" i="229"/>
  <c r="R95" i="229"/>
  <c r="L91" i="215"/>
  <c r="R95" i="215"/>
  <c r="L91" i="194"/>
  <c r="R95" i="194"/>
  <c r="L91" i="149"/>
  <c r="R95" i="149"/>
  <c r="L91" i="206"/>
  <c r="R95" i="206"/>
  <c r="L91" i="232"/>
  <c r="R95" i="232"/>
  <c r="L109" i="193"/>
  <c r="I57" i="243" s="1"/>
  <c r="O57" i="243" s="1"/>
  <c r="Q57" i="243" s="1"/>
  <c r="L87" i="193"/>
  <c r="R87" i="193" s="1"/>
  <c r="R91" i="193"/>
  <c r="L91" i="191"/>
  <c r="R95" i="191"/>
  <c r="L91" i="234"/>
  <c r="R95" i="234"/>
  <c r="Q95" i="150"/>
  <c r="R2" i="150"/>
  <c r="L91" i="177"/>
  <c r="R95" i="177"/>
  <c r="L91" i="160"/>
  <c r="R95" i="160"/>
  <c r="R86" i="147"/>
  <c r="R86" i="146"/>
  <c r="L91" i="145"/>
  <c r="R95" i="145"/>
  <c r="L91" i="224"/>
  <c r="R95" i="224"/>
  <c r="F87" i="239"/>
  <c r="L91" i="198"/>
  <c r="R95" i="198"/>
  <c r="L91" i="235"/>
  <c r="R95" i="235"/>
  <c r="Q95" i="216"/>
  <c r="R2" i="216"/>
  <c r="L91" i="211"/>
  <c r="R95" i="211"/>
  <c r="Q95" i="190"/>
  <c r="R2" i="190"/>
  <c r="R86" i="192"/>
  <c r="L109" i="170"/>
  <c r="I34" i="243" s="1"/>
  <c r="O34" i="243" s="1"/>
  <c r="Q34" i="243" s="1"/>
  <c r="L87" i="170"/>
  <c r="R87" i="170" s="1"/>
  <c r="R91" i="170"/>
  <c r="L91" i="231"/>
  <c r="R95" i="231"/>
  <c r="R86" i="138"/>
  <c r="L91" i="180"/>
  <c r="R95" i="180"/>
  <c r="Q95" i="142"/>
  <c r="R2" i="142"/>
  <c r="L91" i="185"/>
  <c r="R95" i="185"/>
  <c r="Q109" i="141"/>
  <c r="N2" i="243" s="1"/>
  <c r="Q87" i="141"/>
  <c r="R87" i="141" s="1"/>
  <c r="L91" i="195"/>
  <c r="R95" i="195"/>
  <c r="L91" i="168"/>
  <c r="R95" i="168"/>
  <c r="R86" i="226"/>
  <c r="R86" i="163"/>
  <c r="L95" i="239"/>
  <c r="R91" i="141"/>
  <c r="L91" i="157"/>
  <c r="R95" i="157"/>
  <c r="L109" i="217"/>
  <c r="I81" i="243" s="1"/>
  <c r="O81" i="243" s="1"/>
  <c r="Q81" i="243" s="1"/>
  <c r="L87" i="217"/>
  <c r="R87" i="217" s="1"/>
  <c r="R91" i="217"/>
  <c r="L109" i="150"/>
  <c r="I14" i="243" s="1"/>
  <c r="L87" i="150"/>
  <c r="L91" i="228"/>
  <c r="R95" i="228"/>
  <c r="Q95" i="213"/>
  <c r="R2" i="213"/>
  <c r="R87" i="16"/>
  <c r="R86" i="16" s="1"/>
  <c r="Q109" i="139" l="1"/>
  <c r="N4" i="243" s="1"/>
  <c r="O4" i="243" s="1"/>
  <c r="Q4" i="243" s="1"/>
  <c r="Q87" i="139"/>
  <c r="R87" i="139" s="1"/>
  <c r="R91" i="139"/>
  <c r="Q2" i="243"/>
  <c r="Q109" i="181"/>
  <c r="N45" i="243" s="1"/>
  <c r="O45" i="243" s="1"/>
  <c r="Q45" i="243" s="1"/>
  <c r="Q87" i="181"/>
  <c r="R87" i="181" s="1"/>
  <c r="R86" i="181" s="1"/>
  <c r="R91" i="181"/>
  <c r="R86" i="217"/>
  <c r="R86" i="170"/>
  <c r="R86" i="167"/>
  <c r="R86" i="141"/>
  <c r="R86" i="193"/>
  <c r="L87" i="211"/>
  <c r="R87" i="211" s="1"/>
  <c r="L109" i="211"/>
  <c r="I75" i="243" s="1"/>
  <c r="O75" i="243" s="1"/>
  <c r="Q75" i="243" s="1"/>
  <c r="R91" i="211"/>
  <c r="L109" i="224"/>
  <c r="I88" i="243" s="1"/>
  <c r="O88" i="243" s="1"/>
  <c r="Q88" i="243" s="1"/>
  <c r="L87" i="224"/>
  <c r="R87" i="224" s="1"/>
  <c r="R91" i="224"/>
  <c r="Q91" i="150"/>
  <c r="R95" i="150"/>
  <c r="L109" i="227"/>
  <c r="I91" i="243" s="1"/>
  <c r="O91" i="243" s="1"/>
  <c r="Q91" i="243" s="1"/>
  <c r="L87" i="227"/>
  <c r="R87" i="227" s="1"/>
  <c r="R91" i="227"/>
  <c r="L87" i="218"/>
  <c r="R87" i="218" s="1"/>
  <c r="L109" i="218"/>
  <c r="I82" i="243" s="1"/>
  <c r="O82" i="243" s="1"/>
  <c r="Q82" i="243" s="1"/>
  <c r="R91" i="218"/>
  <c r="Q91" i="213"/>
  <c r="R95" i="213"/>
  <c r="Q91" i="142"/>
  <c r="R95" i="142"/>
  <c r="Q95" i="239"/>
  <c r="R95" i="239" s="1"/>
  <c r="L109" i="235"/>
  <c r="I99" i="243" s="1"/>
  <c r="O99" i="243" s="1"/>
  <c r="Q99" i="243" s="1"/>
  <c r="L87" i="235"/>
  <c r="R87" i="235" s="1"/>
  <c r="R91" i="235"/>
  <c r="L87" i="177"/>
  <c r="R87" i="177" s="1"/>
  <c r="L109" i="177"/>
  <c r="I41" i="243" s="1"/>
  <c r="O41" i="243" s="1"/>
  <c r="Q41" i="243" s="1"/>
  <c r="R91" i="177"/>
  <c r="L109" i="191"/>
  <c r="I55" i="243" s="1"/>
  <c r="O55" i="243" s="1"/>
  <c r="Q55" i="243" s="1"/>
  <c r="L87" i="191"/>
  <c r="R87" i="191" s="1"/>
  <c r="R91" i="191"/>
  <c r="L109" i="206"/>
  <c r="I70" i="243" s="1"/>
  <c r="O70" i="243" s="1"/>
  <c r="Q70" i="243" s="1"/>
  <c r="L87" i="206"/>
  <c r="R87" i="206" s="1"/>
  <c r="R91" i="206"/>
  <c r="L87" i="194"/>
  <c r="R87" i="194" s="1"/>
  <c r="L109" i="194"/>
  <c r="I58" i="243" s="1"/>
  <c r="O58" i="243" s="1"/>
  <c r="Q58" i="243" s="1"/>
  <c r="R91" i="194"/>
  <c r="L109" i="229"/>
  <c r="I93" i="243" s="1"/>
  <c r="O93" i="243" s="1"/>
  <c r="Q93" i="243" s="1"/>
  <c r="L87" i="229"/>
  <c r="R87" i="229" s="1"/>
  <c r="R91" i="229"/>
  <c r="L109" i="202"/>
  <c r="I66" i="243" s="1"/>
  <c r="O66" i="243" s="1"/>
  <c r="Q66" i="243" s="1"/>
  <c r="L87" i="202"/>
  <c r="R87" i="202" s="1"/>
  <c r="R91" i="202"/>
  <c r="L109" i="174"/>
  <c r="I38" i="243" s="1"/>
  <c r="O38" i="243" s="1"/>
  <c r="Q38" i="243" s="1"/>
  <c r="L87" i="174"/>
  <c r="R87" i="174" s="1"/>
  <c r="R91" i="174"/>
  <c r="L109" i="204"/>
  <c r="I68" i="243" s="1"/>
  <c r="O68" i="243" s="1"/>
  <c r="Q68" i="243" s="1"/>
  <c r="L87" i="204"/>
  <c r="R87" i="204" s="1"/>
  <c r="R91" i="204"/>
  <c r="Q109" i="237"/>
  <c r="N101" i="243" s="1"/>
  <c r="O101" i="243" s="1"/>
  <c r="Q101" i="243" s="1"/>
  <c r="Q87" i="237"/>
  <c r="R87" i="237" s="1"/>
  <c r="R91" i="237"/>
  <c r="L87" i="143"/>
  <c r="R87" i="143" s="1"/>
  <c r="L109" i="143"/>
  <c r="I7" i="243" s="1"/>
  <c r="O7" i="243" s="1"/>
  <c r="Q7" i="243" s="1"/>
  <c r="R91" i="143"/>
  <c r="L87" i="203"/>
  <c r="R87" i="203" s="1"/>
  <c r="L109" i="203"/>
  <c r="I67" i="243" s="1"/>
  <c r="O67" i="243" s="1"/>
  <c r="Q67" i="243" s="1"/>
  <c r="R91" i="203"/>
  <c r="L87" i="169"/>
  <c r="R87" i="169" s="1"/>
  <c r="L109" i="169"/>
  <c r="I33" i="243" s="1"/>
  <c r="O33" i="243" s="1"/>
  <c r="Q33" i="243" s="1"/>
  <c r="R91" i="169"/>
  <c r="L91" i="239"/>
  <c r="Q109" i="184"/>
  <c r="N48" i="243" s="1"/>
  <c r="O48" i="243" s="1"/>
  <c r="Q48" i="243" s="1"/>
  <c r="Q87" i="184"/>
  <c r="R87" i="184" s="1"/>
  <c r="R91" i="184"/>
  <c r="L109" i="157"/>
  <c r="I21" i="243" s="1"/>
  <c r="O21" i="243" s="1"/>
  <c r="Q21" i="243" s="1"/>
  <c r="L87" i="157"/>
  <c r="R87" i="157" s="1"/>
  <c r="R91" i="157"/>
  <c r="Q91" i="190"/>
  <c r="R95" i="190"/>
  <c r="L109" i="234"/>
  <c r="I98" i="243" s="1"/>
  <c r="O98" i="243" s="1"/>
  <c r="Q98" i="243" s="1"/>
  <c r="L87" i="234"/>
  <c r="R87" i="234" s="1"/>
  <c r="R91" i="234"/>
  <c r="L109" i="173"/>
  <c r="I37" i="243" s="1"/>
  <c r="O37" i="243" s="1"/>
  <c r="Q37" i="243" s="1"/>
  <c r="L87" i="173"/>
  <c r="R87" i="173" s="1"/>
  <c r="R91" i="173"/>
  <c r="L109" i="209"/>
  <c r="I73" i="243" s="1"/>
  <c r="O73" i="243" s="1"/>
  <c r="Q73" i="243" s="1"/>
  <c r="L87" i="209"/>
  <c r="R87" i="209" s="1"/>
  <c r="R91" i="209"/>
  <c r="L109" i="200"/>
  <c r="I64" i="243" s="1"/>
  <c r="O64" i="243" s="1"/>
  <c r="Q64" i="243" s="1"/>
  <c r="L87" i="200"/>
  <c r="R87" i="200" s="1"/>
  <c r="R91" i="200"/>
  <c r="L87" i="195"/>
  <c r="R87" i="195" s="1"/>
  <c r="L109" i="195"/>
  <c r="I59" i="243" s="1"/>
  <c r="O59" i="243" s="1"/>
  <c r="Q59" i="243" s="1"/>
  <c r="R91" i="195"/>
  <c r="L87" i="228"/>
  <c r="R87" i="228" s="1"/>
  <c r="R86" i="228" s="1"/>
  <c r="L109" i="228"/>
  <c r="I92" i="243" s="1"/>
  <c r="O92" i="243" s="1"/>
  <c r="Q92" i="243" s="1"/>
  <c r="R91" i="228"/>
  <c r="L109" i="168"/>
  <c r="I32" i="243" s="1"/>
  <c r="O32" i="243" s="1"/>
  <c r="Q32" i="243" s="1"/>
  <c r="L87" i="168"/>
  <c r="R87" i="168" s="1"/>
  <c r="R86" i="168" s="1"/>
  <c r="R91" i="168"/>
  <c r="L109" i="185"/>
  <c r="I49" i="243" s="1"/>
  <c r="O49" i="243" s="1"/>
  <c r="Q49" i="243" s="1"/>
  <c r="L87" i="185"/>
  <c r="R87" i="185" s="1"/>
  <c r="R91" i="185"/>
  <c r="L109" i="180"/>
  <c r="I44" i="243" s="1"/>
  <c r="O44" i="243" s="1"/>
  <c r="Q44" i="243" s="1"/>
  <c r="L87" i="180"/>
  <c r="R87" i="180" s="1"/>
  <c r="R91" i="180"/>
  <c r="L109" i="231"/>
  <c r="I95" i="243" s="1"/>
  <c r="O95" i="243" s="1"/>
  <c r="Q95" i="243" s="1"/>
  <c r="L87" i="231"/>
  <c r="R87" i="231" s="1"/>
  <c r="R91" i="231"/>
  <c r="Q91" i="216"/>
  <c r="R95" i="216"/>
  <c r="L109" i="198"/>
  <c r="I62" i="243" s="1"/>
  <c r="O62" i="243" s="1"/>
  <c r="Q62" i="243" s="1"/>
  <c r="L87" i="198"/>
  <c r="R87" i="198" s="1"/>
  <c r="R91" i="198"/>
  <c r="L109" i="145"/>
  <c r="I9" i="243" s="1"/>
  <c r="O9" i="243" s="1"/>
  <c r="Q9" i="243" s="1"/>
  <c r="L87" i="145"/>
  <c r="R87" i="145" s="1"/>
  <c r="R91" i="145"/>
  <c r="L109" i="160"/>
  <c r="I24" i="243" s="1"/>
  <c r="O24" i="243" s="1"/>
  <c r="Q24" i="243" s="1"/>
  <c r="L87" i="160"/>
  <c r="R87" i="160" s="1"/>
  <c r="R91" i="160"/>
  <c r="L109" i="232"/>
  <c r="I96" i="243" s="1"/>
  <c r="O96" i="243" s="1"/>
  <c r="Q96" i="243" s="1"/>
  <c r="L87" i="232"/>
  <c r="R87" i="232" s="1"/>
  <c r="R91" i="232"/>
  <c r="L109" i="149"/>
  <c r="I13" i="243" s="1"/>
  <c r="O13" i="243" s="1"/>
  <c r="Q13" i="243" s="1"/>
  <c r="L87" i="149"/>
  <c r="R87" i="149" s="1"/>
  <c r="R91" i="149"/>
  <c r="L109" i="215"/>
  <c r="I79" i="243" s="1"/>
  <c r="O79" i="243" s="1"/>
  <c r="Q79" i="243" s="1"/>
  <c r="L87" i="215"/>
  <c r="R87" i="215" s="1"/>
  <c r="R91" i="215"/>
  <c r="L87" i="158"/>
  <c r="R87" i="158" s="1"/>
  <c r="L109" i="158"/>
  <c r="I22" i="243" s="1"/>
  <c r="O22" i="243" s="1"/>
  <c r="Q22" i="243" s="1"/>
  <c r="R91" i="158"/>
  <c r="L109" i="182"/>
  <c r="I46" i="243" s="1"/>
  <c r="O46" i="243" s="1"/>
  <c r="Q46" i="243" s="1"/>
  <c r="L87" i="182"/>
  <c r="R87" i="182" s="1"/>
  <c r="R91" i="182"/>
  <c r="L87" i="152"/>
  <c r="R87" i="152" s="1"/>
  <c r="L109" i="152"/>
  <c r="I16" i="243" s="1"/>
  <c r="O16" i="243" s="1"/>
  <c r="Q16" i="243" s="1"/>
  <c r="R91" i="152"/>
  <c r="Q91" i="220"/>
  <c r="R95" i="220"/>
  <c r="L109" i="175"/>
  <c r="I39" i="243" s="1"/>
  <c r="O39" i="243" s="1"/>
  <c r="Q39" i="243" s="1"/>
  <c r="L87" i="175"/>
  <c r="R87" i="175" s="1"/>
  <c r="R91" i="175"/>
  <c r="Q91" i="238"/>
  <c r="R95" i="238"/>
  <c r="L87" i="148"/>
  <c r="R87" i="148" s="1"/>
  <c r="L109" i="148"/>
  <c r="I12" i="243" s="1"/>
  <c r="O12" i="243" s="1"/>
  <c r="Q12" i="243" s="1"/>
  <c r="R91" i="148"/>
  <c r="Q109" i="223"/>
  <c r="N87" i="243" s="1"/>
  <c r="O87" i="243" s="1"/>
  <c r="Q87" i="243" s="1"/>
  <c r="Q87" i="223"/>
  <c r="R87" i="223" s="1"/>
  <c r="R91" i="223"/>
  <c r="L109" i="233"/>
  <c r="I97" i="243" s="1"/>
  <c r="O97" i="243" s="1"/>
  <c r="Q97" i="243" s="1"/>
  <c r="L87" i="233"/>
  <c r="R87" i="233" s="1"/>
  <c r="R91" i="233"/>
  <c r="L109" i="156"/>
  <c r="I20" i="243" s="1"/>
  <c r="O20" i="243" s="1"/>
  <c r="Q20" i="243" s="1"/>
  <c r="L87" i="156"/>
  <c r="R87" i="156" s="1"/>
  <c r="R91" i="156"/>
  <c r="R86" i="139" l="1"/>
  <c r="R86" i="148"/>
  <c r="I103" i="243"/>
  <c r="R86" i="224"/>
  <c r="R86" i="235"/>
  <c r="R86" i="145"/>
  <c r="R86" i="231"/>
  <c r="R86" i="173"/>
  <c r="R86" i="157"/>
  <c r="R86" i="169"/>
  <c r="R86" i="237"/>
  <c r="R86" i="229"/>
  <c r="R86" i="175"/>
  <c r="R86" i="182"/>
  <c r="R86" i="158"/>
  <c r="R86" i="232"/>
  <c r="R86" i="185"/>
  <c r="R86" i="174"/>
  <c r="R86" i="206"/>
  <c r="R86" i="227"/>
  <c r="R86" i="223"/>
  <c r="R86" i="233"/>
  <c r="R86" i="211"/>
  <c r="R86" i="194"/>
  <c r="R86" i="156"/>
  <c r="R86" i="152"/>
  <c r="R86" i="200"/>
  <c r="Q109" i="190"/>
  <c r="N54" i="243" s="1"/>
  <c r="O54" i="243" s="1"/>
  <c r="Q54" i="243" s="1"/>
  <c r="Q87" i="190"/>
  <c r="R87" i="190" s="1"/>
  <c r="R91" i="190"/>
  <c r="R86" i="143"/>
  <c r="Q87" i="213"/>
  <c r="R87" i="213" s="1"/>
  <c r="Q109" i="213"/>
  <c r="N77" i="243" s="1"/>
  <c r="O77" i="243" s="1"/>
  <c r="Q77" i="243" s="1"/>
  <c r="R91" i="213"/>
  <c r="Q109" i="150"/>
  <c r="N14" i="243" s="1"/>
  <c r="O14" i="243" s="1"/>
  <c r="Q14" i="243" s="1"/>
  <c r="Q87" i="150"/>
  <c r="R87" i="150" s="1"/>
  <c r="R91" i="150"/>
  <c r="L87" i="239"/>
  <c r="Q109" i="238"/>
  <c r="N102" i="243" s="1"/>
  <c r="O102" i="243" s="1"/>
  <c r="Q102" i="243" s="1"/>
  <c r="Q87" i="238"/>
  <c r="R87" i="238" s="1"/>
  <c r="R91" i="238"/>
  <c r="R86" i="215"/>
  <c r="Q109" i="220"/>
  <c r="N84" i="243" s="1"/>
  <c r="O84" i="243" s="1"/>
  <c r="Q84" i="243" s="1"/>
  <c r="Q87" i="220"/>
  <c r="R87" i="220" s="1"/>
  <c r="R91" i="220"/>
  <c r="R86" i="160"/>
  <c r="R86" i="195"/>
  <c r="R86" i="234"/>
  <c r="R86" i="184"/>
  <c r="R86" i="203"/>
  <c r="R86" i="204"/>
  <c r="Q109" i="216"/>
  <c r="N80" i="243" s="1"/>
  <c r="O80" i="243" s="1"/>
  <c r="Q80" i="243" s="1"/>
  <c r="Q87" i="216"/>
  <c r="R87" i="216" s="1"/>
  <c r="R91" i="216"/>
  <c r="Q109" i="142"/>
  <c r="N6" i="243" s="1"/>
  <c r="Q87" i="142"/>
  <c r="R91" i="142"/>
  <c r="Q91" i="239"/>
  <c r="Q109" i="239" s="1"/>
  <c r="R86" i="149"/>
  <c r="R86" i="198"/>
  <c r="R86" i="180"/>
  <c r="R86" i="209"/>
  <c r="L109" i="239"/>
  <c r="R86" i="202"/>
  <c r="R86" i="191"/>
  <c r="R86" i="177"/>
  <c r="R86" i="218"/>
  <c r="O6" i="243" l="1"/>
  <c r="N103" i="243"/>
  <c r="R86" i="213"/>
  <c r="R86" i="190"/>
  <c r="R86" i="220"/>
  <c r="R86" i="238"/>
  <c r="R86" i="150"/>
  <c r="R86" i="216"/>
  <c r="R91" i="239"/>
  <c r="R109" i="239" s="1"/>
  <c r="R87" i="142"/>
  <c r="R86" i="142" s="1"/>
  <c r="Q87" i="239"/>
  <c r="R87" i="239" s="1"/>
  <c r="Q6" i="243" l="1"/>
  <c r="O103" i="243"/>
</calcChain>
</file>

<file path=xl/comments1.xml><?xml version="1.0" encoding="utf-8"?>
<comments xmlns="http://schemas.openxmlformats.org/spreadsheetml/2006/main">
  <authors>
    <author>USER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109</t>
        </r>
        <r>
          <rPr>
            <sz val="9"/>
            <color indexed="81"/>
            <rFont val="細明體"/>
            <family val="3"/>
            <charset val="136"/>
          </rPr>
          <t>年移用基金賸餘數金額≦可用累計留存賸餘數金額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109</t>
        </r>
        <r>
          <rPr>
            <sz val="9"/>
            <color indexed="81"/>
            <rFont val="細明體"/>
            <family val="3"/>
            <charset val="136"/>
          </rPr>
          <t>年移用基金賸餘數金額≦可用累計留存賸餘數金額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108.06.20</t>
        </r>
        <r>
          <rPr>
            <sz val="9"/>
            <color indexed="81"/>
            <rFont val="細明體"/>
            <family val="3"/>
            <charset val="136"/>
          </rPr>
          <t>動支</t>
        </r>
      </text>
    </comment>
  </commentList>
</comments>
</file>

<file path=xl/sharedStrings.xml><?xml version="1.0" encoding="utf-8"?>
<sst xmlns="http://schemas.openxmlformats.org/spreadsheetml/2006/main" count="21861" uniqueCount="1074">
  <si>
    <t>分校</t>
  </si>
  <si>
    <t>幼兒園班級</t>
  </si>
  <si>
    <t>班級數</t>
  </si>
  <si>
    <t>教職員人數</t>
  </si>
  <si>
    <t>108學年度幼兒園教保員(含增置)</t>
  </si>
  <si>
    <t>108學年度幼兒園增置廚工（專）</t>
  </si>
  <si>
    <t>108學年度幼兒園增置廚工</t>
  </si>
  <si>
    <t>108學年度幼兒園護理人員</t>
  </si>
  <si>
    <t>技工、工友實際人數</t>
  </si>
  <si>
    <t>總員額</t>
  </si>
  <si>
    <t>三節慰問金人數</t>
  </si>
  <si>
    <t>學校名稱</t>
  </si>
  <si>
    <t>總合計</t>
  </si>
  <si>
    <t>601明禮國小</t>
  </si>
  <si>
    <t>602明義國小</t>
  </si>
  <si>
    <t>603明廉國小</t>
  </si>
  <si>
    <t>604明恥國小</t>
  </si>
  <si>
    <t>605中正國小</t>
  </si>
  <si>
    <t>606信義國小</t>
  </si>
  <si>
    <t>607復興國小</t>
  </si>
  <si>
    <t>608中華國小</t>
  </si>
  <si>
    <t>609忠孝國小</t>
  </si>
  <si>
    <t>610北濱國小</t>
  </si>
  <si>
    <t>611鑄強國小</t>
  </si>
  <si>
    <t>612國福國小</t>
  </si>
  <si>
    <t>613新城國小</t>
  </si>
  <si>
    <t>614北埔國小</t>
  </si>
  <si>
    <t>615康樂國小</t>
  </si>
  <si>
    <t>616嘉里國小</t>
  </si>
  <si>
    <t>617吉安國小</t>
  </si>
  <si>
    <t>618宜昌國小</t>
  </si>
  <si>
    <t>619北昌國小</t>
  </si>
  <si>
    <t>620光華國小</t>
  </si>
  <si>
    <t>621稻香國小</t>
  </si>
  <si>
    <t>622南華國小</t>
  </si>
  <si>
    <t>623化仁國小</t>
  </si>
  <si>
    <t>624太昌國小</t>
  </si>
  <si>
    <t>625平和國小</t>
  </si>
  <si>
    <t>626壽豐國小</t>
  </si>
  <si>
    <t>627豐裡國小</t>
  </si>
  <si>
    <t>628豐山國小</t>
  </si>
  <si>
    <t>629志學國小</t>
  </si>
  <si>
    <t>630月眉國小</t>
  </si>
  <si>
    <t>631水璉國小</t>
  </si>
  <si>
    <t>632溪口國小</t>
  </si>
  <si>
    <t>633鳳林國小</t>
  </si>
  <si>
    <t>634大榮國小</t>
  </si>
  <si>
    <t>635林榮國小</t>
  </si>
  <si>
    <t>636長橋國小</t>
  </si>
  <si>
    <t>638北林國小</t>
  </si>
  <si>
    <t>639鳳仁國小</t>
  </si>
  <si>
    <t>641光復國小</t>
  </si>
  <si>
    <t>642太巴塱國小</t>
  </si>
  <si>
    <t>645大進國小</t>
  </si>
  <si>
    <t>647瑞穗國小</t>
  </si>
  <si>
    <t>648瑞美國小</t>
  </si>
  <si>
    <t>649鶴岡國小</t>
  </si>
  <si>
    <t>650舞鶴國小</t>
  </si>
  <si>
    <t>651奇美國小</t>
  </si>
  <si>
    <t>652富源國小</t>
  </si>
  <si>
    <t>653瑞北國小</t>
  </si>
  <si>
    <t>654豐濱國小</t>
  </si>
  <si>
    <t>655港口國小</t>
  </si>
  <si>
    <t>656靜浦國小</t>
  </si>
  <si>
    <t>657新社國小</t>
  </si>
  <si>
    <t>658玉里國小</t>
  </si>
  <si>
    <t>659源城國小</t>
  </si>
  <si>
    <t>660樂合國小</t>
  </si>
  <si>
    <t>661觀音國小</t>
  </si>
  <si>
    <t>662三民國小</t>
  </si>
  <si>
    <t>663春日國小</t>
  </si>
  <si>
    <t>664德武國小</t>
  </si>
  <si>
    <t>665中城國小</t>
  </si>
  <si>
    <t>666長良國小</t>
  </si>
  <si>
    <t>667大禹國小</t>
  </si>
  <si>
    <t>668松浦國小</t>
  </si>
  <si>
    <t>669高寮國小</t>
  </si>
  <si>
    <t>670富里國小</t>
  </si>
  <si>
    <t>671萬寧國小</t>
  </si>
  <si>
    <t>672永豐國小</t>
  </si>
  <si>
    <t>673學田國小</t>
  </si>
  <si>
    <t>674東竹國小</t>
  </si>
  <si>
    <t>675東里國小</t>
  </si>
  <si>
    <t>676明里國小</t>
  </si>
  <si>
    <t>678吳江國小</t>
  </si>
  <si>
    <t>679秀林國小</t>
  </si>
  <si>
    <t>680富世國小</t>
  </si>
  <si>
    <t>681和平國小</t>
  </si>
  <si>
    <t>682佳民國小</t>
  </si>
  <si>
    <t>683銅門國小</t>
  </si>
  <si>
    <t>684水源國小</t>
  </si>
  <si>
    <t>685崇德國小</t>
  </si>
  <si>
    <t>686文蘭國小</t>
  </si>
  <si>
    <t>687景美國小</t>
  </si>
  <si>
    <t>688三棧國小</t>
  </si>
  <si>
    <t>689銅蘭國小</t>
  </si>
  <si>
    <t>690萬榮國小</t>
  </si>
  <si>
    <t>691西林國小</t>
  </si>
  <si>
    <t>692見晴國小</t>
  </si>
  <si>
    <t>693馬遠國小</t>
  </si>
  <si>
    <t>694紅葉國小</t>
  </si>
  <si>
    <t>695明利國小</t>
  </si>
  <si>
    <t>696卓溪國小</t>
  </si>
  <si>
    <t>697崙山國小</t>
  </si>
  <si>
    <t>698太平國小</t>
  </si>
  <si>
    <t>699卓清國小</t>
  </si>
  <si>
    <t>700古風國小</t>
  </si>
  <si>
    <t>701立山國小</t>
  </si>
  <si>
    <t>702卓樂國小</t>
  </si>
  <si>
    <t>703卓楓國小</t>
  </si>
  <si>
    <t>705西富國小</t>
  </si>
  <si>
    <t>706大興國小</t>
  </si>
  <si>
    <t>707中原國小</t>
  </si>
  <si>
    <t>708西寶國小</t>
  </si>
  <si>
    <t>項目</t>
    <phoneticPr fontId="3" type="noConversion"/>
  </si>
  <si>
    <t>用途別</t>
    <phoneticPr fontId="3" type="noConversion"/>
  </si>
  <si>
    <t>各校經常門分支計畫</t>
  </si>
  <si>
    <t>基本電費</t>
  </si>
  <si>
    <t>基本水費</t>
  </si>
  <si>
    <t>補助補校水電費</t>
  </si>
  <si>
    <t>212
214</t>
  </si>
  <si>
    <t>補助游泳池水電及維護費</t>
  </si>
  <si>
    <t>自訂</t>
  </si>
  <si>
    <t>基本修繕費</t>
  </si>
  <si>
    <t>補助電梯維護費</t>
  </si>
  <si>
    <t>補助電梯檢驗費</t>
  </si>
  <si>
    <t>校車養護費</t>
  </si>
  <si>
    <t>校車保險費</t>
  </si>
  <si>
    <t>校車司機薪資、保險、年終獎金等</t>
  </si>
  <si>
    <t>27D</t>
  </si>
  <si>
    <t>專人值勤</t>
  </si>
  <si>
    <t>無工友人力校園清潔維護工作費(27d)</t>
  </si>
  <si>
    <t>文康活動費</t>
  </si>
  <si>
    <t>27F</t>
  </si>
  <si>
    <t>保全</t>
  </si>
  <si>
    <t>28Y</t>
  </si>
  <si>
    <t>公共關係費</t>
  </si>
  <si>
    <t>校車燃料費</t>
  </si>
  <si>
    <t>基本辦公費</t>
  </si>
  <si>
    <t>補校辦公費</t>
  </si>
  <si>
    <t>社會教育</t>
  </si>
  <si>
    <t>32Y</t>
  </si>
  <si>
    <t>學生活動費</t>
  </si>
  <si>
    <t>班級費</t>
  </si>
  <si>
    <t>各類特殊教育班級經常門經費</t>
  </si>
  <si>
    <t>特殊教育教材編輯費</t>
  </si>
  <si>
    <t>校車使用牌照稅</t>
  </si>
  <si>
    <t>校車檢驗費</t>
  </si>
  <si>
    <t>校車燃料使用費</t>
  </si>
  <si>
    <t>三節慰問金</t>
  </si>
  <si>
    <t>移用可留存基金賸餘數</t>
  </si>
  <si>
    <t>依表</t>
  </si>
  <si>
    <t>游泳池收支對列</t>
  </si>
  <si>
    <t>權利金收支對列</t>
  </si>
  <si>
    <t>場租收支對列</t>
  </si>
  <si>
    <t>考試報名費.資源回收等收支對列</t>
  </si>
  <si>
    <t>5L100100-人員維持費</t>
  </si>
  <si>
    <t>薪資</t>
  </si>
  <si>
    <t>教保員及教保費</t>
  </si>
  <si>
    <t>幼兒園增置廚工(114工員工資、人員類別-廚工)</t>
  </si>
  <si>
    <t>明義國小幼兒園護理人員</t>
  </si>
  <si>
    <t>代課鐘點費(14節/班/年-含幼兒園)-26班以上20節</t>
  </si>
  <si>
    <t>補校鐘點費</t>
  </si>
  <si>
    <t>補校導師費</t>
  </si>
  <si>
    <t>補校兼職工作費</t>
  </si>
  <si>
    <t>補校校長及行政人員兼職費</t>
  </si>
  <si>
    <t>幹事兼人人事會計專案加班費</t>
  </si>
  <si>
    <t>值日夜費</t>
  </si>
  <si>
    <t>考績獎金</t>
  </si>
  <si>
    <t>年終獎金</t>
  </si>
  <si>
    <t>退撫基金及退休準備金(離職儲金)</t>
  </si>
  <si>
    <t>公保費</t>
  </si>
  <si>
    <t>健保費及勞保費</t>
  </si>
  <si>
    <t>休假補助</t>
  </si>
  <si>
    <t>18Y</t>
  </si>
  <si>
    <t>健康檢查補助經費</t>
  </si>
  <si>
    <t>場租收支對列</t>
    <phoneticPr fontId="3" type="noConversion"/>
  </si>
  <si>
    <t>5L100301</t>
  </si>
  <si>
    <t>年終慰問金161</t>
  </si>
  <si>
    <t>月退(兼)含首期(教育人員)161</t>
  </si>
  <si>
    <t>慰助金及退職補償金(技工、工友)162</t>
  </si>
  <si>
    <t>月撫卹金（163）</t>
  </si>
  <si>
    <t>遺屬年金（163）</t>
  </si>
  <si>
    <t>資本門</t>
  </si>
  <si>
    <t>小計</t>
    <phoneticPr fontId="3" type="noConversion"/>
  </si>
  <si>
    <t>公務車轉彎及倒車警報裝置費</t>
    <phoneticPr fontId="3" type="noConversion"/>
  </si>
  <si>
    <t>602明義國小</t>
    <phoneticPr fontId="3" type="noConversion"/>
  </si>
  <si>
    <t>601明禮國小</t>
    <phoneticPr fontId="3" type="noConversion"/>
  </si>
  <si>
    <t>分配原則</t>
    <phoneticPr fontId="3" type="noConversion"/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</si>
  <si>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</si>
  <si>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</si>
  <si>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</si>
  <si>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</si>
  <si>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</si>
  <si>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</si>
  <si>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</si>
  <si>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</si>
  <si>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</si>
  <si>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</si>
  <si>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</si>
  <si>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</si>
  <si>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1月、7月</t>
    <phoneticPr fontId="3" type="noConversion"/>
  </si>
  <si>
    <t>1月、6月、9月</t>
    <phoneticPr fontId="3" type="noConversion"/>
  </si>
  <si>
    <t>1月</t>
    <phoneticPr fontId="3" type="noConversion"/>
  </si>
  <si>
    <t>3月</t>
    <phoneticPr fontId="3" type="noConversion"/>
  </si>
  <si>
    <t>20%4月、80%9月</t>
    <phoneticPr fontId="3" type="noConversion"/>
  </si>
  <si>
    <t>1月</t>
    <phoneticPr fontId="3" type="noConversion"/>
  </si>
  <si>
    <t>4月</t>
    <phoneticPr fontId="3" type="noConversion"/>
  </si>
  <si>
    <t>1月</t>
    <phoneticPr fontId="3" type="noConversion"/>
  </si>
  <si>
    <t>7月</t>
    <phoneticPr fontId="3" type="noConversion"/>
  </si>
  <si>
    <t>１月分配3個月，餘9個月分配在２～10月</t>
    <phoneticPr fontId="3" type="noConversion"/>
  </si>
  <si>
    <t>差額</t>
    <phoneticPr fontId="3" type="noConversion"/>
  </si>
  <si>
    <t>除2月、7月外，平均分配</t>
    <phoneticPr fontId="3" type="noConversion"/>
  </si>
  <si>
    <t>2**服務費用合計</t>
    <phoneticPr fontId="3" type="noConversion"/>
  </si>
  <si>
    <t>3**材料及用品費合計</t>
    <phoneticPr fontId="3" type="noConversion"/>
  </si>
  <si>
    <t>6**稅捐及規費合計</t>
    <phoneticPr fontId="3" type="noConversion"/>
  </si>
  <si>
    <t>7**會費、照護、救濟及交流活動費合計</t>
    <phoneticPr fontId="3" type="noConversion"/>
  </si>
  <si>
    <r>
      <t>109</t>
    </r>
    <r>
      <rPr>
        <sz val="11"/>
        <rFont val="細明體"/>
        <family val="3"/>
        <charset val="136"/>
      </rPr>
      <t>年度編列場地租借收支對列預算預估金額調查表</t>
    </r>
    <phoneticPr fontId="16" type="noConversion"/>
  </si>
  <si>
    <t>填報單位</t>
  </si>
  <si>
    <t>學校代號</t>
  </si>
  <si>
    <t>收支對列預估金額(千元)</t>
  </si>
  <si>
    <t>場地範圍</t>
  </si>
  <si>
    <t>【歲出科目】 行政管理及推展計畫-人員維持費-加班費 (千元)</t>
  </si>
  <si>
    <t>【歲出科目】 國民小學教育計畫-各校經常門分支計畫-工作場所電(水)費 (千元)</t>
  </si>
  <si>
    <t>【歲出科目】國民小學教育計畫-各校經常門分支計畫-計時與計件人員酬金 (千元)</t>
  </si>
  <si>
    <t>【歲出科目】國民小學教育計畫-各校經常門分支計畫-辦公(事務)用品 (千元)</t>
  </si>
  <si>
    <t>【歲出科目】國民小學教育計畫-各校經常門分支計畫-一般房屋修護費 (千元)</t>
  </si>
  <si>
    <t>【歲出科目】國民小學教育計畫-各校經常門分支計畫-機械及設備修護費 (千元)</t>
  </si>
  <si>
    <t>【歲出科目】 建築及設備計畫-其他設備計畫-購置機械設備 【資本門需1萬元以上】(千元)</t>
  </si>
  <si>
    <t>【歲出科目】 建築及設備計畫-其他設備計畫-購置什項設備 【資本門需1萬元以上】(千元)</t>
    <phoneticPr fontId="16" type="noConversion"/>
  </si>
  <si>
    <t>【歲出科目】 交通及運輸設備計畫-購置交通及運輸設備 【資本門需1萬元以上】(千元)</t>
    <phoneticPr fontId="16" type="noConversion"/>
  </si>
  <si>
    <t>用途說明【資本門需說明購置項目】</t>
  </si>
  <si>
    <t>備註</t>
  </si>
  <si>
    <t>花蓮縣花蓮市明禮國民小學</t>
  </si>
  <si>
    <t>無</t>
  </si>
  <si>
    <t>花蓮縣花蓮市明義國民小學</t>
  </si>
  <si>
    <t>花蓮縣花蓮市明廉國民小學</t>
  </si>
  <si>
    <t>花蓮縣花蓮市明恥國民小學</t>
  </si>
  <si>
    <t>花蓮縣花蓮市中正國民小學</t>
  </si>
  <si>
    <t>0</t>
  </si>
  <si>
    <t>花蓮縣花蓮市信義國民小學</t>
  </si>
  <si>
    <t>花蓮縣花蓮市復興國民小學</t>
  </si>
  <si>
    <t>全校</t>
  </si>
  <si>
    <t>花蓮縣花蓮市中華國民小學</t>
  </si>
  <si>
    <t>-</t>
  </si>
  <si>
    <t>花蓮縣花蓮市忠孝國民小學</t>
  </si>
  <si>
    <t>花蓮縣花蓮市北濱國民小學</t>
  </si>
  <si>
    <t>教室</t>
  </si>
  <si>
    <t>花蓮縣花蓮市鑄強國民小學</t>
  </si>
  <si>
    <t>花蓮縣花蓮市國福國民小學</t>
  </si>
  <si>
    <t>圖書室、一般教室、操場</t>
  </si>
  <si>
    <t>花蓮縣新城鄉新城國民小學</t>
  </si>
  <si>
    <t>校區</t>
  </si>
  <si>
    <t>花蓮縣新城鄉北埔國民小學</t>
  </si>
  <si>
    <t>花蓮縣新城鄉康樂國民小學</t>
  </si>
  <si>
    <t>花蓮縣新城鄉嘉里國民小學</t>
  </si>
  <si>
    <t>花蓮縣吉安鄉吉安國民小學</t>
  </si>
  <si>
    <t>花蓮縣吉安鄉宜昌國民小學</t>
  </si>
  <si>
    <t>花蓮縣吉安鄉北昌國民小學</t>
  </si>
  <si>
    <t>花蓮縣吉安鄉光華國民小學</t>
  </si>
  <si>
    <t>花蓮縣吉安鄉稻香國民小學</t>
  </si>
  <si>
    <t>花蓮縣吉安鄉南華國民小學</t>
  </si>
  <si>
    <t>花蓮縣吉安鄉化仁國民小學</t>
  </si>
  <si>
    <t>花蓮縣吉安鄉太昌國民小學</t>
  </si>
  <si>
    <t>花蓮縣壽豐鄉平和國民小學</t>
  </si>
  <si>
    <t>花蓮縣壽豐鄉壽豐國民小學</t>
  </si>
  <si>
    <t>花蓮縣壽豐鄉豐裡國民小學</t>
  </si>
  <si>
    <t>花蓮縣壽豐鄉豐山國民小學</t>
  </si>
  <si>
    <t>花蓮縣壽豐鄉志學國民小學</t>
  </si>
  <si>
    <t>花蓮縣壽豐鄉月眉國民小學</t>
  </si>
  <si>
    <t>花蓮縣壽豐鄉水璉國民小學</t>
  </si>
  <si>
    <t>花蓮縣壽豐鄉溪口國民小學</t>
  </si>
  <si>
    <t>廚房</t>
  </si>
  <si>
    <t>花蓮縣鳳林鎮鳳林國民小學</t>
  </si>
  <si>
    <t>花蓮縣鳳林鎮大榮國民小學</t>
  </si>
  <si>
    <t>花蓮縣鳳林鎮林榮國民小學</t>
  </si>
  <si>
    <t>花蓮縣鳳林鎮長橋國民小學</t>
  </si>
  <si>
    <t>花蓮縣鳳林鎮北林國民小學</t>
  </si>
  <si>
    <t>花蓮縣鳳林鎮鳳仁國民小學</t>
  </si>
  <si>
    <t>羽球館</t>
  </si>
  <si>
    <t>花蓮縣光復鄉光復國民小學</t>
  </si>
  <si>
    <t>花蓮縣光復鄉太巴塱國民小學</t>
  </si>
  <si>
    <t>花蓮縣光復鄉大進國民小學</t>
  </si>
  <si>
    <t>花蓮縣瑞穗鄉瑞穗國民小學</t>
  </si>
  <si>
    <t>花蓮縣瑞穗鄉瑞美國民小學</t>
  </si>
  <si>
    <t>花蓮縣瑞穗鄉鶴岡國民小學</t>
  </si>
  <si>
    <t>花蓮縣瑞穗鄉舞鶴國民小學</t>
  </si>
  <si>
    <t>花蓮縣瑞穗鄉奇美國民小學</t>
  </si>
  <si>
    <t>花蓮縣瑞穗鄉富源國民小學</t>
  </si>
  <si>
    <t>花蓮縣瑞穗鄉瑞北國民小學</t>
  </si>
  <si>
    <t>花蓮縣豐濱鄉豐濱國民小學</t>
  </si>
  <si>
    <t>場地租借費使用於經常門房屋修護費。</t>
  </si>
  <si>
    <t>花蓮縣豐濱鄉港口國民小學</t>
  </si>
  <si>
    <t>校園內</t>
  </si>
  <si>
    <t>花蓮縣豐濱鄉靜浦國民小學</t>
  </si>
  <si>
    <t>花蓮縣豐濱鄉新社國民小學</t>
  </si>
  <si>
    <t>花蓮縣玉里鎮玉里國民小學</t>
  </si>
  <si>
    <t>玉里國小及永昌分校</t>
  </si>
  <si>
    <t>花蓮縣玉里鎮源城國民小學</t>
  </si>
  <si>
    <t>花蓮縣玉里鎮樂合國民小學</t>
  </si>
  <si>
    <t>花蓮縣玉里鎮觀音國民小學</t>
  </si>
  <si>
    <t>花蓮縣玉里鎮三民國民小學</t>
  </si>
  <si>
    <t>花蓮縣玉里鎮春日國民小學</t>
  </si>
  <si>
    <t>花蓮縣玉里鎮德武國民小學</t>
  </si>
  <si>
    <t>花蓮縣玉里鎮中城國民小學</t>
  </si>
  <si>
    <t>花蓮縣玉里鎮長良國民小學</t>
  </si>
  <si>
    <t>花蓮縣玉里鎮大禹國民小學</t>
  </si>
  <si>
    <t>花蓮縣玉里鎮松浦國民小學</t>
  </si>
  <si>
    <t>花蓮縣玉里鎮高寮國民小學</t>
  </si>
  <si>
    <t>花蓮縣富里鄉富里國民小學</t>
  </si>
  <si>
    <t>活動中心</t>
  </si>
  <si>
    <t>花蓮縣富里鄉萬寧國民小學</t>
  </si>
  <si>
    <t>花蓮縣富里鄉永豐國民小學</t>
  </si>
  <si>
    <t>花蓮縣富里鄉學田國民小學</t>
  </si>
  <si>
    <t>花蓮縣富里鄉東竹國民小學</t>
  </si>
  <si>
    <t>操場、禮堂</t>
  </si>
  <si>
    <t>花蓮縣富里鄉東里國民小學</t>
  </si>
  <si>
    <t>校園</t>
  </si>
  <si>
    <t>花蓮縣富里鄉明里國民小學</t>
  </si>
  <si>
    <t>花蓮縣富里鄉吳江國民小學</t>
  </si>
  <si>
    <t>花蓮縣秀林鄉秀林國民小學</t>
  </si>
  <si>
    <t>花蓮縣秀林鄉富世國民小學</t>
  </si>
  <si>
    <t>花蓮縣秀林鄉和平國民小學</t>
  </si>
  <si>
    <t>花蓮縣秀林鄉佳民國民小學</t>
  </si>
  <si>
    <t>花蓮縣秀林鄉銅門國民小學</t>
  </si>
  <si>
    <t>學校校舍(地)及設施</t>
  </si>
  <si>
    <t>花蓮縣秀林鄉水源國民小學</t>
  </si>
  <si>
    <t>花蓮縣秀林鄉崇德國民小學</t>
  </si>
  <si>
    <t>花蓮縣秀林鄉文蘭國民小學</t>
  </si>
  <si>
    <t>花蓮縣秀林鄉景美國民小學</t>
  </si>
  <si>
    <t>收支對列</t>
  </si>
  <si>
    <t>花蓮縣秀林鄉三棧國民小學</t>
  </si>
  <si>
    <t>花蓮縣秀林鄉銅蘭國民小學</t>
  </si>
  <si>
    <t>花蓮縣萬榮鄉萬榮國民小學</t>
  </si>
  <si>
    <t>花蓮縣萬榮鄉西林國民小學</t>
  </si>
  <si>
    <t>花蓮縣萬榮鄉見晴國民小學</t>
  </si>
  <si>
    <t>花蓮縣萬榮鄉馬遠國民小學</t>
  </si>
  <si>
    <t>花蓮縣萬榮鄉紅葉國民小學</t>
  </si>
  <si>
    <t>花蓮縣萬榮鄉明利國民小學</t>
  </si>
  <si>
    <t>花蓮縣卓溪鄉卓溪國民小學</t>
  </si>
  <si>
    <t>花蓮縣卓溪鄉崙山國民小學</t>
  </si>
  <si>
    <t>花蓮縣卓溪鄉太平國民小學</t>
  </si>
  <si>
    <t>花蓮縣卓溪鄉卓清國民小學</t>
  </si>
  <si>
    <t>花蓮縣卓溪鄉古風國民小學</t>
  </si>
  <si>
    <t>花蓮縣卓溪鄉立山國民小學</t>
  </si>
  <si>
    <t>花蓮縣卓溪鄉卓樂國民小學</t>
  </si>
  <si>
    <t>花蓮縣卓溪鄉卓楓國民小學</t>
  </si>
  <si>
    <t>花蓮縣光復鄉西富國民小學</t>
  </si>
  <si>
    <t>花蓮縣光復鄉大興國民小學</t>
  </si>
  <si>
    <t>花蓮縣花蓮市中原國民小學</t>
  </si>
  <si>
    <t>花蓮縣秀林鄉西寶國民小學</t>
  </si>
  <si>
    <t>總計</t>
    <phoneticPr fontId="18" type="noConversion"/>
  </si>
  <si>
    <r>
      <t>109年度本縣所屬各級學校移用基金賸餘數預算調查表</t>
    </r>
    <r>
      <rPr>
        <b/>
        <sz val="18"/>
        <color indexed="10"/>
        <rFont val="標楷體"/>
        <family val="4"/>
        <charset val="136"/>
      </rPr>
      <t>(108年6月24日版)</t>
    </r>
    <phoneticPr fontId="16" type="noConversion"/>
  </si>
  <si>
    <t>單位：新臺幣千元</t>
    <phoneticPr fontId="16" type="noConversion"/>
  </si>
  <si>
    <t>學校代碼</t>
    <phoneticPr fontId="16" type="noConversion"/>
  </si>
  <si>
    <t>學校名稱</t>
    <phoneticPr fontId="16" type="noConversion"/>
  </si>
  <si>
    <t>承辦人姓名(職稱)及電話</t>
    <phoneticPr fontId="16" type="noConversion"/>
  </si>
  <si>
    <t>累計留存賸餘數(元)</t>
    <phoneticPr fontId="16" type="noConversion"/>
  </si>
  <si>
    <t>歲出預算科目(千元)</t>
    <phoneticPr fontId="16" type="noConversion"/>
  </si>
  <si>
    <t>備註</t>
    <phoneticPr fontId="16" type="noConversion"/>
  </si>
  <si>
    <t>驗算</t>
    <phoneticPr fontId="16" type="noConversion"/>
  </si>
  <si>
    <t>高中及高職/國民中學/國民小學教育計畫-各校經常門分支計畫</t>
    <phoneticPr fontId="16" type="noConversion"/>
  </si>
  <si>
    <t>建築及設備計畫-由學校編列執行之營建及修繕工程/由學校編列執行之其他設備</t>
    <phoneticPr fontId="16" type="noConversion"/>
  </si>
  <si>
    <t>用途說明【資本門需說明購置項目】</t>
    <phoneticPr fontId="16" type="noConversion"/>
  </si>
  <si>
    <t>經資門總計</t>
    <phoneticPr fontId="16" type="noConversion"/>
  </si>
  <si>
    <t>252一般房屋修護費</t>
    <phoneticPr fontId="16" type="noConversion"/>
  </si>
  <si>
    <t>255機械及設備修護費</t>
    <phoneticPr fontId="16" type="noConversion"/>
  </si>
  <si>
    <t>257雜項設備修護費</t>
    <phoneticPr fontId="16" type="noConversion"/>
  </si>
  <si>
    <t>27D計時與計件人員酬金</t>
    <phoneticPr fontId="16" type="noConversion"/>
  </si>
  <si>
    <t>321辦公(事務)用品</t>
    <phoneticPr fontId="16" type="noConversion"/>
  </si>
  <si>
    <t>32Y其他用品消耗</t>
    <phoneticPr fontId="16" type="noConversion"/>
  </si>
  <si>
    <t>經常門合計</t>
    <phoneticPr fontId="16" type="noConversion"/>
  </si>
  <si>
    <t>513擴充改良房屋建築及設備 【資本門需1萬元以上】</t>
    <phoneticPr fontId="16" type="noConversion"/>
  </si>
  <si>
    <t>514購置機械及設備 【資本門需1萬元以上】</t>
    <phoneticPr fontId="16" type="noConversion"/>
  </si>
  <si>
    <t>515購置交通及運輸設備【資本門需1萬元以上】</t>
    <phoneticPr fontId="16" type="noConversion"/>
  </si>
  <si>
    <t>516購置雜項設備 【資本門需1萬元以上】</t>
    <phoneticPr fontId="16" type="noConversion"/>
  </si>
  <si>
    <t>資本門合計</t>
  </si>
  <si>
    <r>
      <t>6/24</t>
    </r>
    <r>
      <rPr>
        <sz val="10"/>
        <rFont val="細明體"/>
        <family val="3"/>
        <charset val="136"/>
      </rPr>
      <t>電洽學校確認資本門之用途說明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</si>
  <si>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電洽學校確認無編列需求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</si>
  <si>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電洽學校確認資本門之用途說明</t>
    </r>
    <phoneticPr fontId="16" type="noConversion"/>
  </si>
  <si>
    <r>
      <t>6/24</t>
    </r>
    <r>
      <rPr>
        <sz val="10"/>
        <rFont val="細明體"/>
        <family val="3"/>
        <charset val="136"/>
      </rPr>
      <t>電洽學校更正金額為</t>
    </r>
    <r>
      <rPr>
        <sz val="12"/>
        <rFont val="新細明體"/>
        <family val="1"/>
        <charset val="136"/>
      </rPr>
      <t>43</t>
    </r>
    <r>
      <rPr>
        <sz val="10"/>
        <rFont val="細明體"/>
        <family val="3"/>
        <charset val="136"/>
      </rPr>
      <t>千元</t>
    </r>
    <phoneticPr fontId="16" type="noConversion"/>
  </si>
  <si>
    <r>
      <t>6/24</t>
    </r>
    <r>
      <rPr>
        <sz val="10"/>
        <rFont val="細明體"/>
        <family val="3"/>
        <charset val="136"/>
      </rPr>
      <t>電洽學校更正經常門金額為</t>
    </r>
    <r>
      <rPr>
        <sz val="12"/>
        <rFont val="新細明體"/>
        <family val="1"/>
        <charset val="136"/>
      </rPr>
      <t>0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(</t>
    </r>
    <r>
      <rPr>
        <sz val="10"/>
        <rFont val="細明體"/>
        <family val="3"/>
        <charset val="136"/>
      </rPr>
      <t>不足</t>
    </r>
    <r>
      <rPr>
        <sz val="12"/>
        <rFont val="新細明體"/>
        <family val="1"/>
        <charset val="136"/>
      </rPr>
      <t>1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)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</si>
  <si>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電洽學校確認資本門之用途說明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</si>
  <si>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電洽學校確認資本門之用途說明</t>
    </r>
    <r>
      <rPr>
        <sz val="12"/>
        <rFont val="新細明體"/>
        <family val="1"/>
        <charset val="136"/>
      </rPr>
      <t>(</t>
    </r>
    <r>
      <rPr>
        <sz val="10"/>
        <rFont val="細明體"/>
        <family val="3"/>
        <charset val="136"/>
      </rPr>
      <t>高壓清洗機金額為</t>
    </r>
    <r>
      <rPr>
        <sz val="12"/>
        <rFont val="新細明體"/>
        <family val="1"/>
        <charset val="136"/>
      </rPr>
      <t>35,000</t>
    </r>
    <r>
      <rPr>
        <sz val="10"/>
        <rFont val="細明體"/>
        <family val="3"/>
        <charset val="136"/>
      </rPr>
      <t>元</t>
    </r>
    <r>
      <rPr>
        <sz val="12"/>
        <rFont val="新細明體"/>
        <family val="1"/>
        <charset val="136"/>
      </rPr>
      <t>)</t>
    </r>
    <phoneticPr fontId="16" type="noConversion"/>
  </si>
  <si>
    <r>
      <t>6/24</t>
    </r>
    <r>
      <rPr>
        <sz val="10"/>
        <rFont val="細明體"/>
        <family val="3"/>
        <charset val="136"/>
      </rPr>
      <t>電洽學校更正經常門金額為</t>
    </r>
    <r>
      <rPr>
        <sz val="12"/>
        <rFont val="新細明體"/>
        <family val="1"/>
        <charset val="136"/>
      </rPr>
      <t>10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(9.8</t>
    </r>
    <r>
      <rPr>
        <sz val="10"/>
        <rFont val="細明體"/>
        <family val="3"/>
        <charset val="136"/>
      </rPr>
      <t>千元進位</t>
    </r>
    <r>
      <rPr>
        <sz val="12"/>
        <rFont val="新細明體"/>
        <family val="1"/>
        <charset val="136"/>
      </rPr>
      <t>10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)</t>
    </r>
    <phoneticPr fontId="16" type="noConversion"/>
  </si>
  <si>
    <t>國小合計</t>
    <phoneticPr fontId="16" type="noConversion"/>
  </si>
  <si>
    <t>場租收支對列</t>
    <phoneticPr fontId="3" type="noConversion"/>
  </si>
  <si>
    <t>移用留存數</t>
    <phoneticPr fontId="3" type="noConversion"/>
  </si>
  <si>
    <t>513-收支對列及移用</t>
    <phoneticPr fontId="3" type="noConversion"/>
  </si>
  <si>
    <t>514-收支對列及移用</t>
  </si>
  <si>
    <t>515-收支對列及移用</t>
  </si>
  <si>
    <t>516-收支對列及移用</t>
  </si>
  <si>
    <t>資本門小計</t>
    <phoneticPr fontId="3" type="noConversion"/>
  </si>
  <si>
    <t>其餘收支對列</t>
    <phoneticPr fontId="3" type="noConversion"/>
  </si>
  <si>
    <t>考試</t>
    <phoneticPr fontId="3" type="noConversion"/>
  </si>
  <si>
    <t>權利金</t>
    <phoneticPr fontId="3" type="noConversion"/>
  </si>
  <si>
    <t>合計</t>
    <phoneticPr fontId="3" type="noConversion"/>
  </si>
  <si>
    <t>2**-收支對列及移用</t>
    <phoneticPr fontId="3" type="noConversion"/>
  </si>
  <si>
    <t>3**-收支對列及移用</t>
    <phoneticPr fontId="3" type="noConversion"/>
  </si>
  <si>
    <t>431 服務收入</t>
    <phoneticPr fontId="3" type="noConversion"/>
  </si>
  <si>
    <t>454 利息收入</t>
    <phoneticPr fontId="3" type="noConversion"/>
  </si>
  <si>
    <t>462 公庫撥款收入</t>
    <phoneticPr fontId="3" type="noConversion"/>
  </si>
  <si>
    <t>7月、12月</t>
    <phoneticPr fontId="3" type="noConversion"/>
  </si>
  <si>
    <t>按１２個月平均分配</t>
    <phoneticPr fontId="3" type="noConversion"/>
  </si>
  <si>
    <t>縣市撥入收入（教育部補助幼兒（5歲）學費收入）</t>
  </si>
  <si>
    <t>分配於3.10月份</t>
  </si>
  <si>
    <t>基金來源</t>
    <phoneticPr fontId="3" type="noConversion"/>
  </si>
  <si>
    <t>本期短絀</t>
    <phoneticPr fontId="3" type="noConversion"/>
  </si>
  <si>
    <t>縣庫撥款收入</t>
    <phoneticPr fontId="3" type="noConversion"/>
  </si>
  <si>
    <t>縣市撥入收入（教育部補助營養師）</t>
    <phoneticPr fontId="3" type="noConversion"/>
  </si>
  <si>
    <t>縣市撥入收入（教育部補助專任輔導師）</t>
    <phoneticPr fontId="3" type="noConversion"/>
  </si>
  <si>
    <t>縣市撥入收入（一般性補助國幼班教師）</t>
    <phoneticPr fontId="3" type="noConversion"/>
  </si>
  <si>
    <t>縣市撥入收入（一般性補助營養師）</t>
    <phoneticPr fontId="3" type="noConversion"/>
  </si>
  <si>
    <t>縣市撥入收入（教育部補助教保員、廚工、教保費）</t>
    <phoneticPr fontId="3" type="noConversion"/>
  </si>
  <si>
    <t>縣市撥入收入（教育部補助導師費）</t>
    <phoneticPr fontId="3" type="noConversion"/>
  </si>
  <si>
    <t>縣市撥入收入（教育部補助增置員額）</t>
    <phoneticPr fontId="3" type="noConversion"/>
  </si>
  <si>
    <t>縣市撥入收入（教育部補助幼兒學費收入）</t>
    <phoneticPr fontId="3" type="noConversion"/>
  </si>
  <si>
    <t>縣市撥入收入（教育部補助調增代課鐘點費差額）</t>
    <phoneticPr fontId="3" type="noConversion"/>
  </si>
  <si>
    <t>縣市撥入收入（縣庫撥款收入）</t>
    <phoneticPr fontId="3" type="noConversion"/>
  </si>
  <si>
    <t>資料來源</t>
    <phoneticPr fontId="3" type="noConversion"/>
  </si>
  <si>
    <t>預算書說明</t>
    <phoneticPr fontId="3" type="noConversion"/>
  </si>
  <si>
    <t>總合計</t>
    <phoneticPr fontId="3" type="noConversion"/>
  </si>
  <si>
    <t>603明廉國小</t>
    <phoneticPr fontId="3" type="noConversion"/>
  </si>
  <si>
    <r>
      <t>604</t>
    </r>
    <r>
      <rPr>
        <b/>
        <sz val="14"/>
        <color indexed="8"/>
        <rFont val="新細明體"/>
        <family val="1"/>
        <charset val="136"/>
      </rPr>
      <t>明恥國小</t>
    </r>
    <phoneticPr fontId="3" type="noConversion"/>
  </si>
  <si>
    <t>605中正國小</t>
    <phoneticPr fontId="3" type="noConversion"/>
  </si>
  <si>
    <t>606信義國小</t>
    <phoneticPr fontId="3" type="noConversion"/>
  </si>
  <si>
    <t>607復興國小</t>
    <phoneticPr fontId="3" type="noConversion"/>
  </si>
  <si>
    <r>
      <t>608中華國小</t>
    </r>
    <r>
      <rPr>
        <sz val="12"/>
        <rFont val="標楷體"/>
        <family val="4"/>
        <charset val="136"/>
      </rPr>
      <t/>
    </r>
    <phoneticPr fontId="3" type="noConversion"/>
  </si>
  <si>
    <r>
      <t>609</t>
    </r>
    <r>
      <rPr>
        <b/>
        <sz val="14"/>
        <color indexed="10"/>
        <rFont val="新細明體"/>
        <family val="1"/>
        <charset val="136"/>
      </rPr>
      <t>忠孝國小</t>
    </r>
    <phoneticPr fontId="3" type="noConversion"/>
  </si>
  <si>
    <t>610北濱國小</t>
    <phoneticPr fontId="3" type="noConversion"/>
  </si>
  <si>
    <t>611鑄強國小</t>
    <phoneticPr fontId="3" type="noConversion"/>
  </si>
  <si>
    <t>612國福國小</t>
    <phoneticPr fontId="3" type="noConversion"/>
  </si>
  <si>
    <t>613新城國小</t>
    <phoneticPr fontId="3" type="noConversion"/>
  </si>
  <si>
    <t>614北埔國小</t>
    <phoneticPr fontId="3" type="noConversion"/>
  </si>
  <si>
    <t>615康樂國小</t>
    <phoneticPr fontId="3" type="noConversion"/>
  </si>
  <si>
    <t>616嘉里國小</t>
    <phoneticPr fontId="3" type="noConversion"/>
  </si>
  <si>
    <t>617吉安國小</t>
    <phoneticPr fontId="3" type="noConversion"/>
  </si>
  <si>
    <t>618宜昌國小</t>
    <phoneticPr fontId="3" type="noConversion"/>
  </si>
  <si>
    <t>619北昌國小</t>
    <phoneticPr fontId="3" type="noConversion"/>
  </si>
  <si>
    <t>620光華國小</t>
    <phoneticPr fontId="3" type="noConversion"/>
  </si>
  <si>
    <t>621稻香國小</t>
    <phoneticPr fontId="3" type="noConversion"/>
  </si>
  <si>
    <t>622南華國小</t>
    <phoneticPr fontId="3" type="noConversion"/>
  </si>
  <si>
    <r>
      <t>623</t>
    </r>
    <r>
      <rPr>
        <b/>
        <sz val="14"/>
        <color indexed="8"/>
        <rFont val="新細明體"/>
        <family val="1"/>
        <charset val="136"/>
      </rPr>
      <t>化仁國小</t>
    </r>
    <phoneticPr fontId="3" type="noConversion"/>
  </si>
  <si>
    <t>624太昌國小</t>
    <phoneticPr fontId="3" type="noConversion"/>
  </si>
  <si>
    <t>625平和國小</t>
    <phoneticPr fontId="3" type="noConversion"/>
  </si>
  <si>
    <t>626壽豐國小</t>
    <phoneticPr fontId="3" type="noConversion"/>
  </si>
  <si>
    <t>627豐裡國小</t>
    <phoneticPr fontId="3" type="noConversion"/>
  </si>
  <si>
    <t>628豐山國小</t>
    <phoneticPr fontId="3" type="noConversion"/>
  </si>
  <si>
    <t>629志學國小</t>
    <phoneticPr fontId="3" type="noConversion"/>
  </si>
  <si>
    <t>630月眉國小</t>
    <phoneticPr fontId="3" type="noConversion"/>
  </si>
  <si>
    <t>631水璉國小</t>
    <phoneticPr fontId="3" type="noConversion"/>
  </si>
  <si>
    <t>632溪口國小</t>
    <phoneticPr fontId="3" type="noConversion"/>
  </si>
  <si>
    <t>633鳳林國小</t>
    <phoneticPr fontId="3" type="noConversion"/>
  </si>
  <si>
    <t>634大榮國小</t>
    <phoneticPr fontId="3" type="noConversion"/>
  </si>
  <si>
    <r>
      <t>635</t>
    </r>
    <r>
      <rPr>
        <b/>
        <sz val="14"/>
        <color indexed="8"/>
        <rFont val="新細明體"/>
        <family val="1"/>
        <charset val="136"/>
      </rPr>
      <t>林榮國小</t>
    </r>
    <phoneticPr fontId="3" type="noConversion"/>
  </si>
  <si>
    <t>636長橋國小</t>
    <phoneticPr fontId="3" type="noConversion"/>
  </si>
  <si>
    <t>638北林國小</t>
    <phoneticPr fontId="3" type="noConversion"/>
  </si>
  <si>
    <t>639鳳仁國小</t>
    <phoneticPr fontId="3" type="noConversion"/>
  </si>
  <si>
    <t>641光復國小</t>
    <phoneticPr fontId="3" type="noConversion"/>
  </si>
  <si>
    <t>642太巴塱國小</t>
    <phoneticPr fontId="3" type="noConversion"/>
  </si>
  <si>
    <t>645大進國小</t>
    <phoneticPr fontId="3" type="noConversion"/>
  </si>
  <si>
    <t>647瑞穗國小</t>
    <phoneticPr fontId="3" type="noConversion"/>
  </si>
  <si>
    <t>648瑞美國小</t>
    <phoneticPr fontId="3" type="noConversion"/>
  </si>
  <si>
    <t>649鶴岡國小</t>
    <phoneticPr fontId="3" type="noConversion"/>
  </si>
  <si>
    <t>650舞鶴國小</t>
    <phoneticPr fontId="3" type="noConversion"/>
  </si>
  <si>
    <t>651奇美國小</t>
    <phoneticPr fontId="3" type="noConversion"/>
  </si>
  <si>
    <t>652富源國小</t>
    <phoneticPr fontId="3" type="noConversion"/>
  </si>
  <si>
    <t>653瑞北國小</t>
    <phoneticPr fontId="3" type="noConversion"/>
  </si>
  <si>
    <r>
      <t>654</t>
    </r>
    <r>
      <rPr>
        <b/>
        <sz val="14"/>
        <color indexed="8"/>
        <rFont val="新細明體"/>
        <family val="1"/>
        <charset val="136"/>
      </rPr>
      <t>豐濱國小</t>
    </r>
    <phoneticPr fontId="3" type="noConversion"/>
  </si>
  <si>
    <r>
      <t>655</t>
    </r>
    <r>
      <rPr>
        <b/>
        <sz val="14"/>
        <color indexed="8"/>
        <rFont val="新細明體"/>
        <family val="1"/>
        <charset val="136"/>
      </rPr>
      <t>港口國小</t>
    </r>
    <phoneticPr fontId="3" type="noConversion"/>
  </si>
  <si>
    <t>656靜浦國小</t>
    <phoneticPr fontId="3" type="noConversion"/>
  </si>
  <si>
    <t>657新社國小</t>
    <phoneticPr fontId="3" type="noConversion"/>
  </si>
  <si>
    <t>658玉里國小</t>
    <phoneticPr fontId="3" type="noConversion"/>
  </si>
  <si>
    <t>659源城國小</t>
    <phoneticPr fontId="3" type="noConversion"/>
  </si>
  <si>
    <r>
      <t>660</t>
    </r>
    <r>
      <rPr>
        <b/>
        <sz val="14"/>
        <color indexed="8"/>
        <rFont val="新細明體"/>
        <family val="1"/>
        <charset val="136"/>
      </rPr>
      <t>樂合國小</t>
    </r>
    <phoneticPr fontId="3" type="noConversion"/>
  </si>
  <si>
    <t>661觀音國小</t>
    <phoneticPr fontId="3" type="noConversion"/>
  </si>
  <si>
    <t>662三民國小</t>
    <phoneticPr fontId="3" type="noConversion"/>
  </si>
  <si>
    <t>663春日國小</t>
    <phoneticPr fontId="3" type="noConversion"/>
  </si>
  <si>
    <t>664德武國小</t>
    <phoneticPr fontId="3" type="noConversion"/>
  </si>
  <si>
    <r>
      <t>665</t>
    </r>
    <r>
      <rPr>
        <b/>
        <sz val="14"/>
        <color indexed="10"/>
        <rFont val="新細明體"/>
        <family val="1"/>
        <charset val="136"/>
      </rPr>
      <t>中城國小</t>
    </r>
    <phoneticPr fontId="3" type="noConversion"/>
  </si>
  <si>
    <r>
      <t>666長良國小</t>
    </r>
    <r>
      <rPr>
        <b/>
        <sz val="12"/>
        <rFont val="標楷體"/>
        <family val="4"/>
        <charset val="136"/>
      </rPr>
      <t/>
    </r>
    <phoneticPr fontId="3" type="noConversion"/>
  </si>
  <si>
    <r>
      <t>667大禹國小</t>
    </r>
    <r>
      <rPr>
        <b/>
        <sz val="12"/>
        <rFont val="標楷體"/>
        <family val="4"/>
        <charset val="136"/>
      </rPr>
      <t/>
    </r>
    <phoneticPr fontId="3" type="noConversion"/>
  </si>
  <si>
    <t>668松浦國小</t>
    <phoneticPr fontId="3" type="noConversion"/>
  </si>
  <si>
    <r>
      <t>670</t>
    </r>
    <r>
      <rPr>
        <b/>
        <sz val="14"/>
        <color indexed="8"/>
        <rFont val="新細明體"/>
        <family val="1"/>
        <charset val="136"/>
      </rPr>
      <t>富里國小</t>
    </r>
    <r>
      <rPr>
        <b/>
        <sz val="12"/>
        <rFont val="Times New Roman"/>
        <family val="1"/>
      </rPr>
      <t/>
    </r>
    <phoneticPr fontId="3" type="noConversion"/>
  </si>
  <si>
    <r>
      <t>671</t>
    </r>
    <r>
      <rPr>
        <b/>
        <sz val="14"/>
        <color indexed="8"/>
        <rFont val="新細明體"/>
        <family val="1"/>
        <charset val="136"/>
      </rPr>
      <t>萬寧國小</t>
    </r>
    <phoneticPr fontId="3" type="noConversion"/>
  </si>
  <si>
    <r>
      <t>672永豐國小</t>
    </r>
    <r>
      <rPr>
        <b/>
        <sz val="12"/>
        <rFont val="標楷體"/>
        <family val="4"/>
        <charset val="136"/>
      </rPr>
      <t/>
    </r>
    <phoneticPr fontId="3" type="noConversion"/>
  </si>
  <si>
    <t>673學田國小</t>
    <phoneticPr fontId="3" type="noConversion"/>
  </si>
  <si>
    <t>674東竹國小</t>
    <phoneticPr fontId="3" type="noConversion"/>
  </si>
  <si>
    <t>675東里國小</t>
    <phoneticPr fontId="3" type="noConversion"/>
  </si>
  <si>
    <t>676明里國小</t>
    <phoneticPr fontId="3" type="noConversion"/>
  </si>
  <si>
    <t>678吳江國小</t>
    <phoneticPr fontId="3" type="noConversion"/>
  </si>
  <si>
    <t>679秀林國小</t>
    <phoneticPr fontId="3" type="noConversion"/>
  </si>
  <si>
    <t>680富世國小</t>
    <phoneticPr fontId="3" type="noConversion"/>
  </si>
  <si>
    <t>681和平國小</t>
    <phoneticPr fontId="3" type="noConversion"/>
  </si>
  <si>
    <t>682佳民國小</t>
    <phoneticPr fontId="3" type="noConversion"/>
  </si>
  <si>
    <t>683銅門國小</t>
    <phoneticPr fontId="3" type="noConversion"/>
  </si>
  <si>
    <t>684水源國小</t>
    <phoneticPr fontId="3" type="noConversion"/>
  </si>
  <si>
    <t>685崇德國小</t>
    <phoneticPr fontId="3" type="noConversion"/>
  </si>
  <si>
    <t>686文蘭國小</t>
    <phoneticPr fontId="3" type="noConversion"/>
  </si>
  <si>
    <t>687景美國小</t>
    <phoneticPr fontId="3" type="noConversion"/>
  </si>
  <si>
    <t>688三棧國小</t>
    <phoneticPr fontId="3" type="noConversion"/>
  </si>
  <si>
    <t>689銅蘭國小</t>
    <phoneticPr fontId="3" type="noConversion"/>
  </si>
  <si>
    <t>690萬榮國小</t>
    <phoneticPr fontId="3" type="noConversion"/>
  </si>
  <si>
    <t>691西林國小</t>
    <phoneticPr fontId="3" type="noConversion"/>
  </si>
  <si>
    <r>
      <t>692見晴國小</t>
    </r>
    <r>
      <rPr>
        <b/>
        <sz val="12"/>
        <rFont val="標楷體"/>
        <family val="4"/>
        <charset val="136"/>
      </rPr>
      <t/>
    </r>
    <phoneticPr fontId="3" type="noConversion"/>
  </si>
  <si>
    <t>693馬遠國小</t>
    <phoneticPr fontId="3" type="noConversion"/>
  </si>
  <si>
    <r>
      <t>694</t>
    </r>
    <r>
      <rPr>
        <b/>
        <sz val="14"/>
        <color indexed="8"/>
        <rFont val="新細明體"/>
        <family val="1"/>
        <charset val="136"/>
      </rPr>
      <t>紅葉國小</t>
    </r>
    <phoneticPr fontId="3" type="noConversion"/>
  </si>
  <si>
    <t>695明利國小</t>
    <phoneticPr fontId="3" type="noConversion"/>
  </si>
  <si>
    <t>696卓溪國小</t>
    <phoneticPr fontId="3" type="noConversion"/>
  </si>
  <si>
    <t>697崙山國小</t>
    <phoneticPr fontId="3" type="noConversion"/>
  </si>
  <si>
    <t>698太平國小</t>
    <phoneticPr fontId="3" type="noConversion"/>
  </si>
  <si>
    <t>699卓清國小</t>
    <phoneticPr fontId="3" type="noConversion"/>
  </si>
  <si>
    <t>700古風國小</t>
    <phoneticPr fontId="3" type="noConversion"/>
  </si>
  <si>
    <r>
      <t>701立山國小</t>
    </r>
    <r>
      <rPr>
        <sz val="12"/>
        <rFont val="標楷體"/>
        <family val="4"/>
        <charset val="136"/>
      </rPr>
      <t/>
    </r>
    <phoneticPr fontId="3" type="noConversion"/>
  </si>
  <si>
    <t>702卓樂國小</t>
    <phoneticPr fontId="3" type="noConversion"/>
  </si>
  <si>
    <t>703卓楓國小</t>
    <phoneticPr fontId="3" type="noConversion"/>
  </si>
  <si>
    <t>705西富國小</t>
    <phoneticPr fontId="3" type="noConversion"/>
  </si>
  <si>
    <r>
      <t>706大興國小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</si>
  <si>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707中原國小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</si>
  <si>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708西寶國小</t>
    </r>
    <r>
      <rPr>
        <sz val="12"/>
        <color indexed="10"/>
        <rFont val="標楷體"/>
        <family val="4"/>
        <charset val="136"/>
      </rPr>
      <t/>
    </r>
    <phoneticPr fontId="38" type="noConversion"/>
  </si>
  <si>
    <t>縣(市)庫撥款收入(用途明細表公式欄總數)</t>
    <phoneticPr fontId="3" type="noConversion"/>
  </si>
  <si>
    <t>1-1</t>
    <phoneticPr fontId="3" type="noConversion"/>
  </si>
  <si>
    <t>TE-3486</t>
    <phoneticPr fontId="3" type="noConversion"/>
  </si>
  <si>
    <t>教育部補助營養師○千元</t>
    <phoneticPr fontId="3" type="noConversion"/>
  </si>
  <si>
    <t>1-2</t>
    <phoneticPr fontId="3" type="noConversion"/>
  </si>
  <si>
    <t>(26-1)</t>
    <phoneticPr fontId="3" type="noConversion"/>
  </si>
  <si>
    <t>教育部補專任輔導師○千元</t>
    <phoneticPr fontId="3" type="noConversion"/>
  </si>
  <si>
    <t>2-1</t>
    <phoneticPr fontId="3" type="noConversion"/>
  </si>
  <si>
    <t>特幼</t>
    <phoneticPr fontId="3" type="noConversion"/>
  </si>
  <si>
    <t>一般性補助國幼班教師 ○千元</t>
    <phoneticPr fontId="3" type="noConversion"/>
  </si>
  <si>
    <t>2-2</t>
    <phoneticPr fontId="3" type="noConversion"/>
  </si>
  <si>
    <t>特幼</t>
    <phoneticPr fontId="3" type="noConversion"/>
  </si>
  <si>
    <t>一般性補助營養師O千元</t>
    <phoneticPr fontId="3" type="noConversion"/>
  </si>
  <si>
    <r>
      <t>3</t>
    </r>
    <r>
      <rPr>
        <sz val="12"/>
        <rFont val="新細明體"/>
        <family val="1"/>
        <charset val="136"/>
      </rPr>
      <t>-1</t>
    </r>
    <phoneticPr fontId="3" type="noConversion"/>
  </si>
  <si>
    <t>特幼</t>
  </si>
  <si>
    <t>3-2</t>
    <phoneticPr fontId="3" type="noConversion"/>
  </si>
  <si>
    <t>教保費(900元/月*人)
(計畫型)</t>
    <phoneticPr fontId="3" type="noConversion"/>
  </si>
  <si>
    <t>3-3</t>
    <phoneticPr fontId="3" type="noConversion"/>
  </si>
  <si>
    <t>4-1</t>
    <phoneticPr fontId="3" type="noConversion"/>
  </si>
  <si>
    <t>(3-4)</t>
    <phoneticPr fontId="3" type="noConversion"/>
  </si>
  <si>
    <t>4-2</t>
    <phoneticPr fontId="3" type="noConversion"/>
  </si>
  <si>
    <t>(3-4)</t>
    <phoneticPr fontId="3" type="noConversion"/>
  </si>
  <si>
    <t>幼兒園導師費(計畫型)</t>
    <phoneticPr fontId="3" type="noConversion"/>
  </si>
  <si>
    <t>4-3</t>
    <phoneticPr fontId="3" type="noConversion"/>
  </si>
  <si>
    <t>學前特教班導師費+教學輔導費(計畫型)</t>
    <phoneticPr fontId="3" type="noConversion"/>
  </si>
  <si>
    <t>4-4</t>
    <phoneticPr fontId="3" type="noConversion"/>
  </si>
  <si>
    <t>教育部補助導師費○千元</t>
    <phoneticPr fontId="3" type="noConversion"/>
  </si>
  <si>
    <t>增置教員-計畫型43名(含縣配合款10%)</t>
    <phoneticPr fontId="3" type="noConversion"/>
  </si>
  <si>
    <t>(26-2)</t>
    <phoneticPr fontId="3" type="noConversion"/>
  </si>
  <si>
    <t>教育部補助增置員額○千元</t>
    <phoneticPr fontId="3" type="noConversion"/>
  </si>
  <si>
    <t>教育部補助幼兒學費收入○千元</t>
    <phoneticPr fontId="3" type="noConversion"/>
  </si>
  <si>
    <t>偏遠地區合理教師員額
(計畫型)</t>
    <phoneticPr fontId="3" type="noConversion"/>
  </si>
  <si>
    <t>(26-3)</t>
    <phoneticPr fontId="3" type="noConversion"/>
  </si>
  <si>
    <t>教育部補助偏遠地區合理教師員額O千元</t>
    <phoneticPr fontId="3" type="noConversion"/>
  </si>
  <si>
    <t>(3-1)</t>
    <phoneticPr fontId="3" type="noConversion"/>
  </si>
  <si>
    <t>教育部補助調增代課鐘點費差額O千元</t>
    <phoneticPr fontId="3" type="noConversion"/>
  </si>
  <si>
    <t>明義營養師1位(含縣配合款20%)(計畫型)-1</t>
    <phoneticPr fontId="3" type="noConversion"/>
  </si>
  <si>
    <t>專輔師10位(含縣配合款10%)(計畫型)-1</t>
    <phoneticPr fontId="3" type="noConversion"/>
  </si>
  <si>
    <t>國幼班教師(一般性補助)-2</t>
  </si>
  <si>
    <t>中正營養師1名
(一般性補助)-2</t>
  </si>
  <si>
    <t>教保員(計畫型)</t>
  </si>
  <si>
    <t>廚工(計畫型)</t>
  </si>
  <si>
    <t>導師費(計畫型)</t>
  </si>
  <si>
    <t>導師費(學前特教班教學輔導費)(計畫型)</t>
  </si>
  <si>
    <t>2-4歲及5歲學費(計畫型)</t>
  </si>
  <si>
    <t>集中式導師費(計畫型)</t>
    <phoneticPr fontId="3" type="noConversion"/>
  </si>
  <si>
    <t>調增代課鐘點費差額(四捨五入至千元)(計畫型)</t>
    <phoneticPr fontId="3" type="noConversion"/>
  </si>
  <si>
    <t>縣市撥入收入（教育部補助偏遠地區合理教師員額）</t>
    <phoneticPr fontId="3" type="noConversion"/>
  </si>
  <si>
    <t>縣庫撥款收入</t>
    <phoneticPr fontId="3" type="noConversion"/>
  </si>
  <si>
    <t>431 服務收入</t>
  </si>
  <si>
    <t>453權利金收入</t>
  </si>
  <si>
    <t>454 利息收入</t>
  </si>
  <si>
    <t>462 公庫撥款收入</t>
  </si>
  <si>
    <t>總計</t>
  </si>
  <si>
    <t>列標籤</t>
  </si>
  <si>
    <t>其他</t>
  </si>
  <si>
    <t>合計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</si>
  <si>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</si>
  <si>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</si>
  <si>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</si>
  <si>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</si>
  <si>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</si>
  <si>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</si>
  <si>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</si>
  <si>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</si>
  <si>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</si>
  <si>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</si>
  <si>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</si>
  <si>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</si>
  <si>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</si>
  <si>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</si>
  <si>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</si>
  <si>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</si>
  <si>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</si>
  <si>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</si>
  <si>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</si>
  <si>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</si>
  <si>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</si>
  <si>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</si>
  <si>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</si>
  <si>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</si>
  <si>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</si>
  <si>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</si>
  <si>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</si>
  <si>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</si>
  <si>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</si>
  <si>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</si>
  <si>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</si>
  <si>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</si>
  <si>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</si>
  <si>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</si>
  <si>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</si>
  <si>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</si>
  <si>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15638</t>
  </si>
  <si>
    <t>15639</t>
  </si>
  <si>
    <t>15641</t>
  </si>
  <si>
    <t>15642</t>
  </si>
  <si>
    <t>15645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</si>
  <si>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</si>
  <si>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</si>
  <si>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</si>
  <si>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</si>
  <si>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</si>
  <si>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</si>
  <si>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</si>
  <si>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</si>
  <si>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</si>
  <si>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</si>
  <si>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</si>
  <si>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</si>
  <si>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</si>
  <si>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</si>
  <si>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</si>
  <si>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</si>
  <si>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</si>
  <si>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</si>
  <si>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</si>
  <si>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</si>
  <si>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</si>
  <si>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</si>
  <si>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</si>
  <si>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</si>
  <si>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</si>
  <si>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</si>
  <si>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</si>
  <si>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</si>
  <si>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</si>
  <si>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</si>
  <si>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</si>
  <si>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</si>
  <si>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</si>
  <si>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</si>
  <si>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</si>
  <si>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</si>
  <si>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</si>
  <si>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</si>
  <si>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</si>
  <si>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</si>
  <si>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</si>
  <si>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</si>
  <si>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</si>
  <si>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</si>
  <si>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</si>
  <si>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</si>
  <si>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</si>
  <si>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</si>
  <si>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</si>
  <si>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</si>
  <si>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</si>
  <si>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</si>
  <si>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</si>
  <si>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</si>
  <si>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</si>
  <si>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</si>
  <si>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15705</t>
  </si>
  <si>
    <t>15706</t>
  </si>
  <si>
    <t>15707</t>
  </si>
  <si>
    <t>15708</t>
  </si>
  <si>
    <t>(空白)</t>
  </si>
  <si>
    <t>縣市撥入收入（薪資類）</t>
    <phoneticPr fontId="3" type="noConversion"/>
  </si>
  <si>
    <t>縣市撥入收入（導師費、鐘點費）</t>
    <phoneticPr fontId="3" type="noConversion"/>
  </si>
  <si>
    <t>1月分配4個月，餘3~9月單數月分配2個月</t>
    <phoneticPr fontId="3" type="noConversion"/>
  </si>
  <si>
    <t>453權利金收入</t>
    <phoneticPr fontId="3" type="noConversion"/>
  </si>
  <si>
    <t>１月分配3個月，餘9個月分配在２～10月</t>
    <phoneticPr fontId="3" type="noConversion"/>
  </si>
  <si>
    <t>月撫卹金（163）</t>
    <phoneticPr fontId="3" type="noConversion"/>
  </si>
  <si>
    <t>項目　</t>
  </si>
  <si>
    <t>分配原則</t>
    <phoneticPr fontId="3" type="noConversion"/>
  </si>
  <si>
    <t>基金用途</t>
    <phoneticPr fontId="3" type="noConversion"/>
  </si>
  <si>
    <t>用人費用</t>
    <phoneticPr fontId="3" type="noConversion"/>
  </si>
  <si>
    <t>正式人員人事費（含待遇、離職儲金、保險）</t>
  </si>
  <si>
    <r>
      <t>按１２個月平均計算，１月分配</t>
    </r>
    <r>
      <rPr>
        <b/>
        <sz val="11"/>
        <color indexed="10"/>
        <rFont val="新細明體"/>
        <family val="1"/>
        <charset val="136"/>
      </rPr>
      <t>3</t>
    </r>
    <r>
      <rPr>
        <sz val="11"/>
        <rFont val="新細明體"/>
        <family val="1"/>
        <charset val="136"/>
      </rPr>
      <t>個月，餘9個月分配在２～10月</t>
    </r>
    <phoneticPr fontId="3" type="noConversion"/>
  </si>
  <si>
    <t>教育部補助增置專案教師經費</t>
  </si>
  <si>
    <t>教育部補助營養師.專輔人力</t>
  </si>
  <si>
    <t>教育部補助教保.廚工</t>
  </si>
  <si>
    <t>年終獎金、休假補助、年終慰問金</t>
    <phoneticPr fontId="3" type="noConversion"/>
  </si>
  <si>
    <t>分配於1月份</t>
    <phoneticPr fontId="3" type="noConversion"/>
  </si>
  <si>
    <r>
      <t>1/5分配於</t>
    </r>
    <r>
      <rPr>
        <b/>
        <sz val="12"/>
        <color indexed="10"/>
        <rFont val="新細明體"/>
        <family val="1"/>
        <charset val="136"/>
      </rPr>
      <t>4</t>
    </r>
    <r>
      <rPr>
        <sz val="12"/>
        <rFont val="新細明體"/>
        <family val="1"/>
        <charset val="136"/>
      </rPr>
      <t>月份.4/5成分配至</t>
    </r>
    <r>
      <rPr>
        <b/>
        <sz val="12"/>
        <color indexed="10"/>
        <rFont val="新細明體"/>
        <family val="1"/>
        <charset val="136"/>
      </rPr>
      <t>9</t>
    </r>
    <r>
      <rPr>
        <sz val="12"/>
        <rFont val="新細明體"/>
        <family val="1"/>
        <charset val="136"/>
      </rPr>
      <t>月份</t>
    </r>
    <phoneticPr fontId="3" type="noConversion"/>
  </si>
  <si>
    <t>兼職人員酬金、超時工作報酬</t>
    <phoneticPr fontId="3" type="noConversion"/>
  </si>
  <si>
    <t>按１２個月平均分配</t>
  </si>
  <si>
    <r>
      <t>5L100301教職員退休撫卹給付</t>
    </r>
    <r>
      <rPr>
        <sz val="12"/>
        <rFont val="新細明體"/>
        <family val="1"/>
        <charset val="136"/>
      </rPr>
      <t>(年終慰問金除外)</t>
    </r>
    <phoneticPr fontId="3" type="noConversion"/>
  </si>
  <si>
    <t>健檢</t>
  </si>
  <si>
    <t>分配於3月份</t>
  </si>
  <si>
    <r>
      <t>先預計1</t>
    </r>
    <r>
      <rPr>
        <sz val="12"/>
        <rFont val="新細明體"/>
        <family val="1"/>
        <charset val="136"/>
      </rPr>
      <t>.7</t>
    </r>
    <r>
      <rPr>
        <sz val="12"/>
        <rFont val="新細明體"/>
        <family val="1"/>
        <charset val="136"/>
      </rPr>
      <t>月份分配</t>
    </r>
    <r>
      <rPr>
        <sz val="12"/>
        <rFont val="新細明體"/>
        <family val="1"/>
        <charset val="136"/>
      </rPr>
      <t>,如有需要請自行調整並回傳至帳務科</t>
    </r>
    <phoneticPr fontId="3" type="noConversion"/>
  </si>
  <si>
    <t>其他福利費</t>
  </si>
  <si>
    <t>服務費用</t>
    <phoneticPr fontId="3" type="noConversion"/>
  </si>
  <si>
    <t>體育活動費</t>
  </si>
  <si>
    <t>校車司機薪資</t>
  </si>
  <si>
    <t>校車保險費</t>
    <phoneticPr fontId="3" type="noConversion"/>
  </si>
  <si>
    <t>其他服務費用</t>
  </si>
  <si>
    <t>材料及用品費</t>
    <phoneticPr fontId="3" type="noConversion"/>
  </si>
  <si>
    <t>材料及用品費</t>
  </si>
  <si>
    <t>校車油料費</t>
    <phoneticPr fontId="3" type="noConversion"/>
  </si>
  <si>
    <t>按10個月平均分配(2.7月不分配)</t>
    <phoneticPr fontId="3" type="noConversion"/>
  </si>
  <si>
    <t>會費、照護、救濟與交流活動費</t>
    <phoneticPr fontId="3" type="noConversion"/>
  </si>
  <si>
    <t>退休（職）人員三節慰問金</t>
  </si>
  <si>
    <r>
      <t>分配在</t>
    </r>
    <r>
      <rPr>
        <b/>
        <sz val="12"/>
        <color indexed="10"/>
        <rFont val="新細明體"/>
        <family val="1"/>
        <charset val="136"/>
      </rPr>
      <t>1、6、9</t>
    </r>
    <r>
      <rPr>
        <sz val="12"/>
        <rFont val="新細明體"/>
        <family val="1"/>
        <charset val="136"/>
      </rPr>
      <t>月</t>
    </r>
    <phoneticPr fontId="3" type="noConversion"/>
  </si>
  <si>
    <t>稅捐與規費</t>
  </si>
  <si>
    <t>使用牌照稅</t>
  </si>
  <si>
    <t>分配於4月份</t>
  </si>
  <si>
    <t>行政規費與強制費</t>
  </si>
  <si>
    <t>汽車燃料使用費</t>
  </si>
  <si>
    <t>分配於7月份</t>
  </si>
  <si>
    <t>購置固定資產</t>
  </si>
  <si>
    <t>513擴充改良房屋建築及設備</t>
  </si>
  <si>
    <t>514購置機械及設備</t>
  </si>
  <si>
    <t>515購置交通及運輸設備</t>
  </si>
  <si>
    <t>516購置雜項設備</t>
  </si>
  <si>
    <t>基金來源</t>
  </si>
  <si>
    <t>43Y其他勞務收入</t>
  </si>
  <si>
    <t>收支對列先預計1.7月份分配,如有需要請自行調整並回傳至帳務科</t>
    <phoneticPr fontId="3" type="noConversion"/>
  </si>
  <si>
    <t>452租金收入</t>
  </si>
  <si>
    <t>分配於3.10月份(或按季分配)</t>
    <phoneticPr fontId="3" type="noConversion"/>
  </si>
  <si>
    <t>454利息收入</t>
  </si>
  <si>
    <t>分配於7.12月份</t>
  </si>
  <si>
    <t>4yy雜項收入</t>
  </si>
  <si>
    <t>4S1學雜費收入</t>
  </si>
  <si>
    <t>縣市撥入收入（薪資類:一般性補助國幼班教師、營養師）</t>
    <phoneticPr fontId="3" type="noConversion"/>
  </si>
  <si>
    <r>
      <t>1、3、7、9月分配2個月，5月分配</t>
    </r>
    <r>
      <rPr>
        <b/>
        <sz val="12"/>
        <color indexed="10"/>
        <rFont val="新細明體"/>
        <family val="1"/>
        <charset val="136"/>
      </rPr>
      <t>4</t>
    </r>
    <r>
      <rPr>
        <sz val="12"/>
        <rFont val="新細明體"/>
        <family val="1"/>
        <charset val="136"/>
      </rPr>
      <t>個月</t>
    </r>
    <phoneticPr fontId="3" type="noConversion"/>
  </si>
  <si>
    <t>縣市撥入收入（薪資類:教育部補助營養師、專任輔導師、教保員、廚工、教保費）</t>
    <phoneticPr fontId="3" type="noConversion"/>
  </si>
  <si>
    <t>縣市撥入收入（導師費、鐘點費）</t>
    <phoneticPr fontId="3" type="noConversion"/>
  </si>
  <si>
    <t>按１２個月平均分配</t>
    <phoneticPr fontId="3" type="noConversion"/>
  </si>
  <si>
    <t>縣市撥入收入（教育部補助幼兒學費收入）</t>
    <phoneticPr fontId="3" type="noConversion"/>
  </si>
  <si>
    <t>2.請於「分配表」工作表C1欄位填入學校代碼，例如：601。</t>
    <phoneticPr fontId="3" type="noConversion"/>
  </si>
  <si>
    <t>1.請勿更動各工作表數字。</t>
    <phoneticPr fontId="3" type="noConversion"/>
  </si>
  <si>
    <t>平均分配</t>
    <phoneticPr fontId="3" type="noConversion"/>
  </si>
  <si>
    <t>1月、7月</t>
  </si>
  <si>
    <t>4**租金、償債、利息及相關手續費合計</t>
    <phoneticPr fontId="3" type="noConversion"/>
  </si>
  <si>
    <t>工友</t>
    <phoneticPr fontId="3" type="noConversion"/>
  </si>
  <si>
    <t>3.系統自動分配各用途別，請再次確認各用途別數字是否與預算書相同。</t>
    <phoneticPr fontId="3" type="noConversion"/>
  </si>
  <si>
    <t>4.檢查差額（R欄）是否皆為0。</t>
    <phoneticPr fontId="3" type="noConversion"/>
  </si>
  <si>
    <t>5.將黃色標示各2級用途別合計輸入地方教育發展基金系統內。</t>
    <phoneticPr fontId="3" type="noConversion"/>
  </si>
  <si>
    <t>花蓮縣110年度各國民小學概算額度初核表</t>
    <phoneticPr fontId="3" type="noConversion"/>
  </si>
  <si>
    <t>多功能教室.操場</t>
  </si>
  <si>
    <t>明義國小校舍:活動中心.演藝廳.教室等</t>
  </si>
  <si>
    <t>禮堂.運動場.綜合球場.電腦教室.普通教室</t>
  </si>
  <si>
    <t>階梯教室、會議室、活動中心、操場、教室等</t>
  </si>
  <si>
    <t>本校地下室內停車場、學生活動中心、會議室、教室等</t>
  </si>
  <si>
    <t>生態園區及班級教室</t>
  </si>
  <si>
    <t>活動中心.校舍.教室.會議室.操場.廣場</t>
  </si>
  <si>
    <t>操場.風雨教室</t>
  </si>
  <si>
    <t>教室 階梯教室 會議室 等</t>
  </si>
  <si>
    <t>校內各場地設備(包括游泳池)</t>
  </si>
  <si>
    <t>活動中心、會議室</t>
  </si>
  <si>
    <t>風雨教室
運動場室內外綜合球場
會議室電腦及專科教室
普通教室</t>
  </si>
  <si>
    <t>2間教室</t>
  </si>
  <si>
    <t>活動中心、教室、球場</t>
  </si>
  <si>
    <t>活動中心、階梯教室、會議室</t>
  </si>
  <si>
    <t>活動中心.活動廣場.會議室.階梯教室.一般教室等</t>
  </si>
  <si>
    <t>電腦教室,視廳教室,會議室,崇她館</t>
  </si>
  <si>
    <t>全校校區</t>
  </si>
  <si>
    <t>1.風雨教室2.會議室3.資源教室</t>
  </si>
  <si>
    <t>廚房.電梯.禮堂.會議室.多媒體教室</t>
  </si>
  <si>
    <t>本校場地無開放對外租借</t>
  </si>
  <si>
    <t>文康中心 風雨教室 各教室 操場</t>
  </si>
  <si>
    <t>校園範圍</t>
  </si>
  <si>
    <t>活動中心、會議室會議、操場、籃球場</t>
  </si>
  <si>
    <t>學生活動中心.客語教室.會議室等</t>
  </si>
  <si>
    <t>操場及綜合球場</t>
  </si>
  <si>
    <t>學校區域之校舍、廁所、場地、宿舍等設施設備</t>
  </si>
  <si>
    <t>學校西棟校舍、南棟校舍、操場、運動場所及設施。</t>
  </si>
  <si>
    <t>本校所屬之學校校舍（地）及設施</t>
  </si>
  <si>
    <t>風雨教室.綜合教室.電腦教室等</t>
  </si>
  <si>
    <t>風雨球場</t>
  </si>
  <si>
    <t>露營區</t>
  </si>
  <si>
    <t>校園戶外場地</t>
  </si>
  <si>
    <t>圖書館、綜合球場、風雨操場、電腦及專科教室、普通教室。</t>
  </si>
  <si>
    <t>教室及室外場地</t>
  </si>
  <si>
    <t>本校教室專科教室及活動中心等設備</t>
  </si>
  <si>
    <t>活動中心  會議室  知動教室</t>
  </si>
  <si>
    <t>操場、風雨教室、籃球場</t>
  </si>
  <si>
    <t>無租借場地</t>
  </si>
  <si>
    <t>校舍(地)及設施</t>
  </si>
  <si>
    <t>運動場及籃球場、班級教室、階梯教室、電腦教室、圖書室等。學校室外運動場地包含籃球場，提供一般民眾個別從事休閒運動者，得免事先申請與收費。</t>
  </si>
  <si>
    <t>足球場與學校教室</t>
  </si>
  <si>
    <t>聚英樓/操場/籃球場/專科教室/教學大樓等</t>
  </si>
  <si>
    <t>集合場、教室等</t>
  </si>
  <si>
    <t>禮堂、綜合球場、操場等</t>
  </si>
  <si>
    <t>風雨教室及視聽教室</t>
  </si>
  <si>
    <t>校園及校舍</t>
  </si>
  <si>
    <t>本校禮堂</t>
  </si>
  <si>
    <t>學校操場</t>
  </si>
  <si>
    <t>體育館、教室</t>
  </si>
  <si>
    <t>學校操場及攬翠樓</t>
  </si>
  <si>
    <t>學校校舍及教室</t>
  </si>
  <si>
    <t>操場及教室</t>
  </si>
  <si>
    <t>明利國小</t>
  </si>
  <si>
    <t>花蓮縣卓溪鄉卓溪國民小學校園</t>
  </si>
  <si>
    <t>停車場,學生餐廳,禮堂,班級教室,資訊教室</t>
  </si>
  <si>
    <t>普通教室、專科教室、民族資源教室、禮堂、室外籃球場、操場等</t>
  </si>
  <si>
    <t>籃球場及停車場前空地</t>
  </si>
  <si>
    <t>學校操場及連通教室</t>
  </si>
  <si>
    <t>活動中心、操場、會議室、教室</t>
  </si>
  <si>
    <t>投影機、冷氣</t>
  </si>
  <si>
    <t>預計建置空調設備</t>
  </si>
  <si>
    <t>修繕用</t>
  </si>
  <si>
    <t>更新深井抽水馬達，播音設備</t>
  </si>
  <si>
    <t>冷氣</t>
  </si>
  <si>
    <t>編列電費收支對列15,000元</t>
  </si>
  <si>
    <t>場地租借投影機布幕使用之維護場地與水電的費用</t>
  </si>
  <si>
    <t>購置手持式充電起子與震動電鑽工具組</t>
  </si>
  <si>
    <t>場地借用耗品</t>
  </si>
  <si>
    <t>歷年無場地租借收入</t>
  </si>
  <si>
    <t>場地借用消耗品(統-收支對列)。</t>
  </si>
  <si>
    <t>辦公事務用</t>
  </si>
  <si>
    <t>用於學校設備</t>
  </si>
  <si>
    <t>環境整理綠美化工具</t>
  </si>
  <si>
    <t>修枝鋸、電池組、充電器</t>
  </si>
  <si>
    <t>陳昱吟 會計8322353-512</t>
  </si>
  <si>
    <t>古淑珍      8569088#13</t>
  </si>
  <si>
    <t>葉玉英 幹事8222231*708</t>
  </si>
  <si>
    <t>謝博宇 組長</t>
  </si>
  <si>
    <t>詹玉秀 幹事
8331163</t>
  </si>
  <si>
    <t>余旻諺8351218#204</t>
  </si>
  <si>
    <t>林美月 會計8324093</t>
  </si>
  <si>
    <t>劉志彥 總務8223787</t>
  </si>
  <si>
    <t>施惠珍 總務8561395</t>
  </si>
  <si>
    <t>幹事兼會計8611006</t>
  </si>
  <si>
    <t>蔡佩芬 總務
8264624*36</t>
  </si>
  <si>
    <t>許熒真 總務
8265597#13</t>
  </si>
  <si>
    <t>葉嘉珠 總務</t>
  </si>
  <si>
    <t>陳信光
038520209</t>
  </si>
  <si>
    <t>陳鳳姿 總務  8562619#731</t>
  </si>
  <si>
    <t>蔡佩雯 幹事
8421611*16</t>
  </si>
  <si>
    <t>廖美雪 會計8524663#602</t>
  </si>
  <si>
    <t>廖美雪
8525043#221</t>
  </si>
  <si>
    <t>黃素月 會計
8528720</t>
  </si>
  <si>
    <t>劉曉燕 組長
8571746#106
0923600219</t>
  </si>
  <si>
    <t>廖偵如 幹事8661223-204</t>
  </si>
  <si>
    <t>林仁傑 總務</t>
  </si>
  <si>
    <t>羅淑美</t>
  </si>
  <si>
    <t>鄭榮祺 總務
8662600</t>
  </si>
  <si>
    <t>劉秀貞
8631011</t>
  </si>
  <si>
    <t>王海燕 幹事
8601228*14</t>
  </si>
  <si>
    <t>洪小玲 幹事8652275</t>
  </si>
  <si>
    <t>張綉梅8762031#124</t>
  </si>
  <si>
    <t>張明騰 幹事
8763904-12</t>
  </si>
  <si>
    <t>陳景新
8771024-9</t>
  </si>
  <si>
    <t>曹育驊 會計</t>
  </si>
  <si>
    <t>邱禕凡 總務8762554</t>
  </si>
  <si>
    <t>彭月嬌 會計8762201-105</t>
  </si>
  <si>
    <t>葉靜錞 佐理員8701029</t>
  </si>
  <si>
    <t>高耿章 幹事8701134</t>
  </si>
  <si>
    <t>張永釗 總務
8701049分機14</t>
  </si>
  <si>
    <t>陳淑雲 幹事8872014*15</t>
  </si>
  <si>
    <t>謝佩勳 幹事
8872740#112</t>
  </si>
  <si>
    <t>鍾金枝8872394*12</t>
  </si>
  <si>
    <t>陶吉豐 幹事
8991077#14</t>
  </si>
  <si>
    <t>林秋娥 幹事8811029-15</t>
  </si>
  <si>
    <t>陳家麟 幹事8872642#17</t>
  </si>
  <si>
    <t>張斯雯</t>
  </si>
  <si>
    <t>陳雅芬 會計員
8781037*215</t>
  </si>
  <si>
    <t>歐憶萱 幹事8781021#14</t>
  </si>
  <si>
    <t>彭幹事
8711138</t>
  </si>
  <si>
    <t>鄭文美 幹事 
8882007*132</t>
  </si>
  <si>
    <t>曾宥宸 佐理員8882290</t>
  </si>
  <si>
    <t>楊敏真 幹事8886087#13</t>
  </si>
  <si>
    <t>蘇維淳 會計
8851006#14</t>
  </si>
  <si>
    <t>羅錦馨 總務
8841183</t>
  </si>
  <si>
    <t>黃馨儀
8872628</t>
  </si>
  <si>
    <t>周佳信8872824#102</t>
  </si>
  <si>
    <t>曾宥宸 佐理員8882372#172</t>
  </si>
  <si>
    <t>涂淑惠 會計8801171#17</t>
  </si>
  <si>
    <t>謝家豪 總務8883274#203</t>
  </si>
  <si>
    <t>黃馨儀         8851131</t>
  </si>
  <si>
    <t>謝政成 總務8831042#13</t>
  </si>
  <si>
    <t>曾鈺驊 總務8861211</t>
  </si>
  <si>
    <t>張志剛 總務8831195*13</t>
  </si>
  <si>
    <t>莊琬婷 總務 8831324#13</t>
  </si>
  <si>
    <t>簡焴成 總務8821514</t>
  </si>
  <si>
    <t>李怡婷 總務8846003</t>
  </si>
  <si>
    <t>陳麗阡 總務8861242-13</t>
  </si>
  <si>
    <t>張碧霞 會計8611393</t>
  </si>
  <si>
    <t>劉育文 總務8611431</t>
  </si>
  <si>
    <t>王莉雅 會計
8681056分機15</t>
  </si>
  <si>
    <t>林書羽 幹事8264900</t>
  </si>
  <si>
    <t>黎健行
8641174-206</t>
  </si>
  <si>
    <t>王永誠 總務8570781#13</t>
  </si>
  <si>
    <t>楊姜玉 幹事8621220#204</t>
  </si>
  <si>
    <t>艾美花 幹事 8641020轉23</t>
  </si>
  <si>
    <t>薛明君</t>
  </si>
  <si>
    <t>王瑞華 會計8260330-18</t>
  </si>
  <si>
    <t>游文正</t>
  </si>
  <si>
    <t>盧素停</t>
  </si>
  <si>
    <t>沈雪鳳
8771064</t>
  </si>
  <si>
    <t>張裕松 幹事8771574#14</t>
  </si>
  <si>
    <t>曾文忠 幹事
8811371</t>
  </si>
  <si>
    <t>林秋華
8872784#12</t>
  </si>
  <si>
    <t>李震遠8751048#13</t>
  </si>
  <si>
    <t>林佳儀 幹事
8883514</t>
  </si>
  <si>
    <t>邱永順 幹事
8841350#15</t>
  </si>
  <si>
    <t>李鳳嬌 總務 8841359#13</t>
  </si>
  <si>
    <t>許曉芬 總務
8841358#12</t>
  </si>
  <si>
    <t>陳月英 總務8889075#13</t>
  </si>
  <si>
    <t>劉伃真 會計8702765#3</t>
  </si>
  <si>
    <t>陳美伶 幹事8702987</t>
  </si>
  <si>
    <t>李美慧 組長8333547</t>
  </si>
  <si>
    <t>李欣怡</t>
  </si>
  <si>
    <t>108年度累計留存賸餘數(核定數)
(A)</t>
  </si>
  <si>
    <t>109年度移用留存歷年賸餘併決算(截至6/19為止) (B)</t>
  </si>
  <si>
    <t>可用累計留存賸餘數
(C=A-B)</t>
  </si>
  <si>
    <t>電腦4台、割草機1台、讀卡機5台、冷氣機1台</t>
  </si>
  <si>
    <t>北棟教學大樓教室屋頂集水槽阻塞清理(經常門)</t>
  </si>
  <si>
    <t>進用身障工作人員(經常門)</t>
  </si>
  <si>
    <t>電腦主機</t>
  </si>
  <si>
    <t>汰換洗衣機乙台</t>
  </si>
  <si>
    <t>1.冷氣機2台120千元。
2.電子烏克麗麗樂器1組11千元。</t>
  </si>
  <si>
    <t>割草機</t>
  </si>
  <si>
    <t>513：百葉紗窗門
514：空氣壓縮機、無線基地台
516：書櫃</t>
  </si>
  <si>
    <t>514:高壓沖洗機
515:購置廣播擴音設備
516:設置不銹鋼扶手</t>
  </si>
  <si>
    <t>教室紗門窗改善、專科教室電腦</t>
  </si>
  <si>
    <t>514購置機械及設備-購置碎木機38,000元、吹葉機28,000元。516購置雜項設備-飲水機30,000元。</t>
  </si>
  <si>
    <t>背負式割草機12千元、背負式落葉吹風機20千元</t>
  </si>
  <si>
    <t>辦公室電腦主機3台</t>
  </si>
  <si>
    <t>辦公用3台電腦(校長、總務主任、教學組長)</t>
  </si>
  <si>
    <t>行政人員電腦5台，電腦教室及校長辦公室冷氣3台</t>
  </si>
  <si>
    <t>電動割草機26千元、引擎式剪枝機16千元</t>
  </si>
  <si>
    <t>增購1台校園用剪枝機15千元、綠籬機20千元及事務用半自動打孔機20千元。</t>
  </si>
  <si>
    <t>1.校園電力(源)及線路改善                                                                                                                                 2.低年級教室窗簾汰換更新                                                                                                                       3.辦公室及電腦教室增設冷氣設備                                                                                                                     4.電腦教室地板改善</t>
  </si>
  <si>
    <t>原資中心設置跑馬燈、汰換監視器、電腦教室椅子</t>
  </si>
  <si>
    <t>改善校內廣播系統</t>
  </si>
  <si>
    <t>公務用電腦</t>
  </si>
  <si>
    <t>辦公用行政人員電腦4台</t>
  </si>
  <si>
    <t>無填報</t>
  </si>
  <si>
    <t>無編列移用基金賸餘數需求</t>
  </si>
  <si>
    <t>調整513及514編列金額及項目</t>
  </si>
  <si>
    <t>無編列移用基金賸餘數需求(調整至109年度使用)</t>
  </si>
  <si>
    <t>教保員(含教保費). 廚工,護理人員 (計畫型)</t>
    <phoneticPr fontId="3" type="noConversion"/>
  </si>
  <si>
    <t>教育部補助教保員○千元、教保費○千元、廚工○千元、護理人員○千元</t>
    <phoneticPr fontId="3" type="noConversion"/>
  </si>
  <si>
    <t>明義國小幼兒園護理人員1位
(計畫型)</t>
    <phoneticPr fontId="3" type="noConversion"/>
  </si>
  <si>
    <t>3-4</t>
    <phoneticPr fontId="3" type="noConversion"/>
  </si>
  <si>
    <t>5L1行政管理及推展
1用人費用</t>
    <phoneticPr fontId="3" type="noConversion"/>
  </si>
  <si>
    <t>91列-77列</t>
    <phoneticPr fontId="3" type="noConversion"/>
  </si>
  <si>
    <t>學校名稱</t>
    <phoneticPr fontId="3" type="noConversion"/>
  </si>
  <si>
    <t xml:space="preserve"> </t>
    <phoneticPr fontId="3" type="noConversion"/>
  </si>
  <si>
    <t>彙整</t>
    <phoneticPr fontId="3" type="noConversion"/>
  </si>
  <si>
    <t>總計</t>
    <phoneticPr fontId="3" type="noConversion"/>
  </si>
  <si>
    <t>代號</t>
    <phoneticPr fontId="3" type="noConversion"/>
  </si>
  <si>
    <t>一月</t>
    <phoneticPr fontId="3" type="noConversion"/>
  </si>
  <si>
    <t>驗算各校明細表</t>
    <phoneticPr fontId="3" type="noConversion"/>
  </si>
  <si>
    <t>明禮國小</t>
  </si>
  <si>
    <t>明義國小</t>
  </si>
  <si>
    <t>明廉國小</t>
  </si>
  <si>
    <t>明恥國小</t>
  </si>
  <si>
    <t>中正國小</t>
  </si>
  <si>
    <t>信義國小</t>
  </si>
  <si>
    <t>復興國小</t>
  </si>
  <si>
    <t>中華國小</t>
  </si>
  <si>
    <t>忠孝國小</t>
  </si>
  <si>
    <t>北濱國小</t>
  </si>
  <si>
    <t>鑄強國小</t>
  </si>
  <si>
    <t>國福國小</t>
  </si>
  <si>
    <t>新城國小</t>
  </si>
  <si>
    <t>北埔國小</t>
  </si>
  <si>
    <t>康樂國小</t>
  </si>
  <si>
    <t>嘉里國小</t>
  </si>
  <si>
    <t>吉安國小</t>
  </si>
  <si>
    <t>宜昌國小</t>
  </si>
  <si>
    <t>北昌國小</t>
  </si>
  <si>
    <t>光華國小</t>
  </si>
  <si>
    <t>稻香國小</t>
  </si>
  <si>
    <t>南華國小</t>
  </si>
  <si>
    <t>化仁國小</t>
  </si>
  <si>
    <t>太昌國小</t>
  </si>
  <si>
    <t>平和國小</t>
  </si>
  <si>
    <t>壽豐國小</t>
  </si>
  <si>
    <t>豐裡國小</t>
  </si>
  <si>
    <t>豐山國小</t>
  </si>
  <si>
    <t>志學國小</t>
  </si>
  <si>
    <t>月眉國小</t>
  </si>
  <si>
    <t>水璉國小</t>
  </si>
  <si>
    <t>溪口國小</t>
  </si>
  <si>
    <t>鳳林國小</t>
  </si>
  <si>
    <t>大榮國小</t>
  </si>
  <si>
    <t>林榮國小</t>
  </si>
  <si>
    <t>長橋國小</t>
  </si>
  <si>
    <t>北林國小</t>
  </si>
  <si>
    <t>鳳仁國小</t>
  </si>
  <si>
    <t>光復國小</t>
  </si>
  <si>
    <t>太巴塱國小</t>
  </si>
  <si>
    <t>大進國小</t>
  </si>
  <si>
    <t>瑞穗國小</t>
  </si>
  <si>
    <t>瑞美國小</t>
  </si>
  <si>
    <t>鶴岡國小</t>
  </si>
  <si>
    <t>舞鶴國小</t>
  </si>
  <si>
    <t>奇美國小</t>
  </si>
  <si>
    <t>富源國小</t>
  </si>
  <si>
    <t>瑞北國小</t>
  </si>
  <si>
    <t>豐濱國小</t>
  </si>
  <si>
    <t>港口國小</t>
  </si>
  <si>
    <t>靜浦國小</t>
  </si>
  <si>
    <t>新社國小</t>
  </si>
  <si>
    <t>玉里國小</t>
  </si>
  <si>
    <t>源城國小</t>
  </si>
  <si>
    <t>樂合國小</t>
  </si>
  <si>
    <t>觀音國小</t>
  </si>
  <si>
    <t>三民國小</t>
  </si>
  <si>
    <t>春日國小</t>
  </si>
  <si>
    <t>德武國小</t>
  </si>
  <si>
    <t>中城國小</t>
  </si>
  <si>
    <t>長良國小</t>
  </si>
  <si>
    <t>大禹國小</t>
  </si>
  <si>
    <t>松浦國小</t>
  </si>
  <si>
    <t>高寮國小</t>
  </si>
  <si>
    <t>富里國小</t>
  </si>
  <si>
    <t>萬寧國小</t>
  </si>
  <si>
    <t>永豐國小</t>
  </si>
  <si>
    <t>學田國小</t>
  </si>
  <si>
    <t>東竹國小</t>
  </si>
  <si>
    <t>東里國小</t>
  </si>
  <si>
    <t>明里國小</t>
  </si>
  <si>
    <t>吳江國小</t>
  </si>
  <si>
    <t>秀林國小</t>
  </si>
  <si>
    <t>富世國小</t>
  </si>
  <si>
    <t>和平國小</t>
  </si>
  <si>
    <t>佳民國小</t>
  </si>
  <si>
    <t>銅門國小</t>
  </si>
  <si>
    <t>水源國小</t>
  </si>
  <si>
    <t>崇德國小</t>
  </si>
  <si>
    <t>文蘭國小</t>
  </si>
  <si>
    <t>景美國小</t>
  </si>
  <si>
    <t>三棧國小</t>
  </si>
  <si>
    <t>銅蘭國小</t>
  </si>
  <si>
    <t>萬榮國小</t>
  </si>
  <si>
    <t>西林國小</t>
  </si>
  <si>
    <t>見晴國小</t>
  </si>
  <si>
    <t>馬遠國小</t>
  </si>
  <si>
    <t>紅葉國小</t>
  </si>
  <si>
    <t>卓溪國小</t>
  </si>
  <si>
    <t>崙山國小</t>
  </si>
  <si>
    <t>太平國小</t>
  </si>
  <si>
    <t>卓清國小</t>
  </si>
  <si>
    <t>古風國小</t>
  </si>
  <si>
    <t>立山國小</t>
  </si>
  <si>
    <t>卓樂國小</t>
  </si>
  <si>
    <t>卓楓國小</t>
  </si>
  <si>
    <t>西富國小</t>
  </si>
  <si>
    <t>大興國小</t>
  </si>
  <si>
    <t>中原國小</t>
  </si>
  <si>
    <t>西寶國小</t>
  </si>
  <si>
    <t>郵費.電話費</t>
  </si>
  <si>
    <t>平均分配</t>
  </si>
  <si>
    <t>國內旅費</t>
  </si>
  <si>
    <t>印刷及裝訂費</t>
  </si>
  <si>
    <t>雜項設備租金</t>
  </si>
  <si>
    <t>１月分配3個月，餘9個月分配在２～10月</t>
  </si>
  <si>
    <t>20%4月、80%9月</t>
  </si>
  <si>
    <t>1月</t>
  </si>
  <si>
    <t>除2月、7月外，平均分配</t>
  </si>
  <si>
    <t>3月</t>
  </si>
  <si>
    <t>公務車轉彎及倒車警報裝置費</t>
  </si>
  <si>
    <t>補助游泳池水質維持藥品費</t>
  </si>
  <si>
    <t>3**-收支對列及移用</t>
  </si>
  <si>
    <t>4月</t>
  </si>
  <si>
    <t>7月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</si>
</sst>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_-* #,##0_-;\-* #,##0_-;_-* &quot;-&quot;??_-;_-@_-"/>
    <numFmt numFmtId="178" formatCode="#,##0_ "/>
  </numFmts>
  <fonts count="57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b/>
      <sz val="12"/>
      <name val="Times New Roman"/>
      <family val="1"/>
    </font>
    <font>
      <b/>
      <sz val="12"/>
      <color indexed="30"/>
      <name val="新細明體"/>
      <family val="1"/>
      <charset val="136"/>
    </font>
    <font>
      <sz val="12"/>
      <color indexed="10"/>
      <name val="標楷體"/>
      <family val="4"/>
      <charset val="136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新細明體"/>
      <family val="1"/>
      <charset val="136"/>
    </font>
    <font>
      <sz val="11"/>
      <name val="Arial"/>
      <family val="2"/>
    </font>
    <font>
      <sz val="11"/>
      <name val="細明體"/>
      <family val="3"/>
      <charset val="136"/>
    </font>
    <font>
      <sz val="9"/>
      <name val="細明體"/>
      <family val="3"/>
      <charset val="136"/>
    </font>
    <font>
      <sz val="11"/>
      <color indexed="8"/>
      <name val="標楷體"/>
      <family val="4"/>
      <charset val="136"/>
    </font>
    <font>
      <sz val="9"/>
      <name val="新細明體"/>
      <family val="1"/>
      <charset val="136"/>
    </font>
    <font>
      <b/>
      <sz val="18"/>
      <name val="標楷體"/>
      <family val="4"/>
      <charset val="136"/>
    </font>
    <font>
      <b/>
      <sz val="18"/>
      <color indexed="10"/>
      <name val="標楷體"/>
      <family val="4"/>
      <charset val="136"/>
    </font>
    <font>
      <sz val="16"/>
      <name val="標楷體"/>
      <family val="4"/>
      <charset val="136"/>
    </font>
    <font>
      <sz val="14"/>
      <name val="標楷體"/>
      <family val="4"/>
      <charset val="136"/>
    </font>
    <font>
      <b/>
      <sz val="12"/>
      <name val="標楷體"/>
      <family val="4"/>
      <charset val="136"/>
    </font>
    <font>
      <sz val="12"/>
      <name val="Arial"/>
      <family val="2"/>
    </font>
    <font>
      <sz val="12"/>
      <color indexed="40"/>
      <name val="標楷體"/>
      <family val="4"/>
      <charset val="136"/>
    </font>
    <font>
      <sz val="10"/>
      <name val="細明體"/>
      <family val="3"/>
      <charset val="136"/>
    </font>
    <font>
      <b/>
      <sz val="10"/>
      <name val="Arial"/>
      <family val="2"/>
    </font>
    <font>
      <sz val="10"/>
      <color indexed="4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sz val="14"/>
      <color indexed="10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sz val="10"/>
      <color indexed="10"/>
      <name val="Times New Roman"/>
      <family val="1"/>
    </font>
    <font>
      <sz val="14"/>
      <name val="新細明體"/>
      <family val="1"/>
      <charset val="136"/>
    </font>
    <font>
      <sz val="10.5"/>
      <name val="新細明體"/>
      <family val="1"/>
      <charset val="136"/>
    </font>
    <font>
      <sz val="8"/>
      <color indexed="8"/>
      <name val="新細明體"/>
      <family val="1"/>
      <charset val="136"/>
    </font>
    <font>
      <sz val="14"/>
      <color indexed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i/>
      <u/>
      <sz val="16"/>
      <color indexed="10"/>
      <name val="新細明體"/>
      <family val="1"/>
      <charset val="136"/>
    </font>
    <font>
      <b/>
      <sz val="14"/>
      <color indexed="12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0"/>
      <name val="標楷體"/>
      <family val="4"/>
      <charset val="136"/>
    </font>
    <font>
      <b/>
      <sz val="12"/>
      <name val="新細明體"/>
      <family val="1"/>
      <charset val="136"/>
    </font>
    <font>
      <sz val="12"/>
      <color rgb="FFFF0000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2" fillId="0" borderId="0">
      <alignment vertical="center"/>
    </xf>
    <xf numFmtId="0" fontId="11" fillId="0" borderId="0">
      <alignment vertical="top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12" fillId="0" borderId="0"/>
    <xf numFmtId="0" fontId="2" fillId="0" borderId="0">
      <alignment vertical="center"/>
    </xf>
    <xf numFmtId="0" fontId="5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</cellStyleXfs>
  <cellXfs count="364">
    <xf numFmtId="0" fontId="0" fillId="0" borderId="0" xfId="0"/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vertical="center"/>
    </xf>
    <xf numFmtId="41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177" fontId="0" fillId="0" borderId="1" xfId="0" applyNumberForma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Alignment="1">
      <alignment horizontal="left" vertical="center"/>
    </xf>
    <xf numFmtId="0" fontId="0" fillId="2" borderId="1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left" vertical="center"/>
    </xf>
    <xf numFmtId="176" fontId="0" fillId="2" borderId="1" xfId="0" applyNumberFormat="1" applyFill="1" applyBorder="1" applyAlignment="1">
      <alignment vertical="center"/>
    </xf>
    <xf numFmtId="177" fontId="0" fillId="2" borderId="1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0" fontId="4" fillId="2" borderId="1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left" vertical="center"/>
    </xf>
    <xf numFmtId="176" fontId="0" fillId="3" borderId="1" xfId="0" applyNumberFormat="1" applyFill="1" applyBorder="1" applyAlignment="1">
      <alignment vertical="center"/>
    </xf>
    <xf numFmtId="177" fontId="0" fillId="3" borderId="1" xfId="0" applyNumberForma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4" borderId="1" xfId="0" applyNumberFormat="1" applyFill="1" applyBorder="1" applyAlignment="1">
      <alignment horizontal="left" vertical="center"/>
    </xf>
    <xf numFmtId="176" fontId="0" fillId="4" borderId="1" xfId="0" applyNumberFormat="1" applyFill="1" applyBorder="1" applyAlignment="1">
      <alignment vertical="center"/>
    </xf>
    <xf numFmtId="177" fontId="0" fillId="4" borderId="1" xfId="0" applyNumberForma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/>
    <xf numFmtId="0" fontId="0" fillId="3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horizontal="left" vertical="center"/>
    </xf>
    <xf numFmtId="176" fontId="0" fillId="5" borderId="1" xfId="0" applyNumberFormat="1" applyFill="1" applyBorder="1" applyAlignment="1">
      <alignment vertical="center"/>
    </xf>
    <xf numFmtId="177" fontId="0" fillId="5" borderId="1" xfId="0" applyNumberFormat="1" applyFill="1" applyBorder="1" applyAlignment="1">
      <alignment vertical="center"/>
    </xf>
    <xf numFmtId="0" fontId="0" fillId="5" borderId="0" xfId="0" applyFill="1" applyAlignment="1">
      <alignment vertical="center"/>
    </xf>
    <xf numFmtId="0" fontId="4" fillId="5" borderId="1" xfId="0" applyNumberFormat="1" applyFont="1" applyFill="1" applyBorder="1" applyAlignment="1">
      <alignment vertical="center" wrapText="1"/>
    </xf>
    <xf numFmtId="0" fontId="0" fillId="4" borderId="1" xfId="0" applyNumberFormat="1" applyFill="1" applyBorder="1" applyAlignment="1">
      <alignment vertical="center" wrapText="1"/>
    </xf>
    <xf numFmtId="0" fontId="4" fillId="4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/>
    <xf numFmtId="176" fontId="0" fillId="4" borderId="1" xfId="0" applyNumberFormat="1" applyFill="1" applyBorder="1"/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176" fontId="0" fillId="2" borderId="1" xfId="0" applyNumberFormat="1" applyFont="1" applyFill="1" applyBorder="1" applyAlignment="1">
      <alignment vertical="center"/>
    </xf>
    <xf numFmtId="177" fontId="0" fillId="2" borderId="1" xfId="0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9" fillId="2" borderId="1" xfId="0" applyNumberFormat="1" applyFont="1" applyFill="1" applyBorder="1" applyAlignment="1">
      <alignment vertical="center" wrapText="1"/>
    </xf>
    <xf numFmtId="0" fontId="9" fillId="2" borderId="1" xfId="0" applyNumberFormat="1" applyFont="1" applyFill="1" applyBorder="1" applyAlignment="1">
      <alignment horizontal="left" vertical="center"/>
    </xf>
    <xf numFmtId="176" fontId="9" fillId="2" borderId="1" xfId="0" applyNumberFormat="1" applyFont="1" applyFill="1" applyBorder="1" applyAlignment="1">
      <alignment vertical="center"/>
    </xf>
    <xf numFmtId="177" fontId="9" fillId="2" borderId="1" xfId="0" applyNumberFormat="1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2" fillId="0" borderId="0" xfId="1" applyFont="1">
      <alignment vertical="center"/>
    </xf>
    <xf numFmtId="0" fontId="2" fillId="0" borderId="0" xfId="1" applyFont="1" applyFill="1">
      <alignment vertical="center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4" borderId="1" xfId="0" applyFill="1" applyBorder="1" applyAlignment="1">
      <alignment vertical="center"/>
    </xf>
    <xf numFmtId="178" fontId="0" fillId="0" borderId="0" xfId="0" applyNumberFormat="1" applyAlignment="1">
      <alignment vertical="center"/>
    </xf>
    <xf numFmtId="0" fontId="53" fillId="0" borderId="0" xfId="6">
      <alignment vertical="center"/>
    </xf>
    <xf numFmtId="0" fontId="17" fillId="0" borderId="2" xfId="6" applyFont="1" applyBorder="1" applyAlignment="1">
      <alignment horizontal="center" vertical="center" wrapText="1"/>
    </xf>
    <xf numFmtId="0" fontId="17" fillId="6" borderId="2" xfId="6" applyFont="1" applyFill="1" applyBorder="1" applyAlignment="1">
      <alignment horizontal="center" vertical="center" wrapText="1"/>
    </xf>
    <xf numFmtId="0" fontId="17" fillId="0" borderId="0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7" fillId="0" borderId="1" xfId="2" applyFont="1" applyFill="1" applyBorder="1" applyAlignment="1" applyProtection="1">
      <alignment horizontal="center" vertical="center"/>
    </xf>
    <xf numFmtId="1" fontId="17" fillId="0" borderId="3" xfId="6" applyNumberFormat="1" applyFont="1" applyBorder="1" applyAlignment="1">
      <alignment horizontal="center" vertical="center" wrapText="1"/>
    </xf>
    <xf numFmtId="1" fontId="17" fillId="6" borderId="3" xfId="6" applyNumberFormat="1" applyFont="1" applyFill="1" applyBorder="1" applyAlignment="1">
      <alignment horizontal="center" vertical="center" wrapText="1"/>
    </xf>
    <xf numFmtId="0" fontId="17" fillId="6" borderId="3" xfId="6" applyFont="1" applyFill="1" applyBorder="1" applyAlignment="1">
      <alignment horizontal="center" vertical="center" wrapText="1"/>
    </xf>
    <xf numFmtId="0" fontId="53" fillId="0" borderId="0" xfId="6" applyAlignment="1">
      <alignment wrapText="1"/>
    </xf>
    <xf numFmtId="0" fontId="17" fillId="0" borderId="3" xfId="6" applyNumberFormat="1" applyFont="1" applyBorder="1" applyAlignment="1">
      <alignment horizontal="center" vertical="center" wrapText="1"/>
    </xf>
    <xf numFmtId="0" fontId="17" fillId="0" borderId="3" xfId="6" applyFont="1" applyFill="1" applyBorder="1" applyAlignment="1">
      <alignment horizontal="center" vertical="center" wrapText="1"/>
    </xf>
    <xf numFmtId="0" fontId="17" fillId="0" borderId="3" xfId="6" applyNumberFormat="1" applyFont="1" applyFill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1" fontId="17" fillId="0" borderId="1" xfId="6" applyNumberFormat="1" applyFont="1" applyBorder="1" applyAlignment="1">
      <alignment horizontal="center" vertical="center" wrapText="1"/>
    </xf>
    <xf numFmtId="1" fontId="17" fillId="6" borderId="1" xfId="6" applyNumberFormat="1" applyFont="1" applyFill="1" applyBorder="1" applyAlignment="1">
      <alignment horizontal="center" vertical="center" wrapText="1"/>
    </xf>
    <xf numFmtId="0" fontId="17" fillId="6" borderId="1" xfId="6" applyFont="1" applyFill="1" applyBorder="1" applyAlignment="1">
      <alignment horizontal="center" vertical="center" wrapText="1"/>
    </xf>
    <xf numFmtId="0" fontId="19" fillId="0" borderId="0" xfId="7" applyFont="1" applyBorder="1" applyAlignment="1">
      <alignment vertical="center" wrapText="1"/>
    </xf>
    <xf numFmtId="0" fontId="6" fillId="0" borderId="0" xfId="7" applyFont="1" applyAlignment="1">
      <alignment vertical="center" wrapText="1"/>
    </xf>
    <xf numFmtId="0" fontId="12" fillId="0" borderId="0" xfId="7" applyAlignment="1"/>
    <xf numFmtId="0" fontId="12" fillId="0" borderId="0" xfId="7" applyAlignment="1">
      <alignment vertical="center" wrapText="1"/>
    </xf>
    <xf numFmtId="0" fontId="21" fillId="0" borderId="0" xfId="7" applyFont="1" applyBorder="1" applyAlignment="1">
      <alignment horizontal="center" vertical="center" wrapText="1"/>
    </xf>
    <xf numFmtId="0" fontId="7" fillId="0" borderId="0" xfId="7" applyFont="1" applyBorder="1" applyAlignment="1">
      <alignment horizontal="center" vertical="center" wrapText="1"/>
    </xf>
    <xf numFmtId="0" fontId="21" fillId="0" borderId="0" xfId="7" applyFont="1" applyBorder="1" applyAlignment="1">
      <alignment vertical="center" wrapText="1"/>
    </xf>
    <xf numFmtId="0" fontId="5" fillId="0" borderId="4" xfId="7" applyFont="1" applyBorder="1" applyAlignment="1">
      <alignment horizontal="right" vertical="center" wrapText="1"/>
    </xf>
    <xf numFmtId="0" fontId="5" fillId="0" borderId="1" xfId="7" applyFont="1" applyBorder="1" applyAlignment="1">
      <alignment horizontal="center" vertical="center" wrapText="1"/>
    </xf>
    <xf numFmtId="0" fontId="12" fillId="0" borderId="0" xfId="7" applyAlignment="1">
      <alignment wrapText="1"/>
    </xf>
    <xf numFmtId="0" fontId="5" fillId="7" borderId="5" xfId="7" applyFont="1" applyFill="1" applyBorder="1" applyAlignment="1">
      <alignment horizontal="center" vertical="center" wrapText="1"/>
    </xf>
    <xf numFmtId="0" fontId="5" fillId="7" borderId="2" xfId="7" applyFont="1" applyFill="1" applyBorder="1" applyAlignment="1">
      <alignment horizontal="center" vertical="center" wrapText="1"/>
    </xf>
    <xf numFmtId="0" fontId="23" fillId="7" borderId="6" xfId="7" applyFont="1" applyFill="1" applyBorder="1" applyAlignment="1">
      <alignment horizontal="center" vertical="center" wrapText="1"/>
    </xf>
    <xf numFmtId="0" fontId="5" fillId="7" borderId="1" xfId="7" applyFont="1" applyFill="1" applyBorder="1" applyAlignment="1">
      <alignment horizontal="center" vertical="center" wrapText="1"/>
    </xf>
    <xf numFmtId="0" fontId="23" fillId="7" borderId="1" xfId="7" applyFont="1" applyFill="1" applyBorder="1" applyAlignment="1">
      <alignment horizontal="center" vertical="center" wrapText="1"/>
    </xf>
    <xf numFmtId="0" fontId="24" fillId="0" borderId="0" xfId="7" applyFont="1" applyAlignment="1"/>
    <xf numFmtId="0" fontId="24" fillId="0" borderId="0" xfId="7" applyFont="1" applyAlignment="1">
      <alignment wrapText="1"/>
    </xf>
    <xf numFmtId="0" fontId="5" fillId="0" borderId="3" xfId="7" applyFont="1" applyBorder="1" applyAlignment="1">
      <alignment horizontal="center" vertical="center" wrapText="1"/>
    </xf>
    <xf numFmtId="0" fontId="7" fillId="0" borderId="7" xfId="7" applyFont="1" applyBorder="1" applyAlignment="1">
      <alignment horizontal="center" vertical="center" wrapText="1"/>
    </xf>
    <xf numFmtId="176" fontId="23" fillId="0" borderId="6" xfId="7" applyNumberFormat="1" applyFont="1" applyBorder="1" applyAlignment="1">
      <alignment vertical="center"/>
    </xf>
    <xf numFmtId="176" fontId="5" fillId="0" borderId="8" xfId="7" applyNumberFormat="1" applyFont="1" applyBorder="1" applyAlignment="1">
      <alignment vertical="center"/>
    </xf>
    <xf numFmtId="176" fontId="5" fillId="0" borderId="3" xfId="7" applyNumberFormat="1" applyFont="1" applyBorder="1" applyAlignment="1">
      <alignment vertical="center"/>
    </xf>
    <xf numFmtId="176" fontId="23" fillId="0" borderId="3" xfId="7" applyNumberFormat="1" applyFont="1" applyBorder="1" applyAlignment="1">
      <alignment vertical="center"/>
    </xf>
    <xf numFmtId="176" fontId="23" fillId="0" borderId="2" xfId="7" applyNumberFormat="1" applyFont="1" applyBorder="1" applyAlignment="1">
      <alignment vertical="center"/>
    </xf>
    <xf numFmtId="0" fontId="5" fillId="0" borderId="3" xfId="7" applyFont="1" applyBorder="1" applyAlignment="1">
      <alignment vertical="center" wrapText="1"/>
    </xf>
    <xf numFmtId="176" fontId="23" fillId="0" borderId="7" xfId="7" applyNumberFormat="1" applyFont="1" applyBorder="1" applyAlignment="1">
      <alignment vertical="center"/>
    </xf>
    <xf numFmtId="176" fontId="6" fillId="0" borderId="0" xfId="7" applyNumberFormat="1" applyFont="1" applyAlignment="1">
      <alignment wrapText="1"/>
    </xf>
    <xf numFmtId="176" fontId="23" fillId="8" borderId="6" xfId="7" applyNumberFormat="1" applyFont="1" applyFill="1" applyBorder="1" applyAlignment="1">
      <alignment vertical="center"/>
    </xf>
    <xf numFmtId="176" fontId="5" fillId="8" borderId="8" xfId="7" applyNumberFormat="1" applyFont="1" applyFill="1" applyBorder="1" applyAlignment="1">
      <alignment vertical="center"/>
    </xf>
    <xf numFmtId="176" fontId="5" fillId="8" borderId="3" xfId="7" applyNumberFormat="1" applyFont="1" applyFill="1" applyBorder="1" applyAlignment="1">
      <alignment vertical="center"/>
    </xf>
    <xf numFmtId="176" fontId="23" fillId="8" borderId="3" xfId="7" applyNumberFormat="1" applyFont="1" applyFill="1" applyBorder="1" applyAlignment="1">
      <alignment vertical="center"/>
    </xf>
    <xf numFmtId="176" fontId="23" fillId="8" borderId="2" xfId="7" applyNumberFormat="1" applyFont="1" applyFill="1" applyBorder="1" applyAlignment="1">
      <alignment vertical="center"/>
    </xf>
    <xf numFmtId="176" fontId="23" fillId="8" borderId="7" xfId="7" applyNumberFormat="1" applyFont="1" applyFill="1" applyBorder="1" applyAlignment="1">
      <alignment vertical="center"/>
    </xf>
    <xf numFmtId="0" fontId="12" fillId="0" borderId="0" xfId="7" applyFill="1" applyAlignment="1"/>
    <xf numFmtId="0" fontId="12" fillId="0" borderId="0" xfId="7" applyFill="1" applyAlignment="1">
      <alignment wrapText="1"/>
    </xf>
    <xf numFmtId="176" fontId="5" fillId="0" borderId="9" xfId="7" applyNumberFormat="1" applyFont="1" applyBorder="1" applyAlignment="1">
      <alignment vertical="center"/>
    </xf>
    <xf numFmtId="0" fontId="5" fillId="0" borderId="8" xfId="7" applyFont="1" applyBorder="1" applyAlignment="1">
      <alignment vertical="center" wrapText="1"/>
    </xf>
    <xf numFmtId="0" fontId="5" fillId="0" borderId="3" xfId="7" applyFont="1" applyFill="1" applyBorder="1" applyAlignment="1">
      <alignment horizontal="center" vertical="center" wrapText="1"/>
    </xf>
    <xf numFmtId="0" fontId="7" fillId="0" borderId="7" xfId="7" applyFont="1" applyFill="1" applyBorder="1" applyAlignment="1">
      <alignment horizontal="center" vertical="center" wrapText="1"/>
    </xf>
    <xf numFmtId="176" fontId="5" fillId="0" borderId="9" xfId="7" applyNumberFormat="1" applyFont="1" applyFill="1" applyBorder="1" applyAlignment="1">
      <alignment vertical="center"/>
    </xf>
    <xf numFmtId="176" fontId="5" fillId="0" borderId="3" xfId="7" applyNumberFormat="1" applyFont="1" applyFill="1" applyBorder="1" applyAlignment="1">
      <alignment vertical="center"/>
    </xf>
    <xf numFmtId="176" fontId="5" fillId="0" borderId="8" xfId="7" applyNumberFormat="1" applyFont="1" applyFill="1" applyBorder="1" applyAlignment="1">
      <alignment vertical="center"/>
    </xf>
    <xf numFmtId="0" fontId="5" fillId="0" borderId="3" xfId="7" applyFont="1" applyFill="1" applyBorder="1" applyAlignment="1">
      <alignment vertical="center" wrapText="1"/>
    </xf>
    <xf numFmtId="0" fontId="5" fillId="0" borderId="8" xfId="7" applyFont="1" applyFill="1" applyBorder="1" applyAlignment="1">
      <alignment vertical="center" wrapText="1"/>
    </xf>
    <xf numFmtId="0" fontId="25" fillId="0" borderId="3" xfId="7" applyFont="1" applyFill="1" applyBorder="1" applyAlignment="1">
      <alignment vertical="center" wrapText="1"/>
    </xf>
    <xf numFmtId="0" fontId="5" fillId="8" borderId="3" xfId="7" applyFont="1" applyFill="1" applyBorder="1" applyAlignment="1">
      <alignment horizontal="center" vertical="center" wrapText="1"/>
    </xf>
    <xf numFmtId="0" fontId="7" fillId="8" borderId="7" xfId="7" applyFont="1" applyFill="1" applyBorder="1" applyAlignment="1">
      <alignment horizontal="center" vertical="center" wrapText="1"/>
    </xf>
    <xf numFmtId="176" fontId="5" fillId="8" borderId="9" xfId="7" applyNumberFormat="1" applyFont="1" applyFill="1" applyBorder="1" applyAlignment="1">
      <alignment vertical="center"/>
    </xf>
    <xf numFmtId="0" fontId="5" fillId="8" borderId="3" xfId="7" applyFont="1" applyFill="1" applyBorder="1" applyAlignment="1">
      <alignment vertical="center" wrapText="1"/>
    </xf>
    <xf numFmtId="0" fontId="5" fillId="8" borderId="8" xfId="7" applyFont="1" applyFill="1" applyBorder="1" applyAlignment="1">
      <alignment vertical="center" wrapText="1"/>
    </xf>
    <xf numFmtId="176" fontId="23" fillId="9" borderId="9" xfId="7" applyNumberFormat="1" applyFont="1" applyFill="1" applyBorder="1" applyAlignment="1">
      <alignment vertical="center"/>
    </xf>
    <xf numFmtId="176" fontId="23" fillId="9" borderId="10" xfId="7" applyNumberFormat="1" applyFont="1" applyFill="1" applyBorder="1" applyAlignment="1">
      <alignment vertical="center"/>
    </xf>
    <xf numFmtId="176" fontId="23" fillId="9" borderId="3" xfId="7" applyNumberFormat="1" applyFont="1" applyFill="1" applyBorder="1" applyAlignment="1">
      <alignment vertical="center"/>
    </xf>
    <xf numFmtId="0" fontId="23" fillId="9" borderId="3" xfId="7" applyFont="1" applyFill="1" applyBorder="1" applyAlignment="1">
      <alignment vertical="center" wrapText="1"/>
    </xf>
    <xf numFmtId="176" fontId="23" fillId="9" borderId="7" xfId="7" applyNumberFormat="1" applyFont="1" applyFill="1" applyBorder="1" applyAlignment="1">
      <alignment vertical="center"/>
    </xf>
    <xf numFmtId="0" fontId="23" fillId="9" borderId="8" xfId="7" applyFont="1" applyFill="1" applyBorder="1" applyAlignment="1">
      <alignment vertical="center" wrapText="1"/>
    </xf>
    <xf numFmtId="0" fontId="25" fillId="8" borderId="8" xfId="7" applyFont="1" applyFill="1" applyBorder="1" applyAlignment="1">
      <alignment vertical="center" wrapText="1"/>
    </xf>
    <xf numFmtId="176" fontId="25" fillId="0" borderId="3" xfId="7" applyNumberFormat="1" applyFont="1" applyFill="1" applyBorder="1" applyAlignment="1">
      <alignment vertical="center"/>
    </xf>
    <xf numFmtId="0" fontId="12" fillId="6" borderId="0" xfId="7" applyFill="1" applyAlignment="1"/>
    <xf numFmtId="0" fontId="12" fillId="6" borderId="0" xfId="7" applyFill="1" applyAlignment="1">
      <alignment wrapText="1"/>
    </xf>
    <xf numFmtId="176" fontId="23" fillId="0" borderId="6" xfId="7" applyNumberFormat="1" applyFont="1" applyFill="1" applyBorder="1" applyAlignment="1">
      <alignment vertical="center"/>
    </xf>
    <xf numFmtId="176" fontId="23" fillId="0" borderId="3" xfId="7" applyNumberFormat="1" applyFont="1" applyFill="1" applyBorder="1" applyAlignment="1">
      <alignment vertical="center"/>
    </xf>
    <xf numFmtId="176" fontId="23" fillId="0" borderId="2" xfId="7" applyNumberFormat="1" applyFont="1" applyFill="1" applyBorder="1" applyAlignment="1">
      <alignment vertical="center"/>
    </xf>
    <xf numFmtId="176" fontId="23" fillId="0" borderId="7" xfId="7" applyNumberFormat="1" applyFont="1" applyFill="1" applyBorder="1" applyAlignment="1">
      <alignment vertical="center"/>
    </xf>
    <xf numFmtId="176" fontId="10" fillId="0" borderId="3" xfId="7" applyNumberFormat="1" applyFont="1" applyFill="1" applyBorder="1" applyAlignment="1">
      <alignment vertical="center"/>
    </xf>
    <xf numFmtId="0" fontId="25" fillId="8" borderId="3" xfId="7" applyFont="1" applyFill="1" applyBorder="1" applyAlignment="1">
      <alignment vertical="center" wrapText="1"/>
    </xf>
    <xf numFmtId="0" fontId="5" fillId="0" borderId="3" xfId="7" applyNumberFormat="1" applyFont="1" applyBorder="1" applyAlignment="1">
      <alignment horizontal="center" vertical="center" wrapText="1"/>
    </xf>
    <xf numFmtId="176" fontId="23" fillId="9" borderId="6" xfId="7" applyNumberFormat="1" applyFont="1" applyFill="1" applyBorder="1" applyAlignment="1">
      <alignment vertical="center"/>
    </xf>
    <xf numFmtId="176" fontId="23" fillId="9" borderId="11" xfId="7" applyNumberFormat="1" applyFont="1" applyFill="1" applyBorder="1" applyAlignment="1">
      <alignment vertical="center"/>
    </xf>
    <xf numFmtId="176" fontId="23" fillId="9" borderId="12" xfId="7" applyNumberFormat="1" applyFont="1" applyFill="1" applyBorder="1" applyAlignment="1">
      <alignment vertical="center"/>
    </xf>
    <xf numFmtId="176" fontId="23" fillId="9" borderId="13" xfId="7" applyNumberFormat="1" applyFont="1" applyFill="1" applyBorder="1" applyAlignment="1">
      <alignment vertical="center"/>
    </xf>
    <xf numFmtId="0" fontId="27" fillId="9" borderId="0" xfId="7" applyFont="1" applyFill="1" applyAlignment="1"/>
    <xf numFmtId="0" fontId="27" fillId="9" borderId="0" xfId="7" applyFont="1" applyFill="1" applyAlignment="1">
      <alignment wrapText="1"/>
    </xf>
    <xf numFmtId="0" fontId="12" fillId="0" borderId="0" xfId="7" applyFont="1" applyAlignment="1">
      <alignment wrapText="1"/>
    </xf>
    <xf numFmtId="0" fontId="14" fillId="0" borderId="0" xfId="7" applyFont="1" applyAlignment="1">
      <alignment wrapText="1"/>
    </xf>
    <xf numFmtId="0" fontId="28" fillId="0" borderId="0" xfId="7" applyFont="1" applyAlignment="1">
      <alignment wrapText="1"/>
    </xf>
    <xf numFmtId="0" fontId="6" fillId="0" borderId="0" xfId="7" applyFont="1" applyAlignment="1">
      <alignment wrapText="1"/>
    </xf>
    <xf numFmtId="1" fontId="53" fillId="0" borderId="0" xfId="6" applyNumberFormat="1" applyAlignment="1">
      <alignment wrapText="1"/>
    </xf>
    <xf numFmtId="1" fontId="0" fillId="0" borderId="0" xfId="0" applyNumberFormat="1"/>
    <xf numFmtId="0" fontId="0" fillId="0" borderId="0" xfId="0" applyNumberFormat="1"/>
    <xf numFmtId="0" fontId="0" fillId="6" borderId="0" xfId="0" applyFill="1" applyAlignment="1">
      <alignment wrapText="1"/>
    </xf>
    <xf numFmtId="0" fontId="0" fillId="0" borderId="0" xfId="0" applyBorder="1"/>
    <xf numFmtId="0" fontId="0" fillId="0" borderId="0" xfId="0" applyNumberFormat="1" applyBorder="1" applyAlignment="1">
      <alignment vertical="center" wrapText="1"/>
    </xf>
    <xf numFmtId="0" fontId="0" fillId="0" borderId="0" xfId="0" applyFill="1" applyBorder="1"/>
    <xf numFmtId="178" fontId="0" fillId="0" borderId="1" xfId="0" applyNumberFormat="1" applyBorder="1" applyAlignment="1">
      <alignment vertical="center"/>
    </xf>
    <xf numFmtId="0" fontId="34" fillId="0" borderId="14" xfId="10" applyFont="1" applyFill="1" applyBorder="1" applyAlignment="1">
      <alignment vertical="top"/>
    </xf>
    <xf numFmtId="0" fontId="33" fillId="0" borderId="14" xfId="10" applyFont="1" applyFill="1" applyBorder="1" applyAlignment="1">
      <alignment horizontal="center" vertical="center"/>
    </xf>
    <xf numFmtId="176" fontId="35" fillId="0" borderId="1" xfId="10" applyNumberFormat="1" applyFont="1" applyFill="1" applyBorder="1" applyAlignment="1" applyProtection="1">
      <alignment horizontal="center" vertical="center"/>
      <protection locked="0"/>
    </xf>
    <xf numFmtId="41" fontId="33" fillId="0" borderId="1" xfId="10" applyNumberFormat="1" applyFont="1" applyFill="1" applyBorder="1" applyAlignment="1" applyProtection="1">
      <alignment horizontal="center" vertical="center" shrinkToFit="1"/>
      <protection locked="0"/>
    </xf>
    <xf numFmtId="41" fontId="36" fillId="0" borderId="15" xfId="10" applyNumberFormat="1" applyFont="1" applyFill="1" applyBorder="1" applyAlignment="1" applyProtection="1">
      <alignment horizontal="center" vertical="center" shrinkToFit="1"/>
      <protection locked="0"/>
    </xf>
    <xf numFmtId="41" fontId="33" fillId="0" borderId="15" xfId="10" applyNumberFormat="1" applyFont="1" applyFill="1" applyBorder="1" applyAlignment="1" applyProtection="1">
      <alignment horizontal="center" vertical="center" shrinkToFit="1"/>
      <protection locked="0"/>
    </xf>
    <xf numFmtId="176" fontId="39" fillId="4" borderId="14" xfId="0" applyNumberFormat="1" applyFont="1" applyFill="1" applyBorder="1" applyAlignment="1">
      <alignment horizontal="center" vertical="top" wrapText="1"/>
    </xf>
    <xf numFmtId="176" fontId="39" fillId="4" borderId="14" xfId="0" applyNumberFormat="1" applyFont="1" applyFill="1" applyBorder="1" applyAlignment="1">
      <alignment horizontal="center" vertical="center" wrapText="1"/>
    </xf>
    <xf numFmtId="176" fontId="33" fillId="4" borderId="1" xfId="0" applyNumberFormat="1" applyFont="1" applyFill="1" applyBorder="1" applyAlignment="1">
      <alignment vertical="center"/>
    </xf>
    <xf numFmtId="49" fontId="39" fillId="10" borderId="14" xfId="0" applyNumberFormat="1" applyFont="1" applyFill="1" applyBorder="1" applyAlignment="1">
      <alignment horizontal="center" vertical="top" wrapText="1"/>
    </xf>
    <xf numFmtId="49" fontId="39" fillId="10" borderId="14" xfId="0" applyNumberFormat="1" applyFont="1" applyFill="1" applyBorder="1" applyAlignment="1">
      <alignment horizontal="center" vertical="center" wrapText="1"/>
    </xf>
    <xf numFmtId="176" fontId="40" fillId="10" borderId="14" xfId="0" applyNumberFormat="1" applyFont="1" applyFill="1" applyBorder="1" applyAlignment="1">
      <alignment horizontal="left" vertical="top" wrapText="1"/>
    </xf>
    <xf numFmtId="176" fontId="33" fillId="0" borderId="1" xfId="0" applyNumberFormat="1" applyFont="1" applyFill="1" applyBorder="1" applyAlignment="1">
      <alignment vertical="center"/>
    </xf>
    <xf numFmtId="176" fontId="33" fillId="0" borderId="1" xfId="10" applyNumberFormat="1" applyFont="1" applyFill="1" applyBorder="1">
      <alignment vertical="center"/>
    </xf>
    <xf numFmtId="176" fontId="41" fillId="0" borderId="1" xfId="10" applyNumberFormat="1" applyFont="1" applyFill="1" applyBorder="1">
      <alignment vertical="center"/>
    </xf>
    <xf numFmtId="0" fontId="13" fillId="10" borderId="14" xfId="0" applyFont="1" applyFill="1" applyBorder="1" applyAlignment="1">
      <alignment horizontal="left" vertical="top" wrapText="1"/>
    </xf>
    <xf numFmtId="176" fontId="33" fillId="0" borderId="1" xfId="10" applyNumberFormat="1" applyFont="1" applyFill="1" applyBorder="1" applyAlignment="1">
      <alignment vertical="center" shrinkToFit="1"/>
    </xf>
    <xf numFmtId="176" fontId="36" fillId="0" borderId="1" xfId="10" applyNumberFormat="1" applyFont="1" applyFill="1" applyBorder="1" applyAlignment="1">
      <alignment vertical="center" shrinkToFit="1"/>
    </xf>
    <xf numFmtId="0" fontId="39" fillId="10" borderId="14" xfId="0" applyFont="1" applyFill="1" applyBorder="1" applyAlignment="1">
      <alignment horizontal="left" vertical="top" wrapText="1"/>
    </xf>
    <xf numFmtId="49" fontId="2" fillId="8" borderId="14" xfId="0" applyNumberFormat="1" applyFont="1" applyFill="1" applyBorder="1" applyAlignment="1">
      <alignment horizontal="center" vertical="top" wrapText="1" shrinkToFit="1"/>
    </xf>
    <xf numFmtId="49" fontId="39" fillId="8" borderId="14" xfId="0" applyNumberFormat="1" applyFont="1" applyFill="1" applyBorder="1" applyAlignment="1">
      <alignment horizontal="center" vertical="center" wrapText="1" shrinkToFit="1"/>
    </xf>
    <xf numFmtId="176" fontId="36" fillId="0" borderId="1" xfId="0" applyNumberFormat="1" applyFont="1" applyFill="1" applyBorder="1" applyAlignment="1">
      <alignment vertical="center"/>
    </xf>
    <xf numFmtId="49" fontId="0" fillId="8" borderId="14" xfId="0" applyNumberFormat="1" applyFill="1" applyBorder="1" applyAlignment="1">
      <alignment horizontal="center" vertical="top" wrapText="1"/>
    </xf>
    <xf numFmtId="176" fontId="33" fillId="0" borderId="1" xfId="0" applyNumberFormat="1" applyFont="1" applyFill="1" applyBorder="1" applyAlignment="1">
      <alignment horizontal="right" vertical="center"/>
    </xf>
    <xf numFmtId="49" fontId="34" fillId="8" borderId="14" xfId="0" applyNumberFormat="1" applyFont="1" applyFill="1" applyBorder="1" applyAlignment="1">
      <alignment horizontal="center" vertical="top" wrapText="1"/>
    </xf>
    <xf numFmtId="176" fontId="39" fillId="0" borderId="1" xfId="0" applyNumberFormat="1" applyFont="1" applyFill="1" applyBorder="1" applyAlignment="1">
      <alignment horizontal="right" vertical="center"/>
    </xf>
    <xf numFmtId="49" fontId="0" fillId="6" borderId="14" xfId="0" applyNumberFormat="1" applyFill="1" applyBorder="1" applyAlignment="1">
      <alignment horizontal="center" vertical="top" wrapText="1"/>
    </xf>
    <xf numFmtId="49" fontId="39" fillId="6" borderId="14" xfId="0" applyNumberFormat="1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top" wrapText="1" shrinkToFit="1"/>
    </xf>
    <xf numFmtId="49" fontId="39" fillId="11" borderId="14" xfId="0" applyNumberFormat="1" applyFont="1" applyFill="1" applyBorder="1" applyAlignment="1">
      <alignment horizontal="center" vertical="center" wrapText="1"/>
    </xf>
    <xf numFmtId="0" fontId="40" fillId="11" borderId="14" xfId="0" applyFont="1" applyFill="1" applyBorder="1" applyAlignment="1">
      <alignment horizontal="left" vertical="top" wrapText="1"/>
    </xf>
    <xf numFmtId="176" fontId="0" fillId="11" borderId="14" xfId="0" applyNumberFormat="1" applyFill="1" applyBorder="1" applyAlignment="1">
      <alignment horizontal="center" vertical="top" wrapText="1"/>
    </xf>
    <xf numFmtId="176" fontId="40" fillId="11" borderId="14" xfId="0" applyNumberFormat="1" applyFont="1" applyFill="1" applyBorder="1" applyAlignment="1">
      <alignment horizontal="left" vertical="top" wrapText="1"/>
    </xf>
    <xf numFmtId="176" fontId="42" fillId="11" borderId="14" xfId="0" applyNumberFormat="1" applyFont="1" applyFill="1" applyBorder="1" applyAlignment="1">
      <alignment horizontal="center" vertical="top" wrapText="1"/>
    </xf>
    <xf numFmtId="176" fontId="39" fillId="11" borderId="14" xfId="0" applyNumberFormat="1" applyFont="1" applyFill="1" applyBorder="1" applyAlignment="1">
      <alignment horizontal="center" vertical="center" wrapText="1"/>
    </xf>
    <xf numFmtId="3" fontId="39" fillId="0" borderId="1" xfId="0" applyNumberFormat="1" applyFont="1" applyFill="1" applyBorder="1" applyAlignment="1">
      <alignment vertical="center"/>
    </xf>
    <xf numFmtId="41" fontId="39" fillId="0" borderId="1" xfId="10" applyNumberFormat="1" applyFont="1" applyFill="1" applyBorder="1" applyAlignment="1" applyProtection="1">
      <alignment horizontal="center" vertical="center" shrinkToFit="1"/>
      <protection locked="0"/>
    </xf>
    <xf numFmtId="3" fontId="39" fillId="0" borderId="1" xfId="0" applyNumberFormat="1" applyFont="1" applyFill="1" applyBorder="1" applyAlignment="1">
      <alignment horizontal="right" vertical="center"/>
    </xf>
    <xf numFmtId="41" fontId="39" fillId="0" borderId="16" xfId="10" applyNumberFormat="1" applyFont="1" applyFill="1" applyBorder="1" applyAlignment="1" applyProtection="1">
      <alignment horizontal="center" vertical="center" shrinkToFit="1"/>
      <protection locked="0"/>
    </xf>
    <xf numFmtId="176" fontId="39" fillId="4" borderId="1" xfId="0" applyNumberFormat="1" applyFont="1" applyFill="1" applyBorder="1" applyAlignment="1">
      <alignment horizontal="right" vertical="center"/>
    </xf>
    <xf numFmtId="178" fontId="0" fillId="0" borderId="0" xfId="0" applyNumberFormat="1"/>
    <xf numFmtId="178" fontId="0" fillId="6" borderId="0" xfId="0" applyNumberFormat="1" applyFill="1"/>
    <xf numFmtId="0" fontId="0" fillId="3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32" fillId="5" borderId="1" xfId="11" applyFont="1" applyFill="1" applyBorder="1" applyAlignment="1" applyProtection="1">
      <alignment horizontal="left" vertical="center" wrapText="1" indent="1"/>
      <protection locked="0"/>
    </xf>
    <xf numFmtId="0" fontId="0" fillId="3" borderId="1" xfId="11" applyFont="1" applyFill="1" applyBorder="1" applyAlignment="1" applyProtection="1">
      <alignment horizontal="left" vertical="center" wrapText="1" indent="1"/>
      <protection locked="0"/>
    </xf>
    <xf numFmtId="0" fontId="2" fillId="2" borderId="1" xfId="11" applyFont="1" applyFill="1" applyBorder="1" applyAlignment="1" applyProtection="1">
      <alignment horizontal="left" vertical="center" wrapText="1" indent="1"/>
      <protection locked="0"/>
    </xf>
    <xf numFmtId="0" fontId="0" fillId="2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6" borderId="1" xfId="0" applyNumberForma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0" fontId="2" fillId="0" borderId="17" xfId="11" applyFont="1" applyBorder="1" applyAlignment="1" applyProtection="1">
      <alignment horizontal="center" vertical="center"/>
      <protection locked="0"/>
    </xf>
    <xf numFmtId="0" fontId="2" fillId="0" borderId="0" xfId="1">
      <alignment vertical="center"/>
    </xf>
    <xf numFmtId="0" fontId="44" fillId="0" borderId="18" xfId="11" applyFont="1" applyBorder="1" applyAlignment="1" applyProtection="1">
      <alignment horizontal="center" vertical="center"/>
      <protection locked="0"/>
    </xf>
    <xf numFmtId="0" fontId="2" fillId="0" borderId="18" xfId="11" applyFont="1" applyBorder="1" applyAlignment="1" applyProtection="1">
      <alignment horizontal="center" vertical="center"/>
      <protection locked="0"/>
    </xf>
    <xf numFmtId="0" fontId="45" fillId="0" borderId="0" xfId="11" applyFont="1" applyBorder="1" applyAlignment="1" applyProtection="1">
      <alignment horizontal="center" vertical="center"/>
      <protection locked="0"/>
    </xf>
    <xf numFmtId="0" fontId="2" fillId="0" borderId="0" xfId="11" applyFont="1" applyBorder="1" applyAlignment="1" applyProtection="1">
      <alignment vertical="center" wrapText="1"/>
      <protection locked="0"/>
    </xf>
    <xf numFmtId="0" fontId="2" fillId="0" borderId="0" xfId="11" applyFont="1" applyAlignment="1" applyProtection="1">
      <alignment vertical="center" wrapText="1"/>
      <protection locked="0"/>
    </xf>
    <xf numFmtId="0" fontId="13" fillId="0" borderId="0" xfId="11" applyFont="1" applyAlignment="1" applyProtection="1">
      <alignment vertical="center" wrapText="1"/>
      <protection locked="0"/>
    </xf>
    <xf numFmtId="0" fontId="2" fillId="0" borderId="0" xfId="11" applyFont="1" applyFill="1" applyProtection="1">
      <alignment vertical="center"/>
      <protection locked="0"/>
    </xf>
    <xf numFmtId="0" fontId="2" fillId="0" borderId="0" xfId="11" applyFont="1" applyProtection="1">
      <alignment vertical="center"/>
      <protection locked="0"/>
    </xf>
    <xf numFmtId="0" fontId="47" fillId="0" borderId="0" xfId="11" applyFont="1" applyFill="1" applyAlignment="1" applyProtection="1">
      <alignment vertical="center" wrapText="1"/>
      <protection locked="0"/>
    </xf>
    <xf numFmtId="0" fontId="2" fillId="0" borderId="0" xfId="11" applyFont="1" applyFill="1" applyAlignment="1" applyProtection="1">
      <alignment vertical="center" wrapText="1"/>
      <protection locked="0"/>
    </xf>
    <xf numFmtId="0" fontId="34" fillId="0" borderId="0" xfId="11" applyFont="1" applyFill="1" applyProtection="1">
      <alignment vertical="center"/>
      <protection locked="0"/>
    </xf>
    <xf numFmtId="0" fontId="2" fillId="0" borderId="17" xfId="11" applyFont="1" applyBorder="1" applyProtection="1">
      <alignment vertical="center"/>
      <protection locked="0"/>
    </xf>
    <xf numFmtId="0" fontId="2" fillId="0" borderId="17" xfId="11" applyFont="1" applyBorder="1" applyAlignment="1" applyProtection="1">
      <alignment vertical="center" wrapText="1"/>
      <protection locked="0"/>
    </xf>
    <xf numFmtId="0" fontId="45" fillId="0" borderId="18" xfId="11" applyFont="1" applyBorder="1" applyAlignment="1" applyProtection="1">
      <alignment horizontal="center" vertical="center"/>
      <protection locked="0"/>
    </xf>
    <xf numFmtId="0" fontId="48" fillId="0" borderId="18" xfId="11" applyFont="1" applyBorder="1" applyAlignment="1" applyProtection="1">
      <alignment horizontal="center" vertical="center"/>
      <protection locked="0"/>
    </xf>
    <xf numFmtId="0" fontId="2" fillId="0" borderId="18" xfId="11" applyFont="1" applyBorder="1" applyAlignment="1" applyProtection="1">
      <alignment vertical="center" wrapText="1"/>
      <protection locked="0"/>
    </xf>
    <xf numFmtId="0" fontId="34" fillId="0" borderId="0" xfId="11" applyFont="1" applyProtection="1">
      <alignment vertical="center"/>
      <protection locked="0"/>
    </xf>
    <xf numFmtId="0" fontId="2" fillId="0" borderId="0" xfId="1" applyAlignment="1">
      <alignment vertical="center" shrinkToFit="1"/>
    </xf>
    <xf numFmtId="0" fontId="2" fillId="0" borderId="0" xfId="1" applyFill="1" applyBorder="1" applyAlignment="1">
      <alignment vertical="center" shrinkToFit="1"/>
    </xf>
    <xf numFmtId="0" fontId="2" fillId="0" borderId="0" xfId="1" applyFill="1" applyAlignment="1">
      <alignment vertical="center" shrinkToFit="1"/>
    </xf>
    <xf numFmtId="41" fontId="15" fillId="0" borderId="0" xfId="1" applyNumberFormat="1" applyFont="1" applyFill="1" applyAlignment="1">
      <alignment horizontal="left" vertical="center" shrinkToFit="1"/>
    </xf>
    <xf numFmtId="0" fontId="49" fillId="0" borderId="0" xfId="11" applyFont="1" applyFill="1" applyAlignment="1" applyProtection="1">
      <alignment vertical="center" wrapText="1"/>
      <protection locked="0"/>
    </xf>
    <xf numFmtId="41" fontId="15" fillId="0" borderId="0" xfId="1" applyNumberFormat="1" applyFont="1" applyAlignment="1">
      <alignment horizontal="left" vertical="center" shrinkToFit="1"/>
    </xf>
    <xf numFmtId="0" fontId="32" fillId="0" borderId="0" xfId="11" applyFont="1" applyFill="1" applyBorder="1" applyAlignment="1" applyProtection="1">
      <alignment horizontal="left" vertical="center" wrapText="1" indent="1"/>
      <protection locked="0"/>
    </xf>
    <xf numFmtId="0" fontId="2" fillId="0" borderId="0" xfId="1" applyFill="1">
      <alignment vertical="center"/>
    </xf>
    <xf numFmtId="0" fontId="0" fillId="0" borderId="0" xfId="11" applyFont="1" applyFill="1" applyBorder="1" applyAlignment="1" applyProtection="1">
      <alignment horizontal="left" vertical="center" wrapText="1" indent="1"/>
      <protection locked="0"/>
    </xf>
    <xf numFmtId="0" fontId="34" fillId="0" borderId="0" xfId="11" applyFont="1" applyFill="1" applyBorder="1" applyAlignment="1" applyProtection="1">
      <alignment vertical="center" wrapText="1"/>
      <protection locked="0"/>
    </xf>
    <xf numFmtId="0" fontId="2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Alignment="1">
      <alignment vertical="center"/>
    </xf>
    <xf numFmtId="178" fontId="0" fillId="0" borderId="0" xfId="0" applyNumberFormat="1" applyFill="1" applyAlignment="1">
      <alignment vertical="center"/>
    </xf>
    <xf numFmtId="0" fontId="0" fillId="6" borderId="1" xfId="0" applyNumberFormat="1" applyFill="1" applyBorder="1" applyAlignment="1">
      <alignment vertical="center" wrapText="1"/>
    </xf>
    <xf numFmtId="0" fontId="0" fillId="6" borderId="1" xfId="0" applyNumberFormat="1" applyFont="1" applyFill="1" applyBorder="1" applyAlignment="1">
      <alignment vertical="center" wrapText="1"/>
    </xf>
    <xf numFmtId="0" fontId="9" fillId="6" borderId="1" xfId="0" applyNumberFormat="1" applyFont="1" applyFill="1" applyBorder="1" applyAlignment="1">
      <alignment horizontal="left" vertical="center"/>
    </xf>
    <xf numFmtId="178" fontId="0" fillId="6" borderId="1" xfId="0" applyNumberFormat="1" applyFill="1" applyBorder="1" applyAlignment="1">
      <alignment vertical="center"/>
    </xf>
    <xf numFmtId="0" fontId="43" fillId="0" borderId="1" xfId="11" applyFont="1" applyFill="1" applyBorder="1" applyAlignment="1" applyProtection="1">
      <alignment vertical="center" wrapText="1"/>
      <protection locked="0"/>
    </xf>
    <xf numFmtId="0" fontId="43" fillId="0" borderId="1" xfId="11" applyFont="1" applyBorder="1" applyAlignment="1" applyProtection="1">
      <alignment vertical="center" wrapText="1"/>
      <protection locked="0"/>
    </xf>
    <xf numFmtId="0" fontId="0" fillId="4" borderId="1" xfId="0" applyFill="1" applyBorder="1" applyAlignment="1">
      <alignment horizontal="left" vertical="center" indent="1"/>
    </xf>
    <xf numFmtId="0" fontId="0" fillId="6" borderId="1" xfId="0" applyFill="1" applyBorder="1" applyAlignment="1">
      <alignment horizontal="left" vertical="center"/>
    </xf>
    <xf numFmtId="178" fontId="0" fillId="0" borderId="1" xfId="0" applyNumberFormat="1" applyBorder="1" applyAlignment="1">
      <alignment horizontal="center" vertical="center"/>
    </xf>
    <xf numFmtId="178" fontId="13" fillId="0" borderId="1" xfId="11" applyNumberFormat="1" applyFont="1" applyBorder="1" applyAlignment="1" applyProtection="1">
      <alignment vertical="center" wrapText="1"/>
      <protection locked="0"/>
    </xf>
    <xf numFmtId="178" fontId="0" fillId="0" borderId="1" xfId="0" applyNumberFormat="1" applyBorder="1" applyAlignment="1">
      <alignment vertical="center" wrapText="1"/>
    </xf>
    <xf numFmtId="178" fontId="0" fillId="0" borderId="1" xfId="0" applyNumberFormat="1" applyFill="1" applyBorder="1" applyAlignment="1">
      <alignment vertical="center"/>
    </xf>
    <xf numFmtId="178" fontId="0" fillId="5" borderId="1" xfId="0" applyNumberFormat="1" applyFill="1" applyBorder="1" applyAlignment="1">
      <alignment vertical="center"/>
    </xf>
    <xf numFmtId="0" fontId="2" fillId="0" borderId="1" xfId="11" applyFont="1" applyFill="1" applyBorder="1" applyAlignment="1" applyProtection="1">
      <alignment vertical="center" wrapText="1"/>
      <protection locked="0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" fillId="8" borderId="14" xfId="0" applyNumberFormat="1" applyFont="1" applyFill="1" applyBorder="1" applyAlignment="1">
      <alignment horizontal="center" vertical="top" wrapText="1"/>
    </xf>
    <xf numFmtId="0" fontId="0" fillId="0" borderId="1" xfId="0" applyNumberFormat="1" applyBorder="1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177" fontId="0" fillId="6" borderId="1" xfId="15" applyNumberFormat="1" applyFont="1" applyFill="1" applyBorder="1" applyAlignment="1">
      <alignment horizontal="left" vertical="center"/>
    </xf>
    <xf numFmtId="177" fontId="0" fillId="0" borderId="1" xfId="15" applyNumberFormat="1" applyFont="1" applyBorder="1" applyAlignment="1">
      <alignment horizontal="left" vertical="center"/>
    </xf>
    <xf numFmtId="177" fontId="0" fillId="2" borderId="1" xfId="15" applyNumberFormat="1" applyFont="1" applyFill="1" applyBorder="1" applyAlignment="1">
      <alignment horizontal="left" vertical="center"/>
    </xf>
    <xf numFmtId="177" fontId="9" fillId="2" borderId="1" xfId="15" applyNumberFormat="1" applyFont="1" applyFill="1" applyBorder="1" applyAlignment="1">
      <alignment horizontal="left" vertical="center"/>
    </xf>
    <xf numFmtId="177" fontId="9" fillId="6" borderId="1" xfId="15" applyNumberFormat="1" applyFont="1" applyFill="1" applyBorder="1" applyAlignment="1">
      <alignment horizontal="left" vertical="center"/>
    </xf>
    <xf numFmtId="177" fontId="0" fillId="4" borderId="1" xfId="15" applyNumberFormat="1" applyFont="1" applyFill="1" applyBorder="1" applyAlignment="1">
      <alignment horizontal="left" vertical="center"/>
    </xf>
    <xf numFmtId="177" fontId="0" fillId="4" borderId="1" xfId="15" applyNumberFormat="1" applyFont="1" applyFill="1" applyBorder="1" applyAlignment="1">
      <alignment vertical="center"/>
    </xf>
    <xf numFmtId="177" fontId="0" fillId="3" borderId="1" xfId="15" applyNumberFormat="1" applyFont="1" applyFill="1" applyBorder="1" applyAlignment="1">
      <alignment horizontal="left" vertical="center"/>
    </xf>
    <xf numFmtId="177" fontId="0" fillId="3" borderId="1" xfId="15" applyNumberFormat="1" applyFont="1" applyFill="1" applyBorder="1" applyAlignment="1">
      <alignment horizontal="right" vertical="center"/>
    </xf>
    <xf numFmtId="177" fontId="0" fillId="3" borderId="31" xfId="15" applyNumberFormat="1" applyFont="1" applyFill="1" applyBorder="1" applyAlignment="1">
      <alignment horizontal="center" vertical="center" wrapText="1"/>
    </xf>
    <xf numFmtId="177" fontId="0" fillId="5" borderId="1" xfId="15" applyNumberFormat="1" applyFont="1" applyFill="1" applyBorder="1" applyAlignment="1">
      <alignment horizontal="right" vertical="center"/>
    </xf>
    <xf numFmtId="177" fontId="0" fillId="0" borderId="0" xfId="15" applyNumberFormat="1" applyFont="1" applyAlignment="1">
      <alignment vertical="center"/>
    </xf>
    <xf numFmtId="177" fontId="0" fillId="0" borderId="0" xfId="15" applyNumberFormat="1" applyFont="1" applyFill="1" applyAlignment="1">
      <alignment vertical="center"/>
    </xf>
    <xf numFmtId="177" fontId="0" fillId="0" borderId="1" xfId="15" applyNumberFormat="1" applyFont="1" applyBorder="1" applyAlignment="1">
      <alignment vertical="center"/>
    </xf>
    <xf numFmtId="0" fontId="0" fillId="0" borderId="0" xfId="0" applyBorder="1" applyAlignment="1">
      <alignment horizontal="left" wrapText="1"/>
    </xf>
    <xf numFmtId="0" fontId="5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176" fontId="6" fillId="0" borderId="1" xfId="15" applyNumberFormat="1" applyFont="1" applyBorder="1" applyAlignment="1">
      <alignment vertical="center"/>
    </xf>
    <xf numFmtId="176" fontId="54" fillId="0" borderId="1" xfId="0" applyNumberFormat="1" applyFont="1" applyBorder="1" applyAlignment="1">
      <alignment vertical="center"/>
    </xf>
    <xf numFmtId="176" fontId="5" fillId="0" borderId="0" xfId="0" applyNumberFormat="1" applyFont="1"/>
    <xf numFmtId="176" fontId="10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left"/>
    </xf>
    <xf numFmtId="176" fontId="0" fillId="0" borderId="0" xfId="0" applyNumberFormat="1"/>
    <xf numFmtId="49" fontId="0" fillId="0" borderId="0" xfId="0" applyNumberFormat="1" applyAlignment="1">
      <alignment horizontal="left"/>
    </xf>
    <xf numFmtId="176" fontId="0" fillId="0" borderId="0" xfId="0" quotePrefix="1" applyNumberFormat="1"/>
    <xf numFmtId="176" fontId="0" fillId="0" borderId="0" xfId="0" quotePrefix="1" applyNumberFormat="1" applyAlignment="1">
      <alignment horizontal="left"/>
    </xf>
    <xf numFmtId="49" fontId="0" fillId="0" borderId="0" xfId="0" quotePrefix="1" applyNumberFormat="1" applyAlignment="1">
      <alignment horizontal="left"/>
    </xf>
    <xf numFmtId="176" fontId="54" fillId="0" borderId="1" xfId="0" applyNumberFormat="1" applyFont="1" applyBorder="1"/>
    <xf numFmtId="0" fontId="5" fillId="0" borderId="0" xfId="0" applyFont="1" applyAlignment="1">
      <alignment horizontal="center"/>
    </xf>
    <xf numFmtId="176" fontId="55" fillId="0" borderId="0" xfId="0" applyNumberFormat="1" applyFont="1"/>
    <xf numFmtId="0" fontId="23" fillId="0" borderId="0" xfId="0" applyFont="1"/>
    <xf numFmtId="0" fontId="10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49" fontId="10" fillId="0" borderId="0" xfId="0" applyNumberFormat="1" applyFont="1" applyAlignment="1">
      <alignment vertical="center"/>
    </xf>
    <xf numFmtId="49" fontId="0" fillId="0" borderId="0" xfId="0" applyNumberFormat="1"/>
    <xf numFmtId="178" fontId="56" fillId="0" borderId="1" xfId="0" applyNumberFormat="1" applyFont="1" applyBorder="1" applyAlignment="1">
      <alignment vertical="center"/>
    </xf>
    <xf numFmtId="176" fontId="0" fillId="0" borderId="1" xfId="0" applyNumberFormat="1" applyBorder="1" applyAlignment="1">
      <alignment horizontal="left" vertical="center"/>
    </xf>
    <xf numFmtId="176" fontId="0" fillId="4" borderId="20" xfId="0" applyNumberFormat="1" applyFill="1" applyBorder="1" applyAlignment="1">
      <alignment horizontal="center" vertical="center" wrapText="1"/>
    </xf>
    <xf numFmtId="176" fontId="0" fillId="4" borderId="21" xfId="0" applyNumberFormat="1" applyFill="1" applyBorder="1" applyAlignment="1">
      <alignment horizontal="center" vertical="center" wrapText="1"/>
    </xf>
    <xf numFmtId="176" fontId="0" fillId="4" borderId="14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 wrapText="1"/>
    </xf>
    <xf numFmtId="176" fontId="0" fillId="10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2" fillId="10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0" fillId="8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8" borderId="1" xfId="0" applyFont="1" applyFill="1" applyBorder="1" applyAlignment="1">
      <alignment horizontal="center" vertical="center" wrapText="1" shrinkToFit="1"/>
    </xf>
    <xf numFmtId="176" fontId="0" fillId="8" borderId="1" xfId="0" applyNumberFormat="1" applyFill="1" applyBorder="1" applyAlignment="1">
      <alignment horizontal="center" vertical="center" wrapText="1"/>
    </xf>
    <xf numFmtId="176" fontId="34" fillId="8" borderId="1" xfId="0" applyNumberFormat="1" applyFont="1" applyFill="1" applyBorder="1" applyAlignment="1">
      <alignment horizontal="center" vertical="center" wrapText="1"/>
    </xf>
    <xf numFmtId="176" fontId="1" fillId="8" borderId="1" xfId="0" applyNumberFormat="1" applyFont="1" applyFill="1" applyBorder="1" applyAlignment="1">
      <alignment horizontal="center" vertical="center" wrapText="1"/>
    </xf>
    <xf numFmtId="176" fontId="33" fillId="0" borderId="1" xfId="10" applyNumberFormat="1" applyFont="1" applyFill="1" applyBorder="1" applyAlignment="1" applyProtection="1">
      <alignment horizontal="center" vertical="center"/>
      <protection locked="0"/>
    </xf>
    <xf numFmtId="0" fontId="34" fillId="0" borderId="1" xfId="10" applyFont="1" applyFill="1" applyBorder="1" applyAlignment="1">
      <alignment vertical="center"/>
    </xf>
    <xf numFmtId="0" fontId="34" fillId="0" borderId="20" xfId="10" applyFont="1" applyFill="1" applyBorder="1" applyAlignment="1">
      <alignment vertical="center"/>
    </xf>
    <xf numFmtId="176" fontId="36" fillId="4" borderId="1" xfId="0" applyNumberFormat="1" applyFont="1" applyFill="1" applyBorder="1" applyAlignment="1">
      <alignment horizontal="center" vertical="center" wrapText="1"/>
    </xf>
    <xf numFmtId="176" fontId="39" fillId="10" borderId="1" xfId="0" applyNumberFormat="1" applyFont="1" applyFill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 wrapText="1"/>
    </xf>
    <xf numFmtId="176" fontId="0" fillId="11" borderId="1" xfId="0" applyNumberForma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5" xfId="0" applyBorder="1" applyAlignment="1">
      <alignment horizontal="center"/>
    </xf>
    <xf numFmtId="176" fontId="0" fillId="11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11" borderId="1" xfId="0" applyFont="1" applyFill="1" applyBorder="1" applyAlignment="1">
      <alignment horizontal="center" vertical="center" wrapText="1" shrinkToFit="1"/>
    </xf>
    <xf numFmtId="176" fontId="42" fillId="11" borderId="1" xfId="0" applyNumberFormat="1" applyFont="1" applyFill="1" applyBorder="1" applyAlignment="1">
      <alignment horizontal="center" vertical="center" wrapText="1"/>
    </xf>
    <xf numFmtId="0" fontId="14" fillId="0" borderId="1" xfId="6" applyFont="1" applyBorder="1" applyAlignment="1">
      <alignment horizontal="center" wrapText="1"/>
    </xf>
    <xf numFmtId="0" fontId="23" fillId="9" borderId="7" xfId="7" applyFont="1" applyFill="1" applyBorder="1" applyAlignment="1">
      <alignment horizontal="center" vertical="center" wrapText="1"/>
    </xf>
    <xf numFmtId="0" fontId="23" fillId="9" borderId="19" xfId="7" applyFont="1" applyFill="1" applyBorder="1" applyAlignment="1">
      <alignment horizontal="center" vertical="center" wrapText="1"/>
    </xf>
    <xf numFmtId="0" fontId="6" fillId="0" borderId="28" xfId="7" applyFont="1" applyBorder="1" applyAlignment="1">
      <alignment horizontal="center" vertical="center" wrapText="1"/>
    </xf>
    <xf numFmtId="0" fontId="5" fillId="8" borderId="24" xfId="7" applyFont="1" applyFill="1" applyBorder="1" applyAlignment="1">
      <alignment horizontal="center" vertical="center" wrapText="1"/>
    </xf>
    <xf numFmtId="0" fontId="5" fillId="8" borderId="26" xfId="7" applyFont="1" applyFill="1" applyBorder="1" applyAlignment="1">
      <alignment horizontal="center" vertical="center" wrapText="1"/>
    </xf>
    <xf numFmtId="0" fontId="5" fillId="8" borderId="20" xfId="7" applyFont="1" applyFill="1" applyBorder="1" applyAlignment="1">
      <alignment horizontal="center" vertical="center" wrapText="1"/>
    </xf>
    <xf numFmtId="0" fontId="5" fillId="8" borderId="14" xfId="7" applyFont="1" applyFill="1" applyBorder="1" applyAlignment="1">
      <alignment horizontal="center" vertical="center" wrapText="1"/>
    </xf>
    <xf numFmtId="0" fontId="23" fillId="8" borderId="29" xfId="7" applyFont="1" applyFill="1" applyBorder="1" applyAlignment="1">
      <alignment horizontal="center" vertical="center" wrapText="1"/>
    </xf>
    <xf numFmtId="0" fontId="23" fillId="8" borderId="30" xfId="7" applyFont="1" applyFill="1" applyBorder="1" applyAlignment="1">
      <alignment horizontal="center" vertical="center" wrapText="1"/>
    </xf>
    <xf numFmtId="0" fontId="5" fillId="7" borderId="22" xfId="7" applyFont="1" applyFill="1" applyBorder="1" applyAlignment="1">
      <alignment horizontal="center" vertical="center"/>
    </xf>
    <xf numFmtId="0" fontId="5" fillId="7" borderId="23" xfId="7" applyFont="1" applyFill="1" applyBorder="1" applyAlignment="1">
      <alignment horizontal="center" vertical="center"/>
    </xf>
    <xf numFmtId="0" fontId="5" fillId="7" borderId="15" xfId="7" applyFont="1" applyFill="1" applyBorder="1" applyAlignment="1">
      <alignment horizontal="center" vertical="center"/>
    </xf>
    <xf numFmtId="0" fontId="5" fillId="7" borderId="31" xfId="7" applyFont="1" applyFill="1" applyBorder="1" applyAlignment="1">
      <alignment horizontal="center" vertical="center"/>
    </xf>
    <xf numFmtId="0" fontId="5" fillId="7" borderId="20" xfId="7" applyFont="1" applyFill="1" applyBorder="1" applyAlignment="1">
      <alignment horizontal="center" vertical="center" wrapText="1"/>
    </xf>
    <xf numFmtId="0" fontId="5" fillId="7" borderId="32" xfId="7" applyFont="1" applyFill="1" applyBorder="1" applyAlignment="1">
      <alignment horizontal="center" vertical="center" wrapText="1"/>
    </xf>
    <xf numFmtId="0" fontId="23" fillId="7" borderId="33" xfId="7" applyFont="1" applyFill="1" applyBorder="1" applyAlignment="1">
      <alignment horizontal="center" vertical="center" wrapText="1"/>
    </xf>
    <xf numFmtId="0" fontId="23" fillId="7" borderId="34" xfId="7" applyFont="1" applyFill="1" applyBorder="1" applyAlignment="1">
      <alignment horizontal="center" vertical="center" wrapText="1"/>
    </xf>
    <xf numFmtId="0" fontId="22" fillId="7" borderId="22" xfId="7" applyFont="1" applyFill="1" applyBorder="1" applyAlignment="1">
      <alignment horizontal="center" wrapText="1"/>
    </xf>
    <xf numFmtId="0" fontId="22" fillId="7" borderId="23" xfId="7" applyFont="1" applyFill="1" applyBorder="1" applyAlignment="1">
      <alignment horizontal="center" wrapText="1"/>
    </xf>
    <xf numFmtId="0" fontId="5" fillId="3" borderId="24" xfId="7" applyFont="1" applyFill="1" applyBorder="1" applyAlignment="1">
      <alignment horizontal="center" vertical="center" wrapText="1"/>
    </xf>
    <xf numFmtId="0" fontId="5" fillId="3" borderId="25" xfId="7" applyFont="1" applyFill="1" applyBorder="1" applyAlignment="1">
      <alignment horizontal="center" vertical="center" wrapText="1"/>
    </xf>
    <xf numFmtId="0" fontId="5" fillId="3" borderId="26" xfId="7" applyFont="1" applyFill="1" applyBorder="1" applyAlignment="1">
      <alignment horizontal="center" vertical="center" wrapText="1"/>
    </xf>
    <xf numFmtId="0" fontId="5" fillId="0" borderId="1" xfId="7" applyFont="1" applyBorder="1" applyAlignment="1">
      <alignment horizontal="center" vertical="center" wrapText="1"/>
    </xf>
    <xf numFmtId="0" fontId="5" fillId="0" borderId="15" xfId="7" applyFont="1" applyBorder="1" applyAlignment="1">
      <alignment horizontal="center" vertical="center" wrapText="1"/>
    </xf>
    <xf numFmtId="0" fontId="22" fillId="8" borderId="27" xfId="7" applyFont="1" applyFill="1" applyBorder="1" applyAlignment="1">
      <alignment horizontal="center" vertical="center" wrapText="1"/>
    </xf>
    <xf numFmtId="0" fontId="22" fillId="8" borderId="1" xfId="7" applyFont="1" applyFill="1" applyBorder="1" applyAlignment="1">
      <alignment horizontal="center" vertical="center" wrapText="1"/>
    </xf>
    <xf numFmtId="0" fontId="22" fillId="8" borderId="15" xfId="7" applyFon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0" fillId="3" borderId="31" xfId="0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</cellXfs>
  <cellStyles count="16">
    <cellStyle name="一般" xfId="0" builtinId="0"/>
    <cellStyle name="一般 2" xfId="1"/>
    <cellStyle name="一般 2 2" xfId="2"/>
    <cellStyle name="一般 3" xfId="3"/>
    <cellStyle name="一般 3 2" xfId="4"/>
    <cellStyle name="一般 3 3" xfId="5"/>
    <cellStyle name="一般 3 4" xfId="6"/>
    <cellStyle name="一般 4" xfId="7"/>
    <cellStyle name="一般 5" xfId="8"/>
    <cellStyle name="一般 6" xfId="9"/>
    <cellStyle name="一般_99各國小概算額" xfId="10"/>
    <cellStyle name="一般_分配預算金額試算表--學校" xfId="11"/>
    <cellStyle name="千分位" xfId="15" builtinId="3"/>
    <cellStyle name="千分位 2" xfId="12"/>
    <cellStyle name="千分位 2 2" xfId="13"/>
    <cellStyle name="千分位 3" xfId="14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ublic.hlc.edu.tw/Users/ac7636/Desktop/109&#23416;&#26657;&#38928;&#31639;&#32232;&#35069;/109&#24180;&#24230;&#22283;&#23567;&#22522;&#37329;&#29992;&#36884;&#38989;&#24230;&#34920;-0806(&#21034;&#26126;&#32681;&#29151;&#39178;&#24107;&#27396;&#20301;)-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彙總表"/>
      <sheetName val="人事費"/>
      <sheetName val="幼兒園編制"/>
      <sheetName val="學校編號"/>
      <sheetName val="各項費用"/>
      <sheetName val="(0)年終慰問金"/>
      <sheetName val="(3)代課鐘點費"/>
      <sheetName val="(29)退休撫卹"/>
      <sheetName val="(10-2)特教班經常門經費"/>
      <sheetName val="(11)專人值勤及保全"/>
      <sheetName val="(15)車輛費用"/>
      <sheetName val="(16)電梯費用"/>
      <sheetName val="(17)無工友"/>
      <sheetName val="(18-1)場租收支對列"/>
      <sheetName val="(18-2)移用剩餘"/>
      <sheetName val="(20)游泳池相關經費"/>
      <sheetName val="(27)特殊教育教材編輯費"/>
      <sheetName val="(28)三節慰問金"/>
      <sheetName val="(30)健康檢查調查表"/>
      <sheetName val="(31)幹事專案加班費"/>
      <sheetName val="(32)退休慰助金及補償金"/>
    </sheetNames>
    <sheetDataSet>
      <sheetData sheetId="0" refreshError="1"/>
      <sheetData sheetId="1" refreshError="1"/>
      <sheetData sheetId="2" refreshError="1"/>
      <sheetData sheetId="3">
        <row r="1">
          <cell r="C1">
            <v>601</v>
          </cell>
          <cell r="D1" t="str">
            <v>明禮</v>
          </cell>
          <cell r="E1" t="str">
            <v>明禮國小</v>
          </cell>
          <cell r="F1" t="str">
            <v>601明禮國小</v>
          </cell>
        </row>
        <row r="2">
          <cell r="C2">
            <v>602</v>
          </cell>
          <cell r="D2" t="str">
            <v>明義</v>
          </cell>
          <cell r="E2" t="str">
            <v>明義國小</v>
          </cell>
          <cell r="F2" t="str">
            <v>602明義國小</v>
          </cell>
        </row>
        <row r="3">
          <cell r="C3">
            <v>603</v>
          </cell>
          <cell r="D3" t="str">
            <v>明廉</v>
          </cell>
          <cell r="E3" t="str">
            <v>明廉國小</v>
          </cell>
          <cell r="F3" t="str">
            <v>603明廉國小</v>
          </cell>
        </row>
        <row r="4">
          <cell r="C4">
            <v>604</v>
          </cell>
          <cell r="D4" t="str">
            <v>明恥</v>
          </cell>
          <cell r="E4" t="str">
            <v>明恥國小</v>
          </cell>
          <cell r="F4" t="str">
            <v>604明恥國小</v>
          </cell>
        </row>
        <row r="5">
          <cell r="C5">
            <v>605</v>
          </cell>
          <cell r="D5" t="str">
            <v>中正</v>
          </cell>
          <cell r="E5" t="str">
            <v>中正國小</v>
          </cell>
          <cell r="F5" t="str">
            <v>605中正國小</v>
          </cell>
        </row>
        <row r="6">
          <cell r="C6">
            <v>606</v>
          </cell>
          <cell r="D6" t="str">
            <v>信義</v>
          </cell>
          <cell r="E6" t="str">
            <v>信義國小</v>
          </cell>
          <cell r="F6" t="str">
            <v>606信義國小</v>
          </cell>
        </row>
        <row r="7">
          <cell r="C7">
            <v>607</v>
          </cell>
          <cell r="D7" t="str">
            <v>復興</v>
          </cell>
          <cell r="E7" t="str">
            <v>復興國小</v>
          </cell>
          <cell r="F7" t="str">
            <v>607復興國小</v>
          </cell>
        </row>
        <row r="8">
          <cell r="C8">
            <v>608</v>
          </cell>
          <cell r="D8" t="str">
            <v>中華</v>
          </cell>
          <cell r="E8" t="str">
            <v>中華國小</v>
          </cell>
          <cell r="F8" t="str">
            <v>608中華國小</v>
          </cell>
        </row>
        <row r="9">
          <cell r="C9">
            <v>609</v>
          </cell>
          <cell r="D9" t="str">
            <v>忠孝</v>
          </cell>
          <cell r="E9" t="str">
            <v>忠孝國小</v>
          </cell>
          <cell r="F9" t="str">
            <v>609忠孝國小</v>
          </cell>
        </row>
        <row r="10">
          <cell r="C10">
            <v>610</v>
          </cell>
          <cell r="D10" t="str">
            <v>北濱</v>
          </cell>
          <cell r="E10" t="str">
            <v>北濱國小</v>
          </cell>
          <cell r="F10" t="str">
            <v>610北濱國小</v>
          </cell>
        </row>
        <row r="11">
          <cell r="C11">
            <v>611</v>
          </cell>
          <cell r="D11" t="str">
            <v>鑄強</v>
          </cell>
          <cell r="E11" t="str">
            <v>鑄強國小</v>
          </cell>
          <cell r="F11" t="str">
            <v>611鑄強國小</v>
          </cell>
        </row>
        <row r="12">
          <cell r="C12">
            <v>612</v>
          </cell>
          <cell r="D12" t="str">
            <v>國福</v>
          </cell>
          <cell r="E12" t="str">
            <v>國福國小</v>
          </cell>
          <cell r="F12" t="str">
            <v>612國福國小</v>
          </cell>
        </row>
        <row r="13">
          <cell r="C13">
            <v>613</v>
          </cell>
          <cell r="D13" t="str">
            <v>新城</v>
          </cell>
          <cell r="E13" t="str">
            <v>新城國小</v>
          </cell>
          <cell r="F13" t="str">
            <v>613新城國小</v>
          </cell>
        </row>
        <row r="14">
          <cell r="C14">
            <v>614</v>
          </cell>
          <cell r="D14" t="str">
            <v>北埔</v>
          </cell>
          <cell r="E14" t="str">
            <v>北埔國小</v>
          </cell>
          <cell r="F14" t="str">
            <v>614北埔國小</v>
          </cell>
        </row>
        <row r="15">
          <cell r="C15">
            <v>615</v>
          </cell>
          <cell r="D15" t="str">
            <v>康樂</v>
          </cell>
          <cell r="E15" t="str">
            <v>康樂國小</v>
          </cell>
          <cell r="F15" t="str">
            <v>615康樂國小</v>
          </cell>
        </row>
        <row r="16">
          <cell r="C16">
            <v>616</v>
          </cell>
          <cell r="D16" t="str">
            <v>嘉里</v>
          </cell>
          <cell r="E16" t="str">
            <v>嘉里國小</v>
          </cell>
          <cell r="F16" t="str">
            <v>616嘉里國小</v>
          </cell>
        </row>
        <row r="17">
          <cell r="C17">
            <v>617</v>
          </cell>
          <cell r="D17" t="str">
            <v>吉安</v>
          </cell>
          <cell r="E17" t="str">
            <v>吉安國小</v>
          </cell>
          <cell r="F17" t="str">
            <v>617吉安國小</v>
          </cell>
        </row>
        <row r="18">
          <cell r="C18">
            <v>618</v>
          </cell>
          <cell r="D18" t="str">
            <v>宜昌</v>
          </cell>
          <cell r="E18" t="str">
            <v>宜昌國小</v>
          </cell>
          <cell r="F18" t="str">
            <v>618宜昌國小</v>
          </cell>
        </row>
        <row r="19">
          <cell r="C19">
            <v>619</v>
          </cell>
          <cell r="D19" t="str">
            <v>北昌</v>
          </cell>
          <cell r="E19" t="str">
            <v>北昌國小</v>
          </cell>
          <cell r="F19" t="str">
            <v>619北昌國小</v>
          </cell>
        </row>
        <row r="20">
          <cell r="C20">
            <v>620</v>
          </cell>
          <cell r="D20" t="str">
            <v>光華</v>
          </cell>
          <cell r="E20" t="str">
            <v>光華國小</v>
          </cell>
          <cell r="F20" t="str">
            <v>620光華國小</v>
          </cell>
        </row>
        <row r="21">
          <cell r="C21">
            <v>621</v>
          </cell>
          <cell r="D21" t="str">
            <v>稻香</v>
          </cell>
          <cell r="E21" t="str">
            <v>稻香國小</v>
          </cell>
          <cell r="F21" t="str">
            <v>621稻香國小</v>
          </cell>
        </row>
        <row r="22">
          <cell r="C22">
            <v>622</v>
          </cell>
          <cell r="D22" t="str">
            <v>南華</v>
          </cell>
          <cell r="E22" t="str">
            <v>南華國小</v>
          </cell>
          <cell r="F22" t="str">
            <v>622南華國小</v>
          </cell>
        </row>
        <row r="23">
          <cell r="C23">
            <v>623</v>
          </cell>
          <cell r="D23" t="str">
            <v>化仁</v>
          </cell>
          <cell r="E23" t="str">
            <v>化仁國小</v>
          </cell>
          <cell r="F23" t="str">
            <v>623化仁國小</v>
          </cell>
        </row>
        <row r="24">
          <cell r="C24">
            <v>624</v>
          </cell>
          <cell r="D24" t="str">
            <v>太昌</v>
          </cell>
          <cell r="E24" t="str">
            <v>太昌國小</v>
          </cell>
          <cell r="F24" t="str">
            <v>624太昌國小</v>
          </cell>
        </row>
        <row r="25">
          <cell r="C25">
            <v>625</v>
          </cell>
          <cell r="D25" t="str">
            <v>平和</v>
          </cell>
          <cell r="E25" t="str">
            <v>平和國小</v>
          </cell>
          <cell r="F25" t="str">
            <v>625平和國小</v>
          </cell>
        </row>
        <row r="26">
          <cell r="C26">
            <v>626</v>
          </cell>
          <cell r="D26" t="str">
            <v>壽豐</v>
          </cell>
          <cell r="E26" t="str">
            <v>壽豐國小</v>
          </cell>
          <cell r="F26" t="str">
            <v>626壽豐國小</v>
          </cell>
        </row>
        <row r="27">
          <cell r="C27">
            <v>627</v>
          </cell>
          <cell r="D27" t="str">
            <v>豐裡</v>
          </cell>
          <cell r="E27" t="str">
            <v>豐裡國小</v>
          </cell>
          <cell r="F27" t="str">
            <v>627豐裡國小</v>
          </cell>
        </row>
        <row r="28">
          <cell r="C28">
            <v>628</v>
          </cell>
          <cell r="D28" t="str">
            <v>豐山</v>
          </cell>
          <cell r="E28" t="str">
            <v>豐山國小</v>
          </cell>
          <cell r="F28" t="str">
            <v>628豐山國小</v>
          </cell>
        </row>
        <row r="29">
          <cell r="C29">
            <v>629</v>
          </cell>
          <cell r="D29" t="str">
            <v>志學</v>
          </cell>
          <cell r="E29" t="str">
            <v>志學國小</v>
          </cell>
          <cell r="F29" t="str">
            <v>629志學國小</v>
          </cell>
        </row>
        <row r="30">
          <cell r="C30">
            <v>630</v>
          </cell>
          <cell r="D30" t="str">
            <v>月眉</v>
          </cell>
          <cell r="E30" t="str">
            <v>月眉國小</v>
          </cell>
          <cell r="F30" t="str">
            <v>630月眉國小</v>
          </cell>
        </row>
        <row r="31">
          <cell r="C31">
            <v>631</v>
          </cell>
          <cell r="D31" t="str">
            <v>水璉</v>
          </cell>
          <cell r="E31" t="str">
            <v>水璉國小</v>
          </cell>
          <cell r="F31" t="str">
            <v>631水璉國小</v>
          </cell>
        </row>
        <row r="32">
          <cell r="C32">
            <v>632</v>
          </cell>
          <cell r="D32" t="str">
            <v>溪口</v>
          </cell>
          <cell r="E32" t="str">
            <v>溪口國小</v>
          </cell>
          <cell r="F32" t="str">
            <v>632溪口國小</v>
          </cell>
        </row>
        <row r="33">
          <cell r="C33">
            <v>633</v>
          </cell>
          <cell r="D33" t="str">
            <v>鳳林</v>
          </cell>
          <cell r="E33" t="str">
            <v>鳳林國小</v>
          </cell>
          <cell r="F33" t="str">
            <v>633鳳林國小</v>
          </cell>
        </row>
        <row r="34">
          <cell r="C34">
            <v>634</v>
          </cell>
          <cell r="D34" t="str">
            <v>大榮</v>
          </cell>
          <cell r="E34" t="str">
            <v>大榮國小</v>
          </cell>
          <cell r="F34" t="str">
            <v>634大榮國小</v>
          </cell>
        </row>
        <row r="35">
          <cell r="C35">
            <v>635</v>
          </cell>
          <cell r="D35" t="str">
            <v>林榮</v>
          </cell>
          <cell r="E35" t="str">
            <v>林榮國小</v>
          </cell>
          <cell r="F35" t="str">
            <v>635林榮國小</v>
          </cell>
        </row>
        <row r="36">
          <cell r="C36">
            <v>636</v>
          </cell>
          <cell r="D36" t="str">
            <v>長橋</v>
          </cell>
          <cell r="E36" t="str">
            <v>長橋國小</v>
          </cell>
          <cell r="F36" t="str">
            <v>636長橋國小</v>
          </cell>
        </row>
        <row r="37">
          <cell r="C37">
            <v>638</v>
          </cell>
          <cell r="D37" t="str">
            <v>北林</v>
          </cell>
          <cell r="E37" t="str">
            <v>北林國小</v>
          </cell>
          <cell r="F37" t="str">
            <v>638北林國小</v>
          </cell>
        </row>
        <row r="38">
          <cell r="C38">
            <v>639</v>
          </cell>
          <cell r="D38" t="str">
            <v>鳳仁</v>
          </cell>
          <cell r="E38" t="str">
            <v>鳳仁國小</v>
          </cell>
          <cell r="F38" t="str">
            <v>639鳳仁國小</v>
          </cell>
        </row>
        <row r="39">
          <cell r="C39">
            <v>641</v>
          </cell>
          <cell r="D39" t="str">
            <v>光復</v>
          </cell>
          <cell r="E39" t="str">
            <v>光復國小</v>
          </cell>
          <cell r="F39" t="str">
            <v>641光復國小</v>
          </cell>
        </row>
        <row r="40">
          <cell r="C40">
            <v>642</v>
          </cell>
          <cell r="D40" t="str">
            <v>太巴塱</v>
          </cell>
          <cell r="E40" t="str">
            <v>太巴塱國小</v>
          </cell>
          <cell r="F40" t="str">
            <v>642太巴塱國小</v>
          </cell>
        </row>
        <row r="41">
          <cell r="C41">
            <v>645</v>
          </cell>
          <cell r="D41" t="str">
            <v>大進</v>
          </cell>
          <cell r="E41" t="str">
            <v>大進國小</v>
          </cell>
          <cell r="F41" t="str">
            <v>645大進國小</v>
          </cell>
        </row>
        <row r="42">
          <cell r="C42">
            <v>647</v>
          </cell>
          <cell r="D42" t="str">
            <v>瑞穗</v>
          </cell>
          <cell r="E42" t="str">
            <v>瑞穗國小</v>
          </cell>
          <cell r="F42" t="str">
            <v>647瑞穗國小</v>
          </cell>
        </row>
        <row r="43">
          <cell r="C43">
            <v>648</v>
          </cell>
          <cell r="D43" t="str">
            <v>瑞美</v>
          </cell>
          <cell r="E43" t="str">
            <v>瑞美國小</v>
          </cell>
          <cell r="F43" t="str">
            <v>648瑞美國小</v>
          </cell>
        </row>
        <row r="44">
          <cell r="C44">
            <v>649</v>
          </cell>
          <cell r="D44" t="str">
            <v>鶴岡</v>
          </cell>
          <cell r="E44" t="str">
            <v>鶴岡國小</v>
          </cell>
          <cell r="F44" t="str">
            <v>649鶴岡國小</v>
          </cell>
        </row>
        <row r="45">
          <cell r="C45">
            <v>650</v>
          </cell>
          <cell r="D45" t="str">
            <v>舞鶴</v>
          </cell>
          <cell r="E45" t="str">
            <v>舞鶴國小</v>
          </cell>
          <cell r="F45" t="str">
            <v>650舞鶴國小</v>
          </cell>
        </row>
        <row r="46">
          <cell r="C46">
            <v>651</v>
          </cell>
          <cell r="D46" t="str">
            <v>奇美</v>
          </cell>
          <cell r="E46" t="str">
            <v>奇美國小</v>
          </cell>
          <cell r="F46" t="str">
            <v>651奇美國小</v>
          </cell>
        </row>
        <row r="47">
          <cell r="C47">
            <v>652</v>
          </cell>
          <cell r="D47" t="str">
            <v>富源</v>
          </cell>
          <cell r="E47" t="str">
            <v>富源國小</v>
          </cell>
          <cell r="F47" t="str">
            <v>652富源國小</v>
          </cell>
        </row>
        <row r="48">
          <cell r="C48">
            <v>653</v>
          </cell>
          <cell r="D48" t="str">
            <v>瑞北</v>
          </cell>
          <cell r="E48" t="str">
            <v>瑞北國小</v>
          </cell>
          <cell r="F48" t="str">
            <v>653瑞北國小</v>
          </cell>
        </row>
        <row r="49">
          <cell r="C49">
            <v>654</v>
          </cell>
          <cell r="D49" t="str">
            <v>豐濱</v>
          </cell>
          <cell r="E49" t="str">
            <v>豐濱國小</v>
          </cell>
          <cell r="F49" t="str">
            <v>654豐濱國小</v>
          </cell>
        </row>
        <row r="50">
          <cell r="C50">
            <v>655</v>
          </cell>
          <cell r="D50" t="str">
            <v>港口</v>
          </cell>
          <cell r="E50" t="str">
            <v>港口國小</v>
          </cell>
          <cell r="F50" t="str">
            <v>655港口國小</v>
          </cell>
        </row>
        <row r="51">
          <cell r="C51">
            <v>656</v>
          </cell>
          <cell r="D51" t="str">
            <v>靜浦</v>
          </cell>
          <cell r="E51" t="str">
            <v>靜浦國小</v>
          </cell>
          <cell r="F51" t="str">
            <v>656靜浦國小</v>
          </cell>
        </row>
        <row r="52">
          <cell r="C52">
            <v>657</v>
          </cell>
          <cell r="D52" t="str">
            <v>新社</v>
          </cell>
          <cell r="E52" t="str">
            <v>新社國小</v>
          </cell>
          <cell r="F52" t="str">
            <v>657新社國小</v>
          </cell>
        </row>
        <row r="53">
          <cell r="C53">
            <v>658</v>
          </cell>
          <cell r="D53" t="str">
            <v>玉里</v>
          </cell>
          <cell r="E53" t="str">
            <v>玉里國小</v>
          </cell>
          <cell r="F53" t="str">
            <v>658玉里國小</v>
          </cell>
        </row>
        <row r="54">
          <cell r="C54">
            <v>659</v>
          </cell>
          <cell r="D54" t="str">
            <v>源城</v>
          </cell>
          <cell r="E54" t="str">
            <v>源城國小</v>
          </cell>
          <cell r="F54" t="str">
            <v>659源城國小</v>
          </cell>
        </row>
        <row r="55">
          <cell r="C55">
            <v>660</v>
          </cell>
          <cell r="D55" t="str">
            <v>樂合</v>
          </cell>
          <cell r="E55" t="str">
            <v>樂合國小</v>
          </cell>
          <cell r="F55" t="str">
            <v>660樂合國小</v>
          </cell>
        </row>
        <row r="56">
          <cell r="C56">
            <v>661</v>
          </cell>
          <cell r="D56" t="str">
            <v>觀音</v>
          </cell>
          <cell r="E56" t="str">
            <v>觀音國小</v>
          </cell>
          <cell r="F56" t="str">
            <v>661觀音國小</v>
          </cell>
        </row>
        <row r="57">
          <cell r="C57">
            <v>662</v>
          </cell>
          <cell r="D57" t="str">
            <v>三民</v>
          </cell>
          <cell r="E57" t="str">
            <v>三民國小</v>
          </cell>
          <cell r="F57" t="str">
            <v>662三民國小</v>
          </cell>
        </row>
        <row r="58">
          <cell r="C58">
            <v>663</v>
          </cell>
          <cell r="D58" t="str">
            <v>春日</v>
          </cell>
          <cell r="E58" t="str">
            <v>春日國小</v>
          </cell>
          <cell r="F58" t="str">
            <v>663春日國小</v>
          </cell>
        </row>
        <row r="59">
          <cell r="C59">
            <v>664</v>
          </cell>
          <cell r="D59" t="str">
            <v>德武</v>
          </cell>
          <cell r="E59" t="str">
            <v>德武國小</v>
          </cell>
          <cell r="F59" t="str">
            <v>664德武國小</v>
          </cell>
        </row>
        <row r="60">
          <cell r="C60">
            <v>665</v>
          </cell>
          <cell r="D60" t="str">
            <v>中城</v>
          </cell>
          <cell r="E60" t="str">
            <v>中城國小</v>
          </cell>
          <cell r="F60" t="str">
            <v>665中城國小</v>
          </cell>
        </row>
        <row r="61">
          <cell r="C61">
            <v>666</v>
          </cell>
          <cell r="D61" t="str">
            <v>長良</v>
          </cell>
          <cell r="E61" t="str">
            <v>長良國小</v>
          </cell>
          <cell r="F61" t="str">
            <v>666長良國小</v>
          </cell>
        </row>
        <row r="62">
          <cell r="C62">
            <v>667</v>
          </cell>
          <cell r="D62" t="str">
            <v>大禹</v>
          </cell>
          <cell r="E62" t="str">
            <v>大禹國小</v>
          </cell>
          <cell r="F62" t="str">
            <v>667大禹國小</v>
          </cell>
        </row>
        <row r="63">
          <cell r="C63">
            <v>668</v>
          </cell>
          <cell r="D63" t="str">
            <v>松浦</v>
          </cell>
          <cell r="E63" t="str">
            <v>松浦國小</v>
          </cell>
          <cell r="F63" t="str">
            <v>668松浦國小</v>
          </cell>
        </row>
        <row r="64">
          <cell r="C64">
            <v>669</v>
          </cell>
          <cell r="D64" t="str">
            <v>高寮</v>
          </cell>
          <cell r="E64" t="str">
            <v>高寮國小</v>
          </cell>
          <cell r="F64" t="str">
            <v>669高寮國小</v>
          </cell>
        </row>
        <row r="65">
          <cell r="C65">
            <v>670</v>
          </cell>
          <cell r="D65" t="str">
            <v>富里</v>
          </cell>
          <cell r="E65" t="str">
            <v>富里國小</v>
          </cell>
          <cell r="F65" t="str">
            <v>670富里國小</v>
          </cell>
        </row>
        <row r="66">
          <cell r="C66">
            <v>671</v>
          </cell>
          <cell r="D66" t="str">
            <v>萬寧</v>
          </cell>
          <cell r="E66" t="str">
            <v>萬寧國小</v>
          </cell>
          <cell r="F66" t="str">
            <v>671萬寧國小</v>
          </cell>
        </row>
        <row r="67">
          <cell r="C67">
            <v>672</v>
          </cell>
          <cell r="D67" t="str">
            <v>永豐</v>
          </cell>
          <cell r="E67" t="str">
            <v>永豐國小</v>
          </cell>
          <cell r="F67" t="str">
            <v>672永豐國小</v>
          </cell>
        </row>
        <row r="68">
          <cell r="C68">
            <v>673</v>
          </cell>
          <cell r="D68" t="str">
            <v>學田</v>
          </cell>
          <cell r="E68" t="str">
            <v>學田國小</v>
          </cell>
          <cell r="F68" t="str">
            <v>673學田國小</v>
          </cell>
        </row>
        <row r="69">
          <cell r="C69">
            <v>674</v>
          </cell>
          <cell r="D69" t="str">
            <v>東竹</v>
          </cell>
          <cell r="E69" t="str">
            <v>東竹國小</v>
          </cell>
          <cell r="F69" t="str">
            <v>674東竹國小</v>
          </cell>
        </row>
        <row r="70">
          <cell r="C70">
            <v>675</v>
          </cell>
          <cell r="D70" t="str">
            <v>東里</v>
          </cell>
          <cell r="E70" t="str">
            <v>東里國小</v>
          </cell>
          <cell r="F70" t="str">
            <v>675東里國小</v>
          </cell>
        </row>
        <row r="71">
          <cell r="C71">
            <v>676</v>
          </cell>
          <cell r="D71" t="str">
            <v>明里</v>
          </cell>
          <cell r="E71" t="str">
            <v>明里國小</v>
          </cell>
          <cell r="F71" t="str">
            <v>676明里國小</v>
          </cell>
        </row>
        <row r="72">
          <cell r="C72">
            <v>678</v>
          </cell>
          <cell r="D72" t="str">
            <v>吳江</v>
          </cell>
          <cell r="E72" t="str">
            <v>吳江國小</v>
          </cell>
          <cell r="F72" t="str">
            <v>678吳江國小</v>
          </cell>
        </row>
        <row r="73">
          <cell r="C73">
            <v>679</v>
          </cell>
          <cell r="D73" t="str">
            <v>秀林</v>
          </cell>
          <cell r="E73" t="str">
            <v>秀林國小</v>
          </cell>
          <cell r="F73" t="str">
            <v>679秀林國小</v>
          </cell>
        </row>
        <row r="74">
          <cell r="C74">
            <v>680</v>
          </cell>
          <cell r="D74" t="str">
            <v>富世</v>
          </cell>
          <cell r="E74" t="str">
            <v>富世國小</v>
          </cell>
          <cell r="F74" t="str">
            <v>680富世國小</v>
          </cell>
        </row>
        <row r="75">
          <cell r="C75">
            <v>681</v>
          </cell>
          <cell r="D75" t="str">
            <v>和平</v>
          </cell>
          <cell r="E75" t="str">
            <v>和平國小</v>
          </cell>
          <cell r="F75" t="str">
            <v>681和平國小</v>
          </cell>
        </row>
        <row r="76">
          <cell r="C76">
            <v>682</v>
          </cell>
          <cell r="D76" t="str">
            <v>佳民</v>
          </cell>
          <cell r="E76" t="str">
            <v>佳民國小</v>
          </cell>
          <cell r="F76" t="str">
            <v>682佳民國小</v>
          </cell>
        </row>
        <row r="77">
          <cell r="C77">
            <v>683</v>
          </cell>
          <cell r="D77" t="str">
            <v>銅門</v>
          </cell>
          <cell r="E77" t="str">
            <v>銅門國小</v>
          </cell>
          <cell r="F77" t="str">
            <v>683銅門國小</v>
          </cell>
        </row>
        <row r="78">
          <cell r="C78">
            <v>684</v>
          </cell>
          <cell r="D78" t="str">
            <v>水源</v>
          </cell>
          <cell r="E78" t="str">
            <v>水源國小</v>
          </cell>
          <cell r="F78" t="str">
            <v>684水源國小</v>
          </cell>
        </row>
        <row r="79">
          <cell r="C79">
            <v>685</v>
          </cell>
          <cell r="D79" t="str">
            <v>崇德</v>
          </cell>
          <cell r="E79" t="str">
            <v>崇德國小</v>
          </cell>
          <cell r="F79" t="str">
            <v>685崇德國小</v>
          </cell>
        </row>
        <row r="80">
          <cell r="C80">
            <v>686</v>
          </cell>
          <cell r="D80" t="str">
            <v>文蘭</v>
          </cell>
          <cell r="E80" t="str">
            <v>文蘭國小</v>
          </cell>
          <cell r="F80" t="str">
            <v>686文蘭國小</v>
          </cell>
        </row>
        <row r="81">
          <cell r="C81">
            <v>687</v>
          </cell>
          <cell r="D81" t="str">
            <v>景美</v>
          </cell>
          <cell r="E81" t="str">
            <v>景美國小</v>
          </cell>
          <cell r="F81" t="str">
            <v>687景美國小</v>
          </cell>
        </row>
        <row r="82">
          <cell r="C82">
            <v>688</v>
          </cell>
          <cell r="D82" t="str">
            <v>三棧</v>
          </cell>
          <cell r="E82" t="str">
            <v>三棧國小</v>
          </cell>
          <cell r="F82" t="str">
            <v>688三棧國小</v>
          </cell>
        </row>
        <row r="83">
          <cell r="C83">
            <v>689</v>
          </cell>
          <cell r="D83" t="str">
            <v>銅蘭</v>
          </cell>
          <cell r="E83" t="str">
            <v>銅蘭國小</v>
          </cell>
          <cell r="F83" t="str">
            <v>689銅蘭國小</v>
          </cell>
        </row>
        <row r="84">
          <cell r="C84">
            <v>690</v>
          </cell>
          <cell r="D84" t="str">
            <v>萬榮</v>
          </cell>
          <cell r="E84" t="str">
            <v>萬榮國小</v>
          </cell>
          <cell r="F84" t="str">
            <v>690萬榮國小</v>
          </cell>
        </row>
        <row r="85">
          <cell r="C85">
            <v>691</v>
          </cell>
          <cell r="D85" t="str">
            <v>西林</v>
          </cell>
          <cell r="E85" t="str">
            <v>西林國小</v>
          </cell>
          <cell r="F85" t="str">
            <v>691西林國小</v>
          </cell>
        </row>
        <row r="86">
          <cell r="C86">
            <v>692</v>
          </cell>
          <cell r="D86" t="str">
            <v>見晴</v>
          </cell>
          <cell r="E86" t="str">
            <v>見晴國小</v>
          </cell>
          <cell r="F86" t="str">
            <v>692見晴國小</v>
          </cell>
        </row>
        <row r="87">
          <cell r="C87">
            <v>693</v>
          </cell>
          <cell r="D87" t="str">
            <v>馬遠</v>
          </cell>
          <cell r="E87" t="str">
            <v>馬遠國小</v>
          </cell>
          <cell r="F87" t="str">
            <v>693馬遠國小</v>
          </cell>
        </row>
        <row r="88">
          <cell r="C88">
            <v>694</v>
          </cell>
          <cell r="D88" t="str">
            <v>紅葉</v>
          </cell>
          <cell r="E88" t="str">
            <v>紅葉國小</v>
          </cell>
          <cell r="F88" t="str">
            <v>694紅葉國小</v>
          </cell>
        </row>
        <row r="89">
          <cell r="C89">
            <v>695</v>
          </cell>
          <cell r="D89" t="str">
            <v>明利</v>
          </cell>
          <cell r="E89" t="str">
            <v>明利國小</v>
          </cell>
          <cell r="F89" t="str">
            <v>695明利國小</v>
          </cell>
        </row>
        <row r="90">
          <cell r="C90">
            <v>696</v>
          </cell>
          <cell r="D90" t="str">
            <v>卓溪</v>
          </cell>
          <cell r="E90" t="str">
            <v>卓溪國小</v>
          </cell>
          <cell r="F90" t="str">
            <v>696卓溪國小</v>
          </cell>
        </row>
        <row r="91">
          <cell r="C91">
            <v>697</v>
          </cell>
          <cell r="D91" t="str">
            <v>崙山</v>
          </cell>
          <cell r="E91" t="str">
            <v>崙山國小</v>
          </cell>
          <cell r="F91" t="str">
            <v>697崙山國小</v>
          </cell>
        </row>
        <row r="92">
          <cell r="C92">
            <v>698</v>
          </cell>
          <cell r="D92" t="str">
            <v>太平</v>
          </cell>
          <cell r="E92" t="str">
            <v>太平國小</v>
          </cell>
          <cell r="F92" t="str">
            <v>698太平國小</v>
          </cell>
        </row>
        <row r="93">
          <cell r="C93">
            <v>699</v>
          </cell>
          <cell r="D93" t="str">
            <v>卓清</v>
          </cell>
          <cell r="E93" t="str">
            <v>卓清國小</v>
          </cell>
          <cell r="F93" t="str">
            <v>699卓清國小</v>
          </cell>
        </row>
        <row r="94">
          <cell r="C94">
            <v>700</v>
          </cell>
          <cell r="D94" t="str">
            <v>古風</v>
          </cell>
          <cell r="E94" t="str">
            <v>古風國小</v>
          </cell>
          <cell r="F94" t="str">
            <v>700古風國小</v>
          </cell>
        </row>
        <row r="95">
          <cell r="C95">
            <v>701</v>
          </cell>
          <cell r="D95" t="str">
            <v>立山</v>
          </cell>
          <cell r="E95" t="str">
            <v>立山國小</v>
          </cell>
          <cell r="F95" t="str">
            <v>701立山國小</v>
          </cell>
        </row>
        <row r="96">
          <cell r="C96">
            <v>702</v>
          </cell>
          <cell r="D96" t="str">
            <v>卓樂</v>
          </cell>
          <cell r="E96" t="str">
            <v>卓樂國小</v>
          </cell>
          <cell r="F96" t="str">
            <v>702卓樂國小</v>
          </cell>
        </row>
        <row r="97">
          <cell r="C97">
            <v>703</v>
          </cell>
          <cell r="D97" t="str">
            <v>卓楓</v>
          </cell>
          <cell r="E97" t="str">
            <v>卓楓國小</v>
          </cell>
          <cell r="F97" t="str">
            <v>703卓楓國小</v>
          </cell>
        </row>
        <row r="98">
          <cell r="C98">
            <v>705</v>
          </cell>
          <cell r="D98" t="str">
            <v>西富</v>
          </cell>
          <cell r="E98" t="str">
            <v>西富國小</v>
          </cell>
          <cell r="F98" t="str">
            <v>705西富國小</v>
          </cell>
        </row>
        <row r="99">
          <cell r="C99">
            <v>706</v>
          </cell>
          <cell r="D99" t="str">
            <v>大興</v>
          </cell>
          <cell r="E99" t="str">
            <v>大興國小</v>
          </cell>
          <cell r="F99" t="str">
            <v>706大興國小</v>
          </cell>
        </row>
        <row r="100">
          <cell r="C100">
            <v>707</v>
          </cell>
          <cell r="D100" t="str">
            <v>中原</v>
          </cell>
          <cell r="E100" t="str">
            <v>中原國小</v>
          </cell>
          <cell r="F100" t="str">
            <v>707中原國小</v>
          </cell>
        </row>
        <row r="101">
          <cell r="C101">
            <v>708</v>
          </cell>
          <cell r="D101" t="str">
            <v>西寶</v>
          </cell>
          <cell r="E101" t="str">
            <v>西寶國小</v>
          </cell>
          <cell r="F101" t="str">
            <v>708西寶國小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B45"/>
  <sheetViews>
    <sheetView topLeftCell="A16" workbookViewId="0">
      <selection activeCell="A47" sqref="A47:IV67"/>
    </sheetView>
  </sheetViews>
  <sheetFormatPr defaultColWidth="9" defaultRowHeight="16.5"/>
  <cols>
    <col min="1" max="1" width="39.75" style="208" customWidth="1"/>
    <col min="2" max="2" width="50.125" style="208" customWidth="1"/>
    <col min="3" max="3" width="19.75" style="208" customWidth="1"/>
    <col min="4" max="16384" width="9" style="208"/>
  </cols>
  <sheetData>
    <row r="1" spans="1:2" ht="17.25" thickBot="1">
      <c r="A1" s="207" t="s">
        <v>685</v>
      </c>
      <c r="B1" s="207" t="s">
        <v>686</v>
      </c>
    </row>
    <row r="2" spans="1:2" ht="23.1" customHeight="1">
      <c r="A2" s="209" t="s">
        <v>687</v>
      </c>
      <c r="B2" s="210"/>
    </row>
    <row r="3" spans="1:2" ht="24.6" customHeight="1">
      <c r="A3" s="211" t="s">
        <v>688</v>
      </c>
      <c r="B3" s="212"/>
    </row>
    <row r="4" spans="1:2" ht="33">
      <c r="A4" s="213" t="s">
        <v>689</v>
      </c>
      <c r="B4" s="214" t="s">
        <v>690</v>
      </c>
    </row>
    <row r="5" spans="1:2" ht="26.25" customHeight="1">
      <c r="A5" s="215" t="s">
        <v>691</v>
      </c>
      <c r="B5" s="214" t="s">
        <v>690</v>
      </c>
    </row>
    <row r="6" spans="1:2" ht="31.5">
      <c r="A6" s="215" t="s">
        <v>692</v>
      </c>
      <c r="B6" s="214" t="s">
        <v>690</v>
      </c>
    </row>
    <row r="7" spans="1:2" ht="31.5">
      <c r="A7" s="215" t="s">
        <v>693</v>
      </c>
      <c r="B7" s="214" t="s">
        <v>690</v>
      </c>
    </row>
    <row r="8" spans="1:2" s="47" customFormat="1">
      <c r="A8" s="216" t="s">
        <v>694</v>
      </c>
      <c r="B8" s="217" t="s">
        <v>695</v>
      </c>
    </row>
    <row r="9" spans="1:2" s="47" customFormat="1">
      <c r="A9" s="216" t="s">
        <v>168</v>
      </c>
      <c r="B9" s="213" t="s">
        <v>696</v>
      </c>
    </row>
    <row r="10" spans="1:2">
      <c r="A10" s="216" t="s">
        <v>697</v>
      </c>
      <c r="B10" s="213" t="s">
        <v>698</v>
      </c>
    </row>
    <row r="11" spans="1:2" s="48" customFormat="1" ht="33">
      <c r="A11" s="218" t="s">
        <v>699</v>
      </c>
      <c r="B11" s="214" t="s">
        <v>690</v>
      </c>
    </row>
    <row r="12" spans="1:2">
      <c r="A12" s="216" t="s">
        <v>700</v>
      </c>
      <c r="B12" s="213" t="s">
        <v>701</v>
      </c>
    </row>
    <row r="13" spans="1:2">
      <c r="A13" s="219" t="s">
        <v>330</v>
      </c>
      <c r="B13" s="213" t="s">
        <v>702</v>
      </c>
    </row>
    <row r="14" spans="1:2" ht="17.25" thickBot="1">
      <c r="A14" s="220" t="s">
        <v>703</v>
      </c>
      <c r="B14" s="221" t="s">
        <v>698</v>
      </c>
    </row>
    <row r="15" spans="1:2" ht="19.5">
      <c r="A15" s="222" t="s">
        <v>704</v>
      </c>
      <c r="B15" s="212"/>
    </row>
    <row r="16" spans="1:2">
      <c r="A16" s="219" t="s">
        <v>705</v>
      </c>
      <c r="B16" s="213" t="s">
        <v>702</v>
      </c>
    </row>
    <row r="17" spans="1:2">
      <c r="A17" s="219" t="s">
        <v>330</v>
      </c>
      <c r="B17" s="213" t="s">
        <v>702</v>
      </c>
    </row>
    <row r="18" spans="1:2" ht="31.5">
      <c r="A18" s="216" t="s">
        <v>706</v>
      </c>
      <c r="B18" s="214" t="s">
        <v>690</v>
      </c>
    </row>
    <row r="19" spans="1:2" s="47" customFormat="1">
      <c r="A19" s="216" t="s">
        <v>707</v>
      </c>
      <c r="B19" s="214" t="s">
        <v>695</v>
      </c>
    </row>
    <row r="20" spans="1:2" ht="17.25" thickBot="1">
      <c r="A20" s="216" t="s">
        <v>708</v>
      </c>
      <c r="B20" s="221" t="s">
        <v>698</v>
      </c>
    </row>
    <row r="21" spans="1:2">
      <c r="A21" s="223" t="s">
        <v>709</v>
      </c>
      <c r="B21" s="224"/>
    </row>
    <row r="22" spans="1:2">
      <c r="A22" s="225" t="s">
        <v>710</v>
      </c>
      <c r="B22" s="213" t="s">
        <v>698</v>
      </c>
    </row>
    <row r="23" spans="1:2" ht="17.25" thickBot="1">
      <c r="A23" s="216" t="s">
        <v>711</v>
      </c>
      <c r="B23" s="213" t="s">
        <v>712</v>
      </c>
    </row>
    <row r="24" spans="1:2" ht="19.5">
      <c r="A24" s="222" t="s">
        <v>713</v>
      </c>
      <c r="B24" s="224"/>
    </row>
    <row r="25" spans="1:2" ht="17.25" thickBot="1">
      <c r="A25" s="216" t="s">
        <v>714</v>
      </c>
      <c r="B25" s="213" t="s">
        <v>715</v>
      </c>
    </row>
    <row r="26" spans="1:2" ht="24.95" customHeight="1">
      <c r="A26" s="222" t="s">
        <v>716</v>
      </c>
      <c r="B26" s="224"/>
    </row>
    <row r="27" spans="1:2">
      <c r="A27" s="226" t="s">
        <v>717</v>
      </c>
      <c r="B27" s="213" t="s">
        <v>718</v>
      </c>
    </row>
    <row r="28" spans="1:2">
      <c r="A28" s="226" t="s">
        <v>719</v>
      </c>
      <c r="B28" s="213" t="s">
        <v>695</v>
      </c>
    </row>
    <row r="29" spans="1:2" ht="17.25" thickBot="1">
      <c r="A29" s="226" t="s">
        <v>720</v>
      </c>
      <c r="B29" s="213" t="s">
        <v>721</v>
      </c>
    </row>
    <row r="30" spans="1:2" ht="19.5">
      <c r="A30" s="222" t="s">
        <v>722</v>
      </c>
      <c r="B30" s="224"/>
    </row>
    <row r="31" spans="1:2">
      <c r="A31" s="227" t="s">
        <v>723</v>
      </c>
      <c r="B31" s="212" t="s">
        <v>702</v>
      </c>
    </row>
    <row r="32" spans="1:2">
      <c r="A32" s="228" t="s">
        <v>724</v>
      </c>
      <c r="B32" s="213" t="s">
        <v>702</v>
      </c>
    </row>
    <row r="33" spans="1:2">
      <c r="A33" s="228" t="s">
        <v>725</v>
      </c>
      <c r="B33" s="213" t="s">
        <v>702</v>
      </c>
    </row>
    <row r="34" spans="1:2" ht="17.25" thickBot="1">
      <c r="A34" s="228" t="s">
        <v>726</v>
      </c>
      <c r="B34" s="213" t="s">
        <v>702</v>
      </c>
    </row>
    <row r="35" spans="1:2" ht="24.95" customHeight="1">
      <c r="A35" s="209" t="s">
        <v>727</v>
      </c>
      <c r="B35" s="224"/>
    </row>
    <row r="36" spans="1:2" ht="33">
      <c r="A36" s="229" t="s">
        <v>728</v>
      </c>
      <c r="B36" s="213" t="s">
        <v>729</v>
      </c>
    </row>
    <row r="37" spans="1:2">
      <c r="A37" s="229" t="s">
        <v>730</v>
      </c>
      <c r="B37" s="230" t="s">
        <v>731</v>
      </c>
    </row>
    <row r="38" spans="1:2" ht="33">
      <c r="A38" s="229" t="s">
        <v>570</v>
      </c>
      <c r="B38" s="213" t="s">
        <v>729</v>
      </c>
    </row>
    <row r="39" spans="1:2">
      <c r="A39" s="229" t="s">
        <v>732</v>
      </c>
      <c r="B39" s="213" t="s">
        <v>733</v>
      </c>
    </row>
    <row r="40" spans="1:2" ht="33">
      <c r="A40" s="229" t="s">
        <v>734</v>
      </c>
      <c r="B40" s="213" t="s">
        <v>729</v>
      </c>
    </row>
    <row r="41" spans="1:2">
      <c r="A41" s="231" t="s">
        <v>735</v>
      </c>
      <c r="B41" s="213" t="s">
        <v>405</v>
      </c>
    </row>
    <row r="42" spans="1:2" ht="31.5">
      <c r="A42" s="232" t="s">
        <v>736</v>
      </c>
      <c r="B42" s="233" t="s">
        <v>737</v>
      </c>
    </row>
    <row r="43" spans="1:2" ht="31.5">
      <c r="A43" s="232" t="s">
        <v>738</v>
      </c>
      <c r="B43" s="233" t="s">
        <v>737</v>
      </c>
    </row>
    <row r="44" spans="1:2">
      <c r="A44" s="234" t="s">
        <v>739</v>
      </c>
      <c r="B44" s="235" t="s">
        <v>740</v>
      </c>
    </row>
    <row r="45" spans="1:2" ht="34.5" customHeight="1">
      <c r="A45" s="236" t="s">
        <v>741</v>
      </c>
      <c r="B45" s="235" t="s">
        <v>405</v>
      </c>
    </row>
  </sheetData>
  <phoneticPr fontId="3" type="noConversion"/>
  <pageMargins left="0.75" right="0.75" top="1" bottom="1" header="0.5" footer="0.5"/>
  <pageSetup paperSize="9" scale="78" fitToHeight="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tabColor indexed="34"/>
  </sheetPr>
  <dimension ref="A1:R113"/>
  <sheetViews>
    <sheetView workbookViewId="0">
      <pane ySplit="1" topLeftCell="A83" activePane="bottomLeft" state="frozen"/>
      <selection pane="bottomLeft" activeCell="K20" sqref="K2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658</v>
      </c>
      <c r="D1" s="246" t="str">
        <f>VLOOKUP(C1,學校編號!A:B,2,FALSE)</f>
        <v>658玉里國小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37" t="s">
        <v>115</v>
      </c>
      <c r="D2" s="154">
        <f>HLOOKUP($D$1,概算表!$E$13:$DA$78,2,FALSE)</f>
        <v>73184000</v>
      </c>
      <c r="E2" s="154"/>
      <c r="F2" s="154">
        <f t="shared" ref="F2:Q2" si="0">F49+F71+F77+F83</f>
        <v>20929000</v>
      </c>
      <c r="G2" s="154">
        <f t="shared" si="0"/>
        <v>5237000</v>
      </c>
      <c r="H2" s="154">
        <f t="shared" si="0"/>
        <v>5307000</v>
      </c>
      <c r="I2" s="154">
        <f t="shared" si="0"/>
        <v>6108000</v>
      </c>
      <c r="J2" s="154">
        <f t="shared" si="0"/>
        <v>5251000</v>
      </c>
      <c r="K2" s="154">
        <f t="shared" si="0"/>
        <v>5257000</v>
      </c>
      <c r="L2" s="154">
        <f t="shared" si="0"/>
        <v>5495000</v>
      </c>
      <c r="M2" s="154">
        <f t="shared" si="0"/>
        <v>5251000</v>
      </c>
      <c r="N2" s="154">
        <f t="shared" si="0"/>
        <v>8614000</v>
      </c>
      <c r="O2" s="154">
        <f t="shared" si="0"/>
        <v>5243000</v>
      </c>
      <c r="P2" s="154">
        <f t="shared" si="0"/>
        <v>246000</v>
      </c>
      <c r="Q2" s="154">
        <f t="shared" si="0"/>
        <v>246000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359000</v>
      </c>
      <c r="E3" s="154" t="s">
        <v>744</v>
      </c>
      <c r="F3" s="154">
        <f t="shared" ref="F3:F10" si="1">ROUND($D3/12,0)</f>
        <v>29917</v>
      </c>
      <c r="G3" s="154">
        <f t="shared" ref="G3:P28" si="2">ROUND($D3/12,0)</f>
        <v>29917</v>
      </c>
      <c r="H3" s="154">
        <f t="shared" si="2"/>
        <v>29917</v>
      </c>
      <c r="I3" s="154">
        <f t="shared" si="2"/>
        <v>29917</v>
      </c>
      <c r="J3" s="154">
        <f t="shared" si="2"/>
        <v>29917</v>
      </c>
      <c r="K3" s="154">
        <f t="shared" si="2"/>
        <v>29917</v>
      </c>
      <c r="L3" s="154">
        <f t="shared" si="2"/>
        <v>29917</v>
      </c>
      <c r="M3" s="154">
        <f t="shared" si="2"/>
        <v>29917</v>
      </c>
      <c r="N3" s="154">
        <f t="shared" si="2"/>
        <v>29917</v>
      </c>
      <c r="O3" s="154">
        <f t="shared" si="2"/>
        <v>29917</v>
      </c>
      <c r="P3" s="154">
        <f t="shared" si="2"/>
        <v>29917</v>
      </c>
      <c r="Q3" s="154">
        <f t="shared" ref="Q3:Q10" si="3">D3-SUM(F3:P3)</f>
        <v>29913</v>
      </c>
      <c r="R3" s="154">
        <f t="shared" ref="R3:R23" si="4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154000</v>
      </c>
      <c r="E4" s="154" t="s">
        <v>744</v>
      </c>
      <c r="F4" s="154">
        <f t="shared" si="1"/>
        <v>12833</v>
      </c>
      <c r="G4" s="154">
        <f t="shared" si="2"/>
        <v>12833</v>
      </c>
      <c r="H4" s="154">
        <f t="shared" si="2"/>
        <v>12833</v>
      </c>
      <c r="I4" s="154">
        <f t="shared" si="2"/>
        <v>12833</v>
      </c>
      <c r="J4" s="154">
        <f t="shared" si="2"/>
        <v>12833</v>
      </c>
      <c r="K4" s="154">
        <f t="shared" si="2"/>
        <v>12833</v>
      </c>
      <c r="L4" s="154">
        <f t="shared" si="2"/>
        <v>12833</v>
      </c>
      <c r="M4" s="154">
        <f t="shared" si="2"/>
        <v>12833</v>
      </c>
      <c r="N4" s="154">
        <f t="shared" si="2"/>
        <v>12833</v>
      </c>
      <c r="O4" s="154">
        <f t="shared" si="2"/>
        <v>12833</v>
      </c>
      <c r="P4" s="154">
        <f t="shared" si="2"/>
        <v>12833</v>
      </c>
      <c r="Q4" s="154">
        <f t="shared" si="3"/>
        <v>12837</v>
      </c>
      <c r="R4" s="154">
        <f t="shared" si="4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2"/>
        <v>3750</v>
      </c>
      <c r="H5" s="154">
        <f t="shared" si="2"/>
        <v>3750</v>
      </c>
      <c r="I5" s="154">
        <f t="shared" si="2"/>
        <v>3750</v>
      </c>
      <c r="J5" s="154">
        <f t="shared" si="2"/>
        <v>3750</v>
      </c>
      <c r="K5" s="154">
        <f t="shared" si="2"/>
        <v>3750</v>
      </c>
      <c r="L5" s="154">
        <f t="shared" si="2"/>
        <v>3750</v>
      </c>
      <c r="M5" s="154">
        <f t="shared" si="2"/>
        <v>3750</v>
      </c>
      <c r="N5" s="154">
        <f t="shared" si="2"/>
        <v>3750</v>
      </c>
      <c r="O5" s="154">
        <f t="shared" si="2"/>
        <v>3750</v>
      </c>
      <c r="P5" s="154">
        <f t="shared" si="2"/>
        <v>3750</v>
      </c>
      <c r="Q5" s="154">
        <f t="shared" si="3"/>
        <v>3750</v>
      </c>
      <c r="R5" s="154">
        <f t="shared" si="4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147000</v>
      </c>
      <c r="E6" s="154" t="s">
        <v>744</v>
      </c>
      <c r="F6" s="154">
        <f t="shared" si="1"/>
        <v>12250</v>
      </c>
      <c r="G6" s="154">
        <f t="shared" si="2"/>
        <v>12250</v>
      </c>
      <c r="H6" s="154">
        <f t="shared" si="2"/>
        <v>12250</v>
      </c>
      <c r="I6" s="154">
        <f t="shared" si="2"/>
        <v>12250</v>
      </c>
      <c r="J6" s="154">
        <f t="shared" si="2"/>
        <v>12250</v>
      </c>
      <c r="K6" s="154">
        <f t="shared" si="2"/>
        <v>12250</v>
      </c>
      <c r="L6" s="154">
        <f t="shared" si="2"/>
        <v>12250</v>
      </c>
      <c r="M6" s="154">
        <f t="shared" si="2"/>
        <v>12250</v>
      </c>
      <c r="N6" s="154">
        <f t="shared" si="2"/>
        <v>12250</v>
      </c>
      <c r="O6" s="154">
        <f t="shared" si="2"/>
        <v>12250</v>
      </c>
      <c r="P6" s="154">
        <f t="shared" si="2"/>
        <v>12250</v>
      </c>
      <c r="Q6" s="154">
        <f t="shared" si="3"/>
        <v>12250</v>
      </c>
      <c r="R6" s="154">
        <f t="shared" si="4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73000</v>
      </c>
      <c r="E7" s="154" t="s">
        <v>744</v>
      </c>
      <c r="F7" s="154">
        <f t="shared" si="1"/>
        <v>6083</v>
      </c>
      <c r="G7" s="154">
        <f t="shared" si="2"/>
        <v>6083</v>
      </c>
      <c r="H7" s="154">
        <f t="shared" si="2"/>
        <v>6083</v>
      </c>
      <c r="I7" s="154">
        <f t="shared" si="2"/>
        <v>6083</v>
      </c>
      <c r="J7" s="154">
        <f t="shared" si="2"/>
        <v>6083</v>
      </c>
      <c r="K7" s="154">
        <f t="shared" si="2"/>
        <v>6083</v>
      </c>
      <c r="L7" s="154">
        <f t="shared" si="2"/>
        <v>6083</v>
      </c>
      <c r="M7" s="154">
        <f t="shared" si="2"/>
        <v>6083</v>
      </c>
      <c r="N7" s="154">
        <f t="shared" si="2"/>
        <v>6083</v>
      </c>
      <c r="O7" s="154">
        <f t="shared" si="2"/>
        <v>6083</v>
      </c>
      <c r="P7" s="154">
        <f t="shared" si="2"/>
        <v>6083</v>
      </c>
      <c r="Q7" s="154">
        <f t="shared" si="3"/>
        <v>6087</v>
      </c>
      <c r="R7" s="154">
        <f t="shared" si="4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2"/>
        <v>2500</v>
      </c>
      <c r="H8" s="154">
        <f t="shared" si="2"/>
        <v>2500</v>
      </c>
      <c r="I8" s="154">
        <f t="shared" si="2"/>
        <v>2500</v>
      </c>
      <c r="J8" s="154">
        <f t="shared" si="2"/>
        <v>2500</v>
      </c>
      <c r="K8" s="154">
        <f t="shared" si="2"/>
        <v>2500</v>
      </c>
      <c r="L8" s="154">
        <f t="shared" si="2"/>
        <v>2500</v>
      </c>
      <c r="M8" s="154">
        <f t="shared" si="2"/>
        <v>2500</v>
      </c>
      <c r="N8" s="154">
        <f t="shared" si="2"/>
        <v>2500</v>
      </c>
      <c r="O8" s="154">
        <f t="shared" si="2"/>
        <v>2500</v>
      </c>
      <c r="P8" s="154">
        <f t="shared" si="2"/>
        <v>2500</v>
      </c>
      <c r="Q8" s="154">
        <f t="shared" si="3"/>
        <v>2500</v>
      </c>
      <c r="R8" s="154">
        <f t="shared" si="4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2"/>
        <v>250</v>
      </c>
      <c r="H9" s="154">
        <f t="shared" si="2"/>
        <v>250</v>
      </c>
      <c r="I9" s="154">
        <f t="shared" si="2"/>
        <v>250</v>
      </c>
      <c r="J9" s="154">
        <f t="shared" si="2"/>
        <v>250</v>
      </c>
      <c r="K9" s="154">
        <f t="shared" si="2"/>
        <v>250</v>
      </c>
      <c r="L9" s="154">
        <f t="shared" si="2"/>
        <v>250</v>
      </c>
      <c r="M9" s="154">
        <f t="shared" si="2"/>
        <v>250</v>
      </c>
      <c r="N9" s="154">
        <f t="shared" si="2"/>
        <v>250</v>
      </c>
      <c r="O9" s="154">
        <f t="shared" si="2"/>
        <v>250</v>
      </c>
      <c r="P9" s="154">
        <f t="shared" si="2"/>
        <v>250</v>
      </c>
      <c r="Q9" s="154">
        <f t="shared" si="3"/>
        <v>250</v>
      </c>
      <c r="R9" s="154">
        <f t="shared" si="4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85000</v>
      </c>
      <c r="E10" s="154" t="s">
        <v>744</v>
      </c>
      <c r="F10" s="154">
        <f t="shared" si="1"/>
        <v>7083</v>
      </c>
      <c r="G10" s="154">
        <f t="shared" si="2"/>
        <v>7083</v>
      </c>
      <c r="H10" s="154">
        <f t="shared" si="2"/>
        <v>7083</v>
      </c>
      <c r="I10" s="154">
        <f t="shared" si="2"/>
        <v>7083</v>
      </c>
      <c r="J10" s="154">
        <f t="shared" si="2"/>
        <v>7083</v>
      </c>
      <c r="K10" s="154">
        <f t="shared" si="2"/>
        <v>7083</v>
      </c>
      <c r="L10" s="154">
        <f t="shared" si="2"/>
        <v>7083</v>
      </c>
      <c r="M10" s="154">
        <f t="shared" si="2"/>
        <v>7083</v>
      </c>
      <c r="N10" s="154">
        <f t="shared" si="2"/>
        <v>7083</v>
      </c>
      <c r="O10" s="154">
        <f t="shared" si="2"/>
        <v>7083</v>
      </c>
      <c r="P10" s="154">
        <f t="shared" si="2"/>
        <v>7083</v>
      </c>
      <c r="Q10" s="154">
        <f t="shared" si="3"/>
        <v>7087</v>
      </c>
      <c r="R10" s="154">
        <f t="shared" si="4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206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4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728000</v>
      </c>
      <c r="E12" s="248" t="s">
        <v>683</v>
      </c>
      <c r="F12" s="154">
        <f>ROUND($D12/12*3,-3)</f>
        <v>182000</v>
      </c>
      <c r="G12" s="154">
        <f>ROUND($D12/12,-3)</f>
        <v>61000</v>
      </c>
      <c r="H12" s="154">
        <f t="shared" ref="H12:N12" si="5">ROUND($D12/12,-3)</f>
        <v>61000</v>
      </c>
      <c r="I12" s="154">
        <f t="shared" si="5"/>
        <v>61000</v>
      </c>
      <c r="J12" s="154">
        <f t="shared" si="5"/>
        <v>61000</v>
      </c>
      <c r="K12" s="154">
        <f t="shared" si="5"/>
        <v>61000</v>
      </c>
      <c r="L12" s="154">
        <f t="shared" si="5"/>
        <v>61000</v>
      </c>
      <c r="M12" s="154">
        <f t="shared" si="5"/>
        <v>61000</v>
      </c>
      <c r="N12" s="154">
        <f t="shared" si="5"/>
        <v>61000</v>
      </c>
      <c r="O12" s="154">
        <f>D12-SUM(F12:N12)</f>
        <v>58000</v>
      </c>
      <c r="P12" s="154"/>
      <c r="Q12" s="154"/>
      <c r="R12" s="154">
        <f t="shared" si="4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328000</v>
      </c>
      <c r="E13" s="154" t="s">
        <v>744</v>
      </c>
      <c r="F13" s="154">
        <f>ROUND($D13/12,0)</f>
        <v>27333</v>
      </c>
      <c r="G13" s="154">
        <f t="shared" si="2"/>
        <v>27333</v>
      </c>
      <c r="H13" s="154">
        <f t="shared" si="2"/>
        <v>27333</v>
      </c>
      <c r="I13" s="154">
        <f t="shared" si="2"/>
        <v>27333</v>
      </c>
      <c r="J13" s="154">
        <f t="shared" si="2"/>
        <v>27333</v>
      </c>
      <c r="K13" s="154">
        <f t="shared" si="2"/>
        <v>27333</v>
      </c>
      <c r="L13" s="154">
        <f t="shared" si="2"/>
        <v>27333</v>
      </c>
      <c r="M13" s="154">
        <f t="shared" si="2"/>
        <v>27333</v>
      </c>
      <c r="N13" s="154">
        <f t="shared" si="2"/>
        <v>27333</v>
      </c>
      <c r="O13" s="154">
        <f t="shared" si="2"/>
        <v>27333</v>
      </c>
      <c r="P13" s="154">
        <f t="shared" si="2"/>
        <v>27333</v>
      </c>
      <c r="Q13" s="154">
        <f>D13-SUM(F13:P13)</f>
        <v>27337</v>
      </c>
      <c r="R13" s="154">
        <f t="shared" si="4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2"/>
        <v>0</v>
      </c>
      <c r="H14" s="154">
        <f t="shared" si="2"/>
        <v>0</v>
      </c>
      <c r="I14" s="154">
        <f t="shared" si="2"/>
        <v>0</v>
      </c>
      <c r="J14" s="154">
        <f t="shared" si="2"/>
        <v>0</v>
      </c>
      <c r="K14" s="154">
        <f t="shared" si="2"/>
        <v>0</v>
      </c>
      <c r="L14" s="154">
        <f t="shared" si="2"/>
        <v>0</v>
      </c>
      <c r="M14" s="154">
        <f t="shared" si="2"/>
        <v>0</v>
      </c>
      <c r="N14" s="154">
        <f t="shared" si="2"/>
        <v>0</v>
      </c>
      <c r="O14" s="154">
        <f t="shared" si="2"/>
        <v>0</v>
      </c>
      <c r="P14" s="154">
        <f t="shared" si="2"/>
        <v>0</v>
      </c>
      <c r="Q14" s="154">
        <f>D14-SUM(F14:P14)</f>
        <v>0</v>
      </c>
      <c r="R14" s="154">
        <f t="shared" si="4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100000</v>
      </c>
      <c r="E15" s="154" t="s">
        <v>201</v>
      </c>
      <c r="F15" s="154">
        <f>ROUND($D15/2,-3)</f>
        <v>50000</v>
      </c>
      <c r="G15" s="154"/>
      <c r="H15" s="154"/>
      <c r="I15" s="154"/>
      <c r="J15" s="154"/>
      <c r="K15" s="154"/>
      <c r="L15" s="154">
        <f>D15-F15</f>
        <v>50000</v>
      </c>
      <c r="M15" s="154"/>
      <c r="N15" s="154"/>
      <c r="O15" s="154"/>
      <c r="P15" s="154"/>
      <c r="Q15" s="154"/>
      <c r="R15" s="154">
        <f t="shared" si="4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0</v>
      </c>
      <c r="M16" s="154">
        <f t="shared" si="2"/>
        <v>0</v>
      </c>
      <c r="N16" s="154">
        <f t="shared" si="2"/>
        <v>0</v>
      </c>
      <c r="O16" s="154">
        <f t="shared" si="2"/>
        <v>0</v>
      </c>
      <c r="P16" s="154">
        <f t="shared" si="2"/>
        <v>0</v>
      </c>
      <c r="Q16" s="154">
        <f>D16-SUM(F16:P16)</f>
        <v>0</v>
      </c>
      <c r="R16" s="154">
        <f t="shared" si="4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78000</v>
      </c>
      <c r="E17" s="154" t="s">
        <v>744</v>
      </c>
      <c r="F17" s="154">
        <f>ROUND($D17/12,0)</f>
        <v>6500</v>
      </c>
      <c r="G17" s="154">
        <f t="shared" si="2"/>
        <v>6500</v>
      </c>
      <c r="H17" s="154">
        <f t="shared" si="2"/>
        <v>6500</v>
      </c>
      <c r="I17" s="154">
        <f t="shared" si="2"/>
        <v>6500</v>
      </c>
      <c r="J17" s="154">
        <f t="shared" si="2"/>
        <v>6500</v>
      </c>
      <c r="K17" s="154">
        <f t="shared" si="2"/>
        <v>6500</v>
      </c>
      <c r="L17" s="154">
        <f t="shared" si="2"/>
        <v>6500</v>
      </c>
      <c r="M17" s="154">
        <f t="shared" si="2"/>
        <v>6500</v>
      </c>
      <c r="N17" s="154">
        <f t="shared" si="2"/>
        <v>6500</v>
      </c>
      <c r="O17" s="154">
        <f t="shared" si="2"/>
        <v>6500</v>
      </c>
      <c r="P17" s="154">
        <f t="shared" si="2"/>
        <v>6500</v>
      </c>
      <c r="Q17" s="154">
        <f>D17-SUM(F17:P17)</f>
        <v>6500</v>
      </c>
      <c r="R17" s="154">
        <f t="shared" si="4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4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4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4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4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264000</v>
      </c>
      <c r="E24" s="154" t="s">
        <v>201</v>
      </c>
      <c r="F24" s="154">
        <f>ROUND($D24/2,-3)</f>
        <v>132000</v>
      </c>
      <c r="G24" s="154"/>
      <c r="H24" s="154"/>
      <c r="I24" s="154"/>
      <c r="J24" s="154"/>
      <c r="K24" s="154"/>
      <c r="L24" s="154">
        <f>D24-F24</f>
        <v>132000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2421000</v>
      </c>
      <c r="E25" s="242"/>
      <c r="F25" s="242">
        <f>ROUND(SUM(F3:F24),-3)</f>
        <v>499000</v>
      </c>
      <c r="G25" s="242">
        <f t="shared" ref="G25:P25" si="6">ROUND(SUM(G3:G24),-3)</f>
        <v>169000</v>
      </c>
      <c r="H25" s="242">
        <f t="shared" si="6"/>
        <v>169000</v>
      </c>
      <c r="I25" s="242">
        <f t="shared" si="6"/>
        <v>169000</v>
      </c>
      <c r="J25" s="242">
        <f t="shared" si="6"/>
        <v>169000</v>
      </c>
      <c r="K25" s="242">
        <f t="shared" si="6"/>
        <v>169000</v>
      </c>
      <c r="L25" s="242">
        <f t="shared" si="6"/>
        <v>351000</v>
      </c>
      <c r="M25" s="242">
        <f t="shared" si="6"/>
        <v>169000</v>
      </c>
      <c r="N25" s="242">
        <f t="shared" si="6"/>
        <v>169000</v>
      </c>
      <c r="O25" s="242">
        <f t="shared" si="6"/>
        <v>166000</v>
      </c>
      <c r="P25" s="242">
        <f t="shared" si="6"/>
        <v>108000</v>
      </c>
      <c r="Q25" s="242">
        <f t="shared" ref="Q25:Q34" si="7">D25-SUM(F25:P25)</f>
        <v>114000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si="2"/>
        <v>0</v>
      </c>
      <c r="H26" s="154">
        <f t="shared" si="2"/>
        <v>0</v>
      </c>
      <c r="I26" s="154">
        <f t="shared" si="2"/>
        <v>0</v>
      </c>
      <c r="J26" s="154">
        <f t="shared" si="2"/>
        <v>0</v>
      </c>
      <c r="K26" s="154">
        <f t="shared" si="2"/>
        <v>0</v>
      </c>
      <c r="L26" s="154">
        <f t="shared" si="2"/>
        <v>0</v>
      </c>
      <c r="M26" s="154">
        <f t="shared" si="2"/>
        <v>0</v>
      </c>
      <c r="N26" s="154">
        <f t="shared" si="2"/>
        <v>0</v>
      </c>
      <c r="O26" s="154">
        <f t="shared" si="2"/>
        <v>0</v>
      </c>
      <c r="P26" s="154">
        <f t="shared" si="2"/>
        <v>0</v>
      </c>
      <c r="Q26" s="154">
        <f t="shared" si="7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135000</v>
      </c>
      <c r="E27" s="249" t="s">
        <v>212</v>
      </c>
      <c r="F27" s="154">
        <f>ROUND($D27/10,-3)</f>
        <v>14000</v>
      </c>
      <c r="G27" s="154"/>
      <c r="H27" s="154">
        <f>ROUND($D27/10,-3)</f>
        <v>14000</v>
      </c>
      <c r="I27" s="154">
        <f>ROUND($D27/10,-3)</f>
        <v>14000</v>
      </c>
      <c r="J27" s="154">
        <f>ROUND($D27/10,-3)</f>
        <v>14000</v>
      </c>
      <c r="K27" s="154">
        <f>ROUND($D27/10,-3)</f>
        <v>14000</v>
      </c>
      <c r="L27" s="154"/>
      <c r="M27" s="154">
        <f>ROUND($D27/10,-3)</f>
        <v>14000</v>
      </c>
      <c r="N27" s="154">
        <f>ROUND($D27/10,-3)</f>
        <v>14000</v>
      </c>
      <c r="O27" s="154">
        <f>ROUND($D27/10,-3)</f>
        <v>14000</v>
      </c>
      <c r="P27" s="154">
        <f>ROUND($D27/10,-3)</f>
        <v>14000</v>
      </c>
      <c r="Q27" s="154">
        <f t="shared" si="7"/>
        <v>9000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447000</v>
      </c>
      <c r="E28" s="154" t="s">
        <v>744</v>
      </c>
      <c r="F28" s="154">
        <f t="shared" ref="F28:F34" si="9">ROUND($D28/12,0)</f>
        <v>37250</v>
      </c>
      <c r="G28" s="154">
        <f t="shared" si="2"/>
        <v>37250</v>
      </c>
      <c r="H28" s="154">
        <f t="shared" si="2"/>
        <v>37250</v>
      </c>
      <c r="I28" s="154">
        <f t="shared" si="2"/>
        <v>37250</v>
      </c>
      <c r="J28" s="154">
        <f t="shared" si="2"/>
        <v>37250</v>
      </c>
      <c r="K28" s="154">
        <f t="shared" si="2"/>
        <v>37250</v>
      </c>
      <c r="L28" s="154">
        <f t="shared" si="2"/>
        <v>37250</v>
      </c>
      <c r="M28" s="154">
        <f t="shared" si="2"/>
        <v>37250</v>
      </c>
      <c r="N28" s="154">
        <f t="shared" si="2"/>
        <v>37250</v>
      </c>
      <c r="O28" s="154">
        <f t="shared" si="2"/>
        <v>37250</v>
      </c>
      <c r="P28" s="154">
        <f t="shared" si="2"/>
        <v>37250</v>
      </c>
      <c r="Q28" s="154">
        <f t="shared" si="7"/>
        <v>37250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ref="G29:P34" si="10">ROUND($D29/12,0)</f>
        <v>1333</v>
      </c>
      <c r="H29" s="154">
        <f t="shared" si="10"/>
        <v>1333</v>
      </c>
      <c r="I29" s="154">
        <f t="shared" si="10"/>
        <v>1333</v>
      </c>
      <c r="J29" s="154">
        <f t="shared" si="10"/>
        <v>1333</v>
      </c>
      <c r="K29" s="154">
        <f t="shared" si="10"/>
        <v>1333</v>
      </c>
      <c r="L29" s="154">
        <f t="shared" si="10"/>
        <v>1333</v>
      </c>
      <c r="M29" s="154">
        <f t="shared" si="10"/>
        <v>1333</v>
      </c>
      <c r="N29" s="154">
        <f t="shared" si="10"/>
        <v>1333</v>
      </c>
      <c r="O29" s="154">
        <f t="shared" si="10"/>
        <v>1333</v>
      </c>
      <c r="P29" s="154">
        <f t="shared" si="10"/>
        <v>1333</v>
      </c>
      <c r="Q29" s="154">
        <f t="shared" si="7"/>
        <v>1337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32000</v>
      </c>
      <c r="E30" s="154" t="s">
        <v>744</v>
      </c>
      <c r="F30" s="154">
        <f t="shared" si="9"/>
        <v>2667</v>
      </c>
      <c r="G30" s="154">
        <f t="shared" si="10"/>
        <v>2667</v>
      </c>
      <c r="H30" s="154">
        <f t="shared" si="10"/>
        <v>2667</v>
      </c>
      <c r="I30" s="154">
        <f t="shared" si="10"/>
        <v>2667</v>
      </c>
      <c r="J30" s="154">
        <f t="shared" si="10"/>
        <v>2667</v>
      </c>
      <c r="K30" s="154">
        <f t="shared" si="10"/>
        <v>2667</v>
      </c>
      <c r="L30" s="154">
        <f t="shared" si="10"/>
        <v>2667</v>
      </c>
      <c r="M30" s="154">
        <f t="shared" si="10"/>
        <v>2667</v>
      </c>
      <c r="N30" s="154">
        <f t="shared" si="10"/>
        <v>2667</v>
      </c>
      <c r="O30" s="154">
        <f t="shared" si="10"/>
        <v>2667</v>
      </c>
      <c r="P30" s="154">
        <f t="shared" si="10"/>
        <v>2667</v>
      </c>
      <c r="Q30" s="154">
        <f t="shared" si="7"/>
        <v>2663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57000</v>
      </c>
      <c r="E31" s="154" t="s">
        <v>744</v>
      </c>
      <c r="F31" s="154">
        <f t="shared" si="9"/>
        <v>4750</v>
      </c>
      <c r="G31" s="154">
        <f t="shared" si="10"/>
        <v>4750</v>
      </c>
      <c r="H31" s="154">
        <f t="shared" si="10"/>
        <v>4750</v>
      </c>
      <c r="I31" s="154">
        <f t="shared" si="10"/>
        <v>4750</v>
      </c>
      <c r="J31" s="154">
        <f t="shared" si="10"/>
        <v>4750</v>
      </c>
      <c r="K31" s="154">
        <f t="shared" si="10"/>
        <v>4750</v>
      </c>
      <c r="L31" s="154">
        <f t="shared" si="10"/>
        <v>4750</v>
      </c>
      <c r="M31" s="154">
        <f t="shared" si="10"/>
        <v>4750</v>
      </c>
      <c r="N31" s="154">
        <f t="shared" si="10"/>
        <v>4750</v>
      </c>
      <c r="O31" s="154">
        <f t="shared" si="10"/>
        <v>4750</v>
      </c>
      <c r="P31" s="154">
        <f t="shared" si="10"/>
        <v>4750</v>
      </c>
      <c r="Q31" s="154">
        <f t="shared" si="7"/>
        <v>4750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29000</v>
      </c>
      <c r="E32" s="154" t="s">
        <v>744</v>
      </c>
      <c r="F32" s="154">
        <f t="shared" si="9"/>
        <v>2417</v>
      </c>
      <c r="G32" s="154">
        <f t="shared" si="10"/>
        <v>2417</v>
      </c>
      <c r="H32" s="154">
        <f t="shared" si="10"/>
        <v>2417</v>
      </c>
      <c r="I32" s="154">
        <f t="shared" si="10"/>
        <v>2417</v>
      </c>
      <c r="J32" s="154">
        <f t="shared" si="10"/>
        <v>2417</v>
      </c>
      <c r="K32" s="154">
        <f t="shared" si="10"/>
        <v>2417</v>
      </c>
      <c r="L32" s="154">
        <f t="shared" si="10"/>
        <v>2417</v>
      </c>
      <c r="M32" s="154">
        <f t="shared" si="10"/>
        <v>2417</v>
      </c>
      <c r="N32" s="154">
        <f t="shared" si="10"/>
        <v>2417</v>
      </c>
      <c r="O32" s="154">
        <f t="shared" si="10"/>
        <v>2417</v>
      </c>
      <c r="P32" s="154">
        <f t="shared" si="10"/>
        <v>2417</v>
      </c>
      <c r="Q32" s="154">
        <f t="shared" si="7"/>
        <v>2413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92000</v>
      </c>
      <c r="E33" s="154" t="s">
        <v>744</v>
      </c>
      <c r="F33" s="154">
        <f t="shared" si="9"/>
        <v>7667</v>
      </c>
      <c r="G33" s="154">
        <f t="shared" si="10"/>
        <v>7667</v>
      </c>
      <c r="H33" s="154">
        <f t="shared" si="10"/>
        <v>7667</v>
      </c>
      <c r="I33" s="154">
        <f t="shared" si="10"/>
        <v>7667</v>
      </c>
      <c r="J33" s="154">
        <f t="shared" si="10"/>
        <v>7667</v>
      </c>
      <c r="K33" s="154">
        <f t="shared" si="10"/>
        <v>7667</v>
      </c>
      <c r="L33" s="154">
        <f t="shared" si="10"/>
        <v>7667</v>
      </c>
      <c r="M33" s="154">
        <f t="shared" si="10"/>
        <v>7667</v>
      </c>
      <c r="N33" s="154">
        <f t="shared" si="10"/>
        <v>7667</v>
      </c>
      <c r="O33" s="154">
        <f t="shared" si="10"/>
        <v>7667</v>
      </c>
      <c r="P33" s="154">
        <f t="shared" si="10"/>
        <v>7667</v>
      </c>
      <c r="Q33" s="154">
        <f t="shared" si="7"/>
        <v>7663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54000</v>
      </c>
      <c r="E34" s="154" t="s">
        <v>744</v>
      </c>
      <c r="F34" s="154">
        <f t="shared" si="9"/>
        <v>4500</v>
      </c>
      <c r="G34" s="154">
        <f t="shared" si="10"/>
        <v>4500</v>
      </c>
      <c r="H34" s="154">
        <f t="shared" si="10"/>
        <v>4500</v>
      </c>
      <c r="I34" s="154">
        <f t="shared" si="10"/>
        <v>4500</v>
      </c>
      <c r="J34" s="154">
        <f t="shared" si="10"/>
        <v>4500</v>
      </c>
      <c r="K34" s="154">
        <f t="shared" si="10"/>
        <v>4500</v>
      </c>
      <c r="L34" s="154">
        <f t="shared" si="10"/>
        <v>4500</v>
      </c>
      <c r="M34" s="154">
        <f t="shared" si="10"/>
        <v>4500</v>
      </c>
      <c r="N34" s="154">
        <f t="shared" si="10"/>
        <v>4500</v>
      </c>
      <c r="O34" s="154">
        <f t="shared" si="10"/>
        <v>4500</v>
      </c>
      <c r="P34" s="154">
        <f t="shared" si="10"/>
        <v>4500</v>
      </c>
      <c r="Q34" s="154">
        <f t="shared" si="7"/>
        <v>4500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130000</v>
      </c>
      <c r="E37" s="154" t="s">
        <v>201</v>
      </c>
      <c r="F37" s="154">
        <f>ROUND($D37/2,-3)</f>
        <v>65000</v>
      </c>
      <c r="G37" s="154"/>
      <c r="H37" s="154"/>
      <c r="I37" s="154"/>
      <c r="J37" s="154"/>
      <c r="K37" s="154"/>
      <c r="L37" s="154">
        <f>D37-F37</f>
        <v>65000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992000</v>
      </c>
      <c r="E38" s="242"/>
      <c r="F38" s="242">
        <f t="shared" ref="F38:P38" si="11">ROUND(SUM(F26:F37),-3)</f>
        <v>140000</v>
      </c>
      <c r="G38" s="242">
        <f t="shared" si="11"/>
        <v>61000</v>
      </c>
      <c r="H38" s="242">
        <f t="shared" si="11"/>
        <v>75000</v>
      </c>
      <c r="I38" s="242">
        <f t="shared" si="11"/>
        <v>75000</v>
      </c>
      <c r="J38" s="242">
        <f t="shared" si="11"/>
        <v>75000</v>
      </c>
      <c r="K38" s="242">
        <f t="shared" si="11"/>
        <v>75000</v>
      </c>
      <c r="L38" s="242">
        <f t="shared" si="11"/>
        <v>126000</v>
      </c>
      <c r="M38" s="242">
        <f t="shared" si="11"/>
        <v>75000</v>
      </c>
      <c r="N38" s="242">
        <f t="shared" si="11"/>
        <v>75000</v>
      </c>
      <c r="O38" s="242">
        <f t="shared" si="11"/>
        <v>75000</v>
      </c>
      <c r="P38" s="242">
        <f t="shared" si="11"/>
        <v>75000</v>
      </c>
      <c r="Q38" s="242">
        <f>D38-SUM(F38:P38)</f>
        <v>65000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2">ROUND(SUM(G39:G40),-3)</f>
        <v>0</v>
      </c>
      <c r="H41" s="242">
        <f t="shared" si="12"/>
        <v>0</v>
      </c>
      <c r="I41" s="242">
        <f t="shared" si="12"/>
        <v>0</v>
      </c>
      <c r="J41" s="242">
        <f t="shared" si="12"/>
        <v>0</v>
      </c>
      <c r="K41" s="242">
        <f t="shared" si="12"/>
        <v>0</v>
      </c>
      <c r="L41" s="242">
        <f t="shared" si="12"/>
        <v>0</v>
      </c>
      <c r="M41" s="242">
        <f t="shared" si="12"/>
        <v>0</v>
      </c>
      <c r="N41" s="242">
        <f t="shared" si="12"/>
        <v>0</v>
      </c>
      <c r="O41" s="242">
        <f t="shared" si="12"/>
        <v>0</v>
      </c>
      <c r="P41" s="242">
        <f t="shared" si="12"/>
        <v>0</v>
      </c>
      <c r="Q41" s="242">
        <f t="shared" si="12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3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3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208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3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3"/>
        <v>0</v>
      </c>
    </row>
    <row r="46" spans="1:18">
      <c r="A46" s="311"/>
      <c r="B46" s="240" t="s">
        <v>215</v>
      </c>
      <c r="C46" s="241"/>
      <c r="D46" s="242">
        <f>SUM(D43:D45)</f>
        <v>30000</v>
      </c>
      <c r="E46" s="242"/>
      <c r="F46" s="242">
        <f t="shared" ref="F46:P46" si="14">ROUND(SUM(F43:F45),-3)</f>
        <v>1000</v>
      </c>
      <c r="G46" s="242">
        <f t="shared" si="14"/>
        <v>0</v>
      </c>
      <c r="H46" s="242">
        <f t="shared" si="14"/>
        <v>0</v>
      </c>
      <c r="I46" s="242">
        <f t="shared" si="14"/>
        <v>18000</v>
      </c>
      <c r="J46" s="242">
        <f t="shared" si="14"/>
        <v>0</v>
      </c>
      <c r="K46" s="242">
        <f t="shared" si="14"/>
        <v>0</v>
      </c>
      <c r="L46" s="242">
        <f t="shared" si="14"/>
        <v>11000</v>
      </c>
      <c r="M46" s="242">
        <f t="shared" si="14"/>
        <v>0</v>
      </c>
      <c r="N46" s="242">
        <f t="shared" si="14"/>
        <v>0</v>
      </c>
      <c r="O46" s="242">
        <f t="shared" si="14"/>
        <v>0</v>
      </c>
      <c r="P46" s="242">
        <f t="shared" si="14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3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5">ROUND(SUM(G47),-3)</f>
        <v>0</v>
      </c>
      <c r="H48" s="242">
        <f t="shared" si="15"/>
        <v>0</v>
      </c>
      <c r="I48" s="242">
        <f t="shared" si="15"/>
        <v>0</v>
      </c>
      <c r="J48" s="242">
        <f t="shared" si="15"/>
        <v>0</v>
      </c>
      <c r="K48" s="242">
        <f t="shared" si="15"/>
        <v>6000</v>
      </c>
      <c r="L48" s="242">
        <f t="shared" si="15"/>
        <v>0</v>
      </c>
      <c r="M48" s="242">
        <f t="shared" si="15"/>
        <v>0</v>
      </c>
      <c r="N48" s="242">
        <f t="shared" si="15"/>
        <v>6000</v>
      </c>
      <c r="O48" s="242">
        <f t="shared" si="15"/>
        <v>0</v>
      </c>
      <c r="P48" s="242">
        <f t="shared" si="15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 t="shared" ref="D49:Q49" si="16">D25+D38+D46+D48</f>
        <v>3461000</v>
      </c>
      <c r="E49" s="154"/>
      <c r="F49" s="250">
        <f t="shared" si="16"/>
        <v>646000</v>
      </c>
      <c r="G49" s="250">
        <f t="shared" si="16"/>
        <v>230000</v>
      </c>
      <c r="H49" s="250">
        <f t="shared" si="16"/>
        <v>244000</v>
      </c>
      <c r="I49" s="250">
        <f t="shared" si="16"/>
        <v>262000</v>
      </c>
      <c r="J49" s="250">
        <f t="shared" si="16"/>
        <v>244000</v>
      </c>
      <c r="K49" s="250">
        <f t="shared" si="16"/>
        <v>250000</v>
      </c>
      <c r="L49" s="250">
        <f t="shared" si="16"/>
        <v>488000</v>
      </c>
      <c r="M49" s="250">
        <f t="shared" si="16"/>
        <v>244000</v>
      </c>
      <c r="N49" s="250">
        <f t="shared" si="16"/>
        <v>250000</v>
      </c>
      <c r="O49" s="250">
        <f t="shared" si="16"/>
        <v>241000</v>
      </c>
      <c r="P49" s="250">
        <f t="shared" si="16"/>
        <v>183000</v>
      </c>
      <c r="Q49" s="250">
        <f t="shared" si="16"/>
        <v>179000</v>
      </c>
      <c r="R49" s="154">
        <f t="shared" si="13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39368000</v>
      </c>
      <c r="E50" s="249" t="s">
        <v>210</v>
      </c>
      <c r="F50" s="154">
        <f>ROUND($D50/12*3,-3)</f>
        <v>9842000</v>
      </c>
      <c r="G50" s="154">
        <f>ROUND($D50/12,-3)</f>
        <v>3281000</v>
      </c>
      <c r="H50" s="154">
        <f t="shared" ref="H50:N54" si="17">ROUND($D50/12,-3)</f>
        <v>3281000</v>
      </c>
      <c r="I50" s="154">
        <f t="shared" si="17"/>
        <v>3281000</v>
      </c>
      <c r="J50" s="154">
        <f t="shared" si="17"/>
        <v>3281000</v>
      </c>
      <c r="K50" s="154">
        <f t="shared" si="17"/>
        <v>3281000</v>
      </c>
      <c r="L50" s="154">
        <f t="shared" si="17"/>
        <v>3281000</v>
      </c>
      <c r="M50" s="154">
        <f t="shared" si="17"/>
        <v>3281000</v>
      </c>
      <c r="N50" s="154">
        <f t="shared" si="17"/>
        <v>3281000</v>
      </c>
      <c r="O50" s="154">
        <f>D50-SUM(F50:N50)</f>
        <v>3278000</v>
      </c>
      <c r="P50" s="154"/>
      <c r="Q50" s="154"/>
      <c r="R50" s="154">
        <f t="shared" si="13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7"/>
        <v>65000</v>
      </c>
      <c r="I51" s="154">
        <f t="shared" si="17"/>
        <v>65000</v>
      </c>
      <c r="J51" s="154">
        <f t="shared" si="17"/>
        <v>65000</v>
      </c>
      <c r="K51" s="154">
        <f t="shared" si="17"/>
        <v>65000</v>
      </c>
      <c r="L51" s="154">
        <f t="shared" si="17"/>
        <v>65000</v>
      </c>
      <c r="M51" s="154">
        <f t="shared" si="17"/>
        <v>65000</v>
      </c>
      <c r="N51" s="154">
        <f t="shared" si="17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7"/>
        <v>99000</v>
      </c>
      <c r="I52" s="154">
        <f t="shared" si="17"/>
        <v>99000</v>
      </c>
      <c r="J52" s="154">
        <f t="shared" si="17"/>
        <v>99000</v>
      </c>
      <c r="K52" s="154">
        <f t="shared" si="17"/>
        <v>99000</v>
      </c>
      <c r="L52" s="154">
        <f t="shared" si="17"/>
        <v>99000</v>
      </c>
      <c r="M52" s="154">
        <f t="shared" si="17"/>
        <v>99000</v>
      </c>
      <c r="N52" s="154">
        <f t="shared" si="17"/>
        <v>99000</v>
      </c>
      <c r="O52" s="154">
        <f>D52-SUM(F52:N52)</f>
        <v>101000</v>
      </c>
      <c r="P52" s="154"/>
      <c r="Q52" s="154"/>
      <c r="R52" s="154">
        <f t="shared" si="13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7"/>
        <v>28000</v>
      </c>
      <c r="I53" s="154">
        <f t="shared" si="17"/>
        <v>28000</v>
      </c>
      <c r="J53" s="154">
        <f t="shared" si="17"/>
        <v>28000</v>
      </c>
      <c r="K53" s="154">
        <f t="shared" si="17"/>
        <v>28000</v>
      </c>
      <c r="L53" s="154">
        <f t="shared" si="17"/>
        <v>28000</v>
      </c>
      <c r="M53" s="154">
        <f t="shared" si="17"/>
        <v>28000</v>
      </c>
      <c r="N53" s="154">
        <f t="shared" si="17"/>
        <v>28000</v>
      </c>
      <c r="O53" s="154">
        <f>D53-SUM(F53:N53)</f>
        <v>29000</v>
      </c>
      <c r="P53" s="154"/>
      <c r="Q53" s="154"/>
      <c r="R53" s="154">
        <f t="shared" si="13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7"/>
        <v>0</v>
      </c>
      <c r="I54" s="154">
        <f t="shared" si="17"/>
        <v>0</v>
      </c>
      <c r="J54" s="154">
        <f t="shared" si="17"/>
        <v>0</v>
      </c>
      <c r="K54" s="154">
        <f t="shared" si="17"/>
        <v>0</v>
      </c>
      <c r="L54" s="154">
        <f t="shared" si="17"/>
        <v>0</v>
      </c>
      <c r="M54" s="154">
        <f t="shared" si="17"/>
        <v>0</v>
      </c>
      <c r="N54" s="154">
        <f t="shared" si="17"/>
        <v>0</v>
      </c>
      <c r="O54" s="154">
        <f>D54-SUM(F54:N54)</f>
        <v>0</v>
      </c>
      <c r="P54" s="154"/>
      <c r="Q54" s="154"/>
      <c r="R54" s="154">
        <f t="shared" si="13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103000</v>
      </c>
      <c r="E55" s="154" t="s">
        <v>744</v>
      </c>
      <c r="F55" s="154">
        <f t="shared" ref="F55:P61" si="18">ROUND($D55/12,0)</f>
        <v>8583</v>
      </c>
      <c r="G55" s="154">
        <f t="shared" si="18"/>
        <v>8583</v>
      </c>
      <c r="H55" s="154">
        <f t="shared" si="18"/>
        <v>8583</v>
      </c>
      <c r="I55" s="154">
        <f t="shared" si="18"/>
        <v>8583</v>
      </c>
      <c r="J55" s="154">
        <f t="shared" si="18"/>
        <v>8583</v>
      </c>
      <c r="K55" s="154">
        <f t="shared" si="18"/>
        <v>8583</v>
      </c>
      <c r="L55" s="154">
        <f t="shared" si="18"/>
        <v>8583</v>
      </c>
      <c r="M55" s="154">
        <f t="shared" si="18"/>
        <v>8583</v>
      </c>
      <c r="N55" s="154">
        <f t="shared" si="18"/>
        <v>8583</v>
      </c>
      <c r="O55" s="154">
        <f t="shared" si="18"/>
        <v>8583</v>
      </c>
      <c r="P55" s="154">
        <f t="shared" si="18"/>
        <v>8583</v>
      </c>
      <c r="Q55" s="154">
        <f t="shared" ref="Q55:Q61" si="19">D55-SUM(F55:P55)</f>
        <v>8587</v>
      </c>
      <c r="R55" s="154">
        <f t="shared" si="13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414000</v>
      </c>
      <c r="E56" s="154" t="s">
        <v>744</v>
      </c>
      <c r="F56" s="154">
        <f t="shared" si="18"/>
        <v>34500</v>
      </c>
      <c r="G56" s="154">
        <f t="shared" si="18"/>
        <v>34500</v>
      </c>
      <c r="H56" s="154">
        <f t="shared" si="18"/>
        <v>34500</v>
      </c>
      <c r="I56" s="154">
        <f t="shared" si="18"/>
        <v>34500</v>
      </c>
      <c r="J56" s="154">
        <f t="shared" si="18"/>
        <v>34500</v>
      </c>
      <c r="K56" s="154">
        <f t="shared" si="18"/>
        <v>34500</v>
      </c>
      <c r="L56" s="154">
        <f t="shared" si="18"/>
        <v>34500</v>
      </c>
      <c r="M56" s="154">
        <f t="shared" si="18"/>
        <v>34500</v>
      </c>
      <c r="N56" s="154">
        <f t="shared" si="18"/>
        <v>34500</v>
      </c>
      <c r="O56" s="154">
        <f t="shared" si="18"/>
        <v>34500</v>
      </c>
      <c r="P56" s="154">
        <f t="shared" si="18"/>
        <v>34500</v>
      </c>
      <c r="Q56" s="154">
        <f t="shared" si="19"/>
        <v>34500</v>
      </c>
      <c r="R56" s="154">
        <f t="shared" si="13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8"/>
        <v>6000</v>
      </c>
      <c r="G57" s="154">
        <f t="shared" si="18"/>
        <v>6000</v>
      </c>
      <c r="H57" s="154">
        <f t="shared" si="18"/>
        <v>6000</v>
      </c>
      <c r="I57" s="154">
        <f t="shared" si="18"/>
        <v>6000</v>
      </c>
      <c r="J57" s="154">
        <f t="shared" si="18"/>
        <v>6000</v>
      </c>
      <c r="K57" s="154">
        <f t="shared" si="18"/>
        <v>6000</v>
      </c>
      <c r="L57" s="154">
        <f t="shared" si="18"/>
        <v>6000</v>
      </c>
      <c r="M57" s="154">
        <f t="shared" si="18"/>
        <v>6000</v>
      </c>
      <c r="N57" s="154">
        <f t="shared" si="18"/>
        <v>6000</v>
      </c>
      <c r="O57" s="154">
        <f t="shared" si="18"/>
        <v>6000</v>
      </c>
      <c r="P57" s="154">
        <f t="shared" si="18"/>
        <v>6000</v>
      </c>
      <c r="Q57" s="154">
        <f t="shared" si="19"/>
        <v>6000</v>
      </c>
      <c r="R57" s="154">
        <f t="shared" si="13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8"/>
        <v>5250</v>
      </c>
      <c r="G58" s="154">
        <f t="shared" si="18"/>
        <v>5250</v>
      </c>
      <c r="H58" s="154">
        <f t="shared" si="18"/>
        <v>5250</v>
      </c>
      <c r="I58" s="154">
        <f t="shared" si="18"/>
        <v>5250</v>
      </c>
      <c r="J58" s="154">
        <f t="shared" si="18"/>
        <v>5250</v>
      </c>
      <c r="K58" s="154">
        <f t="shared" si="18"/>
        <v>5250</v>
      </c>
      <c r="L58" s="154">
        <f t="shared" si="18"/>
        <v>5250</v>
      </c>
      <c r="M58" s="154">
        <f t="shared" si="18"/>
        <v>5250</v>
      </c>
      <c r="N58" s="154">
        <f t="shared" si="18"/>
        <v>5250</v>
      </c>
      <c r="O58" s="154">
        <f t="shared" si="18"/>
        <v>5250</v>
      </c>
      <c r="P58" s="154">
        <f t="shared" si="18"/>
        <v>5250</v>
      </c>
      <c r="Q58" s="154">
        <f t="shared" si="19"/>
        <v>5250</v>
      </c>
      <c r="R58" s="154">
        <f t="shared" si="13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108000</v>
      </c>
      <c r="E59" s="154" t="s">
        <v>744</v>
      </c>
      <c r="F59" s="154">
        <f t="shared" si="18"/>
        <v>9000</v>
      </c>
      <c r="G59" s="154">
        <f t="shared" si="18"/>
        <v>9000</v>
      </c>
      <c r="H59" s="154">
        <f t="shared" si="18"/>
        <v>9000</v>
      </c>
      <c r="I59" s="154">
        <f t="shared" si="18"/>
        <v>9000</v>
      </c>
      <c r="J59" s="154">
        <f t="shared" si="18"/>
        <v>9000</v>
      </c>
      <c r="K59" s="154">
        <f t="shared" si="18"/>
        <v>9000</v>
      </c>
      <c r="L59" s="154">
        <f t="shared" si="18"/>
        <v>9000</v>
      </c>
      <c r="M59" s="154">
        <f t="shared" si="18"/>
        <v>9000</v>
      </c>
      <c r="N59" s="154">
        <f t="shared" si="18"/>
        <v>9000</v>
      </c>
      <c r="O59" s="154">
        <f t="shared" si="18"/>
        <v>9000</v>
      </c>
      <c r="P59" s="154">
        <f t="shared" si="18"/>
        <v>9000</v>
      </c>
      <c r="Q59" s="154">
        <f t="shared" si="19"/>
        <v>9000</v>
      </c>
      <c r="R59" s="154">
        <f t="shared" si="13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8"/>
        <v>0</v>
      </c>
      <c r="G60" s="154">
        <f t="shared" si="18"/>
        <v>0</v>
      </c>
      <c r="H60" s="154">
        <f t="shared" si="18"/>
        <v>0</v>
      </c>
      <c r="I60" s="154">
        <f t="shared" si="18"/>
        <v>0</v>
      </c>
      <c r="J60" s="154">
        <f t="shared" si="18"/>
        <v>0</v>
      </c>
      <c r="K60" s="154">
        <f t="shared" si="18"/>
        <v>0</v>
      </c>
      <c r="L60" s="154">
        <f t="shared" si="18"/>
        <v>0</v>
      </c>
      <c r="M60" s="154">
        <f t="shared" si="18"/>
        <v>0</v>
      </c>
      <c r="N60" s="154">
        <f t="shared" si="18"/>
        <v>0</v>
      </c>
      <c r="O60" s="154">
        <f t="shared" si="18"/>
        <v>0</v>
      </c>
      <c r="P60" s="154">
        <f t="shared" si="18"/>
        <v>0</v>
      </c>
      <c r="Q60" s="154">
        <f t="shared" si="19"/>
        <v>0</v>
      </c>
      <c r="R60" s="154">
        <f t="shared" si="13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8"/>
        <v>0</v>
      </c>
      <c r="G61" s="154">
        <f t="shared" si="18"/>
        <v>0</v>
      </c>
      <c r="H61" s="154">
        <f t="shared" si="18"/>
        <v>0</v>
      </c>
      <c r="I61" s="154">
        <f t="shared" si="18"/>
        <v>0</v>
      </c>
      <c r="J61" s="154">
        <f t="shared" si="18"/>
        <v>0</v>
      </c>
      <c r="K61" s="154">
        <f t="shared" si="18"/>
        <v>0</v>
      </c>
      <c r="L61" s="154">
        <f t="shared" si="18"/>
        <v>0</v>
      </c>
      <c r="M61" s="154">
        <f t="shared" si="18"/>
        <v>0</v>
      </c>
      <c r="N61" s="154">
        <f t="shared" si="18"/>
        <v>0</v>
      </c>
      <c r="O61" s="154">
        <f t="shared" si="18"/>
        <v>0</v>
      </c>
      <c r="P61" s="154">
        <f t="shared" si="18"/>
        <v>0</v>
      </c>
      <c r="Q61" s="154">
        <f t="shared" si="19"/>
        <v>0</v>
      </c>
      <c r="R61" s="154">
        <f t="shared" si="13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4196000</v>
      </c>
      <c r="E62" s="154" t="s">
        <v>205</v>
      </c>
      <c r="F62" s="154"/>
      <c r="G62" s="154"/>
      <c r="H62" s="154"/>
      <c r="I62" s="154">
        <f>ROUND($D62/5,-3)</f>
        <v>839000</v>
      </c>
      <c r="J62" s="154"/>
      <c r="K62" s="154"/>
      <c r="L62" s="154"/>
      <c r="M62" s="154"/>
      <c r="N62" s="154">
        <f>D62-I62</f>
        <v>3357000</v>
      </c>
      <c r="O62" s="154"/>
      <c r="P62" s="154"/>
      <c r="Q62" s="154"/>
      <c r="R62" s="154">
        <f t="shared" si="13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4868000</v>
      </c>
      <c r="E63" s="154" t="s">
        <v>203</v>
      </c>
      <c r="F63" s="154">
        <f>D63</f>
        <v>4868000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3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3379000</v>
      </c>
      <c r="E64" s="249" t="s">
        <v>210</v>
      </c>
      <c r="F64" s="154">
        <f>ROUND($D64/12*3,-3)</f>
        <v>845000</v>
      </c>
      <c r="G64" s="154">
        <f>ROUND($D64/12,-3)</f>
        <v>282000</v>
      </c>
      <c r="H64" s="154">
        <f t="shared" ref="H64:N66" si="20">ROUND($D64/12,-3)</f>
        <v>282000</v>
      </c>
      <c r="I64" s="154">
        <f t="shared" si="20"/>
        <v>282000</v>
      </c>
      <c r="J64" s="154">
        <f t="shared" si="20"/>
        <v>282000</v>
      </c>
      <c r="K64" s="154">
        <f t="shared" si="20"/>
        <v>282000</v>
      </c>
      <c r="L64" s="154">
        <f t="shared" si="20"/>
        <v>282000</v>
      </c>
      <c r="M64" s="154">
        <f t="shared" si="20"/>
        <v>282000</v>
      </c>
      <c r="N64" s="154">
        <f t="shared" si="20"/>
        <v>282000</v>
      </c>
      <c r="O64" s="154">
        <f>D64-SUM(F64:N64)</f>
        <v>278000</v>
      </c>
      <c r="P64" s="154"/>
      <c r="Q64" s="154"/>
      <c r="R64" s="154">
        <f t="shared" si="13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1020000</v>
      </c>
      <c r="E65" s="249" t="s">
        <v>210</v>
      </c>
      <c r="F65" s="154">
        <f>ROUND($D65/12*3,-3)</f>
        <v>255000</v>
      </c>
      <c r="G65" s="154">
        <f>ROUND($D65/12,-3)</f>
        <v>85000</v>
      </c>
      <c r="H65" s="154">
        <f t="shared" si="20"/>
        <v>85000</v>
      </c>
      <c r="I65" s="154">
        <f t="shared" si="20"/>
        <v>85000</v>
      </c>
      <c r="J65" s="154">
        <f t="shared" si="20"/>
        <v>85000</v>
      </c>
      <c r="K65" s="154">
        <f t="shared" si="20"/>
        <v>85000</v>
      </c>
      <c r="L65" s="154">
        <f t="shared" si="20"/>
        <v>85000</v>
      </c>
      <c r="M65" s="154">
        <f t="shared" si="20"/>
        <v>85000</v>
      </c>
      <c r="N65" s="154">
        <f t="shared" si="20"/>
        <v>85000</v>
      </c>
      <c r="O65" s="154">
        <f>D65-SUM(F65:N65)</f>
        <v>85000</v>
      </c>
      <c r="P65" s="154"/>
      <c r="Q65" s="154"/>
      <c r="R65" s="154">
        <f t="shared" si="13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2703000</v>
      </c>
      <c r="E66" s="249" t="s">
        <v>210</v>
      </c>
      <c r="F66" s="154">
        <f>ROUND($D66/12*3,-3)</f>
        <v>676000</v>
      </c>
      <c r="G66" s="154">
        <f>ROUND($D66/12,-3)</f>
        <v>225000</v>
      </c>
      <c r="H66" s="154">
        <f t="shared" si="20"/>
        <v>225000</v>
      </c>
      <c r="I66" s="154">
        <f t="shared" si="20"/>
        <v>225000</v>
      </c>
      <c r="J66" s="154">
        <f t="shared" si="20"/>
        <v>225000</v>
      </c>
      <c r="K66" s="154">
        <f t="shared" si="20"/>
        <v>225000</v>
      </c>
      <c r="L66" s="154">
        <f t="shared" si="20"/>
        <v>225000</v>
      </c>
      <c r="M66" s="154">
        <f t="shared" si="20"/>
        <v>225000</v>
      </c>
      <c r="N66" s="154">
        <f t="shared" si="20"/>
        <v>225000</v>
      </c>
      <c r="O66" s="154">
        <f>D66-SUM(F66:N66)</f>
        <v>227000</v>
      </c>
      <c r="P66" s="154"/>
      <c r="Q66" s="154"/>
      <c r="R66" s="154">
        <f t="shared" si="13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56000</v>
      </c>
      <c r="E67" s="154" t="s">
        <v>204</v>
      </c>
      <c r="F67" s="154"/>
      <c r="G67" s="154"/>
      <c r="H67" s="154">
        <f>D67</f>
        <v>56000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3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520000</v>
      </c>
      <c r="E68" s="154" t="s">
        <v>203</v>
      </c>
      <c r="F68" s="154">
        <f>D68</f>
        <v>520000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3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3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59179000</v>
      </c>
      <c r="E71" s="242"/>
      <c r="F71" s="242">
        <f>ROUND(SUM(F50:F69),-3)</f>
        <v>17646000</v>
      </c>
      <c r="G71" s="242">
        <f t="shared" ref="G71:P71" si="21">ROUND(SUM(G50:G69),-3)</f>
        <v>4128000</v>
      </c>
      <c r="H71" s="242">
        <f t="shared" si="21"/>
        <v>4184000</v>
      </c>
      <c r="I71" s="242">
        <f t="shared" si="21"/>
        <v>4967000</v>
      </c>
      <c r="J71" s="242">
        <f t="shared" si="21"/>
        <v>4128000</v>
      </c>
      <c r="K71" s="242">
        <f t="shared" si="21"/>
        <v>4128000</v>
      </c>
      <c r="L71" s="242">
        <f t="shared" si="21"/>
        <v>4128000</v>
      </c>
      <c r="M71" s="242">
        <f t="shared" si="21"/>
        <v>4128000</v>
      </c>
      <c r="N71" s="242">
        <f t="shared" si="21"/>
        <v>7485000</v>
      </c>
      <c r="O71" s="242">
        <f t="shared" si="21"/>
        <v>4127000</v>
      </c>
      <c r="P71" s="242">
        <f t="shared" si="21"/>
        <v>63000</v>
      </c>
      <c r="Q71" s="242">
        <f>D71-SUM(F71:P71)</f>
        <v>67000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3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10198000</v>
      </c>
      <c r="E73" s="249" t="s">
        <v>210</v>
      </c>
      <c r="F73" s="154">
        <f>ROUND($D73/12*3,-3)</f>
        <v>2550000</v>
      </c>
      <c r="G73" s="154">
        <f>ROUND($D73/12,-3)</f>
        <v>850000</v>
      </c>
      <c r="H73" s="154">
        <f t="shared" ref="H73:N76" si="22">ROUND($D73/12,-3)</f>
        <v>850000</v>
      </c>
      <c r="I73" s="154">
        <f t="shared" si="22"/>
        <v>850000</v>
      </c>
      <c r="J73" s="154">
        <f t="shared" si="22"/>
        <v>850000</v>
      </c>
      <c r="K73" s="154">
        <f t="shared" si="22"/>
        <v>850000</v>
      </c>
      <c r="L73" s="154">
        <f t="shared" si="22"/>
        <v>850000</v>
      </c>
      <c r="M73" s="154">
        <f t="shared" si="22"/>
        <v>850000</v>
      </c>
      <c r="N73" s="154">
        <f t="shared" si="22"/>
        <v>850000</v>
      </c>
      <c r="O73" s="154">
        <f>D73-SUM(F73:N73)</f>
        <v>848000</v>
      </c>
      <c r="P73" s="154"/>
      <c r="Q73" s="154"/>
      <c r="R73" s="154">
        <f t="shared" si="13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2"/>
        <v>0</v>
      </c>
      <c r="I74" s="154">
        <f t="shared" si="22"/>
        <v>0</v>
      </c>
      <c r="J74" s="154">
        <f t="shared" si="22"/>
        <v>0</v>
      </c>
      <c r="K74" s="154">
        <f t="shared" si="22"/>
        <v>0</v>
      </c>
      <c r="L74" s="154">
        <f t="shared" si="22"/>
        <v>0</v>
      </c>
      <c r="M74" s="154">
        <f t="shared" si="22"/>
        <v>0</v>
      </c>
      <c r="N74" s="154">
        <f t="shared" si="22"/>
        <v>0</v>
      </c>
      <c r="O74" s="154">
        <f>D74-SUM(F74:N74)</f>
        <v>0</v>
      </c>
      <c r="P74" s="154"/>
      <c r="Q74" s="154"/>
      <c r="R74" s="154">
        <f t="shared" si="13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2"/>
        <v>0</v>
      </c>
      <c r="I75" s="154">
        <f t="shared" si="22"/>
        <v>0</v>
      </c>
      <c r="J75" s="154">
        <f t="shared" si="22"/>
        <v>0</v>
      </c>
      <c r="K75" s="154">
        <f t="shared" si="22"/>
        <v>0</v>
      </c>
      <c r="L75" s="154">
        <f t="shared" si="22"/>
        <v>0</v>
      </c>
      <c r="M75" s="154">
        <f t="shared" si="22"/>
        <v>0</v>
      </c>
      <c r="N75" s="154">
        <f t="shared" si="22"/>
        <v>0</v>
      </c>
      <c r="O75" s="154">
        <f>D75-SUM(F75:N75)</f>
        <v>0</v>
      </c>
      <c r="P75" s="154"/>
      <c r="Q75" s="154"/>
      <c r="R75" s="154">
        <f t="shared" si="13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346000</v>
      </c>
      <c r="E76" s="249" t="s">
        <v>210</v>
      </c>
      <c r="F76" s="154">
        <f>ROUND($D76/12*3,-3)</f>
        <v>87000</v>
      </c>
      <c r="G76" s="154">
        <f>ROUND($D76/12,-3)</f>
        <v>29000</v>
      </c>
      <c r="H76" s="154">
        <f t="shared" si="22"/>
        <v>29000</v>
      </c>
      <c r="I76" s="154">
        <f t="shared" si="22"/>
        <v>29000</v>
      </c>
      <c r="J76" s="154">
        <f t="shared" si="22"/>
        <v>29000</v>
      </c>
      <c r="K76" s="154">
        <f t="shared" si="22"/>
        <v>29000</v>
      </c>
      <c r="L76" s="154">
        <f t="shared" si="22"/>
        <v>29000</v>
      </c>
      <c r="M76" s="154">
        <f t="shared" si="22"/>
        <v>29000</v>
      </c>
      <c r="N76" s="154">
        <f t="shared" si="22"/>
        <v>29000</v>
      </c>
      <c r="O76" s="154">
        <f>D76-SUM(F76:N76)</f>
        <v>27000</v>
      </c>
      <c r="P76" s="154"/>
      <c r="Q76" s="154"/>
      <c r="R76" s="154">
        <f t="shared" si="13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10544000</v>
      </c>
      <c r="E77" s="242"/>
      <c r="F77" s="242">
        <f>ROUND(SUM(F72:F76),-3)</f>
        <v>2637000</v>
      </c>
      <c r="G77" s="242">
        <f t="shared" ref="G77:N77" si="23">ROUND(SUM(G72:G76),-3)</f>
        <v>879000</v>
      </c>
      <c r="H77" s="242">
        <f t="shared" si="23"/>
        <v>879000</v>
      </c>
      <c r="I77" s="242">
        <f t="shared" si="23"/>
        <v>879000</v>
      </c>
      <c r="J77" s="242">
        <f t="shared" si="23"/>
        <v>879000</v>
      </c>
      <c r="K77" s="242">
        <f t="shared" si="23"/>
        <v>879000</v>
      </c>
      <c r="L77" s="242">
        <f t="shared" si="23"/>
        <v>879000</v>
      </c>
      <c r="M77" s="242">
        <f t="shared" si="23"/>
        <v>879000</v>
      </c>
      <c r="N77" s="242">
        <f t="shared" si="23"/>
        <v>879000</v>
      </c>
      <c r="O77" s="242">
        <f>D77-SUM(F77:N77)</f>
        <v>875000</v>
      </c>
      <c r="P77" s="242">
        <f>SUM(P72:P76)</f>
        <v>0</v>
      </c>
      <c r="Q77" s="242">
        <f>SUM(Q72:Q76)</f>
        <v>0</v>
      </c>
      <c r="R77" s="242">
        <f t="shared" ref="R77:R83" si="24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69723000</v>
      </c>
      <c r="E78" s="242"/>
      <c r="F78" s="242">
        <f>F77+F71</f>
        <v>20283000</v>
      </c>
      <c r="G78" s="242">
        <f t="shared" ref="G78:R78" si="25">G77+G71</f>
        <v>5007000</v>
      </c>
      <c r="H78" s="242">
        <f t="shared" si="25"/>
        <v>5063000</v>
      </c>
      <c r="I78" s="242">
        <f t="shared" si="25"/>
        <v>5846000</v>
      </c>
      <c r="J78" s="242">
        <f t="shared" si="25"/>
        <v>5007000</v>
      </c>
      <c r="K78" s="242">
        <f t="shared" si="25"/>
        <v>5007000</v>
      </c>
      <c r="L78" s="242">
        <f t="shared" si="25"/>
        <v>5007000</v>
      </c>
      <c r="M78" s="242">
        <f t="shared" si="25"/>
        <v>5007000</v>
      </c>
      <c r="N78" s="242">
        <f t="shared" si="25"/>
        <v>8364000</v>
      </c>
      <c r="O78" s="242">
        <f t="shared" si="25"/>
        <v>5002000</v>
      </c>
      <c r="P78" s="242">
        <f t="shared" si="25"/>
        <v>63000</v>
      </c>
      <c r="Q78" s="242">
        <f t="shared" si="25"/>
        <v>67000</v>
      </c>
      <c r="R78" s="242">
        <f t="shared" si="25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4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4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4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4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6">SUM(G79:G82)</f>
        <v>0</v>
      </c>
      <c r="H83" s="251">
        <f t="shared" si="26"/>
        <v>0</v>
      </c>
      <c r="I83" s="251">
        <f t="shared" si="26"/>
        <v>0</v>
      </c>
      <c r="J83" s="251">
        <f t="shared" si="26"/>
        <v>0</v>
      </c>
      <c r="K83" s="251">
        <f t="shared" si="26"/>
        <v>0</v>
      </c>
      <c r="L83" s="251">
        <f t="shared" si="26"/>
        <v>0</v>
      </c>
      <c r="M83" s="251">
        <f t="shared" si="26"/>
        <v>0</v>
      </c>
      <c r="N83" s="251">
        <f t="shared" si="26"/>
        <v>0</v>
      </c>
      <c r="O83" s="251">
        <f t="shared" si="26"/>
        <v>0</v>
      </c>
      <c r="P83" s="251">
        <f t="shared" si="26"/>
        <v>0</v>
      </c>
      <c r="Q83" s="251">
        <f t="shared" si="26"/>
        <v>0</v>
      </c>
      <c r="R83" s="251">
        <f t="shared" si="24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-134000</v>
      </c>
      <c r="E86" s="154"/>
      <c r="F86" s="154">
        <f>D86</f>
        <v>-134000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73050000</v>
      </c>
      <c r="E87" s="154"/>
      <c r="F87" s="154">
        <f>F88+F89+F90+F91</f>
        <v>20795000</v>
      </c>
      <c r="G87" s="154">
        <f t="shared" ref="G87:Q87" si="27">G88+G89+G90+G91</f>
        <v>5237000</v>
      </c>
      <c r="H87" s="154">
        <f t="shared" si="27"/>
        <v>5307000</v>
      </c>
      <c r="I87" s="154">
        <f t="shared" si="27"/>
        <v>6108000</v>
      </c>
      <c r="J87" s="154">
        <f t="shared" si="27"/>
        <v>5251000</v>
      </c>
      <c r="K87" s="154">
        <f t="shared" si="27"/>
        <v>5257000</v>
      </c>
      <c r="L87" s="154">
        <f t="shared" si="27"/>
        <v>5495000</v>
      </c>
      <c r="M87" s="154">
        <f t="shared" si="27"/>
        <v>5251000</v>
      </c>
      <c r="N87" s="154">
        <f t="shared" si="27"/>
        <v>8614000</v>
      </c>
      <c r="O87" s="154">
        <f t="shared" si="27"/>
        <v>5243000</v>
      </c>
      <c r="P87" s="154">
        <f t="shared" si="27"/>
        <v>246000</v>
      </c>
      <c r="Q87" s="154">
        <f t="shared" si="27"/>
        <v>246000</v>
      </c>
      <c r="R87" s="154">
        <f t="shared" ref="R87:R94" si="28">SUM(F87:Q87)-D87</f>
        <v>0</v>
      </c>
    </row>
    <row r="88" spans="1:18">
      <c r="B88" s="8" t="s">
        <v>399</v>
      </c>
      <c r="C88" s="8"/>
      <c r="D88" s="242">
        <f>HLOOKUP(D1,基金來源明細表!C:CY,2,FALSE)</f>
        <v>263000</v>
      </c>
      <c r="E88" s="242" t="s">
        <v>201</v>
      </c>
      <c r="F88" s="242">
        <f>ROUND($D88/2,-3)</f>
        <v>132000</v>
      </c>
      <c r="G88" s="242"/>
      <c r="H88" s="242"/>
      <c r="I88" s="242"/>
      <c r="J88" s="242"/>
      <c r="K88" s="242"/>
      <c r="L88" s="242">
        <f>D88-F88</f>
        <v>131000</v>
      </c>
      <c r="M88" s="242"/>
      <c r="N88" s="242"/>
      <c r="O88" s="242"/>
      <c r="P88" s="242"/>
      <c r="Q88" s="242"/>
      <c r="R88" s="242">
        <f t="shared" si="28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8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8"/>
        <v>0</v>
      </c>
    </row>
    <row r="91" spans="1:18">
      <c r="B91" s="8" t="s">
        <v>401</v>
      </c>
      <c r="C91" s="8"/>
      <c r="D91" s="242">
        <f>HLOOKUP(D1,基金來源明細表!C:CY,5,FALSE)</f>
        <v>72782000</v>
      </c>
      <c r="E91" s="242"/>
      <c r="F91" s="242">
        <f>F92+F93+F94+F95</f>
        <v>20663000</v>
      </c>
      <c r="G91" s="242">
        <f t="shared" ref="G91:Q91" si="29">G92+G93+G94+G95</f>
        <v>5237000</v>
      </c>
      <c r="H91" s="242">
        <f t="shared" si="29"/>
        <v>5307000</v>
      </c>
      <c r="I91" s="242">
        <f t="shared" si="29"/>
        <v>6108000</v>
      </c>
      <c r="J91" s="242">
        <f t="shared" si="29"/>
        <v>5251000</v>
      </c>
      <c r="K91" s="242">
        <f t="shared" si="29"/>
        <v>5257000</v>
      </c>
      <c r="L91" s="242">
        <f t="shared" si="29"/>
        <v>5362000</v>
      </c>
      <c r="M91" s="242">
        <f t="shared" si="29"/>
        <v>5251000</v>
      </c>
      <c r="N91" s="242">
        <f t="shared" si="29"/>
        <v>8614000</v>
      </c>
      <c r="O91" s="242">
        <f t="shared" si="29"/>
        <v>5243000</v>
      </c>
      <c r="P91" s="242">
        <f t="shared" si="29"/>
        <v>246000</v>
      </c>
      <c r="Q91" s="242">
        <f t="shared" si="29"/>
        <v>243000</v>
      </c>
      <c r="R91" s="242">
        <f t="shared" si="28"/>
        <v>0</v>
      </c>
    </row>
    <row r="92" spans="1:18" ht="33">
      <c r="B92" s="199" t="s">
        <v>679</v>
      </c>
      <c r="C92" s="8"/>
      <c r="D92" s="154">
        <f>D97+D98+D99+D100+D101+D103+D105</f>
        <v>2830000</v>
      </c>
      <c r="E92" s="252" t="s">
        <v>681</v>
      </c>
      <c r="F92" s="154">
        <f>ROUND($D92/12*4,-3)</f>
        <v>943000</v>
      </c>
      <c r="G92" s="154"/>
      <c r="H92" s="154">
        <f>ROUND($D92/12*2,-3)</f>
        <v>472000</v>
      </c>
      <c r="I92" s="154"/>
      <c r="J92" s="154">
        <f>ROUND($D92/12*2,-3)</f>
        <v>472000</v>
      </c>
      <c r="K92" s="154"/>
      <c r="L92" s="154">
        <f>ROUND($D92/12*2,-3)</f>
        <v>472000</v>
      </c>
      <c r="M92" s="154"/>
      <c r="N92" s="154">
        <f>D92-SUM(F92:M92)</f>
        <v>471000</v>
      </c>
      <c r="O92" s="154"/>
      <c r="P92" s="154"/>
      <c r="Q92" s="154"/>
      <c r="R92" s="154">
        <f t="shared" si="28"/>
        <v>0</v>
      </c>
    </row>
    <row r="93" spans="1:18" ht="33">
      <c r="B93" s="200" t="s">
        <v>680</v>
      </c>
      <c r="C93" s="8"/>
      <c r="D93" s="154">
        <f>D102+D106</f>
        <v>474000</v>
      </c>
      <c r="E93" s="243" t="s">
        <v>403</v>
      </c>
      <c r="F93" s="154">
        <f>ROUND($D93/12,-3)</f>
        <v>40000</v>
      </c>
      <c r="G93" s="154">
        <f t="shared" ref="G93:P93" si="30">ROUND($D93/12,-3)</f>
        <v>40000</v>
      </c>
      <c r="H93" s="154">
        <f t="shared" si="30"/>
        <v>40000</v>
      </c>
      <c r="I93" s="154">
        <f t="shared" si="30"/>
        <v>40000</v>
      </c>
      <c r="J93" s="154">
        <f t="shared" si="30"/>
        <v>40000</v>
      </c>
      <c r="K93" s="154">
        <f t="shared" si="30"/>
        <v>40000</v>
      </c>
      <c r="L93" s="154">
        <f t="shared" si="30"/>
        <v>40000</v>
      </c>
      <c r="M93" s="154">
        <f t="shared" si="30"/>
        <v>40000</v>
      </c>
      <c r="N93" s="154">
        <f t="shared" si="30"/>
        <v>40000</v>
      </c>
      <c r="O93" s="154">
        <f t="shared" si="30"/>
        <v>40000</v>
      </c>
      <c r="P93" s="154">
        <f t="shared" si="30"/>
        <v>40000</v>
      </c>
      <c r="Q93" s="154">
        <f>D93-SUM(F93:P93)</f>
        <v>34000</v>
      </c>
      <c r="R93" s="154">
        <f t="shared" si="28"/>
        <v>0</v>
      </c>
    </row>
    <row r="94" spans="1:18" ht="33">
      <c r="B94" s="201" t="s">
        <v>404</v>
      </c>
      <c r="C94" s="8"/>
      <c r="D94" s="154">
        <f>D104</f>
        <v>546000</v>
      </c>
      <c r="E94" s="244" t="s">
        <v>405</v>
      </c>
      <c r="F94" s="154"/>
      <c r="G94" s="154"/>
      <c r="H94" s="154">
        <f>ROUND($D94/2,-3)</f>
        <v>273000</v>
      </c>
      <c r="I94" s="154"/>
      <c r="J94" s="154"/>
      <c r="K94" s="154"/>
      <c r="L94" s="154"/>
      <c r="M94" s="154"/>
      <c r="N94" s="154"/>
      <c r="O94" s="154">
        <f>D94-H94</f>
        <v>273000</v>
      </c>
      <c r="P94" s="154"/>
      <c r="Q94" s="154"/>
      <c r="R94" s="154">
        <f t="shared" si="28"/>
        <v>0</v>
      </c>
    </row>
    <row r="95" spans="1:18">
      <c r="B95" s="245" t="s">
        <v>408</v>
      </c>
      <c r="C95" s="8"/>
      <c r="D95" s="154">
        <f>D107</f>
        <v>68932000</v>
      </c>
      <c r="E95" s="154"/>
      <c r="F95" s="154">
        <f>F2+F86-F88-F89-F90-F92-F93-F94</f>
        <v>19680000</v>
      </c>
      <c r="G95" s="154">
        <f t="shared" ref="G95:Q95" si="31">G2-G88-G89-G90-G92-G93-G94</f>
        <v>5197000</v>
      </c>
      <c r="H95" s="154">
        <f t="shared" si="31"/>
        <v>4522000</v>
      </c>
      <c r="I95" s="154">
        <f t="shared" si="31"/>
        <v>6068000</v>
      </c>
      <c r="J95" s="154">
        <f t="shared" si="31"/>
        <v>4739000</v>
      </c>
      <c r="K95" s="154">
        <f t="shared" si="31"/>
        <v>5217000</v>
      </c>
      <c r="L95" s="154">
        <f t="shared" si="31"/>
        <v>4850000</v>
      </c>
      <c r="M95" s="154">
        <f t="shared" si="31"/>
        <v>5211000</v>
      </c>
      <c r="N95" s="154">
        <f t="shared" si="31"/>
        <v>8103000</v>
      </c>
      <c r="O95" s="154">
        <f t="shared" si="31"/>
        <v>4930000</v>
      </c>
      <c r="P95" s="154">
        <f t="shared" si="31"/>
        <v>206000</v>
      </c>
      <c r="Q95" s="154">
        <f t="shared" si="31"/>
        <v>209000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930000</v>
      </c>
    </row>
    <row r="102" spans="2:17" ht="33">
      <c r="B102" s="197" t="s">
        <v>414</v>
      </c>
      <c r="D102" s="52">
        <f>HLOOKUP(D1,縣庫撥款收入明細表!H:DD,16,FALSE)</f>
        <v>455000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546000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19000</v>
      </c>
    </row>
    <row r="107" spans="2:17" ht="33">
      <c r="B107" s="203" t="s">
        <v>418</v>
      </c>
      <c r="D107" s="52">
        <f>HLOOKUP(D1,縣庫撥款收入明細表!H:DD,21,FALSE)</f>
        <v>68932000</v>
      </c>
    </row>
    <row r="108" spans="2:17" ht="16.5" customHeight="1"/>
    <row r="109" spans="2:17" ht="16.5" customHeight="1">
      <c r="B109" s="4" t="s">
        <v>951</v>
      </c>
      <c r="D109" s="52">
        <f>D91-D77</f>
        <v>62238000</v>
      </c>
      <c r="F109" s="52">
        <f>F91-F77</f>
        <v>18026000</v>
      </c>
      <c r="G109" s="52">
        <f t="shared" ref="G109:Q109" si="32">G91-G77</f>
        <v>4358000</v>
      </c>
      <c r="H109" s="52">
        <f t="shared" si="32"/>
        <v>4428000</v>
      </c>
      <c r="I109" s="52">
        <f t="shared" si="32"/>
        <v>5229000</v>
      </c>
      <c r="J109" s="52">
        <f t="shared" si="32"/>
        <v>4372000</v>
      </c>
      <c r="K109" s="52">
        <f t="shared" si="32"/>
        <v>4378000</v>
      </c>
      <c r="L109" s="52">
        <f t="shared" si="32"/>
        <v>4483000</v>
      </c>
      <c r="M109" s="52">
        <f t="shared" si="32"/>
        <v>4372000</v>
      </c>
      <c r="N109" s="52">
        <f t="shared" si="32"/>
        <v>7735000</v>
      </c>
      <c r="O109" s="52">
        <f t="shared" si="32"/>
        <v>4368000</v>
      </c>
      <c r="P109" s="52">
        <f t="shared" si="32"/>
        <v>246000</v>
      </c>
      <c r="Q109" s="52">
        <f t="shared" si="32"/>
        <v>243000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692</v>
      </c>
      <c r="D1" s="246" t="str">
        <f>VLOOKUP(C1,學校編號!A:B,2,FALSE)</f>
        <v>692見晴國小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26682000</v>
      </c>
      <c r="E2" s="154"/>
      <c r="F2" s="154">
        <f t="shared" ref="F2:Q2" si="0">F49+F71+F77+F83</f>
        <v>7562000</v>
      </c>
      <c r="G2" s="154">
        <f t="shared" si="0"/>
        <v>1902000</v>
      </c>
      <c r="H2" s="154">
        <f t="shared" si="0"/>
        <v>1923000</v>
      </c>
      <c r="I2" s="154">
        <f t="shared" si="0"/>
        <v>2264000</v>
      </c>
      <c r="J2" s="154">
        <f t="shared" si="0"/>
        <v>1902000</v>
      </c>
      <c r="K2" s="154">
        <f t="shared" si="0"/>
        <v>1902000</v>
      </c>
      <c r="L2" s="154">
        <f t="shared" si="0"/>
        <v>1936000</v>
      </c>
      <c r="M2" s="154">
        <f t="shared" si="0"/>
        <v>1902000</v>
      </c>
      <c r="N2" s="154">
        <f t="shared" si="0"/>
        <v>3352000</v>
      </c>
      <c r="O2" s="154">
        <f t="shared" si="0"/>
        <v>1899000</v>
      </c>
      <c r="P2" s="154">
        <f t="shared" si="0"/>
        <v>72000</v>
      </c>
      <c r="Q2" s="154">
        <f t="shared" si="0"/>
        <v>66000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560000</v>
      </c>
      <c r="E25" s="242"/>
      <c r="F25" s="242">
        <f>ROUND(SUM(F3:F24),-3)</f>
        <v>61000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61000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35000</v>
      </c>
      <c r="E37" s="154" t="s">
        <v>201</v>
      </c>
      <c r="F37" s="154">
        <f>ROUND($D37/2,-3)</f>
        <v>18000</v>
      </c>
      <c r="G37" s="154"/>
      <c r="H37" s="154"/>
      <c r="I37" s="154"/>
      <c r="J37" s="154"/>
      <c r="K37" s="154"/>
      <c r="L37" s="154">
        <f>D37-F37</f>
        <v>17000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312000</v>
      </c>
      <c r="E38" s="242"/>
      <c r="F38" s="242">
        <f t="shared" ref="F38:P38" si="10">ROUND(SUM(F26:F37),-3)</f>
        <v>41000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40000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872000</v>
      </c>
      <c r="E49" s="154"/>
      <c r="F49" s="250">
        <f t="shared" ref="F49:Q49" si="15">F25+F38+F46+F48</f>
        <v>102000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67000</v>
      </c>
      <c r="L49" s="250">
        <f t="shared" si="15"/>
        <v>101000</v>
      </c>
      <c r="M49" s="250">
        <f t="shared" si="15"/>
        <v>67000</v>
      </c>
      <c r="N49" s="250">
        <f t="shared" si="15"/>
        <v>67000</v>
      </c>
      <c r="O49" s="250">
        <f t="shared" si="15"/>
        <v>67000</v>
      </c>
      <c r="P49" s="250">
        <f t="shared" si="15"/>
        <v>67000</v>
      </c>
      <c r="Q49" s="250">
        <f t="shared" si="15"/>
        <v>66000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15491000</v>
      </c>
      <c r="E50" s="249" t="s">
        <v>210</v>
      </c>
      <c r="F50" s="154">
        <f>ROUND($D50/12*3,-3)</f>
        <v>3873000</v>
      </c>
      <c r="G50" s="154">
        <f>ROUND($D50/12,-3)</f>
        <v>1291000</v>
      </c>
      <c r="H50" s="154">
        <f t="shared" ref="H50:N54" si="16">ROUND($D50/12,-3)</f>
        <v>1291000</v>
      </c>
      <c r="I50" s="154">
        <f t="shared" si="16"/>
        <v>1291000</v>
      </c>
      <c r="J50" s="154">
        <f t="shared" si="16"/>
        <v>1291000</v>
      </c>
      <c r="K50" s="154">
        <f t="shared" si="16"/>
        <v>1291000</v>
      </c>
      <c r="L50" s="154">
        <f t="shared" si="16"/>
        <v>1291000</v>
      </c>
      <c r="M50" s="154">
        <f t="shared" si="16"/>
        <v>1291000</v>
      </c>
      <c r="N50" s="154">
        <f t="shared" si="16"/>
        <v>1291000</v>
      </c>
      <c r="O50" s="154">
        <f>D50-SUM(F50:N50)</f>
        <v>1290000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1812000</v>
      </c>
      <c r="E62" s="154" t="s">
        <v>205</v>
      </c>
      <c r="F62" s="154"/>
      <c r="G62" s="154"/>
      <c r="H62" s="154"/>
      <c r="I62" s="154">
        <f>ROUND($D62/5,-3)</f>
        <v>362000</v>
      </c>
      <c r="J62" s="154"/>
      <c r="K62" s="154"/>
      <c r="L62" s="154"/>
      <c r="M62" s="154"/>
      <c r="N62" s="154">
        <f>D62-I62</f>
        <v>1450000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1765000</v>
      </c>
      <c r="E63" s="154" t="s">
        <v>203</v>
      </c>
      <c r="F63" s="154">
        <f>D63</f>
        <v>1765000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1248000</v>
      </c>
      <c r="E64" s="249" t="s">
        <v>210</v>
      </c>
      <c r="F64" s="154">
        <f>ROUND($D64/12*3,-3)</f>
        <v>312000</v>
      </c>
      <c r="G64" s="154">
        <f>ROUND($D64/12,-3)</f>
        <v>104000</v>
      </c>
      <c r="H64" s="154">
        <f t="shared" ref="H64:N66" si="19">ROUND($D64/12,-3)</f>
        <v>104000</v>
      </c>
      <c r="I64" s="154">
        <f t="shared" si="19"/>
        <v>104000</v>
      </c>
      <c r="J64" s="154">
        <f t="shared" si="19"/>
        <v>104000</v>
      </c>
      <c r="K64" s="154">
        <f t="shared" si="19"/>
        <v>104000</v>
      </c>
      <c r="L64" s="154">
        <f t="shared" si="19"/>
        <v>104000</v>
      </c>
      <c r="M64" s="154">
        <f t="shared" si="19"/>
        <v>104000</v>
      </c>
      <c r="N64" s="154">
        <f t="shared" si="19"/>
        <v>104000</v>
      </c>
      <c r="O64" s="154">
        <f>D64-SUM(F64:N64)</f>
        <v>104000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374000</v>
      </c>
      <c r="E65" s="249" t="s">
        <v>210</v>
      </c>
      <c r="F65" s="154">
        <f>ROUND($D65/12*3,-3)</f>
        <v>94000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995000</v>
      </c>
      <c r="E66" s="249" t="s">
        <v>210</v>
      </c>
      <c r="F66" s="154">
        <f>ROUND($D66/12*3,-3)</f>
        <v>249000</v>
      </c>
      <c r="G66" s="154">
        <f>ROUND($D66/12,-3)</f>
        <v>83000</v>
      </c>
      <c r="H66" s="154">
        <f t="shared" si="19"/>
        <v>83000</v>
      </c>
      <c r="I66" s="154">
        <f t="shared" si="19"/>
        <v>83000</v>
      </c>
      <c r="J66" s="154">
        <f t="shared" si="19"/>
        <v>83000</v>
      </c>
      <c r="K66" s="154">
        <f t="shared" si="19"/>
        <v>83000</v>
      </c>
      <c r="L66" s="154">
        <f t="shared" si="19"/>
        <v>83000</v>
      </c>
      <c r="M66" s="154">
        <f t="shared" si="19"/>
        <v>83000</v>
      </c>
      <c r="N66" s="154">
        <f t="shared" si="19"/>
        <v>83000</v>
      </c>
      <c r="O66" s="154">
        <f>D66-SUM(F66:N66)</f>
        <v>82000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23371000</v>
      </c>
      <c r="E71" s="242"/>
      <c r="F71" s="242">
        <f>ROUND(SUM(F50:F69),-3)</f>
        <v>6850000</v>
      </c>
      <c r="G71" s="242">
        <f t="shared" ref="G71:P71" si="20">ROUND(SUM(G50:G69),-3)</f>
        <v>1631000</v>
      </c>
      <c r="H71" s="242">
        <f t="shared" si="20"/>
        <v>1652000</v>
      </c>
      <c r="I71" s="242">
        <f t="shared" si="20"/>
        <v>1993000</v>
      </c>
      <c r="J71" s="242">
        <f t="shared" si="20"/>
        <v>1631000</v>
      </c>
      <c r="K71" s="242">
        <f t="shared" si="20"/>
        <v>1631000</v>
      </c>
      <c r="L71" s="242">
        <f t="shared" si="20"/>
        <v>1631000</v>
      </c>
      <c r="M71" s="242">
        <f t="shared" si="20"/>
        <v>1631000</v>
      </c>
      <c r="N71" s="242">
        <f t="shared" si="20"/>
        <v>3081000</v>
      </c>
      <c r="O71" s="242">
        <f t="shared" si="20"/>
        <v>1635000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2166000</v>
      </c>
      <c r="E73" s="249" t="s">
        <v>210</v>
      </c>
      <c r="F73" s="154">
        <f>ROUND($D73/12*3,-3)</f>
        <v>542000</v>
      </c>
      <c r="G73" s="154">
        <f>ROUND($D73/12,-3)</f>
        <v>181000</v>
      </c>
      <c r="H73" s="154">
        <f t="shared" ref="H73:N76" si="21">ROUND($D73/12,-3)</f>
        <v>181000</v>
      </c>
      <c r="I73" s="154">
        <f t="shared" si="21"/>
        <v>181000</v>
      </c>
      <c r="J73" s="154">
        <f t="shared" si="21"/>
        <v>181000</v>
      </c>
      <c r="K73" s="154">
        <f t="shared" si="21"/>
        <v>181000</v>
      </c>
      <c r="L73" s="154">
        <f t="shared" si="21"/>
        <v>181000</v>
      </c>
      <c r="M73" s="154">
        <f t="shared" si="21"/>
        <v>181000</v>
      </c>
      <c r="N73" s="154">
        <f t="shared" si="21"/>
        <v>181000</v>
      </c>
      <c r="O73" s="154">
        <f>D73-SUM(F73:N73)</f>
        <v>176000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273000</v>
      </c>
      <c r="E76" s="249" t="s">
        <v>210</v>
      </c>
      <c r="F76" s="154">
        <f>ROUND($D76/12*3,-3)</f>
        <v>68000</v>
      </c>
      <c r="G76" s="154">
        <f>ROUND($D76/12,-3)</f>
        <v>23000</v>
      </c>
      <c r="H76" s="154">
        <f t="shared" si="21"/>
        <v>23000</v>
      </c>
      <c r="I76" s="154">
        <f t="shared" si="21"/>
        <v>23000</v>
      </c>
      <c r="J76" s="154">
        <f t="shared" si="21"/>
        <v>23000</v>
      </c>
      <c r="K76" s="154">
        <f t="shared" si="21"/>
        <v>23000</v>
      </c>
      <c r="L76" s="154">
        <f t="shared" si="21"/>
        <v>23000</v>
      </c>
      <c r="M76" s="154">
        <f t="shared" si="21"/>
        <v>23000</v>
      </c>
      <c r="N76" s="154">
        <f t="shared" si="21"/>
        <v>23000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2439000</v>
      </c>
      <c r="E77" s="242"/>
      <c r="F77" s="242">
        <f>ROUND(SUM(F72:F76),-3)</f>
        <v>610000</v>
      </c>
      <c r="G77" s="242">
        <f t="shared" ref="G77:N77" si="22">ROUND(SUM(G72:G76),-3)</f>
        <v>204000</v>
      </c>
      <c r="H77" s="242">
        <f t="shared" si="22"/>
        <v>204000</v>
      </c>
      <c r="I77" s="242">
        <f t="shared" si="22"/>
        <v>204000</v>
      </c>
      <c r="J77" s="242">
        <f t="shared" si="22"/>
        <v>204000</v>
      </c>
      <c r="K77" s="242">
        <f t="shared" si="22"/>
        <v>204000</v>
      </c>
      <c r="L77" s="242">
        <f t="shared" si="22"/>
        <v>204000</v>
      </c>
      <c r="M77" s="242">
        <f t="shared" si="22"/>
        <v>204000</v>
      </c>
      <c r="N77" s="242">
        <f t="shared" si="22"/>
        <v>204000</v>
      </c>
      <c r="O77" s="242">
        <f>D77-SUM(F77:N77)</f>
        <v>197000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25810000</v>
      </c>
      <c r="E78" s="242"/>
      <c r="F78" s="242">
        <f>F77+F71</f>
        <v>7460000</v>
      </c>
      <c r="G78" s="242">
        <f t="shared" ref="G78:R78" si="24">G77+G71</f>
        <v>1835000</v>
      </c>
      <c r="H78" s="242">
        <f t="shared" si="24"/>
        <v>1856000</v>
      </c>
      <c r="I78" s="242">
        <f t="shared" si="24"/>
        <v>2197000</v>
      </c>
      <c r="J78" s="242">
        <f t="shared" si="24"/>
        <v>1835000</v>
      </c>
      <c r="K78" s="242">
        <f t="shared" si="24"/>
        <v>1835000</v>
      </c>
      <c r="L78" s="242">
        <f t="shared" si="24"/>
        <v>1835000</v>
      </c>
      <c r="M78" s="242">
        <f t="shared" si="24"/>
        <v>1835000</v>
      </c>
      <c r="N78" s="242">
        <f t="shared" si="24"/>
        <v>3285000</v>
      </c>
      <c r="O78" s="242">
        <f t="shared" si="24"/>
        <v>1832000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-30000</v>
      </c>
      <c r="E86" s="154"/>
      <c r="F86" s="154">
        <f>D86</f>
        <v>-30000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26652000</v>
      </c>
      <c r="E87" s="154"/>
      <c r="F87" s="154">
        <f>F88+F89+F90+F91</f>
        <v>7532000</v>
      </c>
      <c r="G87" s="154">
        <f t="shared" ref="G87:Q87" si="26">G88+G89+G90+G91</f>
        <v>1902000</v>
      </c>
      <c r="H87" s="154">
        <f t="shared" si="26"/>
        <v>1923000</v>
      </c>
      <c r="I87" s="154">
        <f t="shared" si="26"/>
        <v>2264000</v>
      </c>
      <c r="J87" s="154">
        <f t="shared" si="26"/>
        <v>1902000</v>
      </c>
      <c r="K87" s="154">
        <f t="shared" si="26"/>
        <v>1902000</v>
      </c>
      <c r="L87" s="154">
        <f t="shared" si="26"/>
        <v>1936000</v>
      </c>
      <c r="M87" s="154">
        <f t="shared" si="26"/>
        <v>1902000</v>
      </c>
      <c r="N87" s="154">
        <f t="shared" si="26"/>
        <v>3352000</v>
      </c>
      <c r="O87" s="154">
        <f t="shared" si="26"/>
        <v>1899000</v>
      </c>
      <c r="P87" s="154">
        <f t="shared" si="26"/>
        <v>72000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26645000</v>
      </c>
      <c r="E91" s="242"/>
      <c r="F91" s="242">
        <f>F92+F93+F94+F95</f>
        <v>7529000</v>
      </c>
      <c r="G91" s="242">
        <f t="shared" ref="G91:Q91" si="28">G92+G93+G94+G95</f>
        <v>1902000</v>
      </c>
      <c r="H91" s="242">
        <f t="shared" si="28"/>
        <v>1923000</v>
      </c>
      <c r="I91" s="242">
        <f t="shared" si="28"/>
        <v>2264000</v>
      </c>
      <c r="J91" s="242">
        <f t="shared" si="28"/>
        <v>1902000</v>
      </c>
      <c r="K91" s="242">
        <f t="shared" si="28"/>
        <v>1902000</v>
      </c>
      <c r="L91" s="242">
        <f t="shared" si="28"/>
        <v>1933000</v>
      </c>
      <c r="M91" s="242">
        <f t="shared" si="28"/>
        <v>1902000</v>
      </c>
      <c r="N91" s="242">
        <f t="shared" si="28"/>
        <v>3352000</v>
      </c>
      <c r="O91" s="242">
        <f t="shared" si="28"/>
        <v>1899000</v>
      </c>
      <c r="P91" s="242">
        <f t="shared" si="28"/>
        <v>72000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23713000</v>
      </c>
      <c r="E95" s="154"/>
      <c r="F95" s="154">
        <f>F2+F86-F88-F89-F90-F92-F93-F94</f>
        <v>6574000</v>
      </c>
      <c r="G95" s="154">
        <f t="shared" ref="G95:Q95" si="30">G2-G88-G89-G90-G92-G93-G94</f>
        <v>1894000</v>
      </c>
      <c r="H95" s="154">
        <f t="shared" si="30"/>
        <v>1441000</v>
      </c>
      <c r="I95" s="154">
        <f t="shared" si="30"/>
        <v>2256000</v>
      </c>
      <c r="J95" s="154">
        <f t="shared" si="30"/>
        <v>1420000</v>
      </c>
      <c r="K95" s="154">
        <f t="shared" si="30"/>
        <v>1894000</v>
      </c>
      <c r="L95" s="154">
        <f t="shared" si="30"/>
        <v>1451000</v>
      </c>
      <c r="M95" s="154">
        <f t="shared" si="30"/>
        <v>1894000</v>
      </c>
      <c r="N95" s="154">
        <f t="shared" si="30"/>
        <v>2871000</v>
      </c>
      <c r="O95" s="154">
        <f t="shared" si="30"/>
        <v>1891000</v>
      </c>
      <c r="P95" s="154">
        <f t="shared" si="30"/>
        <v>64000</v>
      </c>
      <c r="Q95" s="154">
        <f t="shared" si="30"/>
        <v>63000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23713000</v>
      </c>
    </row>
    <row r="108" spans="2:17" ht="16.5" customHeight="1"/>
    <row r="109" spans="2:17" ht="16.5" customHeight="1">
      <c r="B109" s="4" t="s">
        <v>951</v>
      </c>
      <c r="D109" s="52">
        <f>D91-D77</f>
        <v>24206000</v>
      </c>
      <c r="F109" s="52">
        <f>F91-F77</f>
        <v>6919000</v>
      </c>
      <c r="G109" s="52">
        <f t="shared" ref="G109:Q109" si="31">G91-G77</f>
        <v>1698000</v>
      </c>
      <c r="H109" s="52">
        <f t="shared" si="31"/>
        <v>1719000</v>
      </c>
      <c r="I109" s="52">
        <f t="shared" si="31"/>
        <v>2060000</v>
      </c>
      <c r="J109" s="52">
        <f t="shared" si="31"/>
        <v>1698000</v>
      </c>
      <c r="K109" s="52">
        <f t="shared" si="31"/>
        <v>1698000</v>
      </c>
      <c r="L109" s="52">
        <f t="shared" si="31"/>
        <v>1729000</v>
      </c>
      <c r="M109" s="52">
        <f t="shared" si="31"/>
        <v>1698000</v>
      </c>
      <c r="N109" s="52">
        <f t="shared" si="31"/>
        <v>3148000</v>
      </c>
      <c r="O109" s="52">
        <f t="shared" si="31"/>
        <v>1702000</v>
      </c>
      <c r="P109" s="52">
        <f t="shared" si="31"/>
        <v>72000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5" priority="1" operator="lessThan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workbookViewId="0">
      <selection activeCell="H81" sqref="H8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693</v>
      </c>
      <c r="D1" s="246" t="str">
        <f>VLOOKUP(C1,學校編號!A:B,2,FALSE)</f>
        <v>693馬遠國小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20736000</v>
      </c>
      <c r="E2" s="154"/>
      <c r="F2" s="154">
        <f t="shared" ref="F2:Q2" si="0">F49+F71+F77+F83</f>
        <v>5924000</v>
      </c>
      <c r="G2" s="154">
        <f t="shared" si="0"/>
        <v>1484000</v>
      </c>
      <c r="H2" s="154">
        <f t="shared" si="0"/>
        <v>1494000</v>
      </c>
      <c r="I2" s="154">
        <f t="shared" si="0"/>
        <v>1742000</v>
      </c>
      <c r="J2" s="154">
        <f t="shared" si="0"/>
        <v>1484000</v>
      </c>
      <c r="K2" s="154">
        <f t="shared" si="0"/>
        <v>1484000</v>
      </c>
      <c r="L2" s="154">
        <f t="shared" si="0"/>
        <v>1515000</v>
      </c>
      <c r="M2" s="154">
        <f t="shared" si="0"/>
        <v>1484000</v>
      </c>
      <c r="N2" s="154">
        <f t="shared" si="0"/>
        <v>2518000</v>
      </c>
      <c r="O2" s="154">
        <f t="shared" si="0"/>
        <v>1473000</v>
      </c>
      <c r="P2" s="154">
        <f t="shared" si="0"/>
        <v>69000</v>
      </c>
      <c r="Q2" s="154">
        <f t="shared" si="0"/>
        <v>65000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530000</v>
      </c>
      <c r="E25" s="242"/>
      <c r="F25" s="242">
        <f>ROUND(SUM(F3:F24),-3)</f>
        <v>57000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57000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11000</v>
      </c>
      <c r="E31" s="154" t="s">
        <v>744</v>
      </c>
      <c r="F31" s="154">
        <f t="shared" si="9"/>
        <v>917</v>
      </c>
      <c r="G31" s="154">
        <f t="shared" si="7"/>
        <v>917</v>
      </c>
      <c r="H31" s="154">
        <f t="shared" si="7"/>
        <v>917</v>
      </c>
      <c r="I31" s="154">
        <f t="shared" si="7"/>
        <v>917</v>
      </c>
      <c r="J31" s="154">
        <f t="shared" si="7"/>
        <v>917</v>
      </c>
      <c r="K31" s="154">
        <f t="shared" si="7"/>
        <v>917</v>
      </c>
      <c r="L31" s="154">
        <f t="shared" si="7"/>
        <v>917</v>
      </c>
      <c r="M31" s="154">
        <f t="shared" si="7"/>
        <v>917</v>
      </c>
      <c r="N31" s="154">
        <f t="shared" si="7"/>
        <v>917</v>
      </c>
      <c r="O31" s="154">
        <f t="shared" si="7"/>
        <v>917</v>
      </c>
      <c r="P31" s="154">
        <f t="shared" si="7"/>
        <v>917</v>
      </c>
      <c r="Q31" s="154">
        <f t="shared" si="6"/>
        <v>913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274000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804000</v>
      </c>
      <c r="E49" s="154"/>
      <c r="F49" s="250">
        <f t="shared" ref="F49:Q49" si="15">F25+F38+F46+F48</f>
        <v>80000</v>
      </c>
      <c r="G49" s="250">
        <f t="shared" si="15"/>
        <v>65000</v>
      </c>
      <c r="H49" s="250">
        <f t="shared" si="15"/>
        <v>65000</v>
      </c>
      <c r="I49" s="250">
        <f t="shared" si="15"/>
        <v>65000</v>
      </c>
      <c r="J49" s="250">
        <f t="shared" si="15"/>
        <v>65000</v>
      </c>
      <c r="K49" s="250">
        <f t="shared" si="15"/>
        <v>65000</v>
      </c>
      <c r="L49" s="250">
        <f t="shared" si="15"/>
        <v>80000</v>
      </c>
      <c r="M49" s="250">
        <f t="shared" si="15"/>
        <v>65000</v>
      </c>
      <c r="N49" s="250">
        <f t="shared" si="15"/>
        <v>65000</v>
      </c>
      <c r="O49" s="250">
        <f t="shared" si="15"/>
        <v>65000</v>
      </c>
      <c r="P49" s="250">
        <f t="shared" si="15"/>
        <v>65000</v>
      </c>
      <c r="Q49" s="250">
        <f t="shared" si="15"/>
        <v>59000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12473000</v>
      </c>
      <c r="E50" s="249" t="s">
        <v>210</v>
      </c>
      <c r="F50" s="154">
        <f>ROUND($D50/12*3,-3)</f>
        <v>3118000</v>
      </c>
      <c r="G50" s="154">
        <f>ROUND($D50/12,-3)</f>
        <v>1039000</v>
      </c>
      <c r="H50" s="154">
        <f t="shared" ref="H50:N54" si="16">ROUND($D50/12,-3)</f>
        <v>1039000</v>
      </c>
      <c r="I50" s="154">
        <f t="shared" si="16"/>
        <v>1039000</v>
      </c>
      <c r="J50" s="154">
        <f t="shared" si="16"/>
        <v>1039000</v>
      </c>
      <c r="K50" s="154">
        <f t="shared" si="16"/>
        <v>1039000</v>
      </c>
      <c r="L50" s="154">
        <f t="shared" si="16"/>
        <v>1039000</v>
      </c>
      <c r="M50" s="154">
        <f t="shared" si="16"/>
        <v>1039000</v>
      </c>
      <c r="N50" s="154">
        <f t="shared" si="16"/>
        <v>1039000</v>
      </c>
      <c r="O50" s="154">
        <f>D50-SUM(F50:N50)</f>
        <v>1043000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1292000</v>
      </c>
      <c r="E62" s="154" t="s">
        <v>205</v>
      </c>
      <c r="F62" s="154"/>
      <c r="G62" s="154"/>
      <c r="H62" s="154"/>
      <c r="I62" s="154">
        <f>ROUND($D62/5,-3)</f>
        <v>258000</v>
      </c>
      <c r="J62" s="154"/>
      <c r="K62" s="154"/>
      <c r="L62" s="154"/>
      <c r="M62" s="154"/>
      <c r="N62" s="154">
        <f>D62-I62</f>
        <v>1034000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1422000</v>
      </c>
      <c r="E63" s="154" t="s">
        <v>203</v>
      </c>
      <c r="F63" s="154">
        <f>D63</f>
        <v>1422000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996000</v>
      </c>
      <c r="E64" s="249" t="s">
        <v>210</v>
      </c>
      <c r="F64" s="154">
        <f>ROUND($D64/12*3,-3)</f>
        <v>249000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282000</v>
      </c>
      <c r="E65" s="249" t="s">
        <v>210</v>
      </c>
      <c r="F65" s="154">
        <f>ROUND($D65/12*3,-3)</f>
        <v>71000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19000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894000</v>
      </c>
      <c r="E66" s="249" t="s">
        <v>210</v>
      </c>
      <c r="F66" s="154">
        <f>ROUND($D66/12*3,-3)</f>
        <v>224000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70000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150000</v>
      </c>
      <c r="E68" s="154" t="s">
        <v>203</v>
      </c>
      <c r="F68" s="154">
        <f>D68</f>
        <v>150000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17569000</v>
      </c>
      <c r="E71" s="242"/>
      <c r="F71" s="242">
        <f>ROUND(SUM(F50:F69),-3)</f>
        <v>5238000</v>
      </c>
      <c r="G71" s="242">
        <f t="shared" ref="G71:P71" si="20">ROUND(SUM(G50:G69),-3)</f>
        <v>1225000</v>
      </c>
      <c r="H71" s="242">
        <f t="shared" si="20"/>
        <v>1235000</v>
      </c>
      <c r="I71" s="242">
        <f t="shared" si="20"/>
        <v>1483000</v>
      </c>
      <c r="J71" s="242">
        <f t="shared" si="20"/>
        <v>1225000</v>
      </c>
      <c r="K71" s="242">
        <f t="shared" si="20"/>
        <v>1225000</v>
      </c>
      <c r="L71" s="242">
        <f t="shared" si="20"/>
        <v>1225000</v>
      </c>
      <c r="M71" s="242">
        <f t="shared" si="20"/>
        <v>1225000</v>
      </c>
      <c r="N71" s="242">
        <f t="shared" si="20"/>
        <v>2259000</v>
      </c>
      <c r="O71" s="242">
        <f t="shared" si="20"/>
        <v>1219000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2073000</v>
      </c>
      <c r="E73" s="249" t="s">
        <v>210</v>
      </c>
      <c r="F73" s="154">
        <f>ROUND($D73/12*3,-3)</f>
        <v>518000</v>
      </c>
      <c r="G73" s="154">
        <f>ROUND($D73/12,-3)</f>
        <v>173000</v>
      </c>
      <c r="H73" s="154">
        <f t="shared" ref="H73:N76" si="21">ROUND($D73/12,-3)</f>
        <v>173000</v>
      </c>
      <c r="I73" s="154">
        <f t="shared" si="21"/>
        <v>173000</v>
      </c>
      <c r="J73" s="154">
        <f t="shared" si="21"/>
        <v>173000</v>
      </c>
      <c r="K73" s="154">
        <f t="shared" si="21"/>
        <v>173000</v>
      </c>
      <c r="L73" s="154">
        <f t="shared" si="21"/>
        <v>173000</v>
      </c>
      <c r="M73" s="154">
        <f t="shared" si="21"/>
        <v>173000</v>
      </c>
      <c r="N73" s="154">
        <f t="shared" si="21"/>
        <v>173000</v>
      </c>
      <c r="O73" s="154">
        <f>D73-SUM(F73:N73)</f>
        <v>171000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248000</v>
      </c>
      <c r="E75" s="249" t="s">
        <v>210</v>
      </c>
      <c r="F75" s="154">
        <f>ROUND($D75/12*3,-3)</f>
        <v>62000</v>
      </c>
      <c r="G75" s="154">
        <f>ROUND($D75/12,-3)</f>
        <v>21000</v>
      </c>
      <c r="H75" s="154">
        <f t="shared" si="21"/>
        <v>21000</v>
      </c>
      <c r="I75" s="154">
        <f t="shared" si="21"/>
        <v>21000</v>
      </c>
      <c r="J75" s="154">
        <f t="shared" si="21"/>
        <v>21000</v>
      </c>
      <c r="K75" s="154">
        <f t="shared" si="21"/>
        <v>21000</v>
      </c>
      <c r="L75" s="154">
        <f t="shared" si="21"/>
        <v>21000</v>
      </c>
      <c r="M75" s="154">
        <f t="shared" si="21"/>
        <v>21000</v>
      </c>
      <c r="N75" s="154">
        <f t="shared" si="21"/>
        <v>21000</v>
      </c>
      <c r="O75" s="154">
        <f>D75-SUM(F75:N75)</f>
        <v>18000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2321000</v>
      </c>
      <c r="E77" s="242"/>
      <c r="F77" s="242">
        <f>ROUND(SUM(F72:F76),-3)</f>
        <v>580000</v>
      </c>
      <c r="G77" s="242">
        <f t="shared" ref="G77:N77" si="22">ROUND(SUM(G72:G76),-3)</f>
        <v>194000</v>
      </c>
      <c r="H77" s="242">
        <f t="shared" si="22"/>
        <v>194000</v>
      </c>
      <c r="I77" s="242">
        <f t="shared" si="22"/>
        <v>194000</v>
      </c>
      <c r="J77" s="242">
        <f t="shared" si="22"/>
        <v>194000</v>
      </c>
      <c r="K77" s="242">
        <f t="shared" si="22"/>
        <v>194000</v>
      </c>
      <c r="L77" s="242">
        <f t="shared" si="22"/>
        <v>194000</v>
      </c>
      <c r="M77" s="242">
        <f t="shared" si="22"/>
        <v>194000</v>
      </c>
      <c r="N77" s="242">
        <f t="shared" si="22"/>
        <v>194000</v>
      </c>
      <c r="O77" s="242">
        <f>D77-SUM(F77:N77)</f>
        <v>189000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19890000</v>
      </c>
      <c r="E78" s="242"/>
      <c r="F78" s="242">
        <f>F77+F71</f>
        <v>5818000</v>
      </c>
      <c r="G78" s="242">
        <f t="shared" ref="G78:R78" si="24">G77+G71</f>
        <v>1419000</v>
      </c>
      <c r="H78" s="242">
        <f t="shared" si="24"/>
        <v>1429000</v>
      </c>
      <c r="I78" s="242">
        <f t="shared" si="24"/>
        <v>1677000</v>
      </c>
      <c r="J78" s="242">
        <f t="shared" si="24"/>
        <v>1419000</v>
      </c>
      <c r="K78" s="242">
        <f t="shared" si="24"/>
        <v>1419000</v>
      </c>
      <c r="L78" s="242">
        <f t="shared" si="24"/>
        <v>1419000</v>
      </c>
      <c r="M78" s="242">
        <f t="shared" si="24"/>
        <v>1419000</v>
      </c>
      <c r="N78" s="242">
        <f t="shared" si="24"/>
        <v>2453000</v>
      </c>
      <c r="O78" s="242">
        <f t="shared" si="24"/>
        <v>1408000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v>26000</v>
      </c>
      <c r="E80" s="242" t="s">
        <v>745</v>
      </c>
      <c r="F80" s="242">
        <v>26000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v>16000</v>
      </c>
      <c r="E82" s="242" t="s">
        <v>745</v>
      </c>
      <c r="F82" s="242">
        <v>0</v>
      </c>
      <c r="G82" s="242"/>
      <c r="H82" s="242"/>
      <c r="I82" s="242"/>
      <c r="J82" s="242"/>
      <c r="K82" s="242"/>
      <c r="L82" s="242">
        <f>D82-F82</f>
        <v>16000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42000</v>
      </c>
      <c r="E83" s="251"/>
      <c r="F83" s="251">
        <f>SUM(F79:F82)</f>
        <v>26000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-42000</v>
      </c>
      <c r="E86" s="154"/>
      <c r="F86" s="154">
        <f>D86</f>
        <v>-42000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20694000</v>
      </c>
      <c r="E87" s="154"/>
      <c r="F87" s="154">
        <f>F88+F89+F90+F91</f>
        <v>5882000</v>
      </c>
      <c r="G87" s="154">
        <f t="shared" ref="G87:Q87" si="26">G88+G89+G90+G91</f>
        <v>1484000</v>
      </c>
      <c r="H87" s="154">
        <f t="shared" si="26"/>
        <v>1494000</v>
      </c>
      <c r="I87" s="154">
        <f t="shared" si="26"/>
        <v>1742000</v>
      </c>
      <c r="J87" s="154">
        <f t="shared" si="26"/>
        <v>1484000</v>
      </c>
      <c r="K87" s="154">
        <f t="shared" si="26"/>
        <v>1484000</v>
      </c>
      <c r="L87" s="154">
        <f t="shared" si="26"/>
        <v>1515000</v>
      </c>
      <c r="M87" s="154">
        <f t="shared" si="26"/>
        <v>1484000</v>
      </c>
      <c r="N87" s="154">
        <f t="shared" si="26"/>
        <v>2518000</v>
      </c>
      <c r="O87" s="154">
        <f t="shared" si="26"/>
        <v>1473000</v>
      </c>
      <c r="P87" s="154">
        <f t="shared" si="26"/>
        <v>69000</v>
      </c>
      <c r="Q87" s="154">
        <f t="shared" si="26"/>
        <v>65000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20686000</v>
      </c>
      <c r="E91" s="242"/>
      <c r="F91" s="242">
        <f>F92+F93+F94+F95</f>
        <v>5878000</v>
      </c>
      <c r="G91" s="242">
        <f t="shared" ref="G91:Q91" si="28">G92+G93+G94+G95</f>
        <v>1484000</v>
      </c>
      <c r="H91" s="242">
        <f t="shared" si="28"/>
        <v>1494000</v>
      </c>
      <c r="I91" s="242">
        <f t="shared" si="28"/>
        <v>1742000</v>
      </c>
      <c r="J91" s="242">
        <f t="shared" si="28"/>
        <v>1484000</v>
      </c>
      <c r="K91" s="242">
        <f t="shared" si="28"/>
        <v>1484000</v>
      </c>
      <c r="L91" s="242">
        <f t="shared" si="28"/>
        <v>1512000</v>
      </c>
      <c r="M91" s="242">
        <f t="shared" si="28"/>
        <v>1484000</v>
      </c>
      <c r="N91" s="242">
        <f t="shared" si="28"/>
        <v>2518000</v>
      </c>
      <c r="O91" s="242">
        <f t="shared" si="28"/>
        <v>1473000</v>
      </c>
      <c r="P91" s="242">
        <f t="shared" si="28"/>
        <v>69000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19309000</v>
      </c>
      <c r="E95" s="154"/>
      <c r="F95" s="154">
        <f>F2+F86-F88-F89-F90-F92-F93-F94</f>
        <v>5439000</v>
      </c>
      <c r="G95" s="154">
        <f t="shared" ref="G95:Q95" si="30">G2-G88-G89-G90-G92-G93-G94</f>
        <v>1478000</v>
      </c>
      <c r="H95" s="154">
        <f t="shared" si="30"/>
        <v>1271000</v>
      </c>
      <c r="I95" s="154">
        <f t="shared" si="30"/>
        <v>1736000</v>
      </c>
      <c r="J95" s="154">
        <f t="shared" si="30"/>
        <v>1261000</v>
      </c>
      <c r="K95" s="154">
        <f t="shared" si="30"/>
        <v>1478000</v>
      </c>
      <c r="L95" s="154">
        <f t="shared" si="30"/>
        <v>1289000</v>
      </c>
      <c r="M95" s="154">
        <f t="shared" si="30"/>
        <v>1478000</v>
      </c>
      <c r="N95" s="154">
        <f t="shared" si="30"/>
        <v>2296000</v>
      </c>
      <c r="O95" s="154">
        <f t="shared" si="30"/>
        <v>1467000</v>
      </c>
      <c r="P95" s="154">
        <f t="shared" si="30"/>
        <v>63000</v>
      </c>
      <c r="Q95" s="154">
        <f t="shared" si="30"/>
        <v>53000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19309000</v>
      </c>
    </row>
    <row r="108" spans="2:17" ht="16.5" customHeight="1"/>
    <row r="109" spans="2:17" ht="16.5" customHeight="1">
      <c r="B109" s="4" t="s">
        <v>951</v>
      </c>
      <c r="D109" s="52">
        <f>D91-D77</f>
        <v>18365000</v>
      </c>
      <c r="F109" s="52">
        <f>F91-F77</f>
        <v>5298000</v>
      </c>
      <c r="G109" s="52">
        <f t="shared" ref="G109:Q109" si="31">G91-G77</f>
        <v>1290000</v>
      </c>
      <c r="H109" s="52">
        <f t="shared" si="31"/>
        <v>1300000</v>
      </c>
      <c r="I109" s="52">
        <f t="shared" si="31"/>
        <v>1548000</v>
      </c>
      <c r="J109" s="52">
        <f t="shared" si="31"/>
        <v>1290000</v>
      </c>
      <c r="K109" s="52">
        <f t="shared" si="31"/>
        <v>1290000</v>
      </c>
      <c r="L109" s="52">
        <f t="shared" si="31"/>
        <v>1318000</v>
      </c>
      <c r="M109" s="52">
        <f t="shared" si="31"/>
        <v>1290000</v>
      </c>
      <c r="N109" s="52">
        <f t="shared" si="31"/>
        <v>2324000</v>
      </c>
      <c r="O109" s="52">
        <f t="shared" si="31"/>
        <v>1284000</v>
      </c>
      <c r="P109" s="52">
        <f t="shared" si="31"/>
        <v>69000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F7" sqref="F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694</v>
      </c>
      <c r="D1" s="246" t="str">
        <f>VLOOKUP(C1,學校編號!A:B,2,FALSE)</f>
        <v>694紅葉國小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26172000</v>
      </c>
      <c r="E2" s="154"/>
      <c r="F2" s="154">
        <f t="shared" ref="F2:Q2" si="0">F49+F71+F77+F83</f>
        <v>7319000</v>
      </c>
      <c r="G2" s="154">
        <f t="shared" si="0"/>
        <v>1887000</v>
      </c>
      <c r="H2" s="154">
        <f t="shared" si="0"/>
        <v>1908000</v>
      </c>
      <c r="I2" s="154">
        <f t="shared" si="0"/>
        <v>2217000</v>
      </c>
      <c r="J2" s="154">
        <f t="shared" si="0"/>
        <v>1887000</v>
      </c>
      <c r="K2" s="154">
        <f t="shared" si="0"/>
        <v>1889000</v>
      </c>
      <c r="L2" s="154">
        <f t="shared" si="0"/>
        <v>1945000</v>
      </c>
      <c r="M2" s="154">
        <f t="shared" si="0"/>
        <v>1887000</v>
      </c>
      <c r="N2" s="154">
        <f t="shared" si="0"/>
        <v>3208000</v>
      </c>
      <c r="O2" s="154">
        <f t="shared" si="0"/>
        <v>1891000</v>
      </c>
      <c r="P2" s="154">
        <f t="shared" si="0"/>
        <v>73000</v>
      </c>
      <c r="Q2" s="154">
        <f t="shared" si="0"/>
        <v>61000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30000</v>
      </c>
      <c r="E24" s="154" t="s">
        <v>201</v>
      </c>
      <c r="F24" s="154">
        <f>ROUND($D24/2,-3)</f>
        <v>15000</v>
      </c>
      <c r="G24" s="154"/>
      <c r="H24" s="154"/>
      <c r="I24" s="154"/>
      <c r="J24" s="154"/>
      <c r="K24" s="154"/>
      <c r="L24" s="154">
        <f>D24-F24</f>
        <v>15000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588000</v>
      </c>
      <c r="E25" s="242"/>
      <c r="F25" s="242">
        <f>ROUND(SUM(F3:F24),-3)</f>
        <v>75000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75000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283000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877000</v>
      </c>
      <c r="E49" s="154"/>
      <c r="F49" s="250">
        <f t="shared" ref="F49:Q49" si="15">F25+F38+F46+F48</f>
        <v>101000</v>
      </c>
      <c r="G49" s="250">
        <f t="shared" si="15"/>
        <v>68000</v>
      </c>
      <c r="H49" s="250">
        <f t="shared" si="15"/>
        <v>68000</v>
      </c>
      <c r="I49" s="250">
        <f t="shared" si="15"/>
        <v>68000</v>
      </c>
      <c r="J49" s="250">
        <f t="shared" si="15"/>
        <v>68000</v>
      </c>
      <c r="K49" s="250">
        <f t="shared" si="15"/>
        <v>70000</v>
      </c>
      <c r="L49" s="250">
        <f t="shared" si="15"/>
        <v>99000</v>
      </c>
      <c r="M49" s="250">
        <f t="shared" si="15"/>
        <v>68000</v>
      </c>
      <c r="N49" s="250">
        <f t="shared" si="15"/>
        <v>70000</v>
      </c>
      <c r="O49" s="250">
        <f t="shared" si="15"/>
        <v>68000</v>
      </c>
      <c r="P49" s="250">
        <f t="shared" si="15"/>
        <v>68000</v>
      </c>
      <c r="Q49" s="250">
        <f t="shared" si="15"/>
        <v>61000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13794000</v>
      </c>
      <c r="E50" s="249" t="s">
        <v>210</v>
      </c>
      <c r="F50" s="154">
        <f>ROUND($D50/12*3,-3)</f>
        <v>3449000</v>
      </c>
      <c r="G50" s="154">
        <f>ROUND($D50/12,-3)</f>
        <v>1150000</v>
      </c>
      <c r="H50" s="154">
        <f t="shared" ref="H50:N54" si="16">ROUND($D50/12,-3)</f>
        <v>1150000</v>
      </c>
      <c r="I50" s="154">
        <f t="shared" si="16"/>
        <v>1150000</v>
      </c>
      <c r="J50" s="154">
        <f t="shared" si="16"/>
        <v>1150000</v>
      </c>
      <c r="K50" s="154">
        <f t="shared" si="16"/>
        <v>1150000</v>
      </c>
      <c r="L50" s="154">
        <f t="shared" si="16"/>
        <v>1150000</v>
      </c>
      <c r="M50" s="154">
        <f t="shared" si="16"/>
        <v>1150000</v>
      </c>
      <c r="N50" s="154">
        <f t="shared" si="16"/>
        <v>1150000</v>
      </c>
      <c r="O50" s="154">
        <f>D50-SUM(F50:N50)</f>
        <v>1145000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1649000</v>
      </c>
      <c r="E62" s="154" t="s">
        <v>205</v>
      </c>
      <c r="F62" s="154"/>
      <c r="G62" s="154"/>
      <c r="H62" s="154"/>
      <c r="I62" s="154">
        <f>ROUND($D62/5,-3)</f>
        <v>330000</v>
      </c>
      <c r="J62" s="154"/>
      <c r="K62" s="154"/>
      <c r="L62" s="154"/>
      <c r="M62" s="154"/>
      <c r="N62" s="154">
        <f>D62-I62</f>
        <v>1319000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1572000</v>
      </c>
      <c r="E63" s="154" t="s">
        <v>203</v>
      </c>
      <c r="F63" s="154">
        <f>D63</f>
        <v>1572000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1133000</v>
      </c>
      <c r="E64" s="249" t="s">
        <v>210</v>
      </c>
      <c r="F64" s="154">
        <f>ROUND($D64/12*3,-3)</f>
        <v>283000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329000</v>
      </c>
      <c r="E65" s="249" t="s">
        <v>210</v>
      </c>
      <c r="F65" s="154">
        <f>ROUND($D65/12*3,-3)</f>
        <v>82000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952000</v>
      </c>
      <c r="E66" s="249" t="s">
        <v>210</v>
      </c>
      <c r="F66" s="154">
        <f>ROUND($D66/12*3,-3)</f>
        <v>238000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82000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168000</v>
      </c>
      <c r="E68" s="154" t="s">
        <v>203</v>
      </c>
      <c r="F68" s="154">
        <f>D68</f>
        <v>168000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21055000</v>
      </c>
      <c r="E71" s="242"/>
      <c r="F71" s="242">
        <f>ROUND(SUM(F50:F69),-3)</f>
        <v>6143000</v>
      </c>
      <c r="G71" s="242">
        <f t="shared" ref="G71:P71" si="20">ROUND(SUM(G50:G69),-3)</f>
        <v>1470000</v>
      </c>
      <c r="H71" s="242">
        <f t="shared" si="20"/>
        <v>1491000</v>
      </c>
      <c r="I71" s="242">
        <f t="shared" si="20"/>
        <v>1800000</v>
      </c>
      <c r="J71" s="242">
        <f t="shared" si="20"/>
        <v>1470000</v>
      </c>
      <c r="K71" s="242">
        <f t="shared" si="20"/>
        <v>1470000</v>
      </c>
      <c r="L71" s="242">
        <f t="shared" si="20"/>
        <v>1470000</v>
      </c>
      <c r="M71" s="242">
        <f t="shared" si="20"/>
        <v>1470000</v>
      </c>
      <c r="N71" s="242">
        <f t="shared" si="20"/>
        <v>2789000</v>
      </c>
      <c r="O71" s="242">
        <f t="shared" si="20"/>
        <v>1477000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4062000</v>
      </c>
      <c r="E73" s="249" t="s">
        <v>210</v>
      </c>
      <c r="F73" s="154">
        <f>ROUND($D73/12*3,-3)</f>
        <v>1016000</v>
      </c>
      <c r="G73" s="154">
        <f>ROUND($D73/12,-3)</f>
        <v>339000</v>
      </c>
      <c r="H73" s="154">
        <f t="shared" ref="H73:N76" si="21">ROUND($D73/12,-3)</f>
        <v>339000</v>
      </c>
      <c r="I73" s="154">
        <f t="shared" si="21"/>
        <v>339000</v>
      </c>
      <c r="J73" s="154">
        <f t="shared" si="21"/>
        <v>339000</v>
      </c>
      <c r="K73" s="154">
        <f t="shared" si="21"/>
        <v>339000</v>
      </c>
      <c r="L73" s="154">
        <f t="shared" si="21"/>
        <v>339000</v>
      </c>
      <c r="M73" s="154">
        <f t="shared" si="21"/>
        <v>339000</v>
      </c>
      <c r="N73" s="154">
        <f t="shared" si="21"/>
        <v>339000</v>
      </c>
      <c r="O73" s="154">
        <f>D73-SUM(F73:N73)</f>
        <v>334000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123000</v>
      </c>
      <c r="E76" s="249" t="s">
        <v>210</v>
      </c>
      <c r="F76" s="154">
        <f>ROUND($D76/12*3,-3)</f>
        <v>31000</v>
      </c>
      <c r="G76" s="154">
        <f>ROUND($D76/12,-3)</f>
        <v>10000</v>
      </c>
      <c r="H76" s="154">
        <f t="shared" si="21"/>
        <v>10000</v>
      </c>
      <c r="I76" s="154">
        <f t="shared" si="21"/>
        <v>10000</v>
      </c>
      <c r="J76" s="154">
        <f t="shared" si="21"/>
        <v>10000</v>
      </c>
      <c r="K76" s="154">
        <f t="shared" si="21"/>
        <v>10000</v>
      </c>
      <c r="L76" s="154">
        <f t="shared" si="21"/>
        <v>10000</v>
      </c>
      <c r="M76" s="154">
        <f t="shared" si="21"/>
        <v>10000</v>
      </c>
      <c r="N76" s="154">
        <f t="shared" si="21"/>
        <v>10000</v>
      </c>
      <c r="O76" s="154">
        <f>D76-SUM(F76:N76)</f>
        <v>12000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4185000</v>
      </c>
      <c r="E77" s="242"/>
      <c r="F77" s="242">
        <f>ROUND(SUM(F72:F76),-3)</f>
        <v>1047000</v>
      </c>
      <c r="G77" s="242">
        <f t="shared" ref="G77:N77" si="22">ROUND(SUM(G72:G76),-3)</f>
        <v>349000</v>
      </c>
      <c r="H77" s="242">
        <f t="shared" si="22"/>
        <v>349000</v>
      </c>
      <c r="I77" s="242">
        <f t="shared" si="22"/>
        <v>349000</v>
      </c>
      <c r="J77" s="242">
        <f t="shared" si="22"/>
        <v>349000</v>
      </c>
      <c r="K77" s="242">
        <f t="shared" si="22"/>
        <v>349000</v>
      </c>
      <c r="L77" s="242">
        <f t="shared" si="22"/>
        <v>349000</v>
      </c>
      <c r="M77" s="242">
        <f t="shared" si="22"/>
        <v>349000</v>
      </c>
      <c r="N77" s="242">
        <f t="shared" si="22"/>
        <v>349000</v>
      </c>
      <c r="O77" s="242">
        <f>D77-SUM(F77:N77)</f>
        <v>346000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25240000</v>
      </c>
      <c r="E78" s="242"/>
      <c r="F78" s="242">
        <f>F77+F71</f>
        <v>7190000</v>
      </c>
      <c r="G78" s="242">
        <f t="shared" ref="G78:R78" si="24">G77+G71</f>
        <v>1819000</v>
      </c>
      <c r="H78" s="242">
        <f t="shared" si="24"/>
        <v>1840000</v>
      </c>
      <c r="I78" s="242">
        <f t="shared" si="24"/>
        <v>2149000</v>
      </c>
      <c r="J78" s="242">
        <f t="shared" si="24"/>
        <v>1819000</v>
      </c>
      <c r="K78" s="242">
        <f t="shared" si="24"/>
        <v>1819000</v>
      </c>
      <c r="L78" s="242">
        <f t="shared" si="24"/>
        <v>1819000</v>
      </c>
      <c r="M78" s="242">
        <f t="shared" si="24"/>
        <v>1819000</v>
      </c>
      <c r="N78" s="242">
        <f t="shared" si="24"/>
        <v>3138000</v>
      </c>
      <c r="O78" s="242">
        <f t="shared" si="24"/>
        <v>1823000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55000</v>
      </c>
      <c r="E82" s="242" t="s">
        <v>745</v>
      </c>
      <c r="F82" s="242">
        <f>ROUNDUP(D82/2,-3)</f>
        <v>28000</v>
      </c>
      <c r="G82" s="242"/>
      <c r="H82" s="242"/>
      <c r="I82" s="242"/>
      <c r="J82" s="242"/>
      <c r="K82" s="242"/>
      <c r="L82" s="242">
        <f>D82-F82</f>
        <v>27000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55000</v>
      </c>
      <c r="E83" s="251"/>
      <c r="F83" s="251">
        <f>SUM(F79:F82)</f>
        <v>28000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-75000</v>
      </c>
      <c r="E86" s="154"/>
      <c r="F86" s="154">
        <f>D86</f>
        <v>-75000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26097000</v>
      </c>
      <c r="E87" s="154"/>
      <c r="F87" s="154">
        <f>F88+F89+F90+F91</f>
        <v>7244000</v>
      </c>
      <c r="G87" s="154">
        <f t="shared" ref="G87:Q87" si="26">G88+G89+G90+G91</f>
        <v>1887000</v>
      </c>
      <c r="H87" s="154">
        <f t="shared" si="26"/>
        <v>1908000</v>
      </c>
      <c r="I87" s="154">
        <f t="shared" si="26"/>
        <v>2217000</v>
      </c>
      <c r="J87" s="154">
        <f t="shared" si="26"/>
        <v>1887000</v>
      </c>
      <c r="K87" s="154">
        <f t="shared" si="26"/>
        <v>1889000</v>
      </c>
      <c r="L87" s="154">
        <f t="shared" si="26"/>
        <v>1945000</v>
      </c>
      <c r="M87" s="154">
        <f t="shared" si="26"/>
        <v>1887000</v>
      </c>
      <c r="N87" s="154">
        <f t="shared" si="26"/>
        <v>3208000</v>
      </c>
      <c r="O87" s="154">
        <f t="shared" si="26"/>
        <v>1891000</v>
      </c>
      <c r="P87" s="154">
        <f t="shared" si="26"/>
        <v>73000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26086000</v>
      </c>
      <c r="E91" s="242"/>
      <c r="F91" s="242">
        <f>F92+F93+F94+F95</f>
        <v>7239000</v>
      </c>
      <c r="G91" s="242">
        <f t="shared" ref="G91:Q91" si="28">G92+G93+G94+G95</f>
        <v>1887000</v>
      </c>
      <c r="H91" s="242">
        <f t="shared" si="28"/>
        <v>1908000</v>
      </c>
      <c r="I91" s="242">
        <f t="shared" si="28"/>
        <v>2217000</v>
      </c>
      <c r="J91" s="242">
        <f t="shared" si="28"/>
        <v>1887000</v>
      </c>
      <c r="K91" s="242">
        <f t="shared" si="28"/>
        <v>1889000</v>
      </c>
      <c r="L91" s="242">
        <f t="shared" si="28"/>
        <v>1940000</v>
      </c>
      <c r="M91" s="242">
        <f t="shared" si="28"/>
        <v>1887000</v>
      </c>
      <c r="N91" s="242">
        <f t="shared" si="28"/>
        <v>3208000</v>
      </c>
      <c r="O91" s="242">
        <f t="shared" si="28"/>
        <v>1891000</v>
      </c>
      <c r="P91" s="242">
        <f t="shared" si="28"/>
        <v>73000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126000</v>
      </c>
      <c r="E94" s="244" t="s">
        <v>405</v>
      </c>
      <c r="F94" s="154"/>
      <c r="G94" s="154"/>
      <c r="H94" s="154">
        <f>ROUND($D94/2,-3)</f>
        <v>63000</v>
      </c>
      <c r="I94" s="154"/>
      <c r="J94" s="154"/>
      <c r="K94" s="154"/>
      <c r="L94" s="154"/>
      <c r="M94" s="154"/>
      <c r="N94" s="154"/>
      <c r="O94" s="154">
        <f>D94-H94</f>
        <v>63000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24408000</v>
      </c>
      <c r="E95" s="154"/>
      <c r="F95" s="154">
        <f>F2+F86-F88-F89-F90-F92-F93-F94</f>
        <v>6744000</v>
      </c>
      <c r="G95" s="154">
        <f t="shared" ref="G95:Q95" si="30">G2-G88-G89-G90-G92-G93-G94</f>
        <v>1879000</v>
      </c>
      <c r="H95" s="154">
        <f t="shared" si="30"/>
        <v>1593000</v>
      </c>
      <c r="I95" s="154">
        <f t="shared" si="30"/>
        <v>2209000</v>
      </c>
      <c r="J95" s="154">
        <f t="shared" si="30"/>
        <v>1635000</v>
      </c>
      <c r="K95" s="154">
        <f t="shared" si="30"/>
        <v>1881000</v>
      </c>
      <c r="L95" s="154">
        <f t="shared" si="30"/>
        <v>1688000</v>
      </c>
      <c r="M95" s="154">
        <f t="shared" si="30"/>
        <v>1879000</v>
      </c>
      <c r="N95" s="154">
        <f t="shared" si="30"/>
        <v>2957000</v>
      </c>
      <c r="O95" s="154">
        <f t="shared" si="30"/>
        <v>1820000</v>
      </c>
      <c r="P95" s="154">
        <f t="shared" si="30"/>
        <v>65000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126000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24408000</v>
      </c>
    </row>
    <row r="108" spans="2:17" ht="16.5" customHeight="1"/>
    <row r="109" spans="2:17" ht="16.5" customHeight="1">
      <c r="B109" s="4" t="s">
        <v>951</v>
      </c>
      <c r="D109" s="52">
        <f>D91-D77</f>
        <v>21901000</v>
      </c>
      <c r="F109" s="52">
        <f>F91-F77</f>
        <v>6192000</v>
      </c>
      <c r="G109" s="52">
        <f t="shared" ref="G109:Q109" si="31">G91-G77</f>
        <v>1538000</v>
      </c>
      <c r="H109" s="52">
        <f t="shared" si="31"/>
        <v>1559000</v>
      </c>
      <c r="I109" s="52">
        <f t="shared" si="31"/>
        <v>1868000</v>
      </c>
      <c r="J109" s="52">
        <f t="shared" si="31"/>
        <v>1538000</v>
      </c>
      <c r="K109" s="52">
        <f t="shared" si="31"/>
        <v>1540000</v>
      </c>
      <c r="L109" s="52">
        <f t="shared" si="31"/>
        <v>1591000</v>
      </c>
      <c r="M109" s="52">
        <f t="shared" si="31"/>
        <v>1538000</v>
      </c>
      <c r="N109" s="52">
        <f t="shared" si="31"/>
        <v>2859000</v>
      </c>
      <c r="O109" s="52">
        <f t="shared" si="31"/>
        <v>1545000</v>
      </c>
      <c r="P109" s="52">
        <f t="shared" si="31"/>
        <v>73000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3" priority="1" operator="lessThan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695</v>
      </c>
      <c r="D1" s="246" t="str">
        <f>VLOOKUP(C1,學校編號!A:B,2,FALSE)</f>
        <v>695明利國小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27819000</v>
      </c>
      <c r="E2" s="154"/>
      <c r="F2" s="154">
        <f t="shared" ref="F2:Q2" si="0">F49+F71+F77+F83</f>
        <v>7924000</v>
      </c>
      <c r="G2" s="154">
        <f t="shared" si="0"/>
        <v>2007000</v>
      </c>
      <c r="H2" s="154">
        <f t="shared" si="0"/>
        <v>2028000</v>
      </c>
      <c r="I2" s="154">
        <f t="shared" si="0"/>
        <v>2327000</v>
      </c>
      <c r="J2" s="154">
        <f t="shared" si="0"/>
        <v>2007000</v>
      </c>
      <c r="K2" s="154">
        <f t="shared" si="0"/>
        <v>2009000</v>
      </c>
      <c r="L2" s="154">
        <f t="shared" si="0"/>
        <v>2076000</v>
      </c>
      <c r="M2" s="154">
        <f t="shared" si="0"/>
        <v>2007000</v>
      </c>
      <c r="N2" s="154">
        <f t="shared" si="0"/>
        <v>3289000</v>
      </c>
      <c r="O2" s="154">
        <f t="shared" si="0"/>
        <v>1993000</v>
      </c>
      <c r="P2" s="154">
        <f t="shared" si="0"/>
        <v>76000</v>
      </c>
      <c r="Q2" s="154">
        <f t="shared" si="0"/>
        <v>76000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59000</v>
      </c>
      <c r="E13" s="154" t="s">
        <v>744</v>
      </c>
      <c r="F13" s="154">
        <f>ROUND($D13/12,0)</f>
        <v>4917</v>
      </c>
      <c r="G13" s="154">
        <f t="shared" si="1"/>
        <v>4917</v>
      </c>
      <c r="H13" s="154">
        <f t="shared" si="1"/>
        <v>4917</v>
      </c>
      <c r="I13" s="154">
        <f t="shared" si="1"/>
        <v>4917</v>
      </c>
      <c r="J13" s="154">
        <f t="shared" si="1"/>
        <v>4917</v>
      </c>
      <c r="K13" s="154">
        <f t="shared" si="1"/>
        <v>4917</v>
      </c>
      <c r="L13" s="154">
        <f t="shared" si="1"/>
        <v>4917</v>
      </c>
      <c r="M13" s="154">
        <f t="shared" si="1"/>
        <v>4917</v>
      </c>
      <c r="N13" s="154">
        <f t="shared" si="1"/>
        <v>4917</v>
      </c>
      <c r="O13" s="154">
        <f t="shared" si="1"/>
        <v>4917</v>
      </c>
      <c r="P13" s="154">
        <f t="shared" si="1"/>
        <v>4917</v>
      </c>
      <c r="Q13" s="154">
        <f>D13-SUM(F13:P13)</f>
        <v>4913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105000</v>
      </c>
      <c r="E16" s="154" t="s">
        <v>744</v>
      </c>
      <c r="F16" s="154">
        <f>ROUND($D16/12,0)</f>
        <v>8750</v>
      </c>
      <c r="G16" s="154">
        <f t="shared" si="1"/>
        <v>8750</v>
      </c>
      <c r="H16" s="154">
        <f t="shared" si="1"/>
        <v>8750</v>
      </c>
      <c r="I16" s="154">
        <f t="shared" si="1"/>
        <v>8750</v>
      </c>
      <c r="J16" s="154">
        <f t="shared" si="1"/>
        <v>8750</v>
      </c>
      <c r="K16" s="154">
        <f t="shared" si="1"/>
        <v>8750</v>
      </c>
      <c r="L16" s="154">
        <f t="shared" si="1"/>
        <v>8750</v>
      </c>
      <c r="M16" s="154">
        <f t="shared" si="1"/>
        <v>8750</v>
      </c>
      <c r="N16" s="154">
        <f t="shared" si="1"/>
        <v>8750</v>
      </c>
      <c r="O16" s="154">
        <f t="shared" si="1"/>
        <v>8750</v>
      </c>
      <c r="P16" s="154">
        <f t="shared" si="1"/>
        <v>8750</v>
      </c>
      <c r="Q16" s="154">
        <f>D16-SUM(F16:P16)</f>
        <v>8750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613000</v>
      </c>
      <c r="E25" s="242"/>
      <c r="F25" s="242">
        <f>ROUND(SUM(F3:F24),-3)</f>
        <v>65000</v>
      </c>
      <c r="G25" s="242">
        <f t="shared" ref="G25:P25" si="5">ROUND(SUM(G3:G24),-3)</f>
        <v>48000</v>
      </c>
      <c r="H25" s="242">
        <f t="shared" si="5"/>
        <v>48000</v>
      </c>
      <c r="I25" s="242">
        <f t="shared" si="5"/>
        <v>48000</v>
      </c>
      <c r="J25" s="242">
        <f t="shared" si="5"/>
        <v>48000</v>
      </c>
      <c r="K25" s="242">
        <f t="shared" si="5"/>
        <v>48000</v>
      </c>
      <c r="L25" s="242">
        <f t="shared" si="5"/>
        <v>65000</v>
      </c>
      <c r="M25" s="242">
        <f t="shared" si="5"/>
        <v>48000</v>
      </c>
      <c r="N25" s="242">
        <f t="shared" si="5"/>
        <v>48000</v>
      </c>
      <c r="O25" s="242">
        <f t="shared" si="5"/>
        <v>48000</v>
      </c>
      <c r="P25" s="242">
        <f t="shared" si="5"/>
        <v>48000</v>
      </c>
      <c r="Q25" s="242">
        <f t="shared" ref="Q25:Q34" si="6">D25-SUM(F25:P25)</f>
        <v>51000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55000</v>
      </c>
      <c r="E37" s="154" t="s">
        <v>201</v>
      </c>
      <c r="F37" s="154">
        <f>ROUND($D37/2,-3)</f>
        <v>28000</v>
      </c>
      <c r="G37" s="154"/>
      <c r="H37" s="154"/>
      <c r="I37" s="154"/>
      <c r="J37" s="154"/>
      <c r="K37" s="154"/>
      <c r="L37" s="154">
        <f>D37-F37</f>
        <v>27000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333000</v>
      </c>
      <c r="E38" s="242"/>
      <c r="F38" s="242">
        <f t="shared" ref="F38:P38" si="10">ROUND(SUM(F26:F37),-3)</f>
        <v>51000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50000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952000</v>
      </c>
      <c r="E49" s="154"/>
      <c r="F49" s="250">
        <f t="shared" ref="F49:Q49" si="15">F25+F38+F46+F48</f>
        <v>118000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115000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76000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15416000</v>
      </c>
      <c r="E50" s="249" t="s">
        <v>210</v>
      </c>
      <c r="F50" s="154">
        <f>ROUND($D50/12*3,-3)</f>
        <v>3854000</v>
      </c>
      <c r="G50" s="154">
        <f>ROUND($D50/12,-3)</f>
        <v>1285000</v>
      </c>
      <c r="H50" s="154">
        <f t="shared" ref="H50:N54" si="16">ROUND($D50/12,-3)</f>
        <v>1285000</v>
      </c>
      <c r="I50" s="154">
        <f t="shared" si="16"/>
        <v>1285000</v>
      </c>
      <c r="J50" s="154">
        <f t="shared" si="16"/>
        <v>1285000</v>
      </c>
      <c r="K50" s="154">
        <f t="shared" si="16"/>
        <v>1285000</v>
      </c>
      <c r="L50" s="154">
        <f t="shared" si="16"/>
        <v>1285000</v>
      </c>
      <c r="M50" s="154">
        <f t="shared" si="16"/>
        <v>1285000</v>
      </c>
      <c r="N50" s="154">
        <f t="shared" si="16"/>
        <v>1285000</v>
      </c>
      <c r="O50" s="154">
        <f>D50-SUM(F50:N50)</f>
        <v>1282000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1600000</v>
      </c>
      <c r="E62" s="154" t="s">
        <v>205</v>
      </c>
      <c r="F62" s="154"/>
      <c r="G62" s="154"/>
      <c r="H62" s="154"/>
      <c r="I62" s="154">
        <f>ROUND($D62/5,-3)</f>
        <v>320000</v>
      </c>
      <c r="J62" s="154"/>
      <c r="K62" s="154"/>
      <c r="L62" s="154"/>
      <c r="M62" s="154"/>
      <c r="N62" s="154">
        <f>D62-I62</f>
        <v>1280000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1765000</v>
      </c>
      <c r="E63" s="154" t="s">
        <v>203</v>
      </c>
      <c r="F63" s="154">
        <f>D63</f>
        <v>1765000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1243000</v>
      </c>
      <c r="E64" s="249" t="s">
        <v>210</v>
      </c>
      <c r="F64" s="154">
        <f>ROUND($D64/12*3,-3)</f>
        <v>311000</v>
      </c>
      <c r="G64" s="154">
        <f>ROUND($D64/12,-3)</f>
        <v>104000</v>
      </c>
      <c r="H64" s="154">
        <f t="shared" ref="H64:N66" si="19">ROUND($D64/12,-3)</f>
        <v>104000</v>
      </c>
      <c r="I64" s="154">
        <f t="shared" si="19"/>
        <v>104000</v>
      </c>
      <c r="J64" s="154">
        <f t="shared" si="19"/>
        <v>104000</v>
      </c>
      <c r="K64" s="154">
        <f t="shared" si="19"/>
        <v>104000</v>
      </c>
      <c r="L64" s="154">
        <f t="shared" si="19"/>
        <v>104000</v>
      </c>
      <c r="M64" s="154">
        <f t="shared" si="19"/>
        <v>104000</v>
      </c>
      <c r="N64" s="154">
        <f t="shared" si="19"/>
        <v>104000</v>
      </c>
      <c r="O64" s="154">
        <f>D64-SUM(F64:N64)</f>
        <v>100000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380000</v>
      </c>
      <c r="E65" s="249" t="s">
        <v>210</v>
      </c>
      <c r="F65" s="154">
        <f>ROUND($D65/12*3,-3)</f>
        <v>95000</v>
      </c>
      <c r="G65" s="154">
        <f>ROUND($D65/12,-3)</f>
        <v>32000</v>
      </c>
      <c r="H65" s="154">
        <f t="shared" si="19"/>
        <v>32000</v>
      </c>
      <c r="I65" s="154">
        <f t="shared" si="19"/>
        <v>32000</v>
      </c>
      <c r="J65" s="154">
        <f t="shared" si="19"/>
        <v>32000</v>
      </c>
      <c r="K65" s="154">
        <f t="shared" si="19"/>
        <v>32000</v>
      </c>
      <c r="L65" s="154">
        <f t="shared" si="19"/>
        <v>32000</v>
      </c>
      <c r="M65" s="154">
        <f t="shared" si="19"/>
        <v>32000</v>
      </c>
      <c r="N65" s="154">
        <f t="shared" si="19"/>
        <v>32000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993000</v>
      </c>
      <c r="E66" s="249" t="s">
        <v>210</v>
      </c>
      <c r="F66" s="154">
        <f>ROUND($D66/12*3,-3)</f>
        <v>248000</v>
      </c>
      <c r="G66" s="154">
        <f>ROUND($D66/12,-3)</f>
        <v>83000</v>
      </c>
      <c r="H66" s="154">
        <f t="shared" si="19"/>
        <v>83000</v>
      </c>
      <c r="I66" s="154">
        <f t="shared" si="19"/>
        <v>83000</v>
      </c>
      <c r="J66" s="154">
        <f t="shared" si="19"/>
        <v>83000</v>
      </c>
      <c r="K66" s="154">
        <f t="shared" si="19"/>
        <v>83000</v>
      </c>
      <c r="L66" s="154">
        <f t="shared" si="19"/>
        <v>83000</v>
      </c>
      <c r="M66" s="154">
        <f t="shared" si="19"/>
        <v>83000</v>
      </c>
      <c r="N66" s="154">
        <f t="shared" si="19"/>
        <v>83000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23077000</v>
      </c>
      <c r="E71" s="242"/>
      <c r="F71" s="242">
        <f>ROUND(SUM(F50:F69),-3)</f>
        <v>6846000</v>
      </c>
      <c r="G71" s="242">
        <f t="shared" ref="G71:P71" si="20">ROUND(SUM(G50:G69),-3)</f>
        <v>1624000</v>
      </c>
      <c r="H71" s="242">
        <f t="shared" si="20"/>
        <v>1645000</v>
      </c>
      <c r="I71" s="242">
        <f t="shared" si="20"/>
        <v>1944000</v>
      </c>
      <c r="J71" s="242">
        <f t="shared" si="20"/>
        <v>1624000</v>
      </c>
      <c r="K71" s="242">
        <f t="shared" si="20"/>
        <v>1624000</v>
      </c>
      <c r="L71" s="242">
        <f t="shared" si="20"/>
        <v>1624000</v>
      </c>
      <c r="M71" s="242">
        <f t="shared" si="20"/>
        <v>1624000</v>
      </c>
      <c r="N71" s="242">
        <f t="shared" si="20"/>
        <v>2904000</v>
      </c>
      <c r="O71" s="242">
        <f t="shared" si="20"/>
        <v>1613000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3229000</v>
      </c>
      <c r="E73" s="249" t="s">
        <v>210</v>
      </c>
      <c r="F73" s="154">
        <f>ROUND($D73/12*3,-3)</f>
        <v>807000</v>
      </c>
      <c r="G73" s="154">
        <f>ROUND($D73/12,-3)</f>
        <v>269000</v>
      </c>
      <c r="H73" s="154">
        <f t="shared" ref="H73:N76" si="21">ROUND($D73/12,-3)</f>
        <v>269000</v>
      </c>
      <c r="I73" s="154">
        <f t="shared" si="21"/>
        <v>269000</v>
      </c>
      <c r="J73" s="154">
        <f t="shared" si="21"/>
        <v>269000</v>
      </c>
      <c r="K73" s="154">
        <f t="shared" si="21"/>
        <v>269000</v>
      </c>
      <c r="L73" s="154">
        <f t="shared" si="21"/>
        <v>269000</v>
      </c>
      <c r="M73" s="154">
        <f t="shared" si="21"/>
        <v>269000</v>
      </c>
      <c r="N73" s="154">
        <f t="shared" si="21"/>
        <v>269000</v>
      </c>
      <c r="O73" s="154">
        <f>D73-SUM(F73:N73)</f>
        <v>270000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511000</v>
      </c>
      <c r="E76" s="249" t="s">
        <v>210</v>
      </c>
      <c r="F76" s="154">
        <f>ROUND($D76/12*3,-3)</f>
        <v>128000</v>
      </c>
      <c r="G76" s="154">
        <f>ROUND($D76/12,-3)</f>
        <v>43000</v>
      </c>
      <c r="H76" s="154">
        <f t="shared" si="21"/>
        <v>43000</v>
      </c>
      <c r="I76" s="154">
        <f t="shared" si="21"/>
        <v>43000</v>
      </c>
      <c r="J76" s="154">
        <f t="shared" si="21"/>
        <v>43000</v>
      </c>
      <c r="K76" s="154">
        <f t="shared" si="21"/>
        <v>43000</v>
      </c>
      <c r="L76" s="154">
        <f t="shared" si="21"/>
        <v>43000</v>
      </c>
      <c r="M76" s="154">
        <f t="shared" si="21"/>
        <v>43000</v>
      </c>
      <c r="N76" s="154">
        <f t="shared" si="21"/>
        <v>43000</v>
      </c>
      <c r="O76" s="154">
        <f>D76-SUM(F76:N76)</f>
        <v>39000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3740000</v>
      </c>
      <c r="E77" s="242"/>
      <c r="F77" s="242">
        <f>ROUND(SUM(F72:F76),-3)</f>
        <v>935000</v>
      </c>
      <c r="G77" s="242">
        <f t="shared" ref="G77:N77" si="22">ROUND(SUM(G72:G76),-3)</f>
        <v>312000</v>
      </c>
      <c r="H77" s="242">
        <f t="shared" si="22"/>
        <v>312000</v>
      </c>
      <c r="I77" s="242">
        <f t="shared" si="22"/>
        <v>312000</v>
      </c>
      <c r="J77" s="242">
        <f t="shared" si="22"/>
        <v>312000</v>
      </c>
      <c r="K77" s="242">
        <f t="shared" si="22"/>
        <v>312000</v>
      </c>
      <c r="L77" s="242">
        <f t="shared" si="22"/>
        <v>312000</v>
      </c>
      <c r="M77" s="242">
        <f t="shared" si="22"/>
        <v>312000</v>
      </c>
      <c r="N77" s="242">
        <f t="shared" si="22"/>
        <v>312000</v>
      </c>
      <c r="O77" s="242">
        <f>D77-SUM(F77:N77)</f>
        <v>309000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26817000</v>
      </c>
      <c r="E78" s="242"/>
      <c r="F78" s="242">
        <f>F77+F71</f>
        <v>7781000</v>
      </c>
      <c r="G78" s="242">
        <f t="shared" ref="G78:R78" si="24">G77+G71</f>
        <v>1936000</v>
      </c>
      <c r="H78" s="242">
        <f t="shared" si="24"/>
        <v>1957000</v>
      </c>
      <c r="I78" s="242">
        <f t="shared" si="24"/>
        <v>2256000</v>
      </c>
      <c r="J78" s="242">
        <f t="shared" si="24"/>
        <v>1936000</v>
      </c>
      <c r="K78" s="242">
        <f t="shared" si="24"/>
        <v>1936000</v>
      </c>
      <c r="L78" s="242">
        <f t="shared" si="24"/>
        <v>1936000</v>
      </c>
      <c r="M78" s="242">
        <f t="shared" si="24"/>
        <v>1936000</v>
      </c>
      <c r="N78" s="242">
        <f t="shared" si="24"/>
        <v>3216000</v>
      </c>
      <c r="O78" s="242">
        <f t="shared" si="24"/>
        <v>1922000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50000</v>
      </c>
      <c r="E82" s="242" t="s">
        <v>745</v>
      </c>
      <c r="F82" s="242">
        <f>ROUNDUP(D82/2,-3)</f>
        <v>25000</v>
      </c>
      <c r="G82" s="242"/>
      <c r="H82" s="242"/>
      <c r="I82" s="242"/>
      <c r="J82" s="242"/>
      <c r="K82" s="242"/>
      <c r="L82" s="242">
        <f>D82-F82</f>
        <v>25000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50000</v>
      </c>
      <c r="E83" s="251"/>
      <c r="F83" s="251">
        <f>SUM(F79:F82)</f>
        <v>25000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-100000</v>
      </c>
      <c r="E86" s="154"/>
      <c r="F86" s="154">
        <f>D86</f>
        <v>-100000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27719000</v>
      </c>
      <c r="E87" s="154"/>
      <c r="F87" s="154">
        <f>F88+F89+F90+F91</f>
        <v>7824000</v>
      </c>
      <c r="G87" s="154">
        <f t="shared" ref="G87:Q87" si="26">G88+G89+G90+G91</f>
        <v>2007000</v>
      </c>
      <c r="H87" s="154">
        <f t="shared" si="26"/>
        <v>2028000</v>
      </c>
      <c r="I87" s="154">
        <f t="shared" si="26"/>
        <v>2327000</v>
      </c>
      <c r="J87" s="154">
        <f t="shared" si="26"/>
        <v>2007000</v>
      </c>
      <c r="K87" s="154">
        <f t="shared" si="26"/>
        <v>2009000</v>
      </c>
      <c r="L87" s="154">
        <f t="shared" si="26"/>
        <v>2076000</v>
      </c>
      <c r="M87" s="154">
        <f t="shared" si="26"/>
        <v>2007000</v>
      </c>
      <c r="N87" s="154">
        <f t="shared" si="26"/>
        <v>3289000</v>
      </c>
      <c r="O87" s="154">
        <f t="shared" si="26"/>
        <v>1993000</v>
      </c>
      <c r="P87" s="154">
        <f t="shared" si="26"/>
        <v>76000</v>
      </c>
      <c r="Q87" s="154">
        <f t="shared" si="26"/>
        <v>76000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27714000</v>
      </c>
      <c r="E91" s="242"/>
      <c r="F91" s="242">
        <f>F92+F93+F94+F95</f>
        <v>7821000</v>
      </c>
      <c r="G91" s="242">
        <f t="shared" ref="G91:Q91" si="28">G92+G93+G94+G95</f>
        <v>2007000</v>
      </c>
      <c r="H91" s="242">
        <f t="shared" si="28"/>
        <v>2028000</v>
      </c>
      <c r="I91" s="242">
        <f t="shared" si="28"/>
        <v>2327000</v>
      </c>
      <c r="J91" s="242">
        <f t="shared" si="28"/>
        <v>2007000</v>
      </c>
      <c r="K91" s="242">
        <f t="shared" si="28"/>
        <v>2009000</v>
      </c>
      <c r="L91" s="242">
        <f t="shared" si="28"/>
        <v>2074000</v>
      </c>
      <c r="M91" s="242">
        <f t="shared" si="28"/>
        <v>2007000</v>
      </c>
      <c r="N91" s="242">
        <f t="shared" si="28"/>
        <v>3289000</v>
      </c>
      <c r="O91" s="242">
        <f t="shared" si="28"/>
        <v>1993000</v>
      </c>
      <c r="P91" s="242">
        <f t="shared" si="28"/>
        <v>76000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266000</v>
      </c>
      <c r="E94" s="244" t="s">
        <v>405</v>
      </c>
      <c r="F94" s="154"/>
      <c r="G94" s="154"/>
      <c r="H94" s="154">
        <f>ROUND($D94/2,-3)</f>
        <v>133000</v>
      </c>
      <c r="I94" s="154"/>
      <c r="J94" s="154"/>
      <c r="K94" s="154"/>
      <c r="L94" s="154"/>
      <c r="M94" s="154"/>
      <c r="N94" s="154"/>
      <c r="O94" s="154">
        <f>D94-H94</f>
        <v>133000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25896000</v>
      </c>
      <c r="E95" s="154"/>
      <c r="F95" s="154">
        <f>F2+F86-F88-F89-F90-F92-F93-F94</f>
        <v>7326000</v>
      </c>
      <c r="G95" s="154">
        <f t="shared" ref="G95:Q95" si="30">G2-G88-G89-G90-G92-G93-G94</f>
        <v>1999000</v>
      </c>
      <c r="H95" s="154">
        <f t="shared" si="30"/>
        <v>1643000</v>
      </c>
      <c r="I95" s="154">
        <f t="shared" si="30"/>
        <v>2319000</v>
      </c>
      <c r="J95" s="154">
        <f t="shared" si="30"/>
        <v>1755000</v>
      </c>
      <c r="K95" s="154">
        <f t="shared" si="30"/>
        <v>2001000</v>
      </c>
      <c r="L95" s="154">
        <f t="shared" si="30"/>
        <v>1822000</v>
      </c>
      <c r="M95" s="154">
        <f t="shared" si="30"/>
        <v>1999000</v>
      </c>
      <c r="N95" s="154">
        <f t="shared" si="30"/>
        <v>3038000</v>
      </c>
      <c r="O95" s="154">
        <f t="shared" si="30"/>
        <v>1852000</v>
      </c>
      <c r="P95" s="154">
        <f t="shared" si="30"/>
        <v>68000</v>
      </c>
      <c r="Q95" s="154">
        <f t="shared" si="30"/>
        <v>74000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266000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25896000</v>
      </c>
    </row>
    <row r="108" spans="2:17" ht="16.5" customHeight="1"/>
    <row r="109" spans="2:17" ht="16.5" customHeight="1">
      <c r="B109" s="4" t="s">
        <v>951</v>
      </c>
      <c r="D109" s="52">
        <f>D91-D77</f>
        <v>23974000</v>
      </c>
      <c r="F109" s="52">
        <f>F91-F77</f>
        <v>6886000</v>
      </c>
      <c r="G109" s="52">
        <f t="shared" ref="G109:Q109" si="31">G91-G77</f>
        <v>1695000</v>
      </c>
      <c r="H109" s="52">
        <f t="shared" si="31"/>
        <v>1716000</v>
      </c>
      <c r="I109" s="52">
        <f t="shared" si="31"/>
        <v>2015000</v>
      </c>
      <c r="J109" s="52">
        <f t="shared" si="31"/>
        <v>1695000</v>
      </c>
      <c r="K109" s="52">
        <f t="shared" si="31"/>
        <v>1697000</v>
      </c>
      <c r="L109" s="52">
        <f t="shared" si="31"/>
        <v>1762000</v>
      </c>
      <c r="M109" s="52">
        <f t="shared" si="31"/>
        <v>1695000</v>
      </c>
      <c r="N109" s="52">
        <f t="shared" si="31"/>
        <v>2977000</v>
      </c>
      <c r="O109" s="52">
        <f t="shared" si="31"/>
        <v>1684000</v>
      </c>
      <c r="P109" s="52">
        <f t="shared" si="31"/>
        <v>76000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2" priority="1" operator="lessThan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696</v>
      </c>
      <c r="D1" s="246" t="str">
        <f>VLOOKUP(C1,學校編號!A:B,2,FALSE)</f>
        <v>696卓溪國小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26550000</v>
      </c>
      <c r="E2" s="154"/>
      <c r="F2" s="154">
        <f t="shared" ref="F2:Q2" si="0">F49+F71+F77+F83</f>
        <v>7519000</v>
      </c>
      <c r="G2" s="154">
        <f t="shared" si="0"/>
        <v>1930000</v>
      </c>
      <c r="H2" s="154">
        <f t="shared" si="0"/>
        <v>1947000</v>
      </c>
      <c r="I2" s="154">
        <f t="shared" si="0"/>
        <v>2226000</v>
      </c>
      <c r="J2" s="154">
        <f t="shared" si="0"/>
        <v>1930000</v>
      </c>
      <c r="K2" s="154">
        <f t="shared" si="0"/>
        <v>1932000</v>
      </c>
      <c r="L2" s="154">
        <f t="shared" si="0"/>
        <v>1953000</v>
      </c>
      <c r="M2" s="154">
        <f t="shared" si="0"/>
        <v>1930000</v>
      </c>
      <c r="N2" s="154">
        <f t="shared" si="0"/>
        <v>3114000</v>
      </c>
      <c r="O2" s="154">
        <f t="shared" si="0"/>
        <v>1932000</v>
      </c>
      <c r="P2" s="154">
        <f t="shared" si="0"/>
        <v>76000</v>
      </c>
      <c r="Q2" s="154">
        <f t="shared" si="0"/>
        <v>61000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606000</v>
      </c>
      <c r="E25" s="242"/>
      <c r="F25" s="242">
        <f>ROUND(SUM(F3:F24),-3)</f>
        <v>71000</v>
      </c>
      <c r="G25" s="242">
        <f t="shared" ref="G25:P25" si="5">ROUND(SUM(G3:G24),-3)</f>
        <v>47000</v>
      </c>
      <c r="H25" s="242">
        <f t="shared" si="5"/>
        <v>47000</v>
      </c>
      <c r="I25" s="242">
        <f t="shared" si="5"/>
        <v>47000</v>
      </c>
      <c r="J25" s="242">
        <f t="shared" si="5"/>
        <v>47000</v>
      </c>
      <c r="K25" s="242">
        <f t="shared" si="5"/>
        <v>47000</v>
      </c>
      <c r="L25" s="242">
        <f t="shared" si="5"/>
        <v>70000</v>
      </c>
      <c r="M25" s="242">
        <f t="shared" si="5"/>
        <v>47000</v>
      </c>
      <c r="N25" s="242">
        <f t="shared" si="5"/>
        <v>47000</v>
      </c>
      <c r="O25" s="242">
        <f t="shared" si="5"/>
        <v>47000</v>
      </c>
      <c r="P25" s="242">
        <f t="shared" si="5"/>
        <v>47000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283000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895000</v>
      </c>
      <c r="E49" s="154"/>
      <c r="F49" s="250">
        <f t="shared" ref="F49:Q49" si="15">F25+F38+F46+F48</f>
        <v>97000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94000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61000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14642000</v>
      </c>
      <c r="E50" s="249" t="s">
        <v>210</v>
      </c>
      <c r="F50" s="154">
        <f>ROUND($D50/12*3,-3)</f>
        <v>3661000</v>
      </c>
      <c r="G50" s="154">
        <f>ROUND($D50/12,-3)</f>
        <v>1220000</v>
      </c>
      <c r="H50" s="154">
        <f t="shared" ref="H50:N54" si="16">ROUND($D50/12,-3)</f>
        <v>1220000</v>
      </c>
      <c r="I50" s="154">
        <f t="shared" si="16"/>
        <v>1220000</v>
      </c>
      <c r="J50" s="154">
        <f t="shared" si="16"/>
        <v>1220000</v>
      </c>
      <c r="K50" s="154">
        <f t="shared" si="16"/>
        <v>1220000</v>
      </c>
      <c r="L50" s="154">
        <f t="shared" si="16"/>
        <v>1220000</v>
      </c>
      <c r="M50" s="154">
        <f t="shared" si="16"/>
        <v>1220000</v>
      </c>
      <c r="N50" s="154">
        <f t="shared" si="16"/>
        <v>1220000</v>
      </c>
      <c r="O50" s="154">
        <f>D50-SUM(F50:N50)</f>
        <v>1221000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1478000</v>
      </c>
      <c r="E62" s="154" t="s">
        <v>205</v>
      </c>
      <c r="F62" s="154"/>
      <c r="G62" s="154"/>
      <c r="H62" s="154"/>
      <c r="I62" s="154">
        <f>ROUND($D62/5,-3)</f>
        <v>296000</v>
      </c>
      <c r="J62" s="154"/>
      <c r="K62" s="154"/>
      <c r="L62" s="154"/>
      <c r="M62" s="154"/>
      <c r="N62" s="154">
        <f>D62-I62</f>
        <v>1182000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1650000</v>
      </c>
      <c r="E63" s="154" t="s">
        <v>203</v>
      </c>
      <c r="F63" s="154">
        <f>D63</f>
        <v>1650000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1178000</v>
      </c>
      <c r="E64" s="249" t="s">
        <v>210</v>
      </c>
      <c r="F64" s="154">
        <f>ROUND($D64/12*3,-3)</f>
        <v>295000</v>
      </c>
      <c r="G64" s="154">
        <f>ROUND($D64/12,-3)</f>
        <v>98000</v>
      </c>
      <c r="H64" s="154">
        <f t="shared" ref="H64:N66" si="19">ROUND($D64/12,-3)</f>
        <v>98000</v>
      </c>
      <c r="I64" s="154">
        <f t="shared" si="19"/>
        <v>98000</v>
      </c>
      <c r="J64" s="154">
        <f t="shared" si="19"/>
        <v>98000</v>
      </c>
      <c r="K64" s="154">
        <f t="shared" si="19"/>
        <v>98000</v>
      </c>
      <c r="L64" s="154">
        <f t="shared" si="19"/>
        <v>98000</v>
      </c>
      <c r="M64" s="154">
        <f t="shared" si="19"/>
        <v>98000</v>
      </c>
      <c r="N64" s="154">
        <f t="shared" si="19"/>
        <v>98000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371000</v>
      </c>
      <c r="E65" s="249" t="s">
        <v>210</v>
      </c>
      <c r="F65" s="154">
        <f>ROUND($D65/12*3,-3)</f>
        <v>93000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30000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902000</v>
      </c>
      <c r="E66" s="249" t="s">
        <v>210</v>
      </c>
      <c r="F66" s="154">
        <f>ROUND($D66/12*3,-3)</f>
        <v>226000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200000</v>
      </c>
      <c r="E68" s="154" t="s">
        <v>203</v>
      </c>
      <c r="F68" s="154">
        <f>D68</f>
        <v>200000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21875000</v>
      </c>
      <c r="E71" s="242"/>
      <c r="F71" s="242">
        <f>ROUND(SUM(F50:F69),-3)</f>
        <v>6476000</v>
      </c>
      <c r="G71" s="242">
        <f t="shared" ref="G71:P71" si="20">ROUND(SUM(G50:G69),-3)</f>
        <v>1544000</v>
      </c>
      <c r="H71" s="242">
        <f t="shared" si="20"/>
        <v>1561000</v>
      </c>
      <c r="I71" s="242">
        <f t="shared" si="20"/>
        <v>1840000</v>
      </c>
      <c r="J71" s="242">
        <f t="shared" si="20"/>
        <v>1544000</v>
      </c>
      <c r="K71" s="242">
        <f t="shared" si="20"/>
        <v>1544000</v>
      </c>
      <c r="L71" s="242">
        <f t="shared" si="20"/>
        <v>1544000</v>
      </c>
      <c r="M71" s="242">
        <f t="shared" si="20"/>
        <v>1544000</v>
      </c>
      <c r="N71" s="242">
        <f t="shared" si="20"/>
        <v>2726000</v>
      </c>
      <c r="O71" s="242">
        <f t="shared" si="20"/>
        <v>1547000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2306000</v>
      </c>
      <c r="E73" s="249" t="s">
        <v>210</v>
      </c>
      <c r="F73" s="154">
        <f>ROUND($D73/12*3,-3)</f>
        <v>577000</v>
      </c>
      <c r="G73" s="154">
        <f>ROUND($D73/12,-3)</f>
        <v>192000</v>
      </c>
      <c r="H73" s="154">
        <f t="shared" ref="H73:N76" si="21">ROUND($D73/12,-3)</f>
        <v>192000</v>
      </c>
      <c r="I73" s="154">
        <f t="shared" si="21"/>
        <v>192000</v>
      </c>
      <c r="J73" s="154">
        <f t="shared" si="21"/>
        <v>192000</v>
      </c>
      <c r="K73" s="154">
        <f t="shared" si="21"/>
        <v>192000</v>
      </c>
      <c r="L73" s="154">
        <f t="shared" si="21"/>
        <v>192000</v>
      </c>
      <c r="M73" s="154">
        <f t="shared" si="21"/>
        <v>192000</v>
      </c>
      <c r="N73" s="154">
        <f t="shared" si="21"/>
        <v>192000</v>
      </c>
      <c r="O73" s="154">
        <f>D73-SUM(F73:N73)</f>
        <v>193000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1474000</v>
      </c>
      <c r="E76" s="249" t="s">
        <v>210</v>
      </c>
      <c r="F76" s="154">
        <f>ROUND($D76/12*3,-3)</f>
        <v>369000</v>
      </c>
      <c r="G76" s="154">
        <f>ROUND($D76/12,-3)</f>
        <v>123000</v>
      </c>
      <c r="H76" s="154">
        <f t="shared" si="21"/>
        <v>123000</v>
      </c>
      <c r="I76" s="154">
        <f t="shared" si="21"/>
        <v>123000</v>
      </c>
      <c r="J76" s="154">
        <f t="shared" si="21"/>
        <v>123000</v>
      </c>
      <c r="K76" s="154">
        <f t="shared" si="21"/>
        <v>123000</v>
      </c>
      <c r="L76" s="154">
        <f t="shared" si="21"/>
        <v>123000</v>
      </c>
      <c r="M76" s="154">
        <f t="shared" si="21"/>
        <v>123000</v>
      </c>
      <c r="N76" s="154">
        <f t="shared" si="21"/>
        <v>123000</v>
      </c>
      <c r="O76" s="154">
        <f>D76-SUM(F76:N76)</f>
        <v>121000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3780000</v>
      </c>
      <c r="E77" s="242"/>
      <c r="F77" s="242">
        <f>ROUND(SUM(F72:F76),-3)</f>
        <v>946000</v>
      </c>
      <c r="G77" s="242">
        <f t="shared" ref="G77:N77" si="22">ROUND(SUM(G72:G76),-3)</f>
        <v>315000</v>
      </c>
      <c r="H77" s="242">
        <f t="shared" si="22"/>
        <v>315000</v>
      </c>
      <c r="I77" s="242">
        <f t="shared" si="22"/>
        <v>315000</v>
      </c>
      <c r="J77" s="242">
        <f t="shared" si="22"/>
        <v>315000</v>
      </c>
      <c r="K77" s="242">
        <f t="shared" si="22"/>
        <v>315000</v>
      </c>
      <c r="L77" s="242">
        <f t="shared" si="22"/>
        <v>315000</v>
      </c>
      <c r="M77" s="242">
        <f t="shared" si="22"/>
        <v>315000</v>
      </c>
      <c r="N77" s="242">
        <f t="shared" si="22"/>
        <v>315000</v>
      </c>
      <c r="O77" s="242">
        <f>D77-SUM(F77:N77)</f>
        <v>314000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25655000</v>
      </c>
      <c r="E78" s="242"/>
      <c r="F78" s="242">
        <f>F77+F71</f>
        <v>7422000</v>
      </c>
      <c r="G78" s="242">
        <f t="shared" ref="G78:R78" si="24">G77+G71</f>
        <v>1859000</v>
      </c>
      <c r="H78" s="242">
        <f t="shared" si="24"/>
        <v>1876000</v>
      </c>
      <c r="I78" s="242">
        <f t="shared" si="24"/>
        <v>2155000</v>
      </c>
      <c r="J78" s="242">
        <f t="shared" si="24"/>
        <v>1859000</v>
      </c>
      <c r="K78" s="242">
        <f t="shared" si="24"/>
        <v>1859000</v>
      </c>
      <c r="L78" s="242">
        <f t="shared" si="24"/>
        <v>1859000</v>
      </c>
      <c r="M78" s="242">
        <f t="shared" si="24"/>
        <v>1859000</v>
      </c>
      <c r="N78" s="242">
        <f t="shared" si="24"/>
        <v>3041000</v>
      </c>
      <c r="O78" s="242">
        <f t="shared" si="24"/>
        <v>1861000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26550000</v>
      </c>
      <c r="E87" s="154"/>
      <c r="F87" s="154">
        <f>F88+F89+F90+F91</f>
        <v>7519000</v>
      </c>
      <c r="G87" s="154">
        <f t="shared" ref="G87:Q87" si="26">G88+G89+G90+G91</f>
        <v>1930000</v>
      </c>
      <c r="H87" s="154">
        <f t="shared" si="26"/>
        <v>1947000</v>
      </c>
      <c r="I87" s="154">
        <f t="shared" si="26"/>
        <v>2226000</v>
      </c>
      <c r="J87" s="154">
        <f t="shared" si="26"/>
        <v>1930000</v>
      </c>
      <c r="K87" s="154">
        <f t="shared" si="26"/>
        <v>1932000</v>
      </c>
      <c r="L87" s="154">
        <f t="shared" si="26"/>
        <v>1953000</v>
      </c>
      <c r="M87" s="154">
        <f t="shared" si="26"/>
        <v>1930000</v>
      </c>
      <c r="N87" s="154">
        <f t="shared" si="26"/>
        <v>3114000</v>
      </c>
      <c r="O87" s="154">
        <f t="shared" si="26"/>
        <v>1932000</v>
      </c>
      <c r="P87" s="154">
        <f t="shared" si="26"/>
        <v>76000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15000</v>
      </c>
      <c r="E88" s="242" t="s">
        <v>201</v>
      </c>
      <c r="F88" s="242">
        <f>ROUND($D88/2,-3)</f>
        <v>8000</v>
      </c>
      <c r="G88" s="242"/>
      <c r="H88" s="242"/>
      <c r="I88" s="242"/>
      <c r="J88" s="242"/>
      <c r="K88" s="242"/>
      <c r="L88" s="242">
        <f>D88-F88</f>
        <v>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26534000</v>
      </c>
      <c r="E91" s="242"/>
      <c r="F91" s="242">
        <f>F92+F93+F94+F95</f>
        <v>7511000</v>
      </c>
      <c r="G91" s="242">
        <f t="shared" ref="G91:Q91" si="28">G92+G93+G94+G95</f>
        <v>1930000</v>
      </c>
      <c r="H91" s="242">
        <f t="shared" si="28"/>
        <v>1947000</v>
      </c>
      <c r="I91" s="242">
        <f t="shared" si="28"/>
        <v>2226000</v>
      </c>
      <c r="J91" s="242">
        <f t="shared" si="28"/>
        <v>1930000</v>
      </c>
      <c r="K91" s="242">
        <f t="shared" si="28"/>
        <v>1932000</v>
      </c>
      <c r="L91" s="242">
        <f t="shared" si="28"/>
        <v>1946000</v>
      </c>
      <c r="M91" s="242">
        <f t="shared" si="28"/>
        <v>1930000</v>
      </c>
      <c r="N91" s="242">
        <f t="shared" si="28"/>
        <v>3114000</v>
      </c>
      <c r="O91" s="242">
        <f t="shared" si="28"/>
        <v>1932000</v>
      </c>
      <c r="P91" s="242">
        <f t="shared" si="28"/>
        <v>76000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252000</v>
      </c>
      <c r="E94" s="244" t="s">
        <v>405</v>
      </c>
      <c r="F94" s="154"/>
      <c r="G94" s="154"/>
      <c r="H94" s="154">
        <f>ROUND($D94/2,-3)</f>
        <v>126000</v>
      </c>
      <c r="I94" s="154"/>
      <c r="J94" s="154"/>
      <c r="K94" s="154"/>
      <c r="L94" s="154"/>
      <c r="M94" s="154"/>
      <c r="N94" s="154"/>
      <c r="O94" s="154">
        <f>D94-H94</f>
        <v>126000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24080000</v>
      </c>
      <c r="E95" s="154"/>
      <c r="F95" s="154">
        <f>F2+F86-F88-F89-F90-F92-F93-F94</f>
        <v>6799000</v>
      </c>
      <c r="G95" s="154">
        <f t="shared" ref="G95:Q95" si="30">G2-G88-G89-G90-G92-G93-G94</f>
        <v>1922000</v>
      </c>
      <c r="H95" s="154">
        <f t="shared" si="30"/>
        <v>1461000</v>
      </c>
      <c r="I95" s="154">
        <f t="shared" si="30"/>
        <v>2218000</v>
      </c>
      <c r="J95" s="154">
        <f t="shared" si="30"/>
        <v>1570000</v>
      </c>
      <c r="K95" s="154">
        <f t="shared" si="30"/>
        <v>1924000</v>
      </c>
      <c r="L95" s="154">
        <f t="shared" si="30"/>
        <v>1586000</v>
      </c>
      <c r="M95" s="154">
        <f t="shared" si="30"/>
        <v>1922000</v>
      </c>
      <c r="N95" s="154">
        <f t="shared" si="30"/>
        <v>2754000</v>
      </c>
      <c r="O95" s="154">
        <f t="shared" si="30"/>
        <v>1798000</v>
      </c>
      <c r="P95" s="154">
        <f t="shared" si="30"/>
        <v>68000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252000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24080000</v>
      </c>
    </row>
    <row r="108" spans="2:17" ht="16.5" customHeight="1"/>
    <row r="109" spans="2:17" ht="16.5" customHeight="1">
      <c r="B109" s="4" t="s">
        <v>951</v>
      </c>
      <c r="D109" s="52">
        <f>D91-D77</f>
        <v>22754000</v>
      </c>
      <c r="F109" s="52">
        <f>F91-F77</f>
        <v>6565000</v>
      </c>
      <c r="G109" s="52">
        <f t="shared" ref="G109:Q109" si="31">G91-G77</f>
        <v>1615000</v>
      </c>
      <c r="H109" s="52">
        <f t="shared" si="31"/>
        <v>1632000</v>
      </c>
      <c r="I109" s="52">
        <f t="shared" si="31"/>
        <v>1911000</v>
      </c>
      <c r="J109" s="52">
        <f t="shared" si="31"/>
        <v>1615000</v>
      </c>
      <c r="K109" s="52">
        <f t="shared" si="31"/>
        <v>1617000</v>
      </c>
      <c r="L109" s="52">
        <f t="shared" si="31"/>
        <v>1631000</v>
      </c>
      <c r="M109" s="52">
        <f t="shared" si="31"/>
        <v>1615000</v>
      </c>
      <c r="N109" s="52">
        <f t="shared" si="31"/>
        <v>2799000</v>
      </c>
      <c r="O109" s="52">
        <f t="shared" si="31"/>
        <v>1618000</v>
      </c>
      <c r="P109" s="52">
        <f t="shared" si="31"/>
        <v>76000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1" priority="1" operator="lessThan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697</v>
      </c>
      <c r="D1" s="246" t="str">
        <f>VLOOKUP(C1,學校編號!A:B,2,FALSE)</f>
        <v>697崙山國小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19234000</v>
      </c>
      <c r="E2" s="154"/>
      <c r="F2" s="154">
        <f t="shared" ref="F2:Q2" si="0">F49+F71+F77+F83</f>
        <v>5599000</v>
      </c>
      <c r="G2" s="154">
        <f t="shared" si="0"/>
        <v>1353000</v>
      </c>
      <c r="H2" s="154">
        <f t="shared" si="0"/>
        <v>1367000</v>
      </c>
      <c r="I2" s="154">
        <f t="shared" si="0"/>
        <v>1615000</v>
      </c>
      <c r="J2" s="154">
        <f t="shared" si="0"/>
        <v>1353000</v>
      </c>
      <c r="K2" s="154">
        <f t="shared" si="0"/>
        <v>1353000</v>
      </c>
      <c r="L2" s="154">
        <f t="shared" si="0"/>
        <v>1369000</v>
      </c>
      <c r="M2" s="154">
        <f t="shared" si="0"/>
        <v>1353000</v>
      </c>
      <c r="N2" s="154">
        <f t="shared" si="0"/>
        <v>2401000</v>
      </c>
      <c r="O2" s="154">
        <f t="shared" si="0"/>
        <v>1350000</v>
      </c>
      <c r="P2" s="154">
        <f t="shared" si="0"/>
        <v>64000</v>
      </c>
      <c r="Q2" s="154">
        <f t="shared" si="0"/>
        <v>57000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472000</v>
      </c>
      <c r="E25" s="242"/>
      <c r="F25" s="242">
        <f>ROUND(SUM(F3:F24),-3)</f>
        <v>53000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53000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271000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743000</v>
      </c>
      <c r="E49" s="154"/>
      <c r="F49" s="250">
        <f t="shared" ref="F49:Q49" si="15">F25+F38+F46+F48</f>
        <v>76000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60000</v>
      </c>
      <c r="L49" s="250">
        <f t="shared" si="15"/>
        <v>76000</v>
      </c>
      <c r="M49" s="250">
        <f t="shared" si="15"/>
        <v>60000</v>
      </c>
      <c r="N49" s="250">
        <f t="shared" si="15"/>
        <v>60000</v>
      </c>
      <c r="O49" s="250">
        <f t="shared" si="15"/>
        <v>60000</v>
      </c>
      <c r="P49" s="250">
        <f t="shared" si="15"/>
        <v>60000</v>
      </c>
      <c r="Q49" s="250">
        <f t="shared" si="15"/>
        <v>51000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12075000</v>
      </c>
      <c r="E50" s="249" t="s">
        <v>210</v>
      </c>
      <c r="F50" s="154">
        <f>ROUND($D50/12*3,-3)</f>
        <v>3019000</v>
      </c>
      <c r="G50" s="154">
        <f>ROUND($D50/12,-3)</f>
        <v>1006000</v>
      </c>
      <c r="H50" s="154">
        <f t="shared" ref="H50:N54" si="16">ROUND($D50/12,-3)</f>
        <v>1006000</v>
      </c>
      <c r="I50" s="154">
        <f t="shared" si="16"/>
        <v>1006000</v>
      </c>
      <c r="J50" s="154">
        <f t="shared" si="16"/>
        <v>1006000</v>
      </c>
      <c r="K50" s="154">
        <f t="shared" si="16"/>
        <v>1006000</v>
      </c>
      <c r="L50" s="154">
        <f t="shared" si="16"/>
        <v>1006000</v>
      </c>
      <c r="M50" s="154">
        <f t="shared" si="16"/>
        <v>1006000</v>
      </c>
      <c r="N50" s="154">
        <f t="shared" si="16"/>
        <v>1006000</v>
      </c>
      <c r="O50" s="154">
        <f>D50-SUM(F50:N50)</f>
        <v>1008000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1310000</v>
      </c>
      <c r="E62" s="154" t="s">
        <v>205</v>
      </c>
      <c r="F62" s="154"/>
      <c r="G62" s="154"/>
      <c r="H62" s="154"/>
      <c r="I62" s="154">
        <f>ROUND($D62/5,-3)</f>
        <v>262000</v>
      </c>
      <c r="J62" s="154"/>
      <c r="K62" s="154"/>
      <c r="L62" s="154"/>
      <c r="M62" s="154"/>
      <c r="N62" s="154">
        <f>D62-I62</f>
        <v>1048000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1429000</v>
      </c>
      <c r="E63" s="154" t="s">
        <v>203</v>
      </c>
      <c r="F63" s="154">
        <f>D63</f>
        <v>1429000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974000</v>
      </c>
      <c r="E64" s="249" t="s">
        <v>210</v>
      </c>
      <c r="F64" s="154">
        <f>ROUND($D64/12*3,-3)</f>
        <v>244000</v>
      </c>
      <c r="G64" s="154">
        <f>ROUND($D64/12,-3)</f>
        <v>81000</v>
      </c>
      <c r="H64" s="154">
        <f t="shared" ref="H64:N66" si="19">ROUND($D64/12,-3)</f>
        <v>81000</v>
      </c>
      <c r="I64" s="154">
        <f t="shared" si="19"/>
        <v>81000</v>
      </c>
      <c r="J64" s="154">
        <f t="shared" si="19"/>
        <v>81000</v>
      </c>
      <c r="K64" s="154">
        <f t="shared" si="19"/>
        <v>81000</v>
      </c>
      <c r="L64" s="154">
        <f t="shared" si="19"/>
        <v>81000</v>
      </c>
      <c r="M64" s="154">
        <f t="shared" si="19"/>
        <v>81000</v>
      </c>
      <c r="N64" s="154">
        <f t="shared" si="19"/>
        <v>81000</v>
      </c>
      <c r="O64" s="154">
        <f>D64-SUM(F64:N64)</f>
        <v>82000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273000</v>
      </c>
      <c r="E65" s="249" t="s">
        <v>210</v>
      </c>
      <c r="F65" s="154">
        <f>ROUND($D65/12*3,-3)</f>
        <v>68000</v>
      </c>
      <c r="G65" s="154">
        <f>ROUND($D65/12,-3)</f>
        <v>23000</v>
      </c>
      <c r="H65" s="154">
        <f t="shared" si="19"/>
        <v>23000</v>
      </c>
      <c r="I65" s="154">
        <f t="shared" si="19"/>
        <v>23000</v>
      </c>
      <c r="J65" s="154">
        <f t="shared" si="19"/>
        <v>23000</v>
      </c>
      <c r="K65" s="154">
        <f t="shared" si="19"/>
        <v>23000</v>
      </c>
      <c r="L65" s="154">
        <f t="shared" si="19"/>
        <v>23000</v>
      </c>
      <c r="M65" s="154">
        <f t="shared" si="19"/>
        <v>23000</v>
      </c>
      <c r="N65" s="154">
        <f t="shared" si="19"/>
        <v>23000</v>
      </c>
      <c r="O65" s="154">
        <f>D65-SUM(F65:N65)</f>
        <v>21000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914000</v>
      </c>
      <c r="E66" s="249" t="s">
        <v>210</v>
      </c>
      <c r="F66" s="154">
        <f>ROUND($D66/12*3,-3)</f>
        <v>229000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17700000</v>
      </c>
      <c r="E71" s="242"/>
      <c r="F71" s="242">
        <f>ROUND(SUM(F50:F69),-3)</f>
        <v>5325000</v>
      </c>
      <c r="G71" s="242">
        <f t="shared" ref="G71:P71" si="20">ROUND(SUM(G50:G69),-3)</f>
        <v>1227000</v>
      </c>
      <c r="H71" s="242">
        <f t="shared" si="20"/>
        <v>1241000</v>
      </c>
      <c r="I71" s="242">
        <f t="shared" si="20"/>
        <v>1489000</v>
      </c>
      <c r="J71" s="242">
        <f t="shared" si="20"/>
        <v>1227000</v>
      </c>
      <c r="K71" s="242">
        <f t="shared" si="20"/>
        <v>1227000</v>
      </c>
      <c r="L71" s="242">
        <f t="shared" si="20"/>
        <v>1227000</v>
      </c>
      <c r="M71" s="242">
        <f t="shared" si="20"/>
        <v>1227000</v>
      </c>
      <c r="N71" s="242">
        <f t="shared" si="20"/>
        <v>2275000</v>
      </c>
      <c r="O71" s="242">
        <f t="shared" si="20"/>
        <v>1225000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791000</v>
      </c>
      <c r="E73" s="249" t="s">
        <v>210</v>
      </c>
      <c r="F73" s="154">
        <f>ROUND($D73/12*3,-3)</f>
        <v>198000</v>
      </c>
      <c r="G73" s="154">
        <f>ROUND($D73/12,-3)</f>
        <v>66000</v>
      </c>
      <c r="H73" s="154">
        <f t="shared" ref="H73:N76" si="21">ROUND($D73/12,-3)</f>
        <v>66000</v>
      </c>
      <c r="I73" s="154">
        <f t="shared" si="21"/>
        <v>66000</v>
      </c>
      <c r="J73" s="154">
        <f t="shared" si="21"/>
        <v>66000</v>
      </c>
      <c r="K73" s="154">
        <f t="shared" si="21"/>
        <v>66000</v>
      </c>
      <c r="L73" s="154">
        <f t="shared" si="21"/>
        <v>66000</v>
      </c>
      <c r="M73" s="154">
        <f t="shared" si="21"/>
        <v>66000</v>
      </c>
      <c r="N73" s="154">
        <f t="shared" si="21"/>
        <v>66000</v>
      </c>
      <c r="O73" s="154">
        <f>D73-SUM(F73:N73)</f>
        <v>65000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791000</v>
      </c>
      <c r="E77" s="242"/>
      <c r="F77" s="242">
        <f>ROUND(SUM(F72:F76),-3)</f>
        <v>198000</v>
      </c>
      <c r="G77" s="242">
        <f t="shared" ref="G77:N77" si="22">ROUND(SUM(G72:G76),-3)</f>
        <v>66000</v>
      </c>
      <c r="H77" s="242">
        <f t="shared" si="22"/>
        <v>66000</v>
      </c>
      <c r="I77" s="242">
        <f t="shared" si="22"/>
        <v>66000</v>
      </c>
      <c r="J77" s="242">
        <f t="shared" si="22"/>
        <v>66000</v>
      </c>
      <c r="K77" s="242">
        <f t="shared" si="22"/>
        <v>66000</v>
      </c>
      <c r="L77" s="242">
        <f t="shared" si="22"/>
        <v>66000</v>
      </c>
      <c r="M77" s="242">
        <f t="shared" si="22"/>
        <v>66000</v>
      </c>
      <c r="N77" s="242">
        <f t="shared" si="22"/>
        <v>66000</v>
      </c>
      <c r="O77" s="242">
        <f>D77-SUM(F77:N77)</f>
        <v>65000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18491000</v>
      </c>
      <c r="E78" s="242"/>
      <c r="F78" s="242">
        <f>F77+F71</f>
        <v>5523000</v>
      </c>
      <c r="G78" s="242">
        <f t="shared" ref="G78:R78" si="24">G77+G71</f>
        <v>1293000</v>
      </c>
      <c r="H78" s="242">
        <f t="shared" si="24"/>
        <v>1307000</v>
      </c>
      <c r="I78" s="242">
        <f t="shared" si="24"/>
        <v>1555000</v>
      </c>
      <c r="J78" s="242">
        <f t="shared" si="24"/>
        <v>1293000</v>
      </c>
      <c r="K78" s="242">
        <f t="shared" si="24"/>
        <v>1293000</v>
      </c>
      <c r="L78" s="242">
        <f t="shared" si="24"/>
        <v>1293000</v>
      </c>
      <c r="M78" s="242">
        <f t="shared" si="24"/>
        <v>1293000</v>
      </c>
      <c r="N78" s="242">
        <f t="shared" si="24"/>
        <v>2341000</v>
      </c>
      <c r="O78" s="242">
        <f t="shared" si="24"/>
        <v>1290000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19234000</v>
      </c>
      <c r="E87" s="154"/>
      <c r="F87" s="154">
        <f>F88+F89+F90+F91</f>
        <v>5599000</v>
      </c>
      <c r="G87" s="154">
        <f t="shared" ref="G87:Q87" si="26">G88+G89+G90+G91</f>
        <v>1353000</v>
      </c>
      <c r="H87" s="154">
        <f t="shared" si="26"/>
        <v>1367000</v>
      </c>
      <c r="I87" s="154">
        <f t="shared" si="26"/>
        <v>1615000</v>
      </c>
      <c r="J87" s="154">
        <f t="shared" si="26"/>
        <v>1353000</v>
      </c>
      <c r="K87" s="154">
        <f t="shared" si="26"/>
        <v>1353000</v>
      </c>
      <c r="L87" s="154">
        <f t="shared" si="26"/>
        <v>1369000</v>
      </c>
      <c r="M87" s="154">
        <f t="shared" si="26"/>
        <v>1353000</v>
      </c>
      <c r="N87" s="154">
        <f t="shared" si="26"/>
        <v>2401000</v>
      </c>
      <c r="O87" s="154">
        <f t="shared" si="26"/>
        <v>1350000</v>
      </c>
      <c r="P87" s="154">
        <f t="shared" si="26"/>
        <v>64000</v>
      </c>
      <c r="Q87" s="154">
        <f t="shared" si="26"/>
        <v>57000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19233000</v>
      </c>
      <c r="E91" s="242"/>
      <c r="F91" s="242">
        <f>F92+F93+F94+F95</f>
        <v>5599000</v>
      </c>
      <c r="G91" s="242">
        <f t="shared" ref="G91:Q91" si="28">G92+G93+G94+G95</f>
        <v>1353000</v>
      </c>
      <c r="H91" s="242">
        <f t="shared" si="28"/>
        <v>1367000</v>
      </c>
      <c r="I91" s="242">
        <f t="shared" si="28"/>
        <v>1615000</v>
      </c>
      <c r="J91" s="242">
        <f t="shared" si="28"/>
        <v>1353000</v>
      </c>
      <c r="K91" s="242">
        <f t="shared" si="28"/>
        <v>1353000</v>
      </c>
      <c r="L91" s="242">
        <f t="shared" si="28"/>
        <v>1369000</v>
      </c>
      <c r="M91" s="242">
        <f t="shared" si="28"/>
        <v>1353000</v>
      </c>
      <c r="N91" s="242">
        <f t="shared" si="28"/>
        <v>2401000</v>
      </c>
      <c r="O91" s="242">
        <f t="shared" si="28"/>
        <v>1350000</v>
      </c>
      <c r="P91" s="242">
        <f t="shared" si="28"/>
        <v>64000</v>
      </c>
      <c r="Q91" s="242">
        <f t="shared" si="28"/>
        <v>56000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17856000</v>
      </c>
      <c r="E95" s="154"/>
      <c r="F95" s="154">
        <f>F2+F86-F88-F89-F90-F92-F93-F94</f>
        <v>5160000</v>
      </c>
      <c r="G95" s="154">
        <f t="shared" ref="G95:Q95" si="30">G2-G88-G89-G90-G92-G93-G94</f>
        <v>1347000</v>
      </c>
      <c r="H95" s="154">
        <f t="shared" si="30"/>
        <v>1144000</v>
      </c>
      <c r="I95" s="154">
        <f t="shared" si="30"/>
        <v>1609000</v>
      </c>
      <c r="J95" s="154">
        <f t="shared" si="30"/>
        <v>1130000</v>
      </c>
      <c r="K95" s="154">
        <f t="shared" si="30"/>
        <v>1347000</v>
      </c>
      <c r="L95" s="154">
        <f t="shared" si="30"/>
        <v>1146000</v>
      </c>
      <c r="M95" s="154">
        <f t="shared" si="30"/>
        <v>1347000</v>
      </c>
      <c r="N95" s="154">
        <f t="shared" si="30"/>
        <v>2179000</v>
      </c>
      <c r="O95" s="154">
        <f t="shared" si="30"/>
        <v>1344000</v>
      </c>
      <c r="P95" s="154">
        <f t="shared" si="30"/>
        <v>58000</v>
      </c>
      <c r="Q95" s="154">
        <f t="shared" si="30"/>
        <v>45000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17856000</v>
      </c>
    </row>
    <row r="108" spans="2:17" ht="16.5" customHeight="1"/>
    <row r="109" spans="2:17" ht="16.5" customHeight="1">
      <c r="B109" s="4" t="s">
        <v>951</v>
      </c>
      <c r="D109" s="52">
        <f>D91-D77</f>
        <v>18442000</v>
      </c>
      <c r="F109" s="52">
        <f>F91-F77</f>
        <v>5401000</v>
      </c>
      <c r="G109" s="52">
        <f t="shared" ref="G109:Q109" si="31">G91-G77</f>
        <v>1287000</v>
      </c>
      <c r="H109" s="52">
        <f t="shared" si="31"/>
        <v>1301000</v>
      </c>
      <c r="I109" s="52">
        <f t="shared" si="31"/>
        <v>1549000</v>
      </c>
      <c r="J109" s="52">
        <f t="shared" si="31"/>
        <v>1287000</v>
      </c>
      <c r="K109" s="52">
        <f t="shared" si="31"/>
        <v>1287000</v>
      </c>
      <c r="L109" s="52">
        <f t="shared" si="31"/>
        <v>1303000</v>
      </c>
      <c r="M109" s="52">
        <f t="shared" si="31"/>
        <v>1287000</v>
      </c>
      <c r="N109" s="52">
        <f t="shared" si="31"/>
        <v>2335000</v>
      </c>
      <c r="O109" s="52">
        <f t="shared" si="31"/>
        <v>1285000</v>
      </c>
      <c r="P109" s="52">
        <f t="shared" si="31"/>
        <v>64000</v>
      </c>
      <c r="Q109" s="52">
        <f t="shared" si="31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698</v>
      </c>
      <c r="D1" s="246" t="str">
        <f>VLOOKUP(C1,學校編號!A:B,2,FALSE)</f>
        <v>698太平國小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26724000</v>
      </c>
      <c r="E2" s="154"/>
      <c r="F2" s="154">
        <f t="shared" ref="F2:Q2" si="0">F49+F71+F77+F83</f>
        <v>7740000</v>
      </c>
      <c r="G2" s="154">
        <f t="shared" si="0"/>
        <v>1895000</v>
      </c>
      <c r="H2" s="154">
        <f t="shared" si="0"/>
        <v>1912000</v>
      </c>
      <c r="I2" s="154">
        <f t="shared" si="0"/>
        <v>2190000</v>
      </c>
      <c r="J2" s="154">
        <f t="shared" si="0"/>
        <v>1898000</v>
      </c>
      <c r="K2" s="154">
        <f t="shared" si="0"/>
        <v>1898000</v>
      </c>
      <c r="L2" s="154">
        <f t="shared" si="0"/>
        <v>2219000</v>
      </c>
      <c r="M2" s="154">
        <f t="shared" si="0"/>
        <v>1898000</v>
      </c>
      <c r="N2" s="154">
        <f t="shared" si="0"/>
        <v>3045000</v>
      </c>
      <c r="O2" s="154">
        <f t="shared" si="0"/>
        <v>1895000</v>
      </c>
      <c r="P2" s="154">
        <f t="shared" si="0"/>
        <v>71000</v>
      </c>
      <c r="Q2" s="154">
        <f t="shared" si="0"/>
        <v>63000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1026000</v>
      </c>
      <c r="E25" s="242"/>
      <c r="F25" s="242">
        <f>ROUND(SUM(F3:F24),-3)</f>
        <v>205000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100000</v>
      </c>
      <c r="M25" s="242">
        <f t="shared" si="5"/>
        <v>81000</v>
      </c>
      <c r="N25" s="242">
        <f t="shared" si="5"/>
        <v>81000</v>
      </c>
      <c r="O25" s="242">
        <f t="shared" si="5"/>
        <v>80000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31000</v>
      </c>
      <c r="E27" s="249" t="s">
        <v>212</v>
      </c>
      <c r="F27" s="154">
        <f>ROUND($D27/10,-3)</f>
        <v>3000</v>
      </c>
      <c r="G27" s="154"/>
      <c r="H27" s="154">
        <f>ROUND($D27/10,-3)</f>
        <v>3000</v>
      </c>
      <c r="I27" s="154">
        <f>ROUND($D27/10,-3)</f>
        <v>3000</v>
      </c>
      <c r="J27" s="154">
        <f>ROUND($D27/10,-3)</f>
        <v>3000</v>
      </c>
      <c r="K27" s="154">
        <f>ROUND($D27/10,-3)</f>
        <v>3000</v>
      </c>
      <c r="L27" s="154"/>
      <c r="M27" s="154">
        <f>ROUND($D27/10,-3)</f>
        <v>3000</v>
      </c>
      <c r="N27" s="154">
        <f>ROUND($D27/10,-3)</f>
        <v>3000</v>
      </c>
      <c r="O27" s="154">
        <f>ROUND($D27/10,-3)</f>
        <v>3000</v>
      </c>
      <c r="P27" s="154">
        <f>ROUND($D27/10,-3)</f>
        <v>3000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309000</v>
      </c>
      <c r="E38" s="242"/>
      <c r="F38" s="242">
        <f t="shared" ref="F38:P38" si="10">ROUND(SUM(F26:F37),-3)</f>
        <v>26000</v>
      </c>
      <c r="G38" s="242">
        <f t="shared" si="10"/>
        <v>23000</v>
      </c>
      <c r="H38" s="242">
        <f t="shared" si="10"/>
        <v>26000</v>
      </c>
      <c r="I38" s="242">
        <f t="shared" si="10"/>
        <v>26000</v>
      </c>
      <c r="J38" s="242">
        <f t="shared" si="10"/>
        <v>26000</v>
      </c>
      <c r="K38" s="242">
        <f t="shared" si="10"/>
        <v>26000</v>
      </c>
      <c r="L38" s="242">
        <f t="shared" si="10"/>
        <v>23000</v>
      </c>
      <c r="M38" s="242">
        <f t="shared" si="10"/>
        <v>26000</v>
      </c>
      <c r="N38" s="242">
        <f t="shared" si="10"/>
        <v>26000</v>
      </c>
      <c r="O38" s="242">
        <f t="shared" si="10"/>
        <v>26000</v>
      </c>
      <c r="P38" s="242">
        <f t="shared" si="10"/>
        <v>26000</v>
      </c>
      <c r="Q38" s="242">
        <f>D38-SUM(F38:P38)</f>
        <v>29000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1346000</v>
      </c>
      <c r="E49" s="154"/>
      <c r="F49" s="250">
        <f t="shared" ref="F49:Q49" si="15">F25+F38+F46+F48</f>
        <v>232000</v>
      </c>
      <c r="G49" s="250">
        <f t="shared" si="15"/>
        <v>104000</v>
      </c>
      <c r="H49" s="250">
        <f t="shared" si="15"/>
        <v>107000</v>
      </c>
      <c r="I49" s="250">
        <f t="shared" si="15"/>
        <v>112000</v>
      </c>
      <c r="J49" s="250">
        <f t="shared" si="15"/>
        <v>107000</v>
      </c>
      <c r="K49" s="250">
        <f t="shared" si="15"/>
        <v>107000</v>
      </c>
      <c r="L49" s="250">
        <f t="shared" si="15"/>
        <v>128000</v>
      </c>
      <c r="M49" s="250">
        <f t="shared" si="15"/>
        <v>107000</v>
      </c>
      <c r="N49" s="250">
        <f t="shared" si="15"/>
        <v>107000</v>
      </c>
      <c r="O49" s="250">
        <f t="shared" si="15"/>
        <v>106000</v>
      </c>
      <c r="P49" s="250">
        <f t="shared" si="15"/>
        <v>66000</v>
      </c>
      <c r="Q49" s="250">
        <f t="shared" si="15"/>
        <v>63000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13813000</v>
      </c>
      <c r="E50" s="249" t="s">
        <v>210</v>
      </c>
      <c r="F50" s="154">
        <f>ROUND($D50/12*3,-3)</f>
        <v>3453000</v>
      </c>
      <c r="G50" s="154">
        <f>ROUND($D50/12,-3)</f>
        <v>1151000</v>
      </c>
      <c r="H50" s="154">
        <f t="shared" ref="H50:N54" si="16">ROUND($D50/12,-3)</f>
        <v>1151000</v>
      </c>
      <c r="I50" s="154">
        <f t="shared" si="16"/>
        <v>1151000</v>
      </c>
      <c r="J50" s="154">
        <f t="shared" si="16"/>
        <v>1151000</v>
      </c>
      <c r="K50" s="154">
        <f t="shared" si="16"/>
        <v>1151000</v>
      </c>
      <c r="L50" s="154">
        <f t="shared" si="16"/>
        <v>1151000</v>
      </c>
      <c r="M50" s="154">
        <f t="shared" si="16"/>
        <v>1151000</v>
      </c>
      <c r="N50" s="154">
        <f t="shared" si="16"/>
        <v>1151000</v>
      </c>
      <c r="O50" s="154">
        <f>D50-SUM(F50:N50)</f>
        <v>1152000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1434000</v>
      </c>
      <c r="E62" s="154" t="s">
        <v>205</v>
      </c>
      <c r="F62" s="154"/>
      <c r="G62" s="154"/>
      <c r="H62" s="154"/>
      <c r="I62" s="154">
        <f>ROUND($D62/5,-3)</f>
        <v>287000</v>
      </c>
      <c r="J62" s="154"/>
      <c r="K62" s="154"/>
      <c r="L62" s="154"/>
      <c r="M62" s="154"/>
      <c r="N62" s="154">
        <f>D62-I62</f>
        <v>1147000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1625000</v>
      </c>
      <c r="E63" s="154" t="s">
        <v>203</v>
      </c>
      <c r="F63" s="154">
        <f>D63</f>
        <v>1625000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1092000</v>
      </c>
      <c r="E64" s="249" t="s">
        <v>210</v>
      </c>
      <c r="F64" s="154">
        <f>ROUND($D64/12*3,-3)</f>
        <v>273000</v>
      </c>
      <c r="G64" s="154">
        <f>ROUND($D64/12,-3)</f>
        <v>91000</v>
      </c>
      <c r="H64" s="154">
        <f t="shared" ref="H64:N66" si="19">ROUND($D64/12,-3)</f>
        <v>91000</v>
      </c>
      <c r="I64" s="154">
        <f t="shared" si="19"/>
        <v>91000</v>
      </c>
      <c r="J64" s="154">
        <f t="shared" si="19"/>
        <v>91000</v>
      </c>
      <c r="K64" s="154">
        <f t="shared" si="19"/>
        <v>91000</v>
      </c>
      <c r="L64" s="154">
        <f t="shared" si="19"/>
        <v>91000</v>
      </c>
      <c r="M64" s="154">
        <f t="shared" si="19"/>
        <v>91000</v>
      </c>
      <c r="N64" s="154">
        <f t="shared" si="19"/>
        <v>91000</v>
      </c>
      <c r="O64" s="154">
        <f>D64-SUM(F64:N64)</f>
        <v>91000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329000</v>
      </c>
      <c r="E65" s="249" t="s">
        <v>210</v>
      </c>
      <c r="F65" s="154">
        <f>ROUND($D65/12*3,-3)</f>
        <v>82000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955000</v>
      </c>
      <c r="E66" s="249" t="s">
        <v>210</v>
      </c>
      <c r="F66" s="154">
        <f>ROUND($D66/12*3,-3)</f>
        <v>239000</v>
      </c>
      <c r="G66" s="154">
        <f>ROUND($D66/12,-3)</f>
        <v>80000</v>
      </c>
      <c r="H66" s="154">
        <f t="shared" si="19"/>
        <v>80000</v>
      </c>
      <c r="I66" s="154">
        <f t="shared" si="19"/>
        <v>80000</v>
      </c>
      <c r="J66" s="154">
        <f t="shared" si="19"/>
        <v>80000</v>
      </c>
      <c r="K66" s="154">
        <f t="shared" si="19"/>
        <v>80000</v>
      </c>
      <c r="L66" s="154">
        <f t="shared" si="19"/>
        <v>80000</v>
      </c>
      <c r="M66" s="154">
        <f t="shared" si="19"/>
        <v>80000</v>
      </c>
      <c r="N66" s="154">
        <f t="shared" si="19"/>
        <v>80000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220000</v>
      </c>
      <c r="E68" s="154" t="s">
        <v>203</v>
      </c>
      <c r="F68" s="154">
        <f>D68</f>
        <v>220000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20728000</v>
      </c>
      <c r="E71" s="242"/>
      <c r="F71" s="242">
        <f>ROUND(SUM(F50:F69),-3)</f>
        <v>6195000</v>
      </c>
      <c r="G71" s="242">
        <f t="shared" ref="G71:P71" si="20">ROUND(SUM(G50:G69),-3)</f>
        <v>1453000</v>
      </c>
      <c r="H71" s="242">
        <f t="shared" si="20"/>
        <v>1467000</v>
      </c>
      <c r="I71" s="242">
        <f t="shared" si="20"/>
        <v>1740000</v>
      </c>
      <c r="J71" s="242">
        <f t="shared" si="20"/>
        <v>1453000</v>
      </c>
      <c r="K71" s="242">
        <f t="shared" si="20"/>
        <v>1453000</v>
      </c>
      <c r="L71" s="242">
        <f t="shared" si="20"/>
        <v>1453000</v>
      </c>
      <c r="M71" s="242">
        <f t="shared" si="20"/>
        <v>1453000</v>
      </c>
      <c r="N71" s="242">
        <f t="shared" si="20"/>
        <v>2600000</v>
      </c>
      <c r="O71" s="242">
        <f t="shared" si="20"/>
        <v>1456000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2971000</v>
      </c>
      <c r="E73" s="249" t="s">
        <v>210</v>
      </c>
      <c r="F73" s="154">
        <f>ROUND($D73/12*3,-3)</f>
        <v>743000</v>
      </c>
      <c r="G73" s="154">
        <f>ROUND($D73/12,-3)</f>
        <v>248000</v>
      </c>
      <c r="H73" s="154">
        <f t="shared" ref="H73:N76" si="21">ROUND($D73/12,-3)</f>
        <v>248000</v>
      </c>
      <c r="I73" s="154">
        <f t="shared" si="21"/>
        <v>248000</v>
      </c>
      <c r="J73" s="154">
        <f t="shared" si="21"/>
        <v>248000</v>
      </c>
      <c r="K73" s="154">
        <f t="shared" si="21"/>
        <v>248000</v>
      </c>
      <c r="L73" s="154">
        <f t="shared" si="21"/>
        <v>248000</v>
      </c>
      <c r="M73" s="154">
        <f t="shared" si="21"/>
        <v>248000</v>
      </c>
      <c r="N73" s="154">
        <f t="shared" si="21"/>
        <v>248000</v>
      </c>
      <c r="O73" s="154">
        <f>D73-SUM(F73:N73)</f>
        <v>244000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1079000</v>
      </c>
      <c r="E76" s="249" t="s">
        <v>210</v>
      </c>
      <c r="F76" s="154">
        <f>ROUND($D76/12*3,-3)</f>
        <v>270000</v>
      </c>
      <c r="G76" s="154">
        <f>ROUND($D76/12,-3)</f>
        <v>90000</v>
      </c>
      <c r="H76" s="154">
        <f t="shared" si="21"/>
        <v>90000</v>
      </c>
      <c r="I76" s="154">
        <f t="shared" si="21"/>
        <v>90000</v>
      </c>
      <c r="J76" s="154">
        <f t="shared" si="21"/>
        <v>90000</v>
      </c>
      <c r="K76" s="154">
        <f t="shared" si="21"/>
        <v>90000</v>
      </c>
      <c r="L76" s="154">
        <f t="shared" si="21"/>
        <v>90000</v>
      </c>
      <c r="M76" s="154">
        <f t="shared" si="21"/>
        <v>90000</v>
      </c>
      <c r="N76" s="154">
        <f t="shared" si="21"/>
        <v>90000</v>
      </c>
      <c r="O76" s="154">
        <f>D76-SUM(F76:N76)</f>
        <v>89000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4050000</v>
      </c>
      <c r="E77" s="242"/>
      <c r="F77" s="242">
        <f>ROUND(SUM(F72:F76),-3)</f>
        <v>1013000</v>
      </c>
      <c r="G77" s="242">
        <f t="shared" ref="G77:N77" si="22">ROUND(SUM(G72:G76),-3)</f>
        <v>338000</v>
      </c>
      <c r="H77" s="242">
        <f t="shared" si="22"/>
        <v>338000</v>
      </c>
      <c r="I77" s="242">
        <f t="shared" si="22"/>
        <v>338000</v>
      </c>
      <c r="J77" s="242">
        <f t="shared" si="22"/>
        <v>338000</v>
      </c>
      <c r="K77" s="242">
        <f t="shared" si="22"/>
        <v>338000</v>
      </c>
      <c r="L77" s="242">
        <f t="shared" si="22"/>
        <v>338000</v>
      </c>
      <c r="M77" s="242">
        <f t="shared" si="22"/>
        <v>338000</v>
      </c>
      <c r="N77" s="242">
        <f t="shared" si="22"/>
        <v>338000</v>
      </c>
      <c r="O77" s="242">
        <f>D77-SUM(F77:N77)</f>
        <v>333000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24778000</v>
      </c>
      <c r="E78" s="242"/>
      <c r="F78" s="242">
        <f>F77+F71</f>
        <v>7208000</v>
      </c>
      <c r="G78" s="242">
        <f t="shared" ref="G78:R78" si="24">G77+G71</f>
        <v>1791000</v>
      </c>
      <c r="H78" s="242">
        <f t="shared" si="24"/>
        <v>1805000</v>
      </c>
      <c r="I78" s="242">
        <f t="shared" si="24"/>
        <v>2078000</v>
      </c>
      <c r="J78" s="242">
        <f t="shared" si="24"/>
        <v>1791000</v>
      </c>
      <c r="K78" s="242">
        <f t="shared" si="24"/>
        <v>1791000</v>
      </c>
      <c r="L78" s="242">
        <f t="shared" si="24"/>
        <v>1791000</v>
      </c>
      <c r="M78" s="242">
        <f t="shared" si="24"/>
        <v>1791000</v>
      </c>
      <c r="N78" s="242">
        <f t="shared" si="24"/>
        <v>2938000</v>
      </c>
      <c r="O78" s="242">
        <f t="shared" si="24"/>
        <v>1789000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350000</v>
      </c>
      <c r="E79" s="242" t="s">
        <v>745</v>
      </c>
      <c r="F79" s="242">
        <f>ROUNDUP(D79/2,-3)</f>
        <v>175000</v>
      </c>
      <c r="G79" s="242"/>
      <c r="H79" s="242"/>
      <c r="I79" s="242"/>
      <c r="J79" s="242"/>
      <c r="K79" s="242"/>
      <c r="L79" s="242">
        <f>D79-F79</f>
        <v>175000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250000</v>
      </c>
      <c r="E82" s="242" t="s">
        <v>745</v>
      </c>
      <c r="F82" s="242">
        <f>ROUNDUP(D82/2,-3)</f>
        <v>125000</v>
      </c>
      <c r="G82" s="242"/>
      <c r="H82" s="242"/>
      <c r="I82" s="242"/>
      <c r="J82" s="242"/>
      <c r="K82" s="242"/>
      <c r="L82" s="242">
        <f>D82-F82</f>
        <v>125000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600000</v>
      </c>
      <c r="E83" s="251"/>
      <c r="F83" s="251">
        <f>SUM(F79:F82)</f>
        <v>300000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300000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-600000</v>
      </c>
      <c r="E86" s="154"/>
      <c r="F86" s="154">
        <f>D86</f>
        <v>-600000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26124000</v>
      </c>
      <c r="E87" s="154"/>
      <c r="F87" s="154">
        <f>F88+F89+F90+F91</f>
        <v>7140000</v>
      </c>
      <c r="G87" s="154">
        <f t="shared" ref="G87:Q87" si="26">G88+G89+G90+G91</f>
        <v>1895000</v>
      </c>
      <c r="H87" s="154">
        <f t="shared" si="26"/>
        <v>1912000</v>
      </c>
      <c r="I87" s="154">
        <f t="shared" si="26"/>
        <v>2190000</v>
      </c>
      <c r="J87" s="154">
        <f t="shared" si="26"/>
        <v>1898000</v>
      </c>
      <c r="K87" s="154">
        <f t="shared" si="26"/>
        <v>1898000</v>
      </c>
      <c r="L87" s="154">
        <f t="shared" si="26"/>
        <v>2219000</v>
      </c>
      <c r="M87" s="154">
        <f t="shared" si="26"/>
        <v>1898000</v>
      </c>
      <c r="N87" s="154">
        <f t="shared" si="26"/>
        <v>3045000</v>
      </c>
      <c r="O87" s="154">
        <f t="shared" si="26"/>
        <v>1895000</v>
      </c>
      <c r="P87" s="154">
        <f t="shared" si="26"/>
        <v>71000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4000</v>
      </c>
      <c r="E88" s="242" t="s">
        <v>201</v>
      </c>
      <c r="F88" s="242">
        <f>ROUND($D88/2,-3)</f>
        <v>2000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26119000</v>
      </c>
      <c r="E91" s="242"/>
      <c r="F91" s="242">
        <f>F92+F93+F94+F95</f>
        <v>7138000</v>
      </c>
      <c r="G91" s="242">
        <f t="shared" ref="G91:Q91" si="28">G92+G93+G94+G95</f>
        <v>1895000</v>
      </c>
      <c r="H91" s="242">
        <f t="shared" si="28"/>
        <v>1912000</v>
      </c>
      <c r="I91" s="242">
        <f t="shared" si="28"/>
        <v>2190000</v>
      </c>
      <c r="J91" s="242">
        <f t="shared" si="28"/>
        <v>1898000</v>
      </c>
      <c r="K91" s="242">
        <f t="shared" si="28"/>
        <v>1898000</v>
      </c>
      <c r="L91" s="242">
        <f t="shared" si="28"/>
        <v>2217000</v>
      </c>
      <c r="M91" s="242">
        <f t="shared" si="28"/>
        <v>1898000</v>
      </c>
      <c r="N91" s="242">
        <f t="shared" si="28"/>
        <v>3045000</v>
      </c>
      <c r="O91" s="242">
        <f t="shared" si="28"/>
        <v>1895000</v>
      </c>
      <c r="P91" s="242">
        <f t="shared" si="28"/>
        <v>71000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2231000</v>
      </c>
      <c r="E92" s="252" t="s">
        <v>681</v>
      </c>
      <c r="F92" s="154">
        <f>ROUND($D92/12*4,-3)</f>
        <v>744000</v>
      </c>
      <c r="G92" s="154"/>
      <c r="H92" s="154">
        <f>ROUND($D92/12*2,-3)</f>
        <v>372000</v>
      </c>
      <c r="I92" s="154"/>
      <c r="J92" s="154">
        <f>ROUND($D92/12*2,-3)</f>
        <v>372000</v>
      </c>
      <c r="K92" s="154"/>
      <c r="L92" s="154">
        <f>ROUND($D92/12*2,-3)</f>
        <v>372000</v>
      </c>
      <c r="M92" s="154"/>
      <c r="N92" s="154">
        <f>D92-SUM(F92:M92)</f>
        <v>371000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23798000</v>
      </c>
      <c r="E95" s="154"/>
      <c r="F95" s="154">
        <f>F2+F86-F88-F89-F90-F92-F93-F94</f>
        <v>6386000</v>
      </c>
      <c r="G95" s="154">
        <f t="shared" ref="G95:Q95" si="30">G2-G88-G89-G90-G92-G93-G94</f>
        <v>1887000</v>
      </c>
      <c r="H95" s="154">
        <f t="shared" si="30"/>
        <v>1532000</v>
      </c>
      <c r="I95" s="154">
        <f t="shared" si="30"/>
        <v>2182000</v>
      </c>
      <c r="J95" s="154">
        <f t="shared" si="30"/>
        <v>1518000</v>
      </c>
      <c r="K95" s="154">
        <f t="shared" si="30"/>
        <v>1890000</v>
      </c>
      <c r="L95" s="154">
        <f t="shared" si="30"/>
        <v>1837000</v>
      </c>
      <c r="M95" s="154">
        <f t="shared" si="30"/>
        <v>1890000</v>
      </c>
      <c r="N95" s="154">
        <f t="shared" si="30"/>
        <v>2666000</v>
      </c>
      <c r="O95" s="154">
        <f t="shared" si="30"/>
        <v>1887000</v>
      </c>
      <c r="P95" s="154">
        <f t="shared" si="30"/>
        <v>63000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23798000</v>
      </c>
    </row>
    <row r="108" spans="2:17" ht="16.5" customHeight="1"/>
    <row r="109" spans="2:17" ht="16.5" customHeight="1">
      <c r="B109" s="4" t="s">
        <v>951</v>
      </c>
      <c r="D109" s="52">
        <f>D91-D77</f>
        <v>22069000</v>
      </c>
      <c r="F109" s="52">
        <f>F91-F77</f>
        <v>6125000</v>
      </c>
      <c r="G109" s="52">
        <f t="shared" ref="G109:Q109" si="31">G91-G77</f>
        <v>1557000</v>
      </c>
      <c r="H109" s="52">
        <f t="shared" si="31"/>
        <v>1574000</v>
      </c>
      <c r="I109" s="52">
        <f t="shared" si="31"/>
        <v>1852000</v>
      </c>
      <c r="J109" s="52">
        <f t="shared" si="31"/>
        <v>1560000</v>
      </c>
      <c r="K109" s="52">
        <f t="shared" si="31"/>
        <v>1560000</v>
      </c>
      <c r="L109" s="52">
        <f t="shared" si="31"/>
        <v>1879000</v>
      </c>
      <c r="M109" s="52">
        <f t="shared" si="31"/>
        <v>1560000</v>
      </c>
      <c r="N109" s="52">
        <f t="shared" si="31"/>
        <v>2707000</v>
      </c>
      <c r="O109" s="52">
        <f t="shared" si="31"/>
        <v>1562000</v>
      </c>
      <c r="P109" s="52">
        <f t="shared" si="31"/>
        <v>71000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699</v>
      </c>
      <c r="D1" s="246" t="str">
        <f>VLOOKUP(C1,學校編號!A:B,2,FALSE)</f>
        <v>699卓清國小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22498000</v>
      </c>
      <c r="E2" s="154"/>
      <c r="F2" s="154">
        <f t="shared" ref="F2:Q2" si="0">F49+F71+F77+F83</f>
        <v>6400000</v>
      </c>
      <c r="G2" s="154">
        <f t="shared" si="0"/>
        <v>1630000</v>
      </c>
      <c r="H2" s="154">
        <f t="shared" si="0"/>
        <v>1647000</v>
      </c>
      <c r="I2" s="154">
        <f t="shared" si="0"/>
        <v>1880000</v>
      </c>
      <c r="J2" s="154">
        <f t="shared" si="0"/>
        <v>1630000</v>
      </c>
      <c r="K2" s="154">
        <f t="shared" si="0"/>
        <v>1632000</v>
      </c>
      <c r="L2" s="154">
        <f t="shared" si="0"/>
        <v>1644000</v>
      </c>
      <c r="M2" s="154">
        <f t="shared" si="0"/>
        <v>1630000</v>
      </c>
      <c r="N2" s="154">
        <f t="shared" si="0"/>
        <v>2632000</v>
      </c>
      <c r="O2" s="154">
        <f t="shared" si="0"/>
        <v>1630000</v>
      </c>
      <c r="P2" s="154">
        <f t="shared" si="0"/>
        <v>71000</v>
      </c>
      <c r="Q2" s="154">
        <f t="shared" si="0"/>
        <v>72000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486000</v>
      </c>
      <c r="E25" s="242"/>
      <c r="F25" s="242">
        <f>ROUND(SUM(F3:F24),-3)</f>
        <v>52000</v>
      </c>
      <c r="G25" s="242">
        <f t="shared" ref="G25:P25" si="5">ROUND(SUM(G3:G24),-3)</f>
        <v>38000</v>
      </c>
      <c r="H25" s="242">
        <f t="shared" si="5"/>
        <v>38000</v>
      </c>
      <c r="I25" s="242">
        <f t="shared" si="5"/>
        <v>38000</v>
      </c>
      <c r="J25" s="242">
        <f t="shared" si="5"/>
        <v>38000</v>
      </c>
      <c r="K25" s="242">
        <f t="shared" si="5"/>
        <v>38000</v>
      </c>
      <c r="L25" s="242">
        <f t="shared" si="5"/>
        <v>52000</v>
      </c>
      <c r="M25" s="242">
        <f t="shared" si="5"/>
        <v>38000</v>
      </c>
      <c r="N25" s="242">
        <f t="shared" si="5"/>
        <v>38000</v>
      </c>
      <c r="O25" s="242">
        <f t="shared" si="5"/>
        <v>38000</v>
      </c>
      <c r="P25" s="242">
        <f t="shared" si="5"/>
        <v>38000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272000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764000</v>
      </c>
      <c r="E49" s="154"/>
      <c r="F49" s="250">
        <f t="shared" ref="F49:Q49" si="15">F25+F38+F46+F48</f>
        <v>77000</v>
      </c>
      <c r="G49" s="250">
        <f t="shared" si="15"/>
        <v>61000</v>
      </c>
      <c r="H49" s="250">
        <f t="shared" si="15"/>
        <v>61000</v>
      </c>
      <c r="I49" s="250">
        <f t="shared" si="15"/>
        <v>61000</v>
      </c>
      <c r="J49" s="250">
        <f t="shared" si="15"/>
        <v>61000</v>
      </c>
      <c r="K49" s="250">
        <f t="shared" si="15"/>
        <v>63000</v>
      </c>
      <c r="L49" s="250">
        <f t="shared" si="15"/>
        <v>75000</v>
      </c>
      <c r="M49" s="250">
        <f t="shared" si="15"/>
        <v>61000</v>
      </c>
      <c r="N49" s="250">
        <f t="shared" si="15"/>
        <v>63000</v>
      </c>
      <c r="O49" s="250">
        <f t="shared" si="15"/>
        <v>61000</v>
      </c>
      <c r="P49" s="250">
        <f t="shared" si="15"/>
        <v>61000</v>
      </c>
      <c r="Q49" s="250">
        <f t="shared" si="15"/>
        <v>59000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12465000</v>
      </c>
      <c r="E50" s="249" t="s">
        <v>210</v>
      </c>
      <c r="F50" s="154">
        <f>ROUND($D50/12*3,-3)</f>
        <v>3116000</v>
      </c>
      <c r="G50" s="154">
        <f>ROUND($D50/12,-3)</f>
        <v>1039000</v>
      </c>
      <c r="H50" s="154">
        <f t="shared" ref="H50:N54" si="16">ROUND($D50/12,-3)</f>
        <v>1039000</v>
      </c>
      <c r="I50" s="154">
        <f t="shared" si="16"/>
        <v>1039000</v>
      </c>
      <c r="J50" s="154">
        <f t="shared" si="16"/>
        <v>1039000</v>
      </c>
      <c r="K50" s="154">
        <f t="shared" si="16"/>
        <v>1039000</v>
      </c>
      <c r="L50" s="154">
        <f t="shared" si="16"/>
        <v>1039000</v>
      </c>
      <c r="M50" s="154">
        <f t="shared" si="16"/>
        <v>1039000</v>
      </c>
      <c r="N50" s="154">
        <f t="shared" si="16"/>
        <v>1039000</v>
      </c>
      <c r="O50" s="154">
        <f>D50-SUM(F50:N50)</f>
        <v>1037000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68000</v>
      </c>
      <c r="E61" s="154" t="s">
        <v>744</v>
      </c>
      <c r="F61" s="154">
        <f t="shared" si="17"/>
        <v>5667</v>
      </c>
      <c r="G61" s="154">
        <f t="shared" si="17"/>
        <v>5667</v>
      </c>
      <c r="H61" s="154">
        <f t="shared" si="17"/>
        <v>5667</v>
      </c>
      <c r="I61" s="154">
        <f t="shared" si="17"/>
        <v>5667</v>
      </c>
      <c r="J61" s="154">
        <f t="shared" si="17"/>
        <v>5667</v>
      </c>
      <c r="K61" s="154">
        <f t="shared" si="17"/>
        <v>5667</v>
      </c>
      <c r="L61" s="154">
        <f t="shared" si="17"/>
        <v>5667</v>
      </c>
      <c r="M61" s="154">
        <f t="shared" si="17"/>
        <v>5667</v>
      </c>
      <c r="N61" s="154">
        <f t="shared" si="17"/>
        <v>5667</v>
      </c>
      <c r="O61" s="154">
        <f t="shared" si="17"/>
        <v>5667</v>
      </c>
      <c r="P61" s="154">
        <f t="shared" si="17"/>
        <v>5667</v>
      </c>
      <c r="Q61" s="154">
        <f t="shared" si="18"/>
        <v>5663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1250000</v>
      </c>
      <c r="E62" s="154" t="s">
        <v>205</v>
      </c>
      <c r="F62" s="154"/>
      <c r="G62" s="154"/>
      <c r="H62" s="154"/>
      <c r="I62" s="154">
        <f>ROUND($D62/5,-3)</f>
        <v>250000</v>
      </c>
      <c r="J62" s="154"/>
      <c r="K62" s="154"/>
      <c r="L62" s="154"/>
      <c r="M62" s="154"/>
      <c r="N62" s="154">
        <f>D62-I62</f>
        <v>1000000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1414000</v>
      </c>
      <c r="E63" s="154" t="s">
        <v>203</v>
      </c>
      <c r="F63" s="154">
        <f>D63</f>
        <v>1414000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996000</v>
      </c>
      <c r="E64" s="249" t="s">
        <v>210</v>
      </c>
      <c r="F64" s="154">
        <f>ROUND($D64/12*3,-3)</f>
        <v>249000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319000</v>
      </c>
      <c r="E65" s="249" t="s">
        <v>210</v>
      </c>
      <c r="F65" s="154">
        <f>ROUND($D65/12*3,-3)</f>
        <v>80000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23000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751000</v>
      </c>
      <c r="E66" s="249" t="s">
        <v>210</v>
      </c>
      <c r="F66" s="154">
        <f>ROUND($D66/12*3,-3)</f>
        <v>188000</v>
      </c>
      <c r="G66" s="154">
        <f>ROUND($D66/12,-3)</f>
        <v>63000</v>
      </c>
      <c r="H66" s="154">
        <f t="shared" si="19"/>
        <v>63000</v>
      </c>
      <c r="I66" s="154">
        <f t="shared" si="19"/>
        <v>63000</v>
      </c>
      <c r="J66" s="154">
        <f t="shared" si="19"/>
        <v>63000</v>
      </c>
      <c r="K66" s="154">
        <f t="shared" si="19"/>
        <v>63000</v>
      </c>
      <c r="L66" s="154">
        <f t="shared" si="19"/>
        <v>63000</v>
      </c>
      <c r="M66" s="154">
        <f t="shared" si="19"/>
        <v>63000</v>
      </c>
      <c r="N66" s="154">
        <f t="shared" si="19"/>
        <v>63000</v>
      </c>
      <c r="O66" s="154">
        <f>D66-SUM(F66:N66)</f>
        <v>59000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18358000</v>
      </c>
      <c r="E71" s="242"/>
      <c r="F71" s="242">
        <f>ROUND(SUM(F50:F69),-3)</f>
        <v>5479000</v>
      </c>
      <c r="G71" s="242">
        <f t="shared" ref="G71:P71" si="20">ROUND(SUM(G50:G69),-3)</f>
        <v>1288000</v>
      </c>
      <c r="H71" s="242">
        <f t="shared" si="20"/>
        <v>1305000</v>
      </c>
      <c r="I71" s="242">
        <f t="shared" si="20"/>
        <v>1538000</v>
      </c>
      <c r="J71" s="242">
        <f t="shared" si="20"/>
        <v>1288000</v>
      </c>
      <c r="K71" s="242">
        <f t="shared" si="20"/>
        <v>1288000</v>
      </c>
      <c r="L71" s="242">
        <f t="shared" si="20"/>
        <v>1288000</v>
      </c>
      <c r="M71" s="242">
        <f t="shared" si="20"/>
        <v>1288000</v>
      </c>
      <c r="N71" s="242">
        <f t="shared" si="20"/>
        <v>2288000</v>
      </c>
      <c r="O71" s="242">
        <f t="shared" si="20"/>
        <v>1285000</v>
      </c>
      <c r="P71" s="242">
        <f t="shared" si="20"/>
        <v>10000</v>
      </c>
      <c r="Q71" s="242">
        <f>D71-SUM(F71:P71)</f>
        <v>13000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2978000</v>
      </c>
      <c r="E73" s="249" t="s">
        <v>210</v>
      </c>
      <c r="F73" s="154">
        <f>ROUND($D73/12*3,-3)</f>
        <v>745000</v>
      </c>
      <c r="G73" s="154">
        <f>ROUND($D73/12,-3)</f>
        <v>248000</v>
      </c>
      <c r="H73" s="154">
        <f t="shared" ref="H73:N76" si="21">ROUND($D73/12,-3)</f>
        <v>248000</v>
      </c>
      <c r="I73" s="154">
        <f t="shared" si="21"/>
        <v>248000</v>
      </c>
      <c r="J73" s="154">
        <f t="shared" si="21"/>
        <v>248000</v>
      </c>
      <c r="K73" s="154">
        <f t="shared" si="21"/>
        <v>248000</v>
      </c>
      <c r="L73" s="154">
        <f t="shared" si="21"/>
        <v>248000</v>
      </c>
      <c r="M73" s="154">
        <f t="shared" si="21"/>
        <v>248000</v>
      </c>
      <c r="N73" s="154">
        <f t="shared" si="21"/>
        <v>248000</v>
      </c>
      <c r="O73" s="154">
        <f>D73-SUM(F73:N73)</f>
        <v>249000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181000</v>
      </c>
      <c r="E75" s="249" t="s">
        <v>210</v>
      </c>
      <c r="F75" s="154">
        <f>ROUND($D75/12*3,-3)</f>
        <v>45000</v>
      </c>
      <c r="G75" s="154">
        <f>ROUND($D75/12,-3)</f>
        <v>15000</v>
      </c>
      <c r="H75" s="154">
        <f t="shared" si="21"/>
        <v>15000</v>
      </c>
      <c r="I75" s="154">
        <f t="shared" si="21"/>
        <v>15000</v>
      </c>
      <c r="J75" s="154">
        <f t="shared" si="21"/>
        <v>15000</v>
      </c>
      <c r="K75" s="154">
        <f t="shared" si="21"/>
        <v>15000</v>
      </c>
      <c r="L75" s="154">
        <f t="shared" si="21"/>
        <v>15000</v>
      </c>
      <c r="M75" s="154">
        <f t="shared" si="21"/>
        <v>15000</v>
      </c>
      <c r="N75" s="154">
        <f t="shared" si="21"/>
        <v>15000</v>
      </c>
      <c r="O75" s="154">
        <f>D75-SUM(F75:N75)</f>
        <v>16000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217000</v>
      </c>
      <c r="E76" s="249" t="s">
        <v>210</v>
      </c>
      <c r="F76" s="154">
        <f>ROUND($D76/12*3,-3)</f>
        <v>54000</v>
      </c>
      <c r="G76" s="154">
        <f>ROUND($D76/12,-3)</f>
        <v>18000</v>
      </c>
      <c r="H76" s="154">
        <f t="shared" si="21"/>
        <v>18000</v>
      </c>
      <c r="I76" s="154">
        <f t="shared" si="21"/>
        <v>18000</v>
      </c>
      <c r="J76" s="154">
        <f t="shared" si="21"/>
        <v>18000</v>
      </c>
      <c r="K76" s="154">
        <f t="shared" si="21"/>
        <v>18000</v>
      </c>
      <c r="L76" s="154">
        <f t="shared" si="21"/>
        <v>18000</v>
      </c>
      <c r="M76" s="154">
        <f t="shared" si="21"/>
        <v>18000</v>
      </c>
      <c r="N76" s="154">
        <f t="shared" si="21"/>
        <v>18000</v>
      </c>
      <c r="O76" s="154">
        <f>D76-SUM(F76:N76)</f>
        <v>19000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3376000</v>
      </c>
      <c r="E77" s="242"/>
      <c r="F77" s="242">
        <f>ROUND(SUM(F72:F76),-3)</f>
        <v>844000</v>
      </c>
      <c r="G77" s="242">
        <f t="shared" ref="G77:N77" si="22">ROUND(SUM(G72:G76),-3)</f>
        <v>281000</v>
      </c>
      <c r="H77" s="242">
        <f t="shared" si="22"/>
        <v>281000</v>
      </c>
      <c r="I77" s="242">
        <f t="shared" si="22"/>
        <v>281000</v>
      </c>
      <c r="J77" s="242">
        <f t="shared" si="22"/>
        <v>281000</v>
      </c>
      <c r="K77" s="242">
        <f t="shared" si="22"/>
        <v>281000</v>
      </c>
      <c r="L77" s="242">
        <f t="shared" si="22"/>
        <v>281000</v>
      </c>
      <c r="M77" s="242">
        <f t="shared" si="22"/>
        <v>281000</v>
      </c>
      <c r="N77" s="242">
        <f t="shared" si="22"/>
        <v>281000</v>
      </c>
      <c r="O77" s="242">
        <f>D77-SUM(F77:N77)</f>
        <v>284000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21734000</v>
      </c>
      <c r="E78" s="242"/>
      <c r="F78" s="242">
        <f>F77+F71</f>
        <v>6323000</v>
      </c>
      <c r="G78" s="242">
        <f t="shared" ref="G78:R78" si="24">G77+G71</f>
        <v>1569000</v>
      </c>
      <c r="H78" s="242">
        <f t="shared" si="24"/>
        <v>1586000</v>
      </c>
      <c r="I78" s="242">
        <f t="shared" si="24"/>
        <v>1819000</v>
      </c>
      <c r="J78" s="242">
        <f t="shared" si="24"/>
        <v>1569000</v>
      </c>
      <c r="K78" s="242">
        <f t="shared" si="24"/>
        <v>1569000</v>
      </c>
      <c r="L78" s="242">
        <f t="shared" si="24"/>
        <v>1569000</v>
      </c>
      <c r="M78" s="242">
        <f t="shared" si="24"/>
        <v>1569000</v>
      </c>
      <c r="N78" s="242">
        <f t="shared" si="24"/>
        <v>2569000</v>
      </c>
      <c r="O78" s="242">
        <f t="shared" si="24"/>
        <v>1569000</v>
      </c>
      <c r="P78" s="242">
        <f t="shared" si="24"/>
        <v>10000</v>
      </c>
      <c r="Q78" s="242">
        <f t="shared" si="24"/>
        <v>13000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22498000</v>
      </c>
      <c r="E87" s="154"/>
      <c r="F87" s="154">
        <f>F88+F89+F90+F91</f>
        <v>6400000</v>
      </c>
      <c r="G87" s="154">
        <f t="shared" ref="G87:Q87" si="26">G88+G89+G90+G91</f>
        <v>1630000</v>
      </c>
      <c r="H87" s="154">
        <f t="shared" si="26"/>
        <v>1647000</v>
      </c>
      <c r="I87" s="154">
        <f t="shared" si="26"/>
        <v>1880000</v>
      </c>
      <c r="J87" s="154">
        <f t="shared" si="26"/>
        <v>1630000</v>
      </c>
      <c r="K87" s="154">
        <f t="shared" si="26"/>
        <v>1632000</v>
      </c>
      <c r="L87" s="154">
        <f t="shared" si="26"/>
        <v>1644000</v>
      </c>
      <c r="M87" s="154">
        <f t="shared" si="26"/>
        <v>1630000</v>
      </c>
      <c r="N87" s="154">
        <f t="shared" si="26"/>
        <v>2632000</v>
      </c>
      <c r="O87" s="154">
        <f t="shared" si="26"/>
        <v>1630000</v>
      </c>
      <c r="P87" s="154">
        <f t="shared" si="26"/>
        <v>71000</v>
      </c>
      <c r="Q87" s="154">
        <f t="shared" si="26"/>
        <v>72000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22496000</v>
      </c>
      <c r="E91" s="242"/>
      <c r="F91" s="242">
        <f>F92+F93+F94+F95</f>
        <v>6400000</v>
      </c>
      <c r="G91" s="242">
        <f t="shared" ref="G91:Q91" si="28">G92+G93+G94+G95</f>
        <v>1630000</v>
      </c>
      <c r="H91" s="242">
        <f t="shared" si="28"/>
        <v>1647000</v>
      </c>
      <c r="I91" s="242">
        <f t="shared" si="28"/>
        <v>1880000</v>
      </c>
      <c r="J91" s="242">
        <f t="shared" si="28"/>
        <v>1630000</v>
      </c>
      <c r="K91" s="242">
        <f t="shared" si="28"/>
        <v>1632000</v>
      </c>
      <c r="L91" s="242">
        <f t="shared" si="28"/>
        <v>1643000</v>
      </c>
      <c r="M91" s="242">
        <f t="shared" si="28"/>
        <v>1630000</v>
      </c>
      <c r="N91" s="242">
        <f t="shared" si="28"/>
        <v>2632000</v>
      </c>
      <c r="O91" s="242">
        <f t="shared" si="28"/>
        <v>1630000</v>
      </c>
      <c r="P91" s="242">
        <f t="shared" si="28"/>
        <v>71000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1581000</v>
      </c>
      <c r="E92" s="252" t="s">
        <v>681</v>
      </c>
      <c r="F92" s="154">
        <f>ROUND($D92/12*4,-3)</f>
        <v>527000</v>
      </c>
      <c r="G92" s="154"/>
      <c r="H92" s="154">
        <f>ROUND($D92/12*2,-3)</f>
        <v>264000</v>
      </c>
      <c r="I92" s="154"/>
      <c r="J92" s="154">
        <f>ROUND($D92/12*2,-3)</f>
        <v>264000</v>
      </c>
      <c r="K92" s="154"/>
      <c r="L92" s="154">
        <f>ROUND($D92/12*2,-3)</f>
        <v>264000</v>
      </c>
      <c r="M92" s="154"/>
      <c r="N92" s="154">
        <f>D92-SUM(F92:M92)</f>
        <v>262000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20825000</v>
      </c>
      <c r="E95" s="154"/>
      <c r="F95" s="154">
        <f>F2+F86-F88-F89-F90-F92-F93-F94</f>
        <v>5865000</v>
      </c>
      <c r="G95" s="154">
        <f t="shared" ref="G95:Q95" si="30">G2-G88-G89-G90-G92-G93-G94</f>
        <v>1622000</v>
      </c>
      <c r="H95" s="154">
        <f t="shared" si="30"/>
        <v>1375000</v>
      </c>
      <c r="I95" s="154">
        <f t="shared" si="30"/>
        <v>1872000</v>
      </c>
      <c r="J95" s="154">
        <f t="shared" si="30"/>
        <v>1358000</v>
      </c>
      <c r="K95" s="154">
        <f t="shared" si="30"/>
        <v>1624000</v>
      </c>
      <c r="L95" s="154">
        <f t="shared" si="30"/>
        <v>1371000</v>
      </c>
      <c r="M95" s="154">
        <f t="shared" si="30"/>
        <v>1622000</v>
      </c>
      <c r="N95" s="154">
        <f t="shared" si="30"/>
        <v>2362000</v>
      </c>
      <c r="O95" s="154">
        <f t="shared" si="30"/>
        <v>1622000</v>
      </c>
      <c r="P95" s="154">
        <f t="shared" si="30"/>
        <v>63000</v>
      </c>
      <c r="Q95" s="154">
        <f t="shared" si="30"/>
        <v>69000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20825000</v>
      </c>
    </row>
    <row r="108" spans="2:17" ht="16.5" customHeight="1"/>
    <row r="109" spans="2:17" ht="16.5" customHeight="1">
      <c r="B109" s="4" t="s">
        <v>951</v>
      </c>
      <c r="D109" s="52">
        <f>D91-D77</f>
        <v>19120000</v>
      </c>
      <c r="F109" s="52">
        <f>F91-F77</f>
        <v>5556000</v>
      </c>
      <c r="G109" s="52">
        <f t="shared" ref="G109:Q109" si="31">G91-G77</f>
        <v>1349000</v>
      </c>
      <c r="H109" s="52">
        <f t="shared" si="31"/>
        <v>1366000</v>
      </c>
      <c r="I109" s="52">
        <f t="shared" si="31"/>
        <v>1599000</v>
      </c>
      <c r="J109" s="52">
        <f t="shared" si="31"/>
        <v>1349000</v>
      </c>
      <c r="K109" s="52">
        <f t="shared" si="31"/>
        <v>1351000</v>
      </c>
      <c r="L109" s="52">
        <f t="shared" si="31"/>
        <v>1362000</v>
      </c>
      <c r="M109" s="52">
        <f t="shared" si="31"/>
        <v>1349000</v>
      </c>
      <c r="N109" s="52">
        <f t="shared" si="31"/>
        <v>2351000</v>
      </c>
      <c r="O109" s="52">
        <f t="shared" si="31"/>
        <v>1346000</v>
      </c>
      <c r="P109" s="52">
        <f t="shared" si="31"/>
        <v>71000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700</v>
      </c>
      <c r="D1" s="246" t="str">
        <f>VLOOKUP(C1,學校編號!A:B,2,FALSE)</f>
        <v>700古風國小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24705000</v>
      </c>
      <c r="E2" s="154"/>
      <c r="F2" s="154">
        <f t="shared" ref="F2:Q2" si="0">F49+F71+F77+F83</f>
        <v>6982000</v>
      </c>
      <c r="G2" s="154">
        <f t="shared" si="0"/>
        <v>1804000</v>
      </c>
      <c r="H2" s="154">
        <f t="shared" si="0"/>
        <v>1823000</v>
      </c>
      <c r="I2" s="154">
        <f t="shared" si="0"/>
        <v>2071000</v>
      </c>
      <c r="J2" s="154">
        <f t="shared" si="0"/>
        <v>1809000</v>
      </c>
      <c r="K2" s="154">
        <f t="shared" si="0"/>
        <v>1809000</v>
      </c>
      <c r="L2" s="154">
        <f t="shared" si="0"/>
        <v>1828000</v>
      </c>
      <c r="M2" s="154">
        <f t="shared" si="0"/>
        <v>1809000</v>
      </c>
      <c r="N2" s="154">
        <f t="shared" si="0"/>
        <v>2834000</v>
      </c>
      <c r="O2" s="154">
        <f t="shared" si="0"/>
        <v>1802000</v>
      </c>
      <c r="P2" s="154">
        <f t="shared" si="0"/>
        <v>73000</v>
      </c>
      <c r="Q2" s="154">
        <f t="shared" si="0"/>
        <v>61000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1023000</v>
      </c>
      <c r="E25" s="242"/>
      <c r="F25" s="242">
        <f>ROUND(SUM(F3:F24),-3)</f>
        <v>203000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98000</v>
      </c>
      <c r="M25" s="242">
        <f t="shared" si="5"/>
        <v>81000</v>
      </c>
      <c r="N25" s="242">
        <f t="shared" si="5"/>
        <v>81000</v>
      </c>
      <c r="O25" s="242">
        <f t="shared" si="5"/>
        <v>81000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47000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2000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325000</v>
      </c>
      <c r="E38" s="242"/>
      <c r="F38" s="242">
        <f t="shared" ref="F38:P38" si="10">ROUND(SUM(F26:F37),-3)</f>
        <v>28000</v>
      </c>
      <c r="G38" s="242">
        <f t="shared" si="10"/>
        <v>23000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23000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1362000</v>
      </c>
      <c r="E49" s="154"/>
      <c r="F49" s="250">
        <f t="shared" ref="F49:Q49" si="15">F25+F38+F46+F48</f>
        <v>232000</v>
      </c>
      <c r="G49" s="250">
        <f t="shared" si="15"/>
        <v>104000</v>
      </c>
      <c r="H49" s="250">
        <f t="shared" si="15"/>
        <v>109000</v>
      </c>
      <c r="I49" s="250">
        <f t="shared" si="15"/>
        <v>115000</v>
      </c>
      <c r="J49" s="250">
        <f t="shared" si="15"/>
        <v>109000</v>
      </c>
      <c r="K49" s="250">
        <f t="shared" si="15"/>
        <v>109000</v>
      </c>
      <c r="L49" s="250">
        <f t="shared" si="15"/>
        <v>128000</v>
      </c>
      <c r="M49" s="250">
        <f t="shared" si="15"/>
        <v>109000</v>
      </c>
      <c r="N49" s="250">
        <f t="shared" si="15"/>
        <v>109000</v>
      </c>
      <c r="O49" s="250">
        <f t="shared" si="15"/>
        <v>109000</v>
      </c>
      <c r="P49" s="250">
        <f t="shared" si="15"/>
        <v>68000</v>
      </c>
      <c r="Q49" s="250">
        <f t="shared" si="15"/>
        <v>61000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12513000</v>
      </c>
      <c r="E50" s="249" t="s">
        <v>210</v>
      </c>
      <c r="F50" s="154">
        <f>ROUND($D50/12*3,-3)</f>
        <v>3128000</v>
      </c>
      <c r="G50" s="154">
        <f>ROUND($D50/12,-3)</f>
        <v>1043000</v>
      </c>
      <c r="H50" s="154">
        <f t="shared" ref="H50:N54" si="16">ROUND($D50/12,-3)</f>
        <v>1043000</v>
      </c>
      <c r="I50" s="154">
        <f t="shared" si="16"/>
        <v>1043000</v>
      </c>
      <c r="J50" s="154">
        <f t="shared" si="16"/>
        <v>1043000</v>
      </c>
      <c r="K50" s="154">
        <f t="shared" si="16"/>
        <v>1043000</v>
      </c>
      <c r="L50" s="154">
        <f t="shared" si="16"/>
        <v>1043000</v>
      </c>
      <c r="M50" s="154">
        <f t="shared" si="16"/>
        <v>1043000</v>
      </c>
      <c r="N50" s="154">
        <f t="shared" si="16"/>
        <v>1043000</v>
      </c>
      <c r="O50" s="154">
        <f>D50-SUM(F50:N50)</f>
        <v>1041000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1281000</v>
      </c>
      <c r="E62" s="154" t="s">
        <v>205</v>
      </c>
      <c r="F62" s="154"/>
      <c r="G62" s="154"/>
      <c r="H62" s="154"/>
      <c r="I62" s="154">
        <f>ROUND($D62/5,-3)</f>
        <v>256000</v>
      </c>
      <c r="J62" s="154"/>
      <c r="K62" s="154"/>
      <c r="L62" s="154"/>
      <c r="M62" s="154"/>
      <c r="N62" s="154">
        <f>D62-I62</f>
        <v>1025000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1493000</v>
      </c>
      <c r="E63" s="154" t="s">
        <v>203</v>
      </c>
      <c r="F63" s="154">
        <f>D63</f>
        <v>1493000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986000</v>
      </c>
      <c r="E64" s="249" t="s">
        <v>210</v>
      </c>
      <c r="F64" s="154">
        <f>ROUND($D64/12*3,-3)</f>
        <v>247000</v>
      </c>
      <c r="G64" s="154">
        <f>ROUND($D64/12,-3)</f>
        <v>82000</v>
      </c>
      <c r="H64" s="154">
        <f t="shared" ref="H64:N66" si="19">ROUND($D64/12,-3)</f>
        <v>82000</v>
      </c>
      <c r="I64" s="154">
        <f t="shared" si="19"/>
        <v>82000</v>
      </c>
      <c r="J64" s="154">
        <f t="shared" si="19"/>
        <v>82000</v>
      </c>
      <c r="K64" s="154">
        <f t="shared" si="19"/>
        <v>82000</v>
      </c>
      <c r="L64" s="154">
        <f t="shared" si="19"/>
        <v>82000</v>
      </c>
      <c r="M64" s="154">
        <f t="shared" si="19"/>
        <v>82000</v>
      </c>
      <c r="N64" s="154">
        <f t="shared" si="19"/>
        <v>82000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237000</v>
      </c>
      <c r="E65" s="249" t="s">
        <v>210</v>
      </c>
      <c r="F65" s="154">
        <f>ROUND($D65/12*3,-3)</f>
        <v>59000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1065000</v>
      </c>
      <c r="E66" s="249" t="s">
        <v>210</v>
      </c>
      <c r="F66" s="154">
        <f>ROUND($D66/12*3,-3)</f>
        <v>266000</v>
      </c>
      <c r="G66" s="154">
        <f>ROUND($D66/12,-3)</f>
        <v>89000</v>
      </c>
      <c r="H66" s="154">
        <f t="shared" si="19"/>
        <v>89000</v>
      </c>
      <c r="I66" s="154">
        <f t="shared" si="19"/>
        <v>89000</v>
      </c>
      <c r="J66" s="154">
        <f t="shared" si="19"/>
        <v>89000</v>
      </c>
      <c r="K66" s="154">
        <f t="shared" si="19"/>
        <v>89000</v>
      </c>
      <c r="L66" s="154">
        <f t="shared" si="19"/>
        <v>89000</v>
      </c>
      <c r="M66" s="154">
        <f t="shared" si="19"/>
        <v>89000</v>
      </c>
      <c r="N66" s="154">
        <f t="shared" si="19"/>
        <v>89000</v>
      </c>
      <c r="O66" s="154">
        <f>D66-SUM(F66:N66)</f>
        <v>87000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168000</v>
      </c>
      <c r="E68" s="154" t="s">
        <v>203</v>
      </c>
      <c r="F68" s="154">
        <f>D68</f>
        <v>168000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19633000</v>
      </c>
      <c r="E71" s="242"/>
      <c r="F71" s="242">
        <f>ROUND(SUM(F50:F69),-3)</f>
        <v>5822000</v>
      </c>
      <c r="G71" s="242">
        <f t="shared" ref="G71:P71" si="20">ROUND(SUM(G50:G69),-3)</f>
        <v>1391000</v>
      </c>
      <c r="H71" s="242">
        <f t="shared" si="20"/>
        <v>1405000</v>
      </c>
      <c r="I71" s="242">
        <f t="shared" si="20"/>
        <v>1647000</v>
      </c>
      <c r="J71" s="242">
        <f t="shared" si="20"/>
        <v>1391000</v>
      </c>
      <c r="K71" s="242">
        <f t="shared" si="20"/>
        <v>1391000</v>
      </c>
      <c r="L71" s="242">
        <f t="shared" si="20"/>
        <v>1391000</v>
      </c>
      <c r="M71" s="242">
        <f t="shared" si="20"/>
        <v>1391000</v>
      </c>
      <c r="N71" s="242">
        <f t="shared" si="20"/>
        <v>2416000</v>
      </c>
      <c r="O71" s="242">
        <f t="shared" si="20"/>
        <v>1383000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3051000</v>
      </c>
      <c r="E73" s="249" t="s">
        <v>210</v>
      </c>
      <c r="F73" s="154">
        <f>ROUND($D73/12*3,-3)</f>
        <v>763000</v>
      </c>
      <c r="G73" s="154">
        <f>ROUND($D73/12,-3)</f>
        <v>254000</v>
      </c>
      <c r="H73" s="154">
        <f t="shared" ref="H73:N76" si="21">ROUND($D73/12,-3)</f>
        <v>254000</v>
      </c>
      <c r="I73" s="154">
        <f t="shared" si="21"/>
        <v>254000</v>
      </c>
      <c r="J73" s="154">
        <f t="shared" si="21"/>
        <v>254000</v>
      </c>
      <c r="K73" s="154">
        <f t="shared" si="21"/>
        <v>254000</v>
      </c>
      <c r="L73" s="154">
        <f t="shared" si="21"/>
        <v>254000</v>
      </c>
      <c r="M73" s="154">
        <f t="shared" si="21"/>
        <v>254000</v>
      </c>
      <c r="N73" s="154">
        <f t="shared" si="21"/>
        <v>254000</v>
      </c>
      <c r="O73" s="154">
        <f>D73-SUM(F73:N73)</f>
        <v>256000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659000</v>
      </c>
      <c r="E76" s="249" t="s">
        <v>210</v>
      </c>
      <c r="F76" s="154">
        <f>ROUND($D76/12*3,-3)</f>
        <v>165000</v>
      </c>
      <c r="G76" s="154">
        <f>ROUND($D76/12,-3)</f>
        <v>55000</v>
      </c>
      <c r="H76" s="154">
        <f t="shared" si="21"/>
        <v>55000</v>
      </c>
      <c r="I76" s="154">
        <f t="shared" si="21"/>
        <v>55000</v>
      </c>
      <c r="J76" s="154">
        <f t="shared" si="21"/>
        <v>55000</v>
      </c>
      <c r="K76" s="154">
        <f t="shared" si="21"/>
        <v>55000</v>
      </c>
      <c r="L76" s="154">
        <f t="shared" si="21"/>
        <v>55000</v>
      </c>
      <c r="M76" s="154">
        <f t="shared" si="21"/>
        <v>55000</v>
      </c>
      <c r="N76" s="154">
        <f t="shared" si="21"/>
        <v>55000</v>
      </c>
      <c r="O76" s="154">
        <f>D76-SUM(F76:N76)</f>
        <v>54000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3710000</v>
      </c>
      <c r="E77" s="242"/>
      <c r="F77" s="242">
        <f>ROUND(SUM(F72:F76),-3)</f>
        <v>928000</v>
      </c>
      <c r="G77" s="242">
        <f t="shared" ref="G77:N77" si="22">ROUND(SUM(G72:G76),-3)</f>
        <v>309000</v>
      </c>
      <c r="H77" s="242">
        <f t="shared" si="22"/>
        <v>309000</v>
      </c>
      <c r="I77" s="242">
        <f t="shared" si="22"/>
        <v>309000</v>
      </c>
      <c r="J77" s="242">
        <f t="shared" si="22"/>
        <v>309000</v>
      </c>
      <c r="K77" s="242">
        <f t="shared" si="22"/>
        <v>309000</v>
      </c>
      <c r="L77" s="242">
        <f t="shared" si="22"/>
        <v>309000</v>
      </c>
      <c r="M77" s="242">
        <f t="shared" si="22"/>
        <v>309000</v>
      </c>
      <c r="N77" s="242">
        <f t="shared" si="22"/>
        <v>309000</v>
      </c>
      <c r="O77" s="242">
        <f>D77-SUM(F77:N77)</f>
        <v>310000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23343000</v>
      </c>
      <c r="E78" s="242"/>
      <c r="F78" s="242">
        <f>F77+F71</f>
        <v>6750000</v>
      </c>
      <c r="G78" s="242">
        <f t="shared" ref="G78:R78" si="24">G77+G71</f>
        <v>1700000</v>
      </c>
      <c r="H78" s="242">
        <f t="shared" si="24"/>
        <v>1714000</v>
      </c>
      <c r="I78" s="242">
        <f t="shared" si="24"/>
        <v>1956000</v>
      </c>
      <c r="J78" s="242">
        <f t="shared" si="24"/>
        <v>1700000</v>
      </c>
      <c r="K78" s="242">
        <f t="shared" si="24"/>
        <v>1700000</v>
      </c>
      <c r="L78" s="242">
        <f t="shared" si="24"/>
        <v>1700000</v>
      </c>
      <c r="M78" s="242">
        <f t="shared" si="24"/>
        <v>1700000</v>
      </c>
      <c r="N78" s="242">
        <f t="shared" si="24"/>
        <v>2725000</v>
      </c>
      <c r="O78" s="242">
        <f t="shared" si="24"/>
        <v>1693000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24705000</v>
      </c>
      <c r="E87" s="154"/>
      <c r="F87" s="154">
        <f>F88+F89+F90+F91</f>
        <v>6982000</v>
      </c>
      <c r="G87" s="154">
        <f t="shared" ref="G87:Q87" si="26">G88+G89+G90+G91</f>
        <v>1804000</v>
      </c>
      <c r="H87" s="154">
        <f t="shared" si="26"/>
        <v>1823000</v>
      </c>
      <c r="I87" s="154">
        <f t="shared" si="26"/>
        <v>2071000</v>
      </c>
      <c r="J87" s="154">
        <f t="shared" si="26"/>
        <v>1809000</v>
      </c>
      <c r="K87" s="154">
        <f t="shared" si="26"/>
        <v>1809000</v>
      </c>
      <c r="L87" s="154">
        <f t="shared" si="26"/>
        <v>1828000</v>
      </c>
      <c r="M87" s="154">
        <f t="shared" si="26"/>
        <v>1809000</v>
      </c>
      <c r="N87" s="154">
        <f t="shared" si="26"/>
        <v>2834000</v>
      </c>
      <c r="O87" s="154">
        <f t="shared" si="26"/>
        <v>1802000</v>
      </c>
      <c r="P87" s="154">
        <f t="shared" si="26"/>
        <v>73000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24704000</v>
      </c>
      <c r="E91" s="242"/>
      <c r="F91" s="242">
        <f>F92+F93+F94+F95</f>
        <v>6982000</v>
      </c>
      <c r="G91" s="242">
        <f t="shared" ref="G91:Q91" si="28">G92+G93+G94+G95</f>
        <v>1804000</v>
      </c>
      <c r="H91" s="242">
        <f t="shared" si="28"/>
        <v>1823000</v>
      </c>
      <c r="I91" s="242">
        <f t="shared" si="28"/>
        <v>2071000</v>
      </c>
      <c r="J91" s="242">
        <f t="shared" si="28"/>
        <v>1809000</v>
      </c>
      <c r="K91" s="242">
        <f t="shared" si="28"/>
        <v>1809000</v>
      </c>
      <c r="L91" s="242">
        <f t="shared" si="28"/>
        <v>1828000</v>
      </c>
      <c r="M91" s="242">
        <f t="shared" si="28"/>
        <v>1809000</v>
      </c>
      <c r="N91" s="242">
        <f t="shared" si="28"/>
        <v>2834000</v>
      </c>
      <c r="O91" s="242">
        <f t="shared" si="28"/>
        <v>1802000</v>
      </c>
      <c r="P91" s="242">
        <f t="shared" si="28"/>
        <v>73000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196000</v>
      </c>
      <c r="E94" s="244" t="s">
        <v>405</v>
      </c>
      <c r="F94" s="154"/>
      <c r="G94" s="154"/>
      <c r="H94" s="154">
        <f>ROUND($D94/2,-3)</f>
        <v>98000</v>
      </c>
      <c r="I94" s="154"/>
      <c r="J94" s="154"/>
      <c r="K94" s="154"/>
      <c r="L94" s="154"/>
      <c r="M94" s="154"/>
      <c r="N94" s="154"/>
      <c r="O94" s="154">
        <f>D94-H94</f>
        <v>98000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22306000</v>
      </c>
      <c r="E95" s="154"/>
      <c r="F95" s="154">
        <f>F2+F86-F88-F89-F90-F92-F93-F94</f>
        <v>6270000</v>
      </c>
      <c r="G95" s="154">
        <f t="shared" ref="G95:Q95" si="30">G2-G88-G89-G90-G92-G93-G94</f>
        <v>1796000</v>
      </c>
      <c r="H95" s="154">
        <f t="shared" si="30"/>
        <v>1365000</v>
      </c>
      <c r="I95" s="154">
        <f t="shared" si="30"/>
        <v>2063000</v>
      </c>
      <c r="J95" s="154">
        <f t="shared" si="30"/>
        <v>1449000</v>
      </c>
      <c r="K95" s="154">
        <f t="shared" si="30"/>
        <v>1801000</v>
      </c>
      <c r="L95" s="154">
        <f t="shared" si="30"/>
        <v>1468000</v>
      </c>
      <c r="M95" s="154">
        <f t="shared" si="30"/>
        <v>1801000</v>
      </c>
      <c r="N95" s="154">
        <f t="shared" si="30"/>
        <v>2474000</v>
      </c>
      <c r="O95" s="154">
        <f t="shared" si="30"/>
        <v>1696000</v>
      </c>
      <c r="P95" s="154">
        <f t="shared" si="30"/>
        <v>65000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196000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22306000</v>
      </c>
    </row>
    <row r="108" spans="2:17" ht="16.5" customHeight="1"/>
    <row r="109" spans="2:17" ht="16.5" customHeight="1">
      <c r="B109" s="4" t="s">
        <v>951</v>
      </c>
      <c r="D109" s="52">
        <f>D91-D77</f>
        <v>20994000</v>
      </c>
      <c r="F109" s="52">
        <f>F91-F77</f>
        <v>6054000</v>
      </c>
      <c r="G109" s="52">
        <f t="shared" ref="G109:Q109" si="31">G91-G77</f>
        <v>1495000</v>
      </c>
      <c r="H109" s="52">
        <f t="shared" si="31"/>
        <v>1514000</v>
      </c>
      <c r="I109" s="52">
        <f t="shared" si="31"/>
        <v>1762000</v>
      </c>
      <c r="J109" s="52">
        <f t="shared" si="31"/>
        <v>1500000</v>
      </c>
      <c r="K109" s="52">
        <f t="shared" si="31"/>
        <v>1500000</v>
      </c>
      <c r="L109" s="52">
        <f t="shared" si="31"/>
        <v>1519000</v>
      </c>
      <c r="M109" s="52">
        <f t="shared" si="31"/>
        <v>1500000</v>
      </c>
      <c r="N109" s="52">
        <f t="shared" si="31"/>
        <v>2525000</v>
      </c>
      <c r="O109" s="52">
        <f t="shared" si="31"/>
        <v>1492000</v>
      </c>
      <c r="P109" s="52">
        <f t="shared" si="31"/>
        <v>73000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701</v>
      </c>
      <c r="D1" s="246" t="str">
        <f>VLOOKUP(C1,學校編號!A:B,2,FALSE)</f>
        <v>701立山國小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24386000</v>
      </c>
      <c r="E2" s="154"/>
      <c r="F2" s="154">
        <f t="shared" ref="F2:Q2" si="0">F49+F71+F77+F83</f>
        <v>6912000</v>
      </c>
      <c r="G2" s="154">
        <f t="shared" si="0"/>
        <v>1769000</v>
      </c>
      <c r="H2" s="154">
        <f t="shared" si="0"/>
        <v>1787000</v>
      </c>
      <c r="I2" s="154">
        <f t="shared" si="0"/>
        <v>2031000</v>
      </c>
      <c r="J2" s="154">
        <f t="shared" si="0"/>
        <v>1777000</v>
      </c>
      <c r="K2" s="154">
        <f t="shared" si="0"/>
        <v>1781000</v>
      </c>
      <c r="L2" s="154">
        <f t="shared" si="0"/>
        <v>1884000</v>
      </c>
      <c r="M2" s="154">
        <f t="shared" si="0"/>
        <v>1777000</v>
      </c>
      <c r="N2" s="154">
        <f t="shared" si="0"/>
        <v>2726000</v>
      </c>
      <c r="O2" s="154">
        <f t="shared" si="0"/>
        <v>1777000</v>
      </c>
      <c r="P2" s="154">
        <f t="shared" si="0"/>
        <v>88000</v>
      </c>
      <c r="Q2" s="154">
        <f t="shared" si="0"/>
        <v>77000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59000</v>
      </c>
      <c r="E10" s="154" t="s">
        <v>744</v>
      </c>
      <c r="F10" s="154">
        <f t="shared" si="1"/>
        <v>4917</v>
      </c>
      <c r="G10" s="154">
        <f t="shared" si="1"/>
        <v>4917</v>
      </c>
      <c r="H10" s="154">
        <f t="shared" si="1"/>
        <v>4917</v>
      </c>
      <c r="I10" s="154">
        <f t="shared" si="1"/>
        <v>4917</v>
      </c>
      <c r="J10" s="154">
        <f t="shared" si="1"/>
        <v>4917</v>
      </c>
      <c r="K10" s="154">
        <f t="shared" si="1"/>
        <v>4917</v>
      </c>
      <c r="L10" s="154">
        <f t="shared" si="1"/>
        <v>4917</v>
      </c>
      <c r="M10" s="154">
        <f t="shared" si="1"/>
        <v>4917</v>
      </c>
      <c r="N10" s="154">
        <f t="shared" si="1"/>
        <v>4917</v>
      </c>
      <c r="O10" s="154">
        <f t="shared" si="1"/>
        <v>4917</v>
      </c>
      <c r="P10" s="154">
        <f t="shared" si="1"/>
        <v>4917</v>
      </c>
      <c r="Q10" s="154">
        <f t="shared" si="2"/>
        <v>4913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47000</v>
      </c>
      <c r="E24" s="154" t="s">
        <v>201</v>
      </c>
      <c r="F24" s="154">
        <f>ROUND($D24/2,-3)</f>
        <v>24000</v>
      </c>
      <c r="G24" s="154"/>
      <c r="H24" s="154"/>
      <c r="I24" s="154"/>
      <c r="J24" s="154"/>
      <c r="K24" s="154"/>
      <c r="L24" s="154">
        <f>D24-F24</f>
        <v>23000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1424000</v>
      </c>
      <c r="E25" s="242"/>
      <c r="F25" s="242">
        <f>ROUND(SUM(F3:F24),-3)</f>
        <v>302000</v>
      </c>
      <c r="G25" s="242">
        <f t="shared" ref="G25:P25" si="5">ROUND(SUM(G3:G24),-3)</f>
        <v>110000</v>
      </c>
      <c r="H25" s="242">
        <f t="shared" si="5"/>
        <v>110000</v>
      </c>
      <c r="I25" s="242">
        <f t="shared" si="5"/>
        <v>110000</v>
      </c>
      <c r="J25" s="242">
        <f t="shared" si="5"/>
        <v>110000</v>
      </c>
      <c r="K25" s="242">
        <f t="shared" si="5"/>
        <v>110000</v>
      </c>
      <c r="L25" s="242">
        <f t="shared" si="5"/>
        <v>149000</v>
      </c>
      <c r="M25" s="242">
        <f t="shared" si="5"/>
        <v>110000</v>
      </c>
      <c r="N25" s="242">
        <f t="shared" si="5"/>
        <v>110000</v>
      </c>
      <c r="O25" s="242">
        <f t="shared" si="5"/>
        <v>105000</v>
      </c>
      <c r="P25" s="242">
        <f t="shared" si="5"/>
        <v>52000</v>
      </c>
      <c r="Q25" s="242">
        <f t="shared" ref="Q25:Q34" si="6">D25-SUM(F25:P25)</f>
        <v>46000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76000</v>
      </c>
      <c r="E27" s="249" t="s">
        <v>212</v>
      </c>
      <c r="F27" s="154">
        <f>ROUND($D27/10,-3)</f>
        <v>8000</v>
      </c>
      <c r="G27" s="154"/>
      <c r="H27" s="154">
        <f>ROUND($D27/10,-3)</f>
        <v>8000</v>
      </c>
      <c r="I27" s="154">
        <f>ROUND($D27/10,-3)</f>
        <v>8000</v>
      </c>
      <c r="J27" s="154">
        <f>ROUND($D27/10,-3)</f>
        <v>8000</v>
      </c>
      <c r="K27" s="154">
        <f>ROUND($D27/10,-3)</f>
        <v>8000</v>
      </c>
      <c r="L27" s="154"/>
      <c r="M27" s="154">
        <f>ROUND($D27/10,-3)</f>
        <v>8000</v>
      </c>
      <c r="N27" s="154">
        <f>ROUND($D27/10,-3)</f>
        <v>8000</v>
      </c>
      <c r="O27" s="154">
        <f>ROUND($D27/10,-3)</f>
        <v>8000</v>
      </c>
      <c r="P27" s="154">
        <f>ROUND($D27/10,-3)</f>
        <v>8000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11000</v>
      </c>
      <c r="E31" s="154" t="s">
        <v>744</v>
      </c>
      <c r="F31" s="154">
        <f t="shared" si="9"/>
        <v>917</v>
      </c>
      <c r="G31" s="154">
        <f t="shared" si="7"/>
        <v>917</v>
      </c>
      <c r="H31" s="154">
        <f t="shared" si="7"/>
        <v>917</v>
      </c>
      <c r="I31" s="154">
        <f t="shared" si="7"/>
        <v>917</v>
      </c>
      <c r="J31" s="154">
        <f t="shared" si="7"/>
        <v>917</v>
      </c>
      <c r="K31" s="154">
        <f t="shared" si="7"/>
        <v>917</v>
      </c>
      <c r="L31" s="154">
        <f t="shared" si="7"/>
        <v>917</v>
      </c>
      <c r="M31" s="154">
        <f t="shared" si="7"/>
        <v>917</v>
      </c>
      <c r="N31" s="154">
        <f t="shared" si="7"/>
        <v>917</v>
      </c>
      <c r="O31" s="154">
        <f t="shared" si="7"/>
        <v>917</v>
      </c>
      <c r="P31" s="154">
        <f t="shared" si="7"/>
        <v>917</v>
      </c>
      <c r="Q31" s="154">
        <f t="shared" si="6"/>
        <v>913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356000</v>
      </c>
      <c r="E38" s="242"/>
      <c r="F38" s="242">
        <f t="shared" ref="F38:P38" si="10">ROUND(SUM(F26:F37),-3)</f>
        <v>31000</v>
      </c>
      <c r="G38" s="242">
        <f t="shared" si="10"/>
        <v>23000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23000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31000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13000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13000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32000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13000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1824000</v>
      </c>
      <c r="E49" s="154"/>
      <c r="F49" s="250">
        <f t="shared" ref="F49:Q49" si="15">F25+F38+F46+F48</f>
        <v>338000</v>
      </c>
      <c r="G49" s="250">
        <f t="shared" si="15"/>
        <v>133000</v>
      </c>
      <c r="H49" s="250">
        <f t="shared" si="15"/>
        <v>141000</v>
      </c>
      <c r="I49" s="250">
        <f t="shared" si="15"/>
        <v>159000</v>
      </c>
      <c r="J49" s="250">
        <f t="shared" si="15"/>
        <v>141000</v>
      </c>
      <c r="K49" s="250">
        <f t="shared" si="15"/>
        <v>145000</v>
      </c>
      <c r="L49" s="250">
        <f t="shared" si="15"/>
        <v>185000</v>
      </c>
      <c r="M49" s="250">
        <f t="shared" si="15"/>
        <v>141000</v>
      </c>
      <c r="N49" s="250">
        <f t="shared" si="15"/>
        <v>145000</v>
      </c>
      <c r="O49" s="250">
        <f t="shared" si="15"/>
        <v>136000</v>
      </c>
      <c r="P49" s="250">
        <f t="shared" si="15"/>
        <v>83000</v>
      </c>
      <c r="Q49" s="250">
        <f t="shared" si="15"/>
        <v>77000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12993000</v>
      </c>
      <c r="E50" s="249" t="s">
        <v>210</v>
      </c>
      <c r="F50" s="154">
        <f>ROUND($D50/12*3,-3)</f>
        <v>3248000</v>
      </c>
      <c r="G50" s="154">
        <f>ROUND($D50/12,-3)</f>
        <v>1083000</v>
      </c>
      <c r="H50" s="154">
        <f t="shared" ref="H50:N54" si="16">ROUND($D50/12,-3)</f>
        <v>1083000</v>
      </c>
      <c r="I50" s="154">
        <f t="shared" si="16"/>
        <v>1083000</v>
      </c>
      <c r="J50" s="154">
        <f t="shared" si="16"/>
        <v>1083000</v>
      </c>
      <c r="K50" s="154">
        <f t="shared" si="16"/>
        <v>1083000</v>
      </c>
      <c r="L50" s="154">
        <f t="shared" si="16"/>
        <v>1083000</v>
      </c>
      <c r="M50" s="154">
        <f t="shared" si="16"/>
        <v>1083000</v>
      </c>
      <c r="N50" s="154">
        <f t="shared" si="16"/>
        <v>1083000</v>
      </c>
      <c r="O50" s="154">
        <f>D50-SUM(F50:N50)</f>
        <v>1081000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1181000</v>
      </c>
      <c r="E62" s="154" t="s">
        <v>205</v>
      </c>
      <c r="F62" s="154"/>
      <c r="G62" s="154"/>
      <c r="H62" s="154"/>
      <c r="I62" s="154">
        <f>ROUND($D62/5,-3)</f>
        <v>236000</v>
      </c>
      <c r="J62" s="154"/>
      <c r="K62" s="154"/>
      <c r="L62" s="154"/>
      <c r="M62" s="154"/>
      <c r="N62" s="154">
        <f>D62-I62</f>
        <v>945000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1439000</v>
      </c>
      <c r="E63" s="154" t="s">
        <v>203</v>
      </c>
      <c r="F63" s="154">
        <f>D63</f>
        <v>1439000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997000</v>
      </c>
      <c r="E64" s="249" t="s">
        <v>210</v>
      </c>
      <c r="F64" s="154">
        <f>ROUND($D64/12*3,-3)</f>
        <v>249000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281000</v>
      </c>
      <c r="E65" s="249" t="s">
        <v>210</v>
      </c>
      <c r="F65" s="154">
        <f>ROUND($D65/12*3,-3)</f>
        <v>70000</v>
      </c>
      <c r="G65" s="154">
        <f>ROUND($D65/12,-3)</f>
        <v>23000</v>
      </c>
      <c r="H65" s="154">
        <f t="shared" si="19"/>
        <v>23000</v>
      </c>
      <c r="I65" s="154">
        <f t="shared" si="19"/>
        <v>23000</v>
      </c>
      <c r="J65" s="154">
        <f t="shared" si="19"/>
        <v>23000</v>
      </c>
      <c r="K65" s="154">
        <f t="shared" si="19"/>
        <v>23000</v>
      </c>
      <c r="L65" s="154">
        <f t="shared" si="19"/>
        <v>23000</v>
      </c>
      <c r="M65" s="154">
        <f t="shared" si="19"/>
        <v>23000</v>
      </c>
      <c r="N65" s="154">
        <f t="shared" si="19"/>
        <v>23000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895000</v>
      </c>
      <c r="E66" s="249" t="s">
        <v>210</v>
      </c>
      <c r="F66" s="154">
        <f>ROUND($D66/12*3,-3)</f>
        <v>224000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172000</v>
      </c>
      <c r="E68" s="154" t="s">
        <v>203</v>
      </c>
      <c r="F68" s="154">
        <f>D68</f>
        <v>172000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19434000</v>
      </c>
      <c r="E71" s="242"/>
      <c r="F71" s="242">
        <f>ROUND(SUM(F50:F69),-3)</f>
        <v>5760000</v>
      </c>
      <c r="G71" s="242">
        <f t="shared" ref="G71:P71" si="20">ROUND(SUM(G50:G69),-3)</f>
        <v>1386000</v>
      </c>
      <c r="H71" s="242">
        <f t="shared" si="20"/>
        <v>1396000</v>
      </c>
      <c r="I71" s="242">
        <f t="shared" si="20"/>
        <v>1622000</v>
      </c>
      <c r="J71" s="242">
        <f t="shared" si="20"/>
        <v>1386000</v>
      </c>
      <c r="K71" s="242">
        <f t="shared" si="20"/>
        <v>1386000</v>
      </c>
      <c r="L71" s="242">
        <f t="shared" si="20"/>
        <v>1386000</v>
      </c>
      <c r="M71" s="242">
        <f t="shared" si="20"/>
        <v>1386000</v>
      </c>
      <c r="N71" s="242">
        <f t="shared" si="20"/>
        <v>2331000</v>
      </c>
      <c r="O71" s="242">
        <f t="shared" si="20"/>
        <v>1390000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2760000</v>
      </c>
      <c r="E73" s="249" t="s">
        <v>210</v>
      </c>
      <c r="F73" s="154">
        <f>ROUND($D73/12*3,-3)</f>
        <v>690000</v>
      </c>
      <c r="G73" s="154">
        <f>ROUND($D73/12,-3)</f>
        <v>230000</v>
      </c>
      <c r="H73" s="154">
        <f t="shared" ref="H73:N76" si="21">ROUND($D73/12,-3)</f>
        <v>230000</v>
      </c>
      <c r="I73" s="154">
        <f t="shared" si="21"/>
        <v>230000</v>
      </c>
      <c r="J73" s="154">
        <f t="shared" si="21"/>
        <v>230000</v>
      </c>
      <c r="K73" s="154">
        <f t="shared" si="21"/>
        <v>230000</v>
      </c>
      <c r="L73" s="154">
        <f t="shared" si="21"/>
        <v>230000</v>
      </c>
      <c r="M73" s="154">
        <f t="shared" si="21"/>
        <v>230000</v>
      </c>
      <c r="N73" s="154">
        <f t="shared" si="21"/>
        <v>230000</v>
      </c>
      <c r="O73" s="154">
        <f>D73-SUM(F73:N73)</f>
        <v>230000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241000</v>
      </c>
      <c r="E76" s="249" t="s">
        <v>210</v>
      </c>
      <c r="F76" s="154">
        <f>ROUND($D76/12*3,-3)</f>
        <v>60000</v>
      </c>
      <c r="G76" s="154">
        <f>ROUND($D76/12,-3)</f>
        <v>20000</v>
      </c>
      <c r="H76" s="154">
        <f t="shared" si="21"/>
        <v>20000</v>
      </c>
      <c r="I76" s="154">
        <f t="shared" si="21"/>
        <v>20000</v>
      </c>
      <c r="J76" s="154">
        <f t="shared" si="21"/>
        <v>20000</v>
      </c>
      <c r="K76" s="154">
        <f t="shared" si="21"/>
        <v>20000</v>
      </c>
      <c r="L76" s="154">
        <f t="shared" si="21"/>
        <v>20000</v>
      </c>
      <c r="M76" s="154">
        <f t="shared" si="21"/>
        <v>20000</v>
      </c>
      <c r="N76" s="154">
        <f t="shared" si="21"/>
        <v>20000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3001000</v>
      </c>
      <c r="E77" s="242"/>
      <c r="F77" s="242">
        <f>ROUND(SUM(F72:F76),-3)</f>
        <v>750000</v>
      </c>
      <c r="G77" s="242">
        <f t="shared" ref="G77:N77" si="22">ROUND(SUM(G72:G76),-3)</f>
        <v>250000</v>
      </c>
      <c r="H77" s="242">
        <f t="shared" si="22"/>
        <v>250000</v>
      </c>
      <c r="I77" s="242">
        <f t="shared" si="22"/>
        <v>250000</v>
      </c>
      <c r="J77" s="242">
        <f t="shared" si="22"/>
        <v>250000</v>
      </c>
      <c r="K77" s="242">
        <f t="shared" si="22"/>
        <v>250000</v>
      </c>
      <c r="L77" s="242">
        <f t="shared" si="22"/>
        <v>250000</v>
      </c>
      <c r="M77" s="242">
        <f t="shared" si="22"/>
        <v>250000</v>
      </c>
      <c r="N77" s="242">
        <f t="shared" si="22"/>
        <v>250000</v>
      </c>
      <c r="O77" s="242">
        <f>D77-SUM(F77:N77)</f>
        <v>251000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22435000</v>
      </c>
      <c r="E78" s="242"/>
      <c r="F78" s="242">
        <f>F77+F71</f>
        <v>6510000</v>
      </c>
      <c r="G78" s="242">
        <f t="shared" ref="G78:R78" si="24">G77+G71</f>
        <v>1636000</v>
      </c>
      <c r="H78" s="242">
        <f t="shared" si="24"/>
        <v>1646000</v>
      </c>
      <c r="I78" s="242">
        <f t="shared" si="24"/>
        <v>1872000</v>
      </c>
      <c r="J78" s="242">
        <f t="shared" si="24"/>
        <v>1636000</v>
      </c>
      <c r="K78" s="242">
        <f t="shared" si="24"/>
        <v>1636000</v>
      </c>
      <c r="L78" s="242">
        <f t="shared" si="24"/>
        <v>1636000</v>
      </c>
      <c r="M78" s="242">
        <f t="shared" si="24"/>
        <v>1636000</v>
      </c>
      <c r="N78" s="242">
        <f t="shared" si="24"/>
        <v>2581000</v>
      </c>
      <c r="O78" s="242">
        <f t="shared" si="24"/>
        <v>1641000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127000</v>
      </c>
      <c r="E82" s="242" t="s">
        <v>745</v>
      </c>
      <c r="F82" s="242">
        <f>ROUNDUP(D82/2,-3)</f>
        <v>64000</v>
      </c>
      <c r="G82" s="242"/>
      <c r="H82" s="242"/>
      <c r="I82" s="242"/>
      <c r="J82" s="242"/>
      <c r="K82" s="242"/>
      <c r="L82" s="242">
        <f>D82-F82</f>
        <v>63000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127000</v>
      </c>
      <c r="E83" s="251"/>
      <c r="F83" s="251">
        <f>SUM(F79:F82)</f>
        <v>64000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63000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-164000</v>
      </c>
      <c r="E86" s="154"/>
      <c r="F86" s="154">
        <f>D86</f>
        <v>-164000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24222000</v>
      </c>
      <c r="E87" s="154"/>
      <c r="F87" s="154">
        <f>F88+F89+F90+F91</f>
        <v>6748000</v>
      </c>
      <c r="G87" s="154">
        <f t="shared" ref="G87:Q87" si="26">G88+G89+G90+G91</f>
        <v>1769000</v>
      </c>
      <c r="H87" s="154">
        <f t="shared" si="26"/>
        <v>1787000</v>
      </c>
      <c r="I87" s="154">
        <f t="shared" si="26"/>
        <v>2031000</v>
      </c>
      <c r="J87" s="154">
        <f t="shared" si="26"/>
        <v>1777000</v>
      </c>
      <c r="K87" s="154">
        <f t="shared" si="26"/>
        <v>1781000</v>
      </c>
      <c r="L87" s="154">
        <f t="shared" si="26"/>
        <v>1884000</v>
      </c>
      <c r="M87" s="154">
        <f t="shared" si="26"/>
        <v>1777000</v>
      </c>
      <c r="N87" s="154">
        <f t="shared" si="26"/>
        <v>2726000</v>
      </c>
      <c r="O87" s="154">
        <f t="shared" si="26"/>
        <v>1777000</v>
      </c>
      <c r="P87" s="154">
        <f t="shared" si="26"/>
        <v>88000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24211000</v>
      </c>
      <c r="E91" s="242"/>
      <c r="F91" s="242">
        <f>F92+F93+F94+F95</f>
        <v>6743000</v>
      </c>
      <c r="G91" s="242">
        <f t="shared" ref="G91:Q91" si="28">G92+G93+G94+G95</f>
        <v>1769000</v>
      </c>
      <c r="H91" s="242">
        <f t="shared" si="28"/>
        <v>1787000</v>
      </c>
      <c r="I91" s="242">
        <f t="shared" si="28"/>
        <v>2031000</v>
      </c>
      <c r="J91" s="242">
        <f t="shared" si="28"/>
        <v>1777000</v>
      </c>
      <c r="K91" s="242">
        <f t="shared" si="28"/>
        <v>1781000</v>
      </c>
      <c r="L91" s="242">
        <f t="shared" si="28"/>
        <v>1879000</v>
      </c>
      <c r="M91" s="242">
        <f t="shared" si="28"/>
        <v>1777000</v>
      </c>
      <c r="N91" s="242">
        <f t="shared" si="28"/>
        <v>2726000</v>
      </c>
      <c r="O91" s="242">
        <f t="shared" si="28"/>
        <v>1777000</v>
      </c>
      <c r="P91" s="242">
        <f t="shared" si="28"/>
        <v>88000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2192000</v>
      </c>
      <c r="E92" s="252" t="s">
        <v>681</v>
      </c>
      <c r="F92" s="154">
        <f>ROUND($D92/12*4,-3)</f>
        <v>731000</v>
      </c>
      <c r="G92" s="154"/>
      <c r="H92" s="154">
        <f>ROUND($D92/12*2,-3)</f>
        <v>365000</v>
      </c>
      <c r="I92" s="154"/>
      <c r="J92" s="154">
        <f>ROUND($D92/12*2,-3)</f>
        <v>365000</v>
      </c>
      <c r="K92" s="154"/>
      <c r="L92" s="154">
        <f>ROUND($D92/12*2,-3)</f>
        <v>365000</v>
      </c>
      <c r="M92" s="154"/>
      <c r="N92" s="154">
        <f>D92-SUM(F92:M92)</f>
        <v>366000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21929000</v>
      </c>
      <c r="E95" s="154"/>
      <c r="F95" s="154">
        <f>F2+F86-F88-F89-F90-F92-F93-F94</f>
        <v>6004000</v>
      </c>
      <c r="G95" s="154">
        <f t="shared" ref="G95:Q95" si="30">G2-G88-G89-G90-G92-G93-G94</f>
        <v>1761000</v>
      </c>
      <c r="H95" s="154">
        <f t="shared" si="30"/>
        <v>1414000</v>
      </c>
      <c r="I95" s="154">
        <f t="shared" si="30"/>
        <v>2023000</v>
      </c>
      <c r="J95" s="154">
        <f t="shared" si="30"/>
        <v>1404000</v>
      </c>
      <c r="K95" s="154">
        <f t="shared" si="30"/>
        <v>1773000</v>
      </c>
      <c r="L95" s="154">
        <f t="shared" si="30"/>
        <v>1506000</v>
      </c>
      <c r="M95" s="154">
        <f t="shared" si="30"/>
        <v>1769000</v>
      </c>
      <c r="N95" s="154">
        <f t="shared" si="30"/>
        <v>2352000</v>
      </c>
      <c r="O95" s="154">
        <f t="shared" si="30"/>
        <v>1769000</v>
      </c>
      <c r="P95" s="154">
        <f t="shared" si="30"/>
        <v>80000</v>
      </c>
      <c r="Q95" s="154">
        <f t="shared" si="30"/>
        <v>74000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21929000</v>
      </c>
    </row>
    <row r="108" spans="2:17" ht="16.5" customHeight="1"/>
    <row r="109" spans="2:17" ht="16.5" customHeight="1">
      <c r="B109" s="4" t="s">
        <v>951</v>
      </c>
      <c r="D109" s="52">
        <f>D91-D77</f>
        <v>21210000</v>
      </c>
      <c r="F109" s="52">
        <f>F91-F77</f>
        <v>5993000</v>
      </c>
      <c r="G109" s="52">
        <f t="shared" ref="G109:Q109" si="31">G91-G77</f>
        <v>1519000</v>
      </c>
      <c r="H109" s="52">
        <f t="shared" si="31"/>
        <v>1537000</v>
      </c>
      <c r="I109" s="52">
        <f t="shared" si="31"/>
        <v>1781000</v>
      </c>
      <c r="J109" s="52">
        <f t="shared" si="31"/>
        <v>1527000</v>
      </c>
      <c r="K109" s="52">
        <f t="shared" si="31"/>
        <v>1531000</v>
      </c>
      <c r="L109" s="52">
        <f t="shared" si="31"/>
        <v>1629000</v>
      </c>
      <c r="M109" s="52">
        <f t="shared" si="31"/>
        <v>1527000</v>
      </c>
      <c r="N109" s="52">
        <f t="shared" si="31"/>
        <v>2476000</v>
      </c>
      <c r="O109" s="52">
        <f t="shared" si="31"/>
        <v>1526000</v>
      </c>
      <c r="P109" s="52">
        <f t="shared" si="31"/>
        <v>88000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IU1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4" sqref="D14"/>
    </sheetView>
  </sheetViews>
  <sheetFormatPr defaultColWidth="8.875" defaultRowHeight="16.5"/>
  <cols>
    <col min="1" max="1" width="9" style="295" bestFit="1" customWidth="1"/>
    <col min="2" max="2" width="13.125" style="295" customWidth="1"/>
    <col min="3" max="14" width="15.875" style="282" customWidth="1"/>
    <col min="15" max="15" width="19.5" style="297" customWidth="1"/>
    <col min="16" max="16" width="18.125" style="282" bestFit="1" customWidth="1"/>
    <col min="17" max="17" width="19.125" style="298" bestFit="1" customWidth="1"/>
    <col min="18" max="18" width="13.125" style="288" customWidth="1"/>
    <col min="19" max="255" width="8.875" style="282"/>
    <col min="256" max="256" width="9" style="282" bestFit="1" customWidth="1"/>
    <col min="257" max="257" width="13.125" style="282" customWidth="1"/>
    <col min="258" max="269" width="15.875" style="282" customWidth="1"/>
    <col min="270" max="270" width="19.5" style="282" customWidth="1"/>
    <col min="271" max="271" width="18.125" style="282" bestFit="1" customWidth="1"/>
    <col min="272" max="272" width="19.125" style="282" bestFit="1" customWidth="1"/>
    <col min="273" max="273" width="13.125" style="282" customWidth="1"/>
    <col min="274" max="511" width="8.875" style="282"/>
    <col min="512" max="512" width="9" style="282" bestFit="1" customWidth="1"/>
    <col min="513" max="513" width="13.125" style="282" customWidth="1"/>
    <col min="514" max="525" width="15.875" style="282" customWidth="1"/>
    <col min="526" max="526" width="19.5" style="282" customWidth="1"/>
    <col min="527" max="527" width="18.125" style="282" bestFit="1" customWidth="1"/>
    <col min="528" max="528" width="19.125" style="282" bestFit="1" customWidth="1"/>
    <col min="529" max="529" width="13.125" style="282" customWidth="1"/>
    <col min="530" max="767" width="8.875" style="282"/>
    <col min="768" max="768" width="9" style="282" bestFit="1" customWidth="1"/>
    <col min="769" max="769" width="13.125" style="282" customWidth="1"/>
    <col min="770" max="781" width="15.875" style="282" customWidth="1"/>
    <col min="782" max="782" width="19.5" style="282" customWidth="1"/>
    <col min="783" max="783" width="18.125" style="282" bestFit="1" customWidth="1"/>
    <col min="784" max="784" width="19.125" style="282" bestFit="1" customWidth="1"/>
    <col min="785" max="785" width="13.125" style="282" customWidth="1"/>
    <col min="786" max="1023" width="8.875" style="282"/>
    <col min="1024" max="1024" width="9" style="282" bestFit="1" customWidth="1"/>
    <col min="1025" max="1025" width="13.125" style="282" customWidth="1"/>
    <col min="1026" max="1037" width="15.875" style="282" customWidth="1"/>
    <col min="1038" max="1038" width="19.5" style="282" customWidth="1"/>
    <col min="1039" max="1039" width="18.125" style="282" bestFit="1" customWidth="1"/>
    <col min="1040" max="1040" width="19.125" style="282" bestFit="1" customWidth="1"/>
    <col min="1041" max="1041" width="13.125" style="282" customWidth="1"/>
    <col min="1042" max="1279" width="8.875" style="282"/>
    <col min="1280" max="1280" width="9" style="282" bestFit="1" customWidth="1"/>
    <col min="1281" max="1281" width="13.125" style="282" customWidth="1"/>
    <col min="1282" max="1293" width="15.875" style="282" customWidth="1"/>
    <col min="1294" max="1294" width="19.5" style="282" customWidth="1"/>
    <col min="1295" max="1295" width="18.125" style="282" bestFit="1" customWidth="1"/>
    <col min="1296" max="1296" width="19.125" style="282" bestFit="1" customWidth="1"/>
    <col min="1297" max="1297" width="13.125" style="282" customWidth="1"/>
    <col min="1298" max="1535" width="8.875" style="282"/>
    <col min="1536" max="1536" width="9" style="282" bestFit="1" customWidth="1"/>
    <col min="1537" max="1537" width="13.125" style="282" customWidth="1"/>
    <col min="1538" max="1549" width="15.875" style="282" customWidth="1"/>
    <col min="1550" max="1550" width="19.5" style="282" customWidth="1"/>
    <col min="1551" max="1551" width="18.125" style="282" bestFit="1" customWidth="1"/>
    <col min="1552" max="1552" width="19.125" style="282" bestFit="1" customWidth="1"/>
    <col min="1553" max="1553" width="13.125" style="282" customWidth="1"/>
    <col min="1554" max="1791" width="8.875" style="282"/>
    <col min="1792" max="1792" width="9" style="282" bestFit="1" customWidth="1"/>
    <col min="1793" max="1793" width="13.125" style="282" customWidth="1"/>
    <col min="1794" max="1805" width="15.875" style="282" customWidth="1"/>
    <col min="1806" max="1806" width="19.5" style="282" customWidth="1"/>
    <col min="1807" max="1807" width="18.125" style="282" bestFit="1" customWidth="1"/>
    <col min="1808" max="1808" width="19.125" style="282" bestFit="1" customWidth="1"/>
    <col min="1809" max="1809" width="13.125" style="282" customWidth="1"/>
    <col min="1810" max="2047" width="8.875" style="282"/>
    <col min="2048" max="2048" width="9" style="282" bestFit="1" customWidth="1"/>
    <col min="2049" max="2049" width="13.125" style="282" customWidth="1"/>
    <col min="2050" max="2061" width="15.875" style="282" customWidth="1"/>
    <col min="2062" max="2062" width="19.5" style="282" customWidth="1"/>
    <col min="2063" max="2063" width="18.125" style="282" bestFit="1" customWidth="1"/>
    <col min="2064" max="2064" width="19.125" style="282" bestFit="1" customWidth="1"/>
    <col min="2065" max="2065" width="13.125" style="282" customWidth="1"/>
    <col min="2066" max="2303" width="8.875" style="282"/>
    <col min="2304" max="2304" width="9" style="282" bestFit="1" customWidth="1"/>
    <col min="2305" max="2305" width="13.125" style="282" customWidth="1"/>
    <col min="2306" max="2317" width="15.875" style="282" customWidth="1"/>
    <col min="2318" max="2318" width="19.5" style="282" customWidth="1"/>
    <col min="2319" max="2319" width="18.125" style="282" bestFit="1" customWidth="1"/>
    <col min="2320" max="2320" width="19.125" style="282" bestFit="1" customWidth="1"/>
    <col min="2321" max="2321" width="13.125" style="282" customWidth="1"/>
    <col min="2322" max="2559" width="8.875" style="282"/>
    <col min="2560" max="2560" width="9" style="282" bestFit="1" customWidth="1"/>
    <col min="2561" max="2561" width="13.125" style="282" customWidth="1"/>
    <col min="2562" max="2573" width="15.875" style="282" customWidth="1"/>
    <col min="2574" max="2574" width="19.5" style="282" customWidth="1"/>
    <col min="2575" max="2575" width="18.125" style="282" bestFit="1" customWidth="1"/>
    <col min="2576" max="2576" width="19.125" style="282" bestFit="1" customWidth="1"/>
    <col min="2577" max="2577" width="13.125" style="282" customWidth="1"/>
    <col min="2578" max="2815" width="8.875" style="282"/>
    <col min="2816" max="2816" width="9" style="282" bestFit="1" customWidth="1"/>
    <col min="2817" max="2817" width="13.125" style="282" customWidth="1"/>
    <col min="2818" max="2829" width="15.875" style="282" customWidth="1"/>
    <col min="2830" max="2830" width="19.5" style="282" customWidth="1"/>
    <col min="2831" max="2831" width="18.125" style="282" bestFit="1" customWidth="1"/>
    <col min="2832" max="2832" width="19.125" style="282" bestFit="1" customWidth="1"/>
    <col min="2833" max="2833" width="13.125" style="282" customWidth="1"/>
    <col min="2834" max="3071" width="8.875" style="282"/>
    <col min="3072" max="3072" width="9" style="282" bestFit="1" customWidth="1"/>
    <col min="3073" max="3073" width="13.125" style="282" customWidth="1"/>
    <col min="3074" max="3085" width="15.875" style="282" customWidth="1"/>
    <col min="3086" max="3086" width="19.5" style="282" customWidth="1"/>
    <col min="3087" max="3087" width="18.125" style="282" bestFit="1" customWidth="1"/>
    <col min="3088" max="3088" width="19.125" style="282" bestFit="1" customWidth="1"/>
    <col min="3089" max="3089" width="13.125" style="282" customWidth="1"/>
    <col min="3090" max="3327" width="8.875" style="282"/>
    <col min="3328" max="3328" width="9" style="282" bestFit="1" customWidth="1"/>
    <col min="3329" max="3329" width="13.125" style="282" customWidth="1"/>
    <col min="3330" max="3341" width="15.875" style="282" customWidth="1"/>
    <col min="3342" max="3342" width="19.5" style="282" customWidth="1"/>
    <col min="3343" max="3343" width="18.125" style="282" bestFit="1" customWidth="1"/>
    <col min="3344" max="3344" width="19.125" style="282" bestFit="1" customWidth="1"/>
    <col min="3345" max="3345" width="13.125" style="282" customWidth="1"/>
    <col min="3346" max="3583" width="8.875" style="282"/>
    <col min="3584" max="3584" width="9" style="282" bestFit="1" customWidth="1"/>
    <col min="3585" max="3585" width="13.125" style="282" customWidth="1"/>
    <col min="3586" max="3597" width="15.875" style="282" customWidth="1"/>
    <col min="3598" max="3598" width="19.5" style="282" customWidth="1"/>
    <col min="3599" max="3599" width="18.125" style="282" bestFit="1" customWidth="1"/>
    <col min="3600" max="3600" width="19.125" style="282" bestFit="1" customWidth="1"/>
    <col min="3601" max="3601" width="13.125" style="282" customWidth="1"/>
    <col min="3602" max="3839" width="8.875" style="282"/>
    <col min="3840" max="3840" width="9" style="282" bestFit="1" customWidth="1"/>
    <col min="3841" max="3841" width="13.125" style="282" customWidth="1"/>
    <col min="3842" max="3853" width="15.875" style="282" customWidth="1"/>
    <col min="3854" max="3854" width="19.5" style="282" customWidth="1"/>
    <col min="3855" max="3855" width="18.125" style="282" bestFit="1" customWidth="1"/>
    <col min="3856" max="3856" width="19.125" style="282" bestFit="1" customWidth="1"/>
    <col min="3857" max="3857" width="13.125" style="282" customWidth="1"/>
    <col min="3858" max="4095" width="8.875" style="282"/>
    <col min="4096" max="4096" width="9" style="282" bestFit="1" customWidth="1"/>
    <col min="4097" max="4097" width="13.125" style="282" customWidth="1"/>
    <col min="4098" max="4109" width="15.875" style="282" customWidth="1"/>
    <col min="4110" max="4110" width="19.5" style="282" customWidth="1"/>
    <col min="4111" max="4111" width="18.125" style="282" bestFit="1" customWidth="1"/>
    <col min="4112" max="4112" width="19.125" style="282" bestFit="1" customWidth="1"/>
    <col min="4113" max="4113" width="13.125" style="282" customWidth="1"/>
    <col min="4114" max="4351" width="8.875" style="282"/>
    <col min="4352" max="4352" width="9" style="282" bestFit="1" customWidth="1"/>
    <col min="4353" max="4353" width="13.125" style="282" customWidth="1"/>
    <col min="4354" max="4365" width="15.875" style="282" customWidth="1"/>
    <col min="4366" max="4366" width="19.5" style="282" customWidth="1"/>
    <col min="4367" max="4367" width="18.125" style="282" bestFit="1" customWidth="1"/>
    <col min="4368" max="4368" width="19.125" style="282" bestFit="1" customWidth="1"/>
    <col min="4369" max="4369" width="13.125" style="282" customWidth="1"/>
    <col min="4370" max="4607" width="8.875" style="282"/>
    <col min="4608" max="4608" width="9" style="282" bestFit="1" customWidth="1"/>
    <col min="4609" max="4609" width="13.125" style="282" customWidth="1"/>
    <col min="4610" max="4621" width="15.875" style="282" customWidth="1"/>
    <col min="4622" max="4622" width="19.5" style="282" customWidth="1"/>
    <col min="4623" max="4623" width="18.125" style="282" bestFit="1" customWidth="1"/>
    <col min="4624" max="4624" width="19.125" style="282" bestFit="1" customWidth="1"/>
    <col min="4625" max="4625" width="13.125" style="282" customWidth="1"/>
    <col min="4626" max="4863" width="8.875" style="282"/>
    <col min="4864" max="4864" width="9" style="282" bestFit="1" customWidth="1"/>
    <col min="4865" max="4865" width="13.125" style="282" customWidth="1"/>
    <col min="4866" max="4877" width="15.875" style="282" customWidth="1"/>
    <col min="4878" max="4878" width="19.5" style="282" customWidth="1"/>
    <col min="4879" max="4879" width="18.125" style="282" bestFit="1" customWidth="1"/>
    <col min="4880" max="4880" width="19.125" style="282" bestFit="1" customWidth="1"/>
    <col min="4881" max="4881" width="13.125" style="282" customWidth="1"/>
    <col min="4882" max="5119" width="8.875" style="282"/>
    <col min="5120" max="5120" width="9" style="282" bestFit="1" customWidth="1"/>
    <col min="5121" max="5121" width="13.125" style="282" customWidth="1"/>
    <col min="5122" max="5133" width="15.875" style="282" customWidth="1"/>
    <col min="5134" max="5134" width="19.5" style="282" customWidth="1"/>
    <col min="5135" max="5135" width="18.125" style="282" bestFit="1" customWidth="1"/>
    <col min="5136" max="5136" width="19.125" style="282" bestFit="1" customWidth="1"/>
    <col min="5137" max="5137" width="13.125" style="282" customWidth="1"/>
    <col min="5138" max="5375" width="8.875" style="282"/>
    <col min="5376" max="5376" width="9" style="282" bestFit="1" customWidth="1"/>
    <col min="5377" max="5377" width="13.125" style="282" customWidth="1"/>
    <col min="5378" max="5389" width="15.875" style="282" customWidth="1"/>
    <col min="5390" max="5390" width="19.5" style="282" customWidth="1"/>
    <col min="5391" max="5391" width="18.125" style="282" bestFit="1" customWidth="1"/>
    <col min="5392" max="5392" width="19.125" style="282" bestFit="1" customWidth="1"/>
    <col min="5393" max="5393" width="13.125" style="282" customWidth="1"/>
    <col min="5394" max="5631" width="8.875" style="282"/>
    <col min="5632" max="5632" width="9" style="282" bestFit="1" customWidth="1"/>
    <col min="5633" max="5633" width="13.125" style="282" customWidth="1"/>
    <col min="5634" max="5645" width="15.875" style="282" customWidth="1"/>
    <col min="5646" max="5646" width="19.5" style="282" customWidth="1"/>
    <col min="5647" max="5647" width="18.125" style="282" bestFit="1" customWidth="1"/>
    <col min="5648" max="5648" width="19.125" style="282" bestFit="1" customWidth="1"/>
    <col min="5649" max="5649" width="13.125" style="282" customWidth="1"/>
    <col min="5650" max="5887" width="8.875" style="282"/>
    <col min="5888" max="5888" width="9" style="282" bestFit="1" customWidth="1"/>
    <col min="5889" max="5889" width="13.125" style="282" customWidth="1"/>
    <col min="5890" max="5901" width="15.875" style="282" customWidth="1"/>
    <col min="5902" max="5902" width="19.5" style="282" customWidth="1"/>
    <col min="5903" max="5903" width="18.125" style="282" bestFit="1" customWidth="1"/>
    <col min="5904" max="5904" width="19.125" style="282" bestFit="1" customWidth="1"/>
    <col min="5905" max="5905" width="13.125" style="282" customWidth="1"/>
    <col min="5906" max="6143" width="8.875" style="282"/>
    <col min="6144" max="6144" width="9" style="282" bestFit="1" customWidth="1"/>
    <col min="6145" max="6145" width="13.125" style="282" customWidth="1"/>
    <col min="6146" max="6157" width="15.875" style="282" customWidth="1"/>
    <col min="6158" max="6158" width="19.5" style="282" customWidth="1"/>
    <col min="6159" max="6159" width="18.125" style="282" bestFit="1" customWidth="1"/>
    <col min="6160" max="6160" width="19.125" style="282" bestFit="1" customWidth="1"/>
    <col min="6161" max="6161" width="13.125" style="282" customWidth="1"/>
    <col min="6162" max="6399" width="8.875" style="282"/>
    <col min="6400" max="6400" width="9" style="282" bestFit="1" customWidth="1"/>
    <col min="6401" max="6401" width="13.125" style="282" customWidth="1"/>
    <col min="6402" max="6413" width="15.875" style="282" customWidth="1"/>
    <col min="6414" max="6414" width="19.5" style="282" customWidth="1"/>
    <col min="6415" max="6415" width="18.125" style="282" bestFit="1" customWidth="1"/>
    <col min="6416" max="6416" width="19.125" style="282" bestFit="1" customWidth="1"/>
    <col min="6417" max="6417" width="13.125" style="282" customWidth="1"/>
    <col min="6418" max="6655" width="8.875" style="282"/>
    <col min="6656" max="6656" width="9" style="282" bestFit="1" customWidth="1"/>
    <col min="6657" max="6657" width="13.125" style="282" customWidth="1"/>
    <col min="6658" max="6669" width="15.875" style="282" customWidth="1"/>
    <col min="6670" max="6670" width="19.5" style="282" customWidth="1"/>
    <col min="6671" max="6671" width="18.125" style="282" bestFit="1" customWidth="1"/>
    <col min="6672" max="6672" width="19.125" style="282" bestFit="1" customWidth="1"/>
    <col min="6673" max="6673" width="13.125" style="282" customWidth="1"/>
    <col min="6674" max="6911" width="8.875" style="282"/>
    <col min="6912" max="6912" width="9" style="282" bestFit="1" customWidth="1"/>
    <col min="6913" max="6913" width="13.125" style="282" customWidth="1"/>
    <col min="6914" max="6925" width="15.875" style="282" customWidth="1"/>
    <col min="6926" max="6926" width="19.5" style="282" customWidth="1"/>
    <col min="6927" max="6927" width="18.125" style="282" bestFit="1" customWidth="1"/>
    <col min="6928" max="6928" width="19.125" style="282" bestFit="1" customWidth="1"/>
    <col min="6929" max="6929" width="13.125" style="282" customWidth="1"/>
    <col min="6930" max="7167" width="8.875" style="282"/>
    <col min="7168" max="7168" width="9" style="282" bestFit="1" customWidth="1"/>
    <col min="7169" max="7169" width="13.125" style="282" customWidth="1"/>
    <col min="7170" max="7181" width="15.875" style="282" customWidth="1"/>
    <col min="7182" max="7182" width="19.5" style="282" customWidth="1"/>
    <col min="7183" max="7183" width="18.125" style="282" bestFit="1" customWidth="1"/>
    <col min="7184" max="7184" width="19.125" style="282" bestFit="1" customWidth="1"/>
    <col min="7185" max="7185" width="13.125" style="282" customWidth="1"/>
    <col min="7186" max="7423" width="8.875" style="282"/>
    <col min="7424" max="7424" width="9" style="282" bestFit="1" customWidth="1"/>
    <col min="7425" max="7425" width="13.125" style="282" customWidth="1"/>
    <col min="7426" max="7437" width="15.875" style="282" customWidth="1"/>
    <col min="7438" max="7438" width="19.5" style="282" customWidth="1"/>
    <col min="7439" max="7439" width="18.125" style="282" bestFit="1" customWidth="1"/>
    <col min="7440" max="7440" width="19.125" style="282" bestFit="1" customWidth="1"/>
    <col min="7441" max="7441" width="13.125" style="282" customWidth="1"/>
    <col min="7442" max="7679" width="8.875" style="282"/>
    <col min="7680" max="7680" width="9" style="282" bestFit="1" customWidth="1"/>
    <col min="7681" max="7681" width="13.125" style="282" customWidth="1"/>
    <col min="7682" max="7693" width="15.875" style="282" customWidth="1"/>
    <col min="7694" max="7694" width="19.5" style="282" customWidth="1"/>
    <col min="7695" max="7695" width="18.125" style="282" bestFit="1" customWidth="1"/>
    <col min="7696" max="7696" width="19.125" style="282" bestFit="1" customWidth="1"/>
    <col min="7697" max="7697" width="13.125" style="282" customWidth="1"/>
    <col min="7698" max="7935" width="8.875" style="282"/>
    <col min="7936" max="7936" width="9" style="282" bestFit="1" customWidth="1"/>
    <col min="7937" max="7937" width="13.125" style="282" customWidth="1"/>
    <col min="7938" max="7949" width="15.875" style="282" customWidth="1"/>
    <col min="7950" max="7950" width="19.5" style="282" customWidth="1"/>
    <col min="7951" max="7951" width="18.125" style="282" bestFit="1" customWidth="1"/>
    <col min="7952" max="7952" width="19.125" style="282" bestFit="1" customWidth="1"/>
    <col min="7953" max="7953" width="13.125" style="282" customWidth="1"/>
    <col min="7954" max="8191" width="8.875" style="282"/>
    <col min="8192" max="8192" width="9" style="282" bestFit="1" customWidth="1"/>
    <col min="8193" max="8193" width="13.125" style="282" customWidth="1"/>
    <col min="8194" max="8205" width="15.875" style="282" customWidth="1"/>
    <col min="8206" max="8206" width="19.5" style="282" customWidth="1"/>
    <col min="8207" max="8207" width="18.125" style="282" bestFit="1" customWidth="1"/>
    <col min="8208" max="8208" width="19.125" style="282" bestFit="1" customWidth="1"/>
    <col min="8209" max="8209" width="13.125" style="282" customWidth="1"/>
    <col min="8210" max="8447" width="8.875" style="282"/>
    <col min="8448" max="8448" width="9" style="282" bestFit="1" customWidth="1"/>
    <col min="8449" max="8449" width="13.125" style="282" customWidth="1"/>
    <col min="8450" max="8461" width="15.875" style="282" customWidth="1"/>
    <col min="8462" max="8462" width="19.5" style="282" customWidth="1"/>
    <col min="8463" max="8463" width="18.125" style="282" bestFit="1" customWidth="1"/>
    <col min="8464" max="8464" width="19.125" style="282" bestFit="1" customWidth="1"/>
    <col min="8465" max="8465" width="13.125" style="282" customWidth="1"/>
    <col min="8466" max="8703" width="8.875" style="282"/>
    <col min="8704" max="8704" width="9" style="282" bestFit="1" customWidth="1"/>
    <col min="8705" max="8705" width="13.125" style="282" customWidth="1"/>
    <col min="8706" max="8717" width="15.875" style="282" customWidth="1"/>
    <col min="8718" max="8718" width="19.5" style="282" customWidth="1"/>
    <col min="8719" max="8719" width="18.125" style="282" bestFit="1" customWidth="1"/>
    <col min="8720" max="8720" width="19.125" style="282" bestFit="1" customWidth="1"/>
    <col min="8721" max="8721" width="13.125" style="282" customWidth="1"/>
    <col min="8722" max="8959" width="8.875" style="282"/>
    <col min="8960" max="8960" width="9" style="282" bestFit="1" customWidth="1"/>
    <col min="8961" max="8961" width="13.125" style="282" customWidth="1"/>
    <col min="8962" max="8973" width="15.875" style="282" customWidth="1"/>
    <col min="8974" max="8974" width="19.5" style="282" customWidth="1"/>
    <col min="8975" max="8975" width="18.125" style="282" bestFit="1" customWidth="1"/>
    <col min="8976" max="8976" width="19.125" style="282" bestFit="1" customWidth="1"/>
    <col min="8977" max="8977" width="13.125" style="282" customWidth="1"/>
    <col min="8978" max="9215" width="8.875" style="282"/>
    <col min="9216" max="9216" width="9" style="282" bestFit="1" customWidth="1"/>
    <col min="9217" max="9217" width="13.125" style="282" customWidth="1"/>
    <col min="9218" max="9229" width="15.875" style="282" customWidth="1"/>
    <col min="9230" max="9230" width="19.5" style="282" customWidth="1"/>
    <col min="9231" max="9231" width="18.125" style="282" bestFit="1" customWidth="1"/>
    <col min="9232" max="9232" width="19.125" style="282" bestFit="1" customWidth="1"/>
    <col min="9233" max="9233" width="13.125" style="282" customWidth="1"/>
    <col min="9234" max="9471" width="8.875" style="282"/>
    <col min="9472" max="9472" width="9" style="282" bestFit="1" customWidth="1"/>
    <col min="9473" max="9473" width="13.125" style="282" customWidth="1"/>
    <col min="9474" max="9485" width="15.875" style="282" customWidth="1"/>
    <col min="9486" max="9486" width="19.5" style="282" customWidth="1"/>
    <col min="9487" max="9487" width="18.125" style="282" bestFit="1" customWidth="1"/>
    <col min="9488" max="9488" width="19.125" style="282" bestFit="1" customWidth="1"/>
    <col min="9489" max="9489" width="13.125" style="282" customWidth="1"/>
    <col min="9490" max="9727" width="8.875" style="282"/>
    <col min="9728" max="9728" width="9" style="282" bestFit="1" customWidth="1"/>
    <col min="9729" max="9729" width="13.125" style="282" customWidth="1"/>
    <col min="9730" max="9741" width="15.875" style="282" customWidth="1"/>
    <col min="9742" max="9742" width="19.5" style="282" customWidth="1"/>
    <col min="9743" max="9743" width="18.125" style="282" bestFit="1" customWidth="1"/>
    <col min="9744" max="9744" width="19.125" style="282" bestFit="1" customWidth="1"/>
    <col min="9745" max="9745" width="13.125" style="282" customWidth="1"/>
    <col min="9746" max="9983" width="8.875" style="282"/>
    <col min="9984" max="9984" width="9" style="282" bestFit="1" customWidth="1"/>
    <col min="9985" max="9985" width="13.125" style="282" customWidth="1"/>
    <col min="9986" max="9997" width="15.875" style="282" customWidth="1"/>
    <col min="9998" max="9998" width="19.5" style="282" customWidth="1"/>
    <col min="9999" max="9999" width="18.125" style="282" bestFit="1" customWidth="1"/>
    <col min="10000" max="10000" width="19.125" style="282" bestFit="1" customWidth="1"/>
    <col min="10001" max="10001" width="13.125" style="282" customWidth="1"/>
    <col min="10002" max="10239" width="8.875" style="282"/>
    <col min="10240" max="10240" width="9" style="282" bestFit="1" customWidth="1"/>
    <col min="10241" max="10241" width="13.125" style="282" customWidth="1"/>
    <col min="10242" max="10253" width="15.875" style="282" customWidth="1"/>
    <col min="10254" max="10254" width="19.5" style="282" customWidth="1"/>
    <col min="10255" max="10255" width="18.125" style="282" bestFit="1" customWidth="1"/>
    <col min="10256" max="10256" width="19.125" style="282" bestFit="1" customWidth="1"/>
    <col min="10257" max="10257" width="13.125" style="282" customWidth="1"/>
    <col min="10258" max="10495" width="8.875" style="282"/>
    <col min="10496" max="10496" width="9" style="282" bestFit="1" customWidth="1"/>
    <col min="10497" max="10497" width="13.125" style="282" customWidth="1"/>
    <col min="10498" max="10509" width="15.875" style="282" customWidth="1"/>
    <col min="10510" max="10510" width="19.5" style="282" customWidth="1"/>
    <col min="10511" max="10511" width="18.125" style="282" bestFit="1" customWidth="1"/>
    <col min="10512" max="10512" width="19.125" style="282" bestFit="1" customWidth="1"/>
    <col min="10513" max="10513" width="13.125" style="282" customWidth="1"/>
    <col min="10514" max="10751" width="8.875" style="282"/>
    <col min="10752" max="10752" width="9" style="282" bestFit="1" customWidth="1"/>
    <col min="10753" max="10753" width="13.125" style="282" customWidth="1"/>
    <col min="10754" max="10765" width="15.875" style="282" customWidth="1"/>
    <col min="10766" max="10766" width="19.5" style="282" customWidth="1"/>
    <col min="10767" max="10767" width="18.125" style="282" bestFit="1" customWidth="1"/>
    <col min="10768" max="10768" width="19.125" style="282" bestFit="1" customWidth="1"/>
    <col min="10769" max="10769" width="13.125" style="282" customWidth="1"/>
    <col min="10770" max="11007" width="8.875" style="282"/>
    <col min="11008" max="11008" width="9" style="282" bestFit="1" customWidth="1"/>
    <col min="11009" max="11009" width="13.125" style="282" customWidth="1"/>
    <col min="11010" max="11021" width="15.875" style="282" customWidth="1"/>
    <col min="11022" max="11022" width="19.5" style="282" customWidth="1"/>
    <col min="11023" max="11023" width="18.125" style="282" bestFit="1" customWidth="1"/>
    <col min="11024" max="11024" width="19.125" style="282" bestFit="1" customWidth="1"/>
    <col min="11025" max="11025" width="13.125" style="282" customWidth="1"/>
    <col min="11026" max="11263" width="8.875" style="282"/>
    <col min="11264" max="11264" width="9" style="282" bestFit="1" customWidth="1"/>
    <col min="11265" max="11265" width="13.125" style="282" customWidth="1"/>
    <col min="11266" max="11277" width="15.875" style="282" customWidth="1"/>
    <col min="11278" max="11278" width="19.5" style="282" customWidth="1"/>
    <col min="11279" max="11279" width="18.125" style="282" bestFit="1" customWidth="1"/>
    <col min="11280" max="11280" width="19.125" style="282" bestFit="1" customWidth="1"/>
    <col min="11281" max="11281" width="13.125" style="282" customWidth="1"/>
    <col min="11282" max="11519" width="8.875" style="282"/>
    <col min="11520" max="11520" width="9" style="282" bestFit="1" customWidth="1"/>
    <col min="11521" max="11521" width="13.125" style="282" customWidth="1"/>
    <col min="11522" max="11533" width="15.875" style="282" customWidth="1"/>
    <col min="11534" max="11534" width="19.5" style="282" customWidth="1"/>
    <col min="11535" max="11535" width="18.125" style="282" bestFit="1" customWidth="1"/>
    <col min="11536" max="11536" width="19.125" style="282" bestFit="1" customWidth="1"/>
    <col min="11537" max="11537" width="13.125" style="282" customWidth="1"/>
    <col min="11538" max="11775" width="8.875" style="282"/>
    <col min="11776" max="11776" width="9" style="282" bestFit="1" customWidth="1"/>
    <col min="11777" max="11777" width="13.125" style="282" customWidth="1"/>
    <col min="11778" max="11789" width="15.875" style="282" customWidth="1"/>
    <col min="11790" max="11790" width="19.5" style="282" customWidth="1"/>
    <col min="11791" max="11791" width="18.125" style="282" bestFit="1" customWidth="1"/>
    <col min="11792" max="11792" width="19.125" style="282" bestFit="1" customWidth="1"/>
    <col min="11793" max="11793" width="13.125" style="282" customWidth="1"/>
    <col min="11794" max="12031" width="8.875" style="282"/>
    <col min="12032" max="12032" width="9" style="282" bestFit="1" customWidth="1"/>
    <col min="12033" max="12033" width="13.125" style="282" customWidth="1"/>
    <col min="12034" max="12045" width="15.875" style="282" customWidth="1"/>
    <col min="12046" max="12046" width="19.5" style="282" customWidth="1"/>
    <col min="12047" max="12047" width="18.125" style="282" bestFit="1" customWidth="1"/>
    <col min="12048" max="12048" width="19.125" style="282" bestFit="1" customWidth="1"/>
    <col min="12049" max="12049" width="13.125" style="282" customWidth="1"/>
    <col min="12050" max="12287" width="8.875" style="282"/>
    <col min="12288" max="12288" width="9" style="282" bestFit="1" customWidth="1"/>
    <col min="12289" max="12289" width="13.125" style="282" customWidth="1"/>
    <col min="12290" max="12301" width="15.875" style="282" customWidth="1"/>
    <col min="12302" max="12302" width="19.5" style="282" customWidth="1"/>
    <col min="12303" max="12303" width="18.125" style="282" bestFit="1" customWidth="1"/>
    <col min="12304" max="12304" width="19.125" style="282" bestFit="1" customWidth="1"/>
    <col min="12305" max="12305" width="13.125" style="282" customWidth="1"/>
    <col min="12306" max="12543" width="8.875" style="282"/>
    <col min="12544" max="12544" width="9" style="282" bestFit="1" customWidth="1"/>
    <col min="12545" max="12545" width="13.125" style="282" customWidth="1"/>
    <col min="12546" max="12557" width="15.875" style="282" customWidth="1"/>
    <col min="12558" max="12558" width="19.5" style="282" customWidth="1"/>
    <col min="12559" max="12559" width="18.125" style="282" bestFit="1" customWidth="1"/>
    <col min="12560" max="12560" width="19.125" style="282" bestFit="1" customWidth="1"/>
    <col min="12561" max="12561" width="13.125" style="282" customWidth="1"/>
    <col min="12562" max="12799" width="8.875" style="282"/>
    <col min="12800" max="12800" width="9" style="282" bestFit="1" customWidth="1"/>
    <col min="12801" max="12801" width="13.125" style="282" customWidth="1"/>
    <col min="12802" max="12813" width="15.875" style="282" customWidth="1"/>
    <col min="12814" max="12814" width="19.5" style="282" customWidth="1"/>
    <col min="12815" max="12815" width="18.125" style="282" bestFit="1" customWidth="1"/>
    <col min="12816" max="12816" width="19.125" style="282" bestFit="1" customWidth="1"/>
    <col min="12817" max="12817" width="13.125" style="282" customWidth="1"/>
    <col min="12818" max="13055" width="8.875" style="282"/>
    <col min="13056" max="13056" width="9" style="282" bestFit="1" customWidth="1"/>
    <col min="13057" max="13057" width="13.125" style="282" customWidth="1"/>
    <col min="13058" max="13069" width="15.875" style="282" customWidth="1"/>
    <col min="13070" max="13070" width="19.5" style="282" customWidth="1"/>
    <col min="13071" max="13071" width="18.125" style="282" bestFit="1" customWidth="1"/>
    <col min="13072" max="13072" width="19.125" style="282" bestFit="1" customWidth="1"/>
    <col min="13073" max="13073" width="13.125" style="282" customWidth="1"/>
    <col min="13074" max="13311" width="8.875" style="282"/>
    <col min="13312" max="13312" width="9" style="282" bestFit="1" customWidth="1"/>
    <col min="13313" max="13313" width="13.125" style="282" customWidth="1"/>
    <col min="13314" max="13325" width="15.875" style="282" customWidth="1"/>
    <col min="13326" max="13326" width="19.5" style="282" customWidth="1"/>
    <col min="13327" max="13327" width="18.125" style="282" bestFit="1" customWidth="1"/>
    <col min="13328" max="13328" width="19.125" style="282" bestFit="1" customWidth="1"/>
    <col min="13329" max="13329" width="13.125" style="282" customWidth="1"/>
    <col min="13330" max="13567" width="8.875" style="282"/>
    <col min="13568" max="13568" width="9" style="282" bestFit="1" customWidth="1"/>
    <col min="13569" max="13569" width="13.125" style="282" customWidth="1"/>
    <col min="13570" max="13581" width="15.875" style="282" customWidth="1"/>
    <col min="13582" max="13582" width="19.5" style="282" customWidth="1"/>
    <col min="13583" max="13583" width="18.125" style="282" bestFit="1" customWidth="1"/>
    <col min="13584" max="13584" width="19.125" style="282" bestFit="1" customWidth="1"/>
    <col min="13585" max="13585" width="13.125" style="282" customWidth="1"/>
    <col min="13586" max="13823" width="8.875" style="282"/>
    <col min="13824" max="13824" width="9" style="282" bestFit="1" customWidth="1"/>
    <col min="13825" max="13825" width="13.125" style="282" customWidth="1"/>
    <col min="13826" max="13837" width="15.875" style="282" customWidth="1"/>
    <col min="13838" max="13838" width="19.5" style="282" customWidth="1"/>
    <col min="13839" max="13839" width="18.125" style="282" bestFit="1" customWidth="1"/>
    <col min="13840" max="13840" width="19.125" style="282" bestFit="1" customWidth="1"/>
    <col min="13841" max="13841" width="13.125" style="282" customWidth="1"/>
    <col min="13842" max="14079" width="8.875" style="282"/>
    <col min="14080" max="14080" width="9" style="282" bestFit="1" customWidth="1"/>
    <col min="14081" max="14081" width="13.125" style="282" customWidth="1"/>
    <col min="14082" max="14093" width="15.875" style="282" customWidth="1"/>
    <col min="14094" max="14094" width="19.5" style="282" customWidth="1"/>
    <col min="14095" max="14095" width="18.125" style="282" bestFit="1" customWidth="1"/>
    <col min="14096" max="14096" width="19.125" style="282" bestFit="1" customWidth="1"/>
    <col min="14097" max="14097" width="13.125" style="282" customWidth="1"/>
    <col min="14098" max="14335" width="8.875" style="282"/>
    <col min="14336" max="14336" width="9" style="282" bestFit="1" customWidth="1"/>
    <col min="14337" max="14337" width="13.125" style="282" customWidth="1"/>
    <col min="14338" max="14349" width="15.875" style="282" customWidth="1"/>
    <col min="14350" max="14350" width="19.5" style="282" customWidth="1"/>
    <col min="14351" max="14351" width="18.125" style="282" bestFit="1" customWidth="1"/>
    <col min="14352" max="14352" width="19.125" style="282" bestFit="1" customWidth="1"/>
    <col min="14353" max="14353" width="13.125" style="282" customWidth="1"/>
    <col min="14354" max="14591" width="8.875" style="282"/>
    <col min="14592" max="14592" width="9" style="282" bestFit="1" customWidth="1"/>
    <col min="14593" max="14593" width="13.125" style="282" customWidth="1"/>
    <col min="14594" max="14605" width="15.875" style="282" customWidth="1"/>
    <col min="14606" max="14606" width="19.5" style="282" customWidth="1"/>
    <col min="14607" max="14607" width="18.125" style="282" bestFit="1" customWidth="1"/>
    <col min="14608" max="14608" width="19.125" style="282" bestFit="1" customWidth="1"/>
    <col min="14609" max="14609" width="13.125" style="282" customWidth="1"/>
    <col min="14610" max="14847" width="8.875" style="282"/>
    <col min="14848" max="14848" width="9" style="282" bestFit="1" customWidth="1"/>
    <col min="14849" max="14849" width="13.125" style="282" customWidth="1"/>
    <col min="14850" max="14861" width="15.875" style="282" customWidth="1"/>
    <col min="14862" max="14862" width="19.5" style="282" customWidth="1"/>
    <col min="14863" max="14863" width="18.125" style="282" bestFit="1" customWidth="1"/>
    <col min="14864" max="14864" width="19.125" style="282" bestFit="1" customWidth="1"/>
    <col min="14865" max="14865" width="13.125" style="282" customWidth="1"/>
    <col min="14866" max="15103" width="8.875" style="282"/>
    <col min="15104" max="15104" width="9" style="282" bestFit="1" customWidth="1"/>
    <col min="15105" max="15105" width="13.125" style="282" customWidth="1"/>
    <col min="15106" max="15117" width="15.875" style="282" customWidth="1"/>
    <col min="15118" max="15118" width="19.5" style="282" customWidth="1"/>
    <col min="15119" max="15119" width="18.125" style="282" bestFit="1" customWidth="1"/>
    <col min="15120" max="15120" width="19.125" style="282" bestFit="1" customWidth="1"/>
    <col min="15121" max="15121" width="13.125" style="282" customWidth="1"/>
    <col min="15122" max="15359" width="8.875" style="282"/>
    <col min="15360" max="15360" width="9" style="282" bestFit="1" customWidth="1"/>
    <col min="15361" max="15361" width="13.125" style="282" customWidth="1"/>
    <col min="15362" max="15373" width="15.875" style="282" customWidth="1"/>
    <col min="15374" max="15374" width="19.5" style="282" customWidth="1"/>
    <col min="15375" max="15375" width="18.125" style="282" bestFit="1" customWidth="1"/>
    <col min="15376" max="15376" width="19.125" style="282" bestFit="1" customWidth="1"/>
    <col min="15377" max="15377" width="13.125" style="282" customWidth="1"/>
    <col min="15378" max="15615" width="8.875" style="282"/>
    <col min="15616" max="15616" width="9" style="282" bestFit="1" customWidth="1"/>
    <col min="15617" max="15617" width="13.125" style="282" customWidth="1"/>
    <col min="15618" max="15629" width="15.875" style="282" customWidth="1"/>
    <col min="15630" max="15630" width="19.5" style="282" customWidth="1"/>
    <col min="15631" max="15631" width="18.125" style="282" bestFit="1" customWidth="1"/>
    <col min="15632" max="15632" width="19.125" style="282" bestFit="1" customWidth="1"/>
    <col min="15633" max="15633" width="13.125" style="282" customWidth="1"/>
    <col min="15634" max="15871" width="8.875" style="282"/>
    <col min="15872" max="15872" width="9" style="282" bestFit="1" customWidth="1"/>
    <col min="15873" max="15873" width="13.125" style="282" customWidth="1"/>
    <col min="15874" max="15885" width="15.875" style="282" customWidth="1"/>
    <col min="15886" max="15886" width="19.5" style="282" customWidth="1"/>
    <col min="15887" max="15887" width="18.125" style="282" bestFit="1" customWidth="1"/>
    <col min="15888" max="15888" width="19.125" style="282" bestFit="1" customWidth="1"/>
    <col min="15889" max="15889" width="13.125" style="282" customWidth="1"/>
    <col min="15890" max="16127" width="8.875" style="282"/>
    <col min="16128" max="16128" width="9" style="282" bestFit="1" customWidth="1"/>
    <col min="16129" max="16129" width="13.125" style="282" customWidth="1"/>
    <col min="16130" max="16141" width="15.875" style="282" customWidth="1"/>
    <col min="16142" max="16142" width="19.5" style="282" customWidth="1"/>
    <col min="16143" max="16143" width="18.125" style="282" bestFit="1" customWidth="1"/>
    <col min="16144" max="16144" width="19.125" style="282" bestFit="1" customWidth="1"/>
    <col min="16145" max="16145" width="13.125" style="282" customWidth="1"/>
    <col min="16146" max="16384" width="8.875" style="282"/>
  </cols>
  <sheetData>
    <row r="1" spans="1:255">
      <c r="A1" s="274" t="s">
        <v>956</v>
      </c>
      <c r="B1" s="275" t="s">
        <v>952</v>
      </c>
      <c r="C1" s="276" t="s">
        <v>957</v>
      </c>
      <c r="D1" s="276" t="s">
        <v>190</v>
      </c>
      <c r="E1" s="276" t="s">
        <v>191</v>
      </c>
      <c r="F1" s="276" t="s">
        <v>192</v>
      </c>
      <c r="G1" s="276" t="s">
        <v>193</v>
      </c>
      <c r="H1" s="276" t="s">
        <v>194</v>
      </c>
      <c r="I1" s="276" t="s">
        <v>195</v>
      </c>
      <c r="J1" s="276" t="s">
        <v>196</v>
      </c>
      <c r="K1" s="276" t="s">
        <v>197</v>
      </c>
      <c r="L1" s="276" t="s">
        <v>198</v>
      </c>
      <c r="M1" s="276" t="s">
        <v>199</v>
      </c>
      <c r="N1" s="276" t="s">
        <v>200</v>
      </c>
      <c r="O1" s="277" t="s">
        <v>396</v>
      </c>
      <c r="P1" s="278"/>
      <c r="Q1" s="279" t="s">
        <v>958</v>
      </c>
      <c r="R1" s="280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  <c r="DG1" s="281"/>
      <c r="DH1" s="281"/>
      <c r="DI1" s="281"/>
      <c r="DJ1" s="281"/>
      <c r="DK1" s="281"/>
      <c r="DL1" s="281"/>
      <c r="DM1" s="281"/>
      <c r="DN1" s="281"/>
      <c r="DO1" s="281"/>
      <c r="DP1" s="281"/>
      <c r="DQ1" s="281"/>
      <c r="DR1" s="281"/>
      <c r="DS1" s="281"/>
      <c r="DT1" s="281"/>
      <c r="DU1" s="281"/>
      <c r="DV1" s="281"/>
      <c r="DW1" s="281"/>
      <c r="DX1" s="281"/>
      <c r="DY1" s="281"/>
      <c r="DZ1" s="281"/>
      <c r="EA1" s="281"/>
      <c r="EB1" s="281"/>
      <c r="EC1" s="281"/>
      <c r="ED1" s="281"/>
      <c r="EE1" s="281"/>
      <c r="EF1" s="281"/>
      <c r="EG1" s="281"/>
      <c r="EH1" s="281"/>
      <c r="EI1" s="281"/>
      <c r="EJ1" s="281"/>
      <c r="EK1" s="281"/>
      <c r="EL1" s="281"/>
      <c r="EM1" s="281"/>
      <c r="EN1" s="281"/>
      <c r="EO1" s="281"/>
      <c r="EP1" s="281"/>
      <c r="EQ1" s="281"/>
      <c r="ER1" s="281"/>
      <c r="ES1" s="281"/>
      <c r="ET1" s="281"/>
      <c r="EU1" s="281"/>
      <c r="EV1" s="281"/>
      <c r="EW1" s="281"/>
      <c r="EX1" s="281"/>
      <c r="EY1" s="281"/>
      <c r="EZ1" s="281"/>
      <c r="FA1" s="281"/>
      <c r="FB1" s="281"/>
      <c r="FC1" s="281"/>
      <c r="FD1" s="281"/>
      <c r="FE1" s="281"/>
      <c r="FF1" s="281"/>
      <c r="FG1" s="281"/>
      <c r="FH1" s="281"/>
      <c r="FI1" s="281"/>
      <c r="FJ1" s="281"/>
      <c r="FK1" s="281"/>
      <c r="FL1" s="281"/>
      <c r="FM1" s="281"/>
      <c r="FN1" s="281"/>
      <c r="FO1" s="281"/>
      <c r="FP1" s="281"/>
      <c r="FQ1" s="281"/>
      <c r="FR1" s="281"/>
      <c r="FS1" s="281"/>
      <c r="FT1" s="281"/>
      <c r="FU1" s="281"/>
      <c r="FV1" s="281"/>
      <c r="FW1" s="281"/>
      <c r="FX1" s="281"/>
      <c r="FY1" s="281"/>
      <c r="FZ1" s="281"/>
      <c r="GA1" s="281"/>
      <c r="GB1" s="281"/>
      <c r="GC1" s="281"/>
      <c r="GD1" s="281"/>
      <c r="GE1" s="281"/>
      <c r="GF1" s="281"/>
      <c r="GG1" s="281"/>
      <c r="GH1" s="281"/>
      <c r="GI1" s="281"/>
      <c r="GJ1" s="281"/>
      <c r="GK1" s="281"/>
      <c r="GL1" s="281"/>
      <c r="GM1" s="281"/>
      <c r="GN1" s="281"/>
      <c r="GO1" s="281"/>
      <c r="GP1" s="281"/>
      <c r="GQ1" s="281"/>
      <c r="GR1" s="281"/>
      <c r="GS1" s="281"/>
      <c r="GT1" s="281"/>
      <c r="GU1" s="281"/>
      <c r="GV1" s="281"/>
      <c r="GW1" s="281"/>
      <c r="GX1" s="281"/>
      <c r="GY1" s="281"/>
      <c r="GZ1" s="281"/>
      <c r="HA1" s="281"/>
      <c r="HB1" s="281"/>
      <c r="HC1" s="281"/>
      <c r="HD1" s="281"/>
      <c r="HE1" s="281"/>
      <c r="HF1" s="281"/>
      <c r="HG1" s="281"/>
      <c r="HH1" s="281"/>
      <c r="HI1" s="281"/>
      <c r="HJ1" s="281"/>
      <c r="HK1" s="281"/>
      <c r="HL1" s="281"/>
      <c r="HM1" s="281"/>
      <c r="HN1" s="281"/>
      <c r="HO1" s="281"/>
      <c r="HP1" s="281"/>
      <c r="HQ1" s="281"/>
      <c r="HR1" s="281"/>
      <c r="HS1" s="281"/>
      <c r="HT1" s="281"/>
      <c r="HU1" s="281"/>
      <c r="HV1" s="281"/>
      <c r="HW1" s="281"/>
      <c r="HX1" s="281"/>
      <c r="HY1" s="281"/>
      <c r="HZ1" s="281"/>
      <c r="IA1" s="281"/>
      <c r="IB1" s="281"/>
      <c r="IC1" s="281"/>
      <c r="ID1" s="281"/>
      <c r="IE1" s="281"/>
      <c r="IF1" s="281"/>
      <c r="IG1" s="281"/>
      <c r="IH1" s="281"/>
      <c r="II1" s="281"/>
      <c r="IJ1" s="281"/>
      <c r="IK1" s="281"/>
      <c r="IL1" s="281"/>
      <c r="IM1" s="281"/>
      <c r="IN1" s="281"/>
      <c r="IO1" s="281"/>
      <c r="IP1" s="281"/>
      <c r="IQ1" s="281"/>
      <c r="IR1" s="281"/>
      <c r="IS1" s="281"/>
      <c r="IT1" s="281"/>
      <c r="IU1" s="281"/>
    </row>
    <row r="2" spans="1:255">
      <c r="A2" s="283">
        <v>601</v>
      </c>
      <c r="B2" s="283" t="s">
        <v>959</v>
      </c>
      <c r="C2" s="284">
        <f>'601'!F109</f>
        <v>10599000</v>
      </c>
      <c r="D2" s="284">
        <f>'601'!G109</f>
        <v>2645000</v>
      </c>
      <c r="E2" s="284">
        <f>'601'!H109</f>
        <v>2673000</v>
      </c>
      <c r="F2" s="284">
        <f>'601'!I109</f>
        <v>3080000</v>
      </c>
      <c r="G2" s="284">
        <f>'601'!J109</f>
        <v>2645000</v>
      </c>
      <c r="H2" s="284">
        <f>'601'!K109</f>
        <v>2649000</v>
      </c>
      <c r="I2" s="284">
        <f>'601'!L109</f>
        <v>2773000</v>
      </c>
      <c r="J2" s="284">
        <f>'601'!M109</f>
        <v>2645000</v>
      </c>
      <c r="K2" s="284">
        <f>'601'!N109</f>
        <v>4389000</v>
      </c>
      <c r="L2" s="284">
        <f>'601'!O109</f>
        <v>2652000</v>
      </c>
      <c r="M2" s="284">
        <f>'601'!P109</f>
        <v>113000</v>
      </c>
      <c r="N2" s="284">
        <f>'601'!Q109</f>
        <v>107000</v>
      </c>
      <c r="O2" s="285">
        <f>SUM(C2:N2)</f>
        <v>36970000</v>
      </c>
      <c r="P2" s="286"/>
      <c r="Q2" s="287">
        <f>'601'!D109-O2</f>
        <v>0</v>
      </c>
    </row>
    <row r="3" spans="1:255">
      <c r="A3" s="283">
        <v>602</v>
      </c>
      <c r="B3" s="283" t="s">
        <v>960</v>
      </c>
      <c r="C3" s="284">
        <f>'602'!F109</f>
        <v>48366000</v>
      </c>
      <c r="D3" s="284">
        <f>'602'!G109</f>
        <v>11638000</v>
      </c>
      <c r="E3" s="284">
        <f>'602'!H109</f>
        <v>11813000</v>
      </c>
      <c r="F3" s="284">
        <f>'602'!I109</f>
        <v>14317000</v>
      </c>
      <c r="G3" s="284">
        <f>'602'!J109</f>
        <v>11638000</v>
      </c>
      <c r="H3" s="284">
        <f>'602'!K109</f>
        <v>11646000</v>
      </c>
      <c r="I3" s="284">
        <f>'602'!L109</f>
        <v>11738000</v>
      </c>
      <c r="J3" s="284">
        <f>'602'!M109</f>
        <v>11638000</v>
      </c>
      <c r="K3" s="284">
        <f>'602'!N109</f>
        <v>22362000</v>
      </c>
      <c r="L3" s="284">
        <f>'602'!O109</f>
        <v>11641000</v>
      </c>
      <c r="M3" s="284">
        <f>'602'!P109</f>
        <v>400000</v>
      </c>
      <c r="N3" s="284">
        <f>'602'!Q109</f>
        <v>390000</v>
      </c>
      <c r="O3" s="285">
        <f t="shared" ref="O3:O66" si="0">SUM(C3:N3)</f>
        <v>167587000</v>
      </c>
      <c r="P3" s="286"/>
      <c r="Q3" s="287">
        <f>'602'!D109-O3</f>
        <v>0</v>
      </c>
    </row>
    <row r="4" spans="1:255">
      <c r="A4" s="283">
        <v>603</v>
      </c>
      <c r="B4" s="283" t="s">
        <v>961</v>
      </c>
      <c r="C4" s="284">
        <f>'603'!F109</f>
        <v>19168000</v>
      </c>
      <c r="D4" s="284">
        <f>'603'!G109</f>
        <v>4612000</v>
      </c>
      <c r="E4" s="284">
        <f>'603'!H109</f>
        <v>4663000</v>
      </c>
      <c r="F4" s="284">
        <f>'603'!I109</f>
        <v>5666000</v>
      </c>
      <c r="G4" s="284">
        <f>'603'!J109</f>
        <v>4616000</v>
      </c>
      <c r="H4" s="284">
        <f>'603'!K109</f>
        <v>4621000</v>
      </c>
      <c r="I4" s="284">
        <f>'603'!L109</f>
        <v>4638000</v>
      </c>
      <c r="J4" s="284">
        <f>'603'!M109</f>
        <v>4578000</v>
      </c>
      <c r="K4" s="284">
        <f>'603'!N109</f>
        <v>8867000</v>
      </c>
      <c r="L4" s="284">
        <f>'603'!O109</f>
        <v>4604000</v>
      </c>
      <c r="M4" s="284">
        <f>'603'!P109</f>
        <v>129000</v>
      </c>
      <c r="N4" s="284">
        <f>'603'!Q109</f>
        <v>97000</v>
      </c>
      <c r="O4" s="285">
        <f t="shared" si="0"/>
        <v>66259000</v>
      </c>
      <c r="P4" s="286"/>
      <c r="Q4" s="287">
        <f>'603'!D109-O4</f>
        <v>0</v>
      </c>
    </row>
    <row r="5" spans="1:255">
      <c r="A5" s="283">
        <v>604</v>
      </c>
      <c r="B5" s="283" t="s">
        <v>962</v>
      </c>
      <c r="C5" s="284">
        <f>'604'!F109</f>
        <v>14560000</v>
      </c>
      <c r="D5" s="284">
        <f>'604'!G109</f>
        <v>3531000</v>
      </c>
      <c r="E5" s="284">
        <f>'604'!H109</f>
        <v>3577000</v>
      </c>
      <c r="F5" s="284">
        <f>'604'!I109</f>
        <v>4186000</v>
      </c>
      <c r="G5" s="284">
        <f>'604'!J109</f>
        <v>3535000</v>
      </c>
      <c r="H5" s="284">
        <f>'604'!K109</f>
        <v>3543000</v>
      </c>
      <c r="I5" s="284">
        <f>'604'!L109</f>
        <v>3573000</v>
      </c>
      <c r="J5" s="284">
        <f>'604'!M109</f>
        <v>3535000</v>
      </c>
      <c r="K5" s="284">
        <f>'604'!N109</f>
        <v>6125000</v>
      </c>
      <c r="L5" s="284">
        <f>'604'!O109</f>
        <v>3530000</v>
      </c>
      <c r="M5" s="284">
        <f>'604'!P109</f>
        <v>130000</v>
      </c>
      <c r="N5" s="284">
        <f>'604'!Q109</f>
        <v>134000</v>
      </c>
      <c r="O5" s="285">
        <f t="shared" si="0"/>
        <v>49959000</v>
      </c>
      <c r="P5" s="286"/>
      <c r="Q5" s="287">
        <f>'604'!D109-O5</f>
        <v>0</v>
      </c>
    </row>
    <row r="6" spans="1:255">
      <c r="A6" s="283">
        <v>605</v>
      </c>
      <c r="B6" s="283" t="s">
        <v>963</v>
      </c>
      <c r="C6" s="284">
        <f>'605'!F109</f>
        <v>27434000</v>
      </c>
      <c r="D6" s="284">
        <f>'605'!G109</f>
        <v>6498000</v>
      </c>
      <c r="E6" s="284">
        <f>'605'!H109</f>
        <v>6585000</v>
      </c>
      <c r="F6" s="284">
        <f>'605'!I109</f>
        <v>7907000</v>
      </c>
      <c r="G6" s="284">
        <f>'605'!J109</f>
        <v>6498000</v>
      </c>
      <c r="H6" s="284">
        <f>'605'!K109</f>
        <v>6512000</v>
      </c>
      <c r="I6" s="284">
        <f>'605'!L109</f>
        <v>6679000</v>
      </c>
      <c r="J6" s="284">
        <f>'605'!M109</f>
        <v>6498000</v>
      </c>
      <c r="K6" s="284">
        <f>'605'!N109</f>
        <v>12150000</v>
      </c>
      <c r="L6" s="284">
        <f>'605'!O109</f>
        <v>6498000</v>
      </c>
      <c r="M6" s="284">
        <f>'605'!P109</f>
        <v>189000</v>
      </c>
      <c r="N6" s="284">
        <f>'605'!Q109</f>
        <v>168000</v>
      </c>
      <c r="O6" s="285">
        <f t="shared" si="0"/>
        <v>93616000</v>
      </c>
      <c r="P6" s="286"/>
      <c r="Q6" s="287">
        <f>'605'!D109-O6</f>
        <v>0</v>
      </c>
    </row>
    <row r="7" spans="1:255">
      <c r="A7" s="283">
        <v>606</v>
      </c>
      <c r="B7" s="283" t="s">
        <v>964</v>
      </c>
      <c r="C7" s="284">
        <f>'606'!F109</f>
        <v>5990000</v>
      </c>
      <c r="D7" s="284">
        <f>'606'!G109</f>
        <v>1452000</v>
      </c>
      <c r="E7" s="284">
        <f>'606'!H109</f>
        <v>1473000</v>
      </c>
      <c r="F7" s="284">
        <f>'606'!I109</f>
        <v>1770000</v>
      </c>
      <c r="G7" s="284">
        <f>'606'!J109</f>
        <v>1452000</v>
      </c>
      <c r="H7" s="284">
        <f>'606'!K109</f>
        <v>1460000</v>
      </c>
      <c r="I7" s="284">
        <f>'606'!L109</f>
        <v>1490000</v>
      </c>
      <c r="J7" s="284">
        <f>'606'!M109</f>
        <v>1452000</v>
      </c>
      <c r="K7" s="284">
        <f>'606'!N109</f>
        <v>2733000</v>
      </c>
      <c r="L7" s="284">
        <f>'606'!O109</f>
        <v>1451000</v>
      </c>
      <c r="M7" s="284">
        <f>'606'!P109</f>
        <v>76000</v>
      </c>
      <c r="N7" s="284">
        <f>'606'!Q109</f>
        <v>64000</v>
      </c>
      <c r="O7" s="285">
        <f t="shared" si="0"/>
        <v>20863000</v>
      </c>
      <c r="P7" s="286"/>
      <c r="Q7" s="287">
        <f>'606'!D109-O7</f>
        <v>0</v>
      </c>
    </row>
    <row r="8" spans="1:255">
      <c r="A8" s="283">
        <v>607</v>
      </c>
      <c r="B8" s="283" t="s">
        <v>965</v>
      </c>
      <c r="C8" s="284">
        <f>'607'!F109</f>
        <v>5834000</v>
      </c>
      <c r="D8" s="284">
        <f>'607'!G109</f>
        <v>1369000</v>
      </c>
      <c r="E8" s="284">
        <f>'607'!H109</f>
        <v>1390000</v>
      </c>
      <c r="F8" s="284">
        <f>'607'!I109</f>
        <v>1730000</v>
      </c>
      <c r="G8" s="284">
        <f>'607'!J109</f>
        <v>1369000</v>
      </c>
      <c r="H8" s="284">
        <f>'607'!K109</f>
        <v>1375000</v>
      </c>
      <c r="I8" s="284">
        <f>'607'!L109</f>
        <v>1380000</v>
      </c>
      <c r="J8" s="284">
        <f>'607'!M109</f>
        <v>1369000</v>
      </c>
      <c r="K8" s="284">
        <f>'607'!N109</f>
        <v>2819000</v>
      </c>
      <c r="L8" s="284">
        <f>'607'!O109</f>
        <v>1354000</v>
      </c>
      <c r="M8" s="284">
        <f>'607'!P109</f>
        <v>68000</v>
      </c>
      <c r="N8" s="284">
        <f>'607'!Q109</f>
        <v>62000</v>
      </c>
      <c r="O8" s="285">
        <f t="shared" si="0"/>
        <v>20119000</v>
      </c>
      <c r="P8" s="286"/>
      <c r="Q8" s="287">
        <f>'607'!D109-O8</f>
        <v>0</v>
      </c>
    </row>
    <row r="9" spans="1:255">
      <c r="A9" s="283">
        <v>608</v>
      </c>
      <c r="B9" s="283" t="s">
        <v>966</v>
      </c>
      <c r="C9" s="284">
        <f>'608'!F109</f>
        <v>13190000</v>
      </c>
      <c r="D9" s="284">
        <f>'608'!G109</f>
        <v>3106000</v>
      </c>
      <c r="E9" s="284">
        <f>'608'!H109</f>
        <v>3151000</v>
      </c>
      <c r="F9" s="284">
        <f>'608'!I109</f>
        <v>3869000</v>
      </c>
      <c r="G9" s="284">
        <f>'608'!J109</f>
        <v>3106000</v>
      </c>
      <c r="H9" s="284">
        <f>'608'!K109</f>
        <v>3109000</v>
      </c>
      <c r="I9" s="284">
        <f>'608'!L109</f>
        <v>3134000</v>
      </c>
      <c r="J9" s="284">
        <f>'608'!M109</f>
        <v>3106000</v>
      </c>
      <c r="K9" s="284">
        <f>'608'!N109</f>
        <v>6161000</v>
      </c>
      <c r="L9" s="284">
        <f>'608'!O109</f>
        <v>3106000</v>
      </c>
      <c r="M9" s="284">
        <f>'608'!P109</f>
        <v>105000</v>
      </c>
      <c r="N9" s="284">
        <f>'608'!Q109</f>
        <v>87000</v>
      </c>
      <c r="O9" s="285">
        <f t="shared" si="0"/>
        <v>45230000</v>
      </c>
      <c r="P9" s="286"/>
      <c r="Q9" s="287">
        <f>'608'!D109-O9</f>
        <v>0</v>
      </c>
    </row>
    <row r="10" spans="1:255">
      <c r="A10" s="283">
        <v>609</v>
      </c>
      <c r="B10" s="283" t="s">
        <v>967</v>
      </c>
      <c r="C10" s="284">
        <f>'609'!F109</f>
        <v>16587000</v>
      </c>
      <c r="D10" s="284">
        <f>'609'!G109</f>
        <v>3933000</v>
      </c>
      <c r="E10" s="284">
        <f>'609'!H109</f>
        <v>3993000</v>
      </c>
      <c r="F10" s="284">
        <f>'609'!I109</f>
        <v>4771000</v>
      </c>
      <c r="G10" s="284">
        <f>'609'!J109</f>
        <v>3933000</v>
      </c>
      <c r="H10" s="284">
        <f>'609'!K109</f>
        <v>3937000</v>
      </c>
      <c r="I10" s="284">
        <f>'609'!L109</f>
        <v>3971000</v>
      </c>
      <c r="J10" s="284">
        <f>'609'!M109</f>
        <v>3933000</v>
      </c>
      <c r="K10" s="284">
        <f>'609'!N109</f>
        <v>7288000</v>
      </c>
      <c r="L10" s="284">
        <f>'609'!O109</f>
        <v>3942000</v>
      </c>
      <c r="M10" s="284">
        <f>'609'!P109</f>
        <v>125000</v>
      </c>
      <c r="N10" s="284">
        <f>'609'!Q109</f>
        <v>117000</v>
      </c>
      <c r="O10" s="285">
        <f t="shared" si="0"/>
        <v>56530000</v>
      </c>
      <c r="P10" s="286"/>
      <c r="Q10" s="287">
        <f>'609'!D109-O10</f>
        <v>0</v>
      </c>
    </row>
    <row r="11" spans="1:255">
      <c r="A11" s="283">
        <v>610</v>
      </c>
      <c r="B11" s="283" t="s">
        <v>968</v>
      </c>
      <c r="C11" s="284">
        <f>'610'!F109</f>
        <v>6281000</v>
      </c>
      <c r="D11" s="284">
        <f>'610'!G109</f>
        <v>1514000</v>
      </c>
      <c r="E11" s="284">
        <f>'610'!H109</f>
        <v>1538000</v>
      </c>
      <c r="F11" s="284">
        <f>'610'!I109</f>
        <v>1836000</v>
      </c>
      <c r="G11" s="284">
        <f>'610'!J109</f>
        <v>1514000</v>
      </c>
      <c r="H11" s="284">
        <f>'610'!K109</f>
        <v>1518000</v>
      </c>
      <c r="I11" s="284">
        <f>'610'!L109</f>
        <v>1526000</v>
      </c>
      <c r="J11" s="284">
        <f>'610'!M109</f>
        <v>1514000</v>
      </c>
      <c r="K11" s="284">
        <f>'610'!N109</f>
        <v>2804000</v>
      </c>
      <c r="L11" s="284">
        <f>'610'!O109</f>
        <v>1518000</v>
      </c>
      <c r="M11" s="284">
        <f>'610'!P109</f>
        <v>74000</v>
      </c>
      <c r="N11" s="284">
        <f>'610'!Q109</f>
        <v>67000</v>
      </c>
      <c r="O11" s="285">
        <f t="shared" si="0"/>
        <v>21704000</v>
      </c>
      <c r="P11" s="286"/>
      <c r="Q11" s="287">
        <f>'610'!D109-O11</f>
        <v>0</v>
      </c>
    </row>
    <row r="12" spans="1:255">
      <c r="A12" s="283">
        <v>611</v>
      </c>
      <c r="B12" s="283" t="s">
        <v>969</v>
      </c>
      <c r="C12" s="284">
        <f>'611'!F109</f>
        <v>19813000</v>
      </c>
      <c r="D12" s="284">
        <f>'611'!G109</f>
        <v>4698000</v>
      </c>
      <c r="E12" s="284">
        <f>'611'!H109</f>
        <v>4761000</v>
      </c>
      <c r="F12" s="284">
        <f>'611'!I109</f>
        <v>5626000</v>
      </c>
      <c r="G12" s="284">
        <f>'611'!J109</f>
        <v>4698000</v>
      </c>
      <c r="H12" s="284">
        <f>'611'!K109</f>
        <v>4700000</v>
      </c>
      <c r="I12" s="284">
        <f>'611'!L109</f>
        <v>4746000</v>
      </c>
      <c r="J12" s="284">
        <f>'611'!M109</f>
        <v>4698000</v>
      </c>
      <c r="K12" s="284">
        <f>'611'!N109</f>
        <v>8413000</v>
      </c>
      <c r="L12" s="284">
        <f>'611'!O109</f>
        <v>4704000</v>
      </c>
      <c r="M12" s="284">
        <f>'611'!P109</f>
        <v>146000</v>
      </c>
      <c r="N12" s="284">
        <f>'611'!Q109</f>
        <v>132000</v>
      </c>
      <c r="O12" s="285">
        <f t="shared" si="0"/>
        <v>67135000</v>
      </c>
      <c r="P12" s="286"/>
      <c r="Q12" s="287">
        <f>'611'!D109-O12</f>
        <v>0</v>
      </c>
    </row>
    <row r="13" spans="1:255">
      <c r="A13" s="283">
        <v>612</v>
      </c>
      <c r="B13" s="283" t="s">
        <v>970</v>
      </c>
      <c r="C13" s="284">
        <f>'612'!F109</f>
        <v>6075000</v>
      </c>
      <c r="D13" s="284">
        <f>'612'!G109</f>
        <v>1455000</v>
      </c>
      <c r="E13" s="284">
        <f>'612'!H109</f>
        <v>1476000</v>
      </c>
      <c r="F13" s="284">
        <f>'612'!I109</f>
        <v>1774000</v>
      </c>
      <c r="G13" s="284">
        <f>'612'!J109</f>
        <v>1455000</v>
      </c>
      <c r="H13" s="284">
        <f>'612'!K109</f>
        <v>1455000</v>
      </c>
      <c r="I13" s="284">
        <f>'612'!L109</f>
        <v>1469000</v>
      </c>
      <c r="J13" s="284">
        <f>'612'!M109</f>
        <v>1455000</v>
      </c>
      <c r="K13" s="284">
        <f>'612'!N109</f>
        <v>2729000</v>
      </c>
      <c r="L13" s="284">
        <f>'612'!O109</f>
        <v>1447000</v>
      </c>
      <c r="M13" s="284">
        <f>'612'!P109</f>
        <v>67000</v>
      </c>
      <c r="N13" s="284">
        <f>'612'!Q109</f>
        <v>59000</v>
      </c>
      <c r="O13" s="285">
        <f t="shared" si="0"/>
        <v>20916000</v>
      </c>
      <c r="P13" s="286"/>
      <c r="Q13" s="287">
        <f>'612'!D109-O13</f>
        <v>0</v>
      </c>
    </row>
    <row r="14" spans="1:255">
      <c r="A14" s="283">
        <v>613</v>
      </c>
      <c r="B14" s="283" t="s">
        <v>971</v>
      </c>
      <c r="C14" s="284">
        <f>'613'!F109</f>
        <v>12135000</v>
      </c>
      <c r="D14" s="284">
        <f>'613'!G109</f>
        <v>2951000</v>
      </c>
      <c r="E14" s="284">
        <f>'613'!H109</f>
        <v>2988000</v>
      </c>
      <c r="F14" s="284">
        <f>'613'!I109</f>
        <v>3552000</v>
      </c>
      <c r="G14" s="284">
        <f>'613'!J109</f>
        <v>2957000</v>
      </c>
      <c r="H14" s="284">
        <f>'613'!K109</f>
        <v>2959000</v>
      </c>
      <c r="I14" s="284">
        <f>'613'!L109</f>
        <v>3088000</v>
      </c>
      <c r="J14" s="284">
        <f>'613'!M109</f>
        <v>2957000</v>
      </c>
      <c r="K14" s="284">
        <f>'613'!N109</f>
        <v>5268000</v>
      </c>
      <c r="L14" s="284">
        <f>'613'!O109</f>
        <v>2962000</v>
      </c>
      <c r="M14" s="284">
        <f>'613'!P109</f>
        <v>145000</v>
      </c>
      <c r="N14" s="284">
        <f>'613'!Q109</f>
        <v>137000</v>
      </c>
      <c r="O14" s="285">
        <f t="shared" si="0"/>
        <v>42099000</v>
      </c>
      <c r="P14" s="286"/>
      <c r="Q14" s="287">
        <f>'613'!D109-O14</f>
        <v>0</v>
      </c>
    </row>
    <row r="15" spans="1:255">
      <c r="A15" s="283">
        <v>614</v>
      </c>
      <c r="B15" s="283" t="s">
        <v>972</v>
      </c>
      <c r="C15" s="284">
        <f>'614'!F109</f>
        <v>18669000</v>
      </c>
      <c r="D15" s="284">
        <f>'614'!G109</f>
        <v>4435000</v>
      </c>
      <c r="E15" s="284">
        <f>'614'!H109</f>
        <v>4501000</v>
      </c>
      <c r="F15" s="284">
        <f>'614'!I109</f>
        <v>5458000</v>
      </c>
      <c r="G15" s="284">
        <f>'614'!J109</f>
        <v>4435000</v>
      </c>
      <c r="H15" s="284">
        <f>'614'!K109</f>
        <v>4439000</v>
      </c>
      <c r="I15" s="284">
        <f>'614'!L109</f>
        <v>4529000</v>
      </c>
      <c r="J15" s="284">
        <f>'614'!M109</f>
        <v>4435000</v>
      </c>
      <c r="K15" s="284">
        <f>'614'!N109</f>
        <v>8529000</v>
      </c>
      <c r="L15" s="284">
        <f>'614'!O109</f>
        <v>4446000</v>
      </c>
      <c r="M15" s="284">
        <f>'614'!P109</f>
        <v>137000</v>
      </c>
      <c r="N15" s="284">
        <f>'614'!Q109</f>
        <v>42000</v>
      </c>
      <c r="O15" s="285">
        <f t="shared" si="0"/>
        <v>64055000</v>
      </c>
      <c r="P15" s="286"/>
      <c r="Q15" s="287">
        <f>'614'!D109-O15</f>
        <v>0</v>
      </c>
    </row>
    <row r="16" spans="1:255">
      <c r="A16" s="283">
        <v>615</v>
      </c>
      <c r="B16" s="283" t="s">
        <v>973</v>
      </c>
      <c r="C16" s="284">
        <f>'615'!F109</f>
        <v>6576000</v>
      </c>
      <c r="D16" s="284">
        <f>'615'!G109</f>
        <v>1555000</v>
      </c>
      <c r="E16" s="284">
        <f>'615'!H109</f>
        <v>1572000</v>
      </c>
      <c r="F16" s="284">
        <f>'615'!I109</f>
        <v>1818000</v>
      </c>
      <c r="G16" s="284">
        <f>'615'!J109</f>
        <v>1555000</v>
      </c>
      <c r="H16" s="284">
        <f>'615'!K109</f>
        <v>1559000</v>
      </c>
      <c r="I16" s="284">
        <f>'615'!L109</f>
        <v>1572000</v>
      </c>
      <c r="J16" s="284">
        <f>'615'!M109</f>
        <v>1555000</v>
      </c>
      <c r="K16" s="284">
        <f>'615'!N109</f>
        <v>2612000</v>
      </c>
      <c r="L16" s="284">
        <f>'615'!O109</f>
        <v>1560000</v>
      </c>
      <c r="M16" s="284">
        <f>'615'!P109</f>
        <v>69000</v>
      </c>
      <c r="N16" s="284">
        <f>'615'!Q109</f>
        <v>20000</v>
      </c>
      <c r="O16" s="285">
        <f t="shared" si="0"/>
        <v>22023000</v>
      </c>
      <c r="P16" s="286"/>
      <c r="Q16" s="287">
        <f>'615'!D109-O16</f>
        <v>0</v>
      </c>
    </row>
    <row r="17" spans="1:18" customFormat="1">
      <c r="A17" s="283">
        <v>616</v>
      </c>
      <c r="B17" s="283" t="s">
        <v>974</v>
      </c>
      <c r="C17" s="284">
        <f>'616'!F109</f>
        <v>5779000</v>
      </c>
      <c r="D17" s="284">
        <f>'616'!G109</f>
        <v>1328000</v>
      </c>
      <c r="E17" s="284">
        <f>'616'!H109</f>
        <v>1349000</v>
      </c>
      <c r="F17" s="284">
        <f>'616'!I109</f>
        <v>1691000</v>
      </c>
      <c r="G17" s="284">
        <f>'616'!J109</f>
        <v>1328000</v>
      </c>
      <c r="H17" s="284">
        <f>'616'!K109</f>
        <v>1330000</v>
      </c>
      <c r="I17" s="284">
        <f>'616'!L109</f>
        <v>1345000</v>
      </c>
      <c r="J17" s="284">
        <f>'616'!M109</f>
        <v>1328000</v>
      </c>
      <c r="K17" s="284">
        <f>'616'!N109</f>
        <v>2783000</v>
      </c>
      <c r="L17" s="284">
        <f>'616'!O109</f>
        <v>1331000</v>
      </c>
      <c r="M17" s="284">
        <f>'616'!P109</f>
        <v>62000</v>
      </c>
      <c r="N17" s="284">
        <f>'616'!Q109</f>
        <v>25000</v>
      </c>
      <c r="O17" s="285">
        <f t="shared" si="0"/>
        <v>19679000</v>
      </c>
      <c r="P17" s="289"/>
      <c r="Q17" s="287">
        <f>'616'!D109-O17</f>
        <v>0</v>
      </c>
      <c r="R17" s="290"/>
    </row>
    <row r="18" spans="1:18" customFormat="1">
      <c r="A18" s="283">
        <v>617</v>
      </c>
      <c r="B18" s="283" t="s">
        <v>975</v>
      </c>
      <c r="C18" s="284">
        <f>'617'!F109</f>
        <v>11543000</v>
      </c>
      <c r="D18" s="284">
        <f>'617'!G109</f>
        <v>2778000</v>
      </c>
      <c r="E18" s="284">
        <f>'617'!H109</f>
        <v>2813000</v>
      </c>
      <c r="F18" s="284">
        <f>'617'!I109</f>
        <v>3324000</v>
      </c>
      <c r="G18" s="284">
        <f>'617'!J109</f>
        <v>2778000</v>
      </c>
      <c r="H18" s="284">
        <f>'617'!K109</f>
        <v>2782000</v>
      </c>
      <c r="I18" s="284">
        <f>'617'!L109</f>
        <v>2805000</v>
      </c>
      <c r="J18" s="284">
        <f>'617'!M109</f>
        <v>2778000</v>
      </c>
      <c r="K18" s="284">
        <f>'617'!N109</f>
        <v>4967000</v>
      </c>
      <c r="L18" s="284">
        <f>'617'!O109</f>
        <v>2770000</v>
      </c>
      <c r="M18" s="284">
        <f>'617'!P109</f>
        <v>98000</v>
      </c>
      <c r="N18" s="284">
        <f>'617'!Q109</f>
        <v>91000</v>
      </c>
      <c r="O18" s="285">
        <f t="shared" si="0"/>
        <v>39527000</v>
      </c>
      <c r="P18" s="289"/>
      <c r="Q18" s="287">
        <f>'617'!D109-O18</f>
        <v>0</v>
      </c>
      <c r="R18" s="290"/>
    </row>
    <row r="19" spans="1:18" customFormat="1">
      <c r="A19" s="283">
        <v>618</v>
      </c>
      <c r="B19" s="283" t="s">
        <v>976</v>
      </c>
      <c r="C19" s="284">
        <f>'618'!F109</f>
        <v>31740000</v>
      </c>
      <c r="D19" s="284">
        <f>'618'!G109</f>
        <v>7556000</v>
      </c>
      <c r="E19" s="284">
        <f>'618'!H109</f>
        <v>7647000</v>
      </c>
      <c r="F19" s="284">
        <f>'618'!I109</f>
        <v>9003000</v>
      </c>
      <c r="G19" s="284">
        <f>'618'!J109</f>
        <v>7556000</v>
      </c>
      <c r="H19" s="284">
        <f>'618'!K109</f>
        <v>7566000</v>
      </c>
      <c r="I19" s="284">
        <f>'618'!L109</f>
        <v>7687000</v>
      </c>
      <c r="J19" s="284">
        <f>'618'!M109</f>
        <v>7556000</v>
      </c>
      <c r="K19" s="284">
        <f>'618'!N109</f>
        <v>13353000</v>
      </c>
      <c r="L19" s="284">
        <f>'618'!O109</f>
        <v>7552000</v>
      </c>
      <c r="M19" s="284">
        <f>'618'!P109</f>
        <v>277000</v>
      </c>
      <c r="N19" s="284">
        <f>'618'!Q109</f>
        <v>280000</v>
      </c>
      <c r="O19" s="285">
        <f t="shared" si="0"/>
        <v>107773000</v>
      </c>
      <c r="P19" s="289"/>
      <c r="Q19" s="287">
        <f>'618'!D109-O19</f>
        <v>0</v>
      </c>
      <c r="R19" s="290"/>
    </row>
    <row r="20" spans="1:18" customFormat="1">
      <c r="A20" s="283">
        <v>619</v>
      </c>
      <c r="B20" s="283" t="s">
        <v>977</v>
      </c>
      <c r="C20" s="284">
        <f>'619'!F109</f>
        <v>25054000</v>
      </c>
      <c r="D20" s="284">
        <f>'619'!G109</f>
        <v>5960000</v>
      </c>
      <c r="E20" s="284">
        <f>'619'!H109</f>
        <v>6041000</v>
      </c>
      <c r="F20" s="284">
        <f>'619'!I109</f>
        <v>7414000</v>
      </c>
      <c r="G20" s="284">
        <f>'619'!J109</f>
        <v>5960000</v>
      </c>
      <c r="H20" s="284">
        <f>'619'!K109</f>
        <v>5966000</v>
      </c>
      <c r="I20" s="284">
        <f>'619'!L109</f>
        <v>6026000</v>
      </c>
      <c r="J20" s="284">
        <f>'619'!M109</f>
        <v>5960000</v>
      </c>
      <c r="K20" s="284">
        <f>'619'!N109</f>
        <v>11784000</v>
      </c>
      <c r="L20" s="284">
        <f>'619'!O109</f>
        <v>5959000</v>
      </c>
      <c r="M20" s="284">
        <f>'619'!P109</f>
        <v>173000</v>
      </c>
      <c r="N20" s="284">
        <f>'619'!Q109</f>
        <v>169000</v>
      </c>
      <c r="O20" s="285">
        <f t="shared" si="0"/>
        <v>86466000</v>
      </c>
      <c r="P20" s="289"/>
      <c r="Q20" s="287">
        <f>'619'!D109-O20</f>
        <v>0</v>
      </c>
      <c r="R20" s="290"/>
    </row>
    <row r="21" spans="1:18" customFormat="1">
      <c r="A21" s="283">
        <v>620</v>
      </c>
      <c r="B21" s="283" t="s">
        <v>978</v>
      </c>
      <c r="C21" s="284">
        <f>'620'!F109</f>
        <v>6809000</v>
      </c>
      <c r="D21" s="284">
        <f>'620'!G109</f>
        <v>1684000</v>
      </c>
      <c r="E21" s="284">
        <f>'620'!H109</f>
        <v>1713000</v>
      </c>
      <c r="F21" s="284">
        <f>'620'!I109</f>
        <v>2037000</v>
      </c>
      <c r="G21" s="284">
        <f>'620'!J109</f>
        <v>1689000</v>
      </c>
      <c r="H21" s="284">
        <f>'620'!K109</f>
        <v>1697000</v>
      </c>
      <c r="I21" s="284">
        <f>'620'!L109</f>
        <v>1705000</v>
      </c>
      <c r="J21" s="284">
        <f>'620'!M109</f>
        <v>1689000</v>
      </c>
      <c r="K21" s="284">
        <f>'620'!N109</f>
        <v>3066000</v>
      </c>
      <c r="L21" s="284">
        <f>'620'!O109</f>
        <v>1689000</v>
      </c>
      <c r="M21" s="284">
        <f>'620'!P109</f>
        <v>88000</v>
      </c>
      <c r="N21" s="284">
        <f>'620'!Q109</f>
        <v>76000</v>
      </c>
      <c r="O21" s="285">
        <f t="shared" si="0"/>
        <v>23942000</v>
      </c>
      <c r="P21" s="289"/>
      <c r="Q21" s="287">
        <f>'620'!D109-O21</f>
        <v>0</v>
      </c>
      <c r="R21" s="290"/>
    </row>
    <row r="22" spans="1:18" customFormat="1">
      <c r="A22" s="283">
        <v>621</v>
      </c>
      <c r="B22" s="283" t="s">
        <v>979</v>
      </c>
      <c r="C22" s="284">
        <f>'621'!F109</f>
        <v>12227000</v>
      </c>
      <c r="D22" s="284">
        <f>'621'!G109</f>
        <v>2888000</v>
      </c>
      <c r="E22" s="284">
        <f>'621'!H109</f>
        <v>2926000</v>
      </c>
      <c r="F22" s="284">
        <f>'621'!I109</f>
        <v>3556000</v>
      </c>
      <c r="G22" s="284">
        <f>'621'!J109</f>
        <v>2888000</v>
      </c>
      <c r="H22" s="284">
        <f>'621'!K109</f>
        <v>2920000</v>
      </c>
      <c r="I22" s="284">
        <f>'621'!L109</f>
        <v>2904000</v>
      </c>
      <c r="J22" s="284">
        <f>'621'!M109</f>
        <v>2888000</v>
      </c>
      <c r="K22" s="284">
        <f>'621'!N109</f>
        <v>5566000</v>
      </c>
      <c r="L22" s="284">
        <f>'621'!O109</f>
        <v>2889000</v>
      </c>
      <c r="M22" s="284">
        <f>'621'!P109</f>
        <v>106000</v>
      </c>
      <c r="N22" s="284">
        <f>'621'!Q109</f>
        <v>104000</v>
      </c>
      <c r="O22" s="285">
        <f t="shared" si="0"/>
        <v>41862000</v>
      </c>
      <c r="P22" s="289"/>
      <c r="Q22" s="287">
        <f>'621'!D109-O22</f>
        <v>0</v>
      </c>
      <c r="R22" s="290"/>
    </row>
    <row r="23" spans="1:18" customFormat="1">
      <c r="A23" s="283">
        <v>622</v>
      </c>
      <c r="B23" s="283" t="s">
        <v>980</v>
      </c>
      <c r="C23" s="284">
        <f>'622'!F109</f>
        <v>6329000</v>
      </c>
      <c r="D23" s="284">
        <f>'622'!G109</f>
        <v>1509000</v>
      </c>
      <c r="E23" s="284">
        <f>'622'!H109</f>
        <v>1530000</v>
      </c>
      <c r="F23" s="284">
        <f>'622'!I109</f>
        <v>1840000</v>
      </c>
      <c r="G23" s="284">
        <f>'622'!J109</f>
        <v>1509000</v>
      </c>
      <c r="H23" s="284">
        <f>'622'!K109</f>
        <v>1513000</v>
      </c>
      <c r="I23" s="284">
        <f>'622'!L109</f>
        <v>1594000</v>
      </c>
      <c r="J23" s="284">
        <f>'622'!M109</f>
        <v>1509000</v>
      </c>
      <c r="K23" s="284">
        <f>'622'!N109</f>
        <v>2838000</v>
      </c>
      <c r="L23" s="284">
        <f>'622'!O109</f>
        <v>1515000</v>
      </c>
      <c r="M23" s="284">
        <f>'622'!P109</f>
        <v>69000</v>
      </c>
      <c r="N23" s="284">
        <f>'622'!Q109</f>
        <v>60000</v>
      </c>
      <c r="O23" s="285">
        <f t="shared" si="0"/>
        <v>21815000</v>
      </c>
      <c r="P23" s="289"/>
      <c r="Q23" s="287">
        <f>'622'!D109-O23</f>
        <v>0</v>
      </c>
      <c r="R23" s="290"/>
    </row>
    <row r="24" spans="1:18" customFormat="1">
      <c r="A24" s="283">
        <v>623</v>
      </c>
      <c r="B24" s="283" t="s">
        <v>981</v>
      </c>
      <c r="C24" s="284">
        <f>'623'!F109</f>
        <v>12051000</v>
      </c>
      <c r="D24" s="284">
        <f>'623'!G109</f>
        <v>2904000</v>
      </c>
      <c r="E24" s="284">
        <f>'623'!H109</f>
        <v>2942000</v>
      </c>
      <c r="F24" s="284">
        <f>'623'!I109</f>
        <v>3556000</v>
      </c>
      <c r="G24" s="284">
        <f>'623'!J109</f>
        <v>2904000</v>
      </c>
      <c r="H24" s="284">
        <f>'623'!K109</f>
        <v>2916000</v>
      </c>
      <c r="I24" s="284">
        <f>'623'!L109</f>
        <v>2932000</v>
      </c>
      <c r="J24" s="284">
        <f>'623'!M109</f>
        <v>2904000</v>
      </c>
      <c r="K24" s="284">
        <f>'623'!N109</f>
        <v>5525000</v>
      </c>
      <c r="L24" s="284">
        <f>'623'!O109</f>
        <v>2904000</v>
      </c>
      <c r="M24" s="284">
        <f>'623'!P109</f>
        <v>108000</v>
      </c>
      <c r="N24" s="284">
        <f>'623'!Q109</f>
        <v>113000</v>
      </c>
      <c r="O24" s="285">
        <f t="shared" si="0"/>
        <v>41759000</v>
      </c>
      <c r="P24" s="289"/>
      <c r="Q24" s="287">
        <f>'623'!D109-O24</f>
        <v>0</v>
      </c>
      <c r="R24" s="290"/>
    </row>
    <row r="25" spans="1:18" customFormat="1">
      <c r="A25" s="283">
        <v>624</v>
      </c>
      <c r="B25" s="283" t="s">
        <v>982</v>
      </c>
      <c r="C25" s="284">
        <f>'624'!F109</f>
        <v>14050000</v>
      </c>
      <c r="D25" s="284">
        <f>'624'!G109</f>
        <v>3349000</v>
      </c>
      <c r="E25" s="284">
        <f>'624'!H109</f>
        <v>3394000</v>
      </c>
      <c r="F25" s="284">
        <f>'624'!I109</f>
        <v>4048000</v>
      </c>
      <c r="G25" s="284">
        <f>'624'!J109</f>
        <v>3349000</v>
      </c>
      <c r="H25" s="284">
        <f>'624'!K109</f>
        <v>3355000</v>
      </c>
      <c r="I25" s="284">
        <f>'624'!L109</f>
        <v>3386000</v>
      </c>
      <c r="J25" s="284">
        <f>'624'!M109</f>
        <v>3349000</v>
      </c>
      <c r="K25" s="284">
        <f>'624'!N109</f>
        <v>6151000</v>
      </c>
      <c r="L25" s="284">
        <f>'624'!O109</f>
        <v>3339000</v>
      </c>
      <c r="M25" s="284">
        <f>'624'!P109</f>
        <v>115000</v>
      </c>
      <c r="N25" s="284">
        <f>'624'!Q109</f>
        <v>105000</v>
      </c>
      <c r="O25" s="285">
        <f t="shared" si="0"/>
        <v>47990000</v>
      </c>
      <c r="P25" s="289"/>
      <c r="Q25" s="287">
        <f>'624'!D109-O25</f>
        <v>0</v>
      </c>
      <c r="R25" s="290"/>
    </row>
    <row r="26" spans="1:18" customFormat="1">
      <c r="A26" s="283">
        <v>625</v>
      </c>
      <c r="B26" s="283" t="s">
        <v>983</v>
      </c>
      <c r="C26" s="284">
        <f>'625'!F109</f>
        <v>6117000</v>
      </c>
      <c r="D26" s="284">
        <f>'625'!G109</f>
        <v>1431000</v>
      </c>
      <c r="E26" s="284">
        <f>'625'!H109</f>
        <v>1456000</v>
      </c>
      <c r="F26" s="284">
        <f>'625'!I109</f>
        <v>1749000</v>
      </c>
      <c r="G26" s="284">
        <f>'625'!J109</f>
        <v>1435000</v>
      </c>
      <c r="H26" s="284">
        <f>'625'!K109</f>
        <v>1435000</v>
      </c>
      <c r="I26" s="284">
        <f>'625'!L109</f>
        <v>1453000</v>
      </c>
      <c r="J26" s="284">
        <f>'625'!M109</f>
        <v>1435000</v>
      </c>
      <c r="K26" s="284">
        <f>'625'!N109</f>
        <v>2673000</v>
      </c>
      <c r="L26" s="284">
        <f>'625'!O109</f>
        <v>1433000</v>
      </c>
      <c r="M26" s="284">
        <f>'625'!P109</f>
        <v>68000</v>
      </c>
      <c r="N26" s="284">
        <f>'625'!Q109</f>
        <v>68000</v>
      </c>
      <c r="O26" s="285">
        <f t="shared" si="0"/>
        <v>20753000</v>
      </c>
      <c r="P26" s="289"/>
      <c r="Q26" s="287">
        <f>'625'!D109-O26</f>
        <v>0</v>
      </c>
      <c r="R26" s="290"/>
    </row>
    <row r="27" spans="1:18" customFormat="1">
      <c r="A27" s="283">
        <v>626</v>
      </c>
      <c r="B27" s="283" t="s">
        <v>984</v>
      </c>
      <c r="C27" s="284">
        <f>'626'!F109</f>
        <v>7635000</v>
      </c>
      <c r="D27" s="284">
        <f>'626'!G109</f>
        <v>1826000</v>
      </c>
      <c r="E27" s="284">
        <f>'626'!H109</f>
        <v>1850000</v>
      </c>
      <c r="F27" s="284">
        <f>'626'!I109</f>
        <v>2224000</v>
      </c>
      <c r="G27" s="284">
        <f>'626'!J109</f>
        <v>1826000</v>
      </c>
      <c r="H27" s="284">
        <f>'626'!K109</f>
        <v>1830000</v>
      </c>
      <c r="I27" s="284">
        <f>'626'!L109</f>
        <v>1846000</v>
      </c>
      <c r="J27" s="284">
        <f>'626'!M109</f>
        <v>1826000</v>
      </c>
      <c r="K27" s="284">
        <f>'626'!N109</f>
        <v>3423000</v>
      </c>
      <c r="L27" s="284">
        <f>'626'!O109</f>
        <v>1835000</v>
      </c>
      <c r="M27" s="284">
        <f>'626'!P109</f>
        <v>89000</v>
      </c>
      <c r="N27" s="284">
        <f>'626'!Q109</f>
        <v>79000</v>
      </c>
      <c r="O27" s="285">
        <f t="shared" si="0"/>
        <v>26289000</v>
      </c>
      <c r="P27" s="289"/>
      <c r="Q27" s="287">
        <f>'626'!D109-O27</f>
        <v>0</v>
      </c>
      <c r="R27" s="290"/>
    </row>
    <row r="28" spans="1:18" customFormat="1">
      <c r="A28" s="283">
        <v>627</v>
      </c>
      <c r="B28" s="283" t="s">
        <v>985</v>
      </c>
      <c r="C28" s="284">
        <f>'627'!F109</f>
        <v>5757000</v>
      </c>
      <c r="D28" s="284">
        <f>'627'!G109</f>
        <v>1361000</v>
      </c>
      <c r="E28" s="284">
        <f>'627'!H109</f>
        <v>1378000</v>
      </c>
      <c r="F28" s="284">
        <f>'627'!I109</f>
        <v>1658000</v>
      </c>
      <c r="G28" s="284">
        <f>'627'!J109</f>
        <v>1361000</v>
      </c>
      <c r="H28" s="284">
        <f>'627'!K109</f>
        <v>1361000</v>
      </c>
      <c r="I28" s="284">
        <f>'627'!L109</f>
        <v>1376000</v>
      </c>
      <c r="J28" s="284">
        <f>'627'!M109</f>
        <v>1361000</v>
      </c>
      <c r="K28" s="284">
        <f>'627'!N109</f>
        <v>2548000</v>
      </c>
      <c r="L28" s="284">
        <f>'627'!O109</f>
        <v>1352000</v>
      </c>
      <c r="M28" s="284">
        <f>'627'!P109</f>
        <v>71000</v>
      </c>
      <c r="N28" s="284">
        <f>'627'!Q109</f>
        <v>70000</v>
      </c>
      <c r="O28" s="285">
        <f t="shared" si="0"/>
        <v>19654000</v>
      </c>
      <c r="P28" s="289"/>
      <c r="Q28" s="287">
        <f>'627'!D109-O28</f>
        <v>0</v>
      </c>
      <c r="R28" s="290"/>
    </row>
    <row r="29" spans="1:18" customFormat="1">
      <c r="A29" s="283">
        <v>628</v>
      </c>
      <c r="B29" s="283" t="s">
        <v>986</v>
      </c>
      <c r="C29" s="284">
        <f>'628'!F109</f>
        <v>5936000</v>
      </c>
      <c r="D29" s="284">
        <f>'628'!G109</f>
        <v>1445000</v>
      </c>
      <c r="E29" s="284">
        <f>'628'!H109</f>
        <v>1462000</v>
      </c>
      <c r="F29" s="284">
        <f>'628'!I109</f>
        <v>1702000</v>
      </c>
      <c r="G29" s="284">
        <f>'628'!J109</f>
        <v>1445000</v>
      </c>
      <c r="H29" s="284">
        <f>'628'!K109</f>
        <v>1447000</v>
      </c>
      <c r="I29" s="284">
        <f>'628'!L109</f>
        <v>1460000</v>
      </c>
      <c r="J29" s="284">
        <f>'628'!M109</f>
        <v>1445000</v>
      </c>
      <c r="K29" s="284">
        <f>'628'!N109</f>
        <v>2473000</v>
      </c>
      <c r="L29" s="284">
        <f>'628'!O109</f>
        <v>1444000</v>
      </c>
      <c r="M29" s="284">
        <f>'628'!P109</f>
        <v>75000</v>
      </c>
      <c r="N29" s="284">
        <f>'628'!Q109</f>
        <v>61000</v>
      </c>
      <c r="O29" s="285">
        <f t="shared" si="0"/>
        <v>20395000</v>
      </c>
      <c r="P29" s="289"/>
      <c r="Q29" s="287">
        <f>'628'!D109-O29</f>
        <v>0</v>
      </c>
      <c r="R29" s="290"/>
    </row>
    <row r="30" spans="1:18" customFormat="1">
      <c r="A30" s="283">
        <v>629</v>
      </c>
      <c r="B30" s="283" t="s">
        <v>987</v>
      </c>
      <c r="C30" s="284">
        <f>'629'!F109</f>
        <v>6383000</v>
      </c>
      <c r="D30" s="284">
        <f>'629'!G109</f>
        <v>1548000</v>
      </c>
      <c r="E30" s="284">
        <f>'629'!H109</f>
        <v>1572000</v>
      </c>
      <c r="F30" s="284">
        <f>'629'!I109</f>
        <v>1888000</v>
      </c>
      <c r="G30" s="284">
        <f>'629'!J109</f>
        <v>1548000</v>
      </c>
      <c r="H30" s="284">
        <f>'629'!K109</f>
        <v>1552000</v>
      </c>
      <c r="I30" s="284">
        <f>'629'!L109</f>
        <v>1572000</v>
      </c>
      <c r="J30" s="284">
        <f>'629'!M109</f>
        <v>1548000</v>
      </c>
      <c r="K30" s="284">
        <f>'629'!N109</f>
        <v>2910000</v>
      </c>
      <c r="L30" s="284">
        <f>'629'!O109</f>
        <v>1548000</v>
      </c>
      <c r="M30" s="284">
        <f>'629'!P109</f>
        <v>82000</v>
      </c>
      <c r="N30" s="284">
        <f>'629'!Q109</f>
        <v>85000</v>
      </c>
      <c r="O30" s="285">
        <f t="shared" si="0"/>
        <v>22236000</v>
      </c>
      <c r="P30" s="289"/>
      <c r="Q30" s="287">
        <f>'629'!D109-O30</f>
        <v>0</v>
      </c>
      <c r="R30" s="290"/>
    </row>
    <row r="31" spans="1:18" customFormat="1">
      <c r="A31" s="283">
        <v>630</v>
      </c>
      <c r="B31" s="283" t="s">
        <v>988</v>
      </c>
      <c r="C31" s="284">
        <f>'630'!F109</f>
        <v>5078000</v>
      </c>
      <c r="D31" s="284">
        <f>'630'!G109</f>
        <v>1201000</v>
      </c>
      <c r="E31" s="284">
        <f>'630'!H109</f>
        <v>1221000</v>
      </c>
      <c r="F31" s="284">
        <f>'630'!I109</f>
        <v>1470000</v>
      </c>
      <c r="G31" s="284">
        <f>'630'!J109</f>
        <v>1204000</v>
      </c>
      <c r="H31" s="284">
        <f>'630'!K109</f>
        <v>1204000</v>
      </c>
      <c r="I31" s="284">
        <f>'630'!L109</f>
        <v>1222000</v>
      </c>
      <c r="J31" s="284">
        <f>'630'!M109</f>
        <v>1204000</v>
      </c>
      <c r="K31" s="284">
        <f>'630'!N109</f>
        <v>2244000</v>
      </c>
      <c r="L31" s="284">
        <f>'630'!O109</f>
        <v>1189000</v>
      </c>
      <c r="M31" s="284">
        <f>'630'!P109</f>
        <v>70000</v>
      </c>
      <c r="N31" s="284">
        <f>'630'!Q109</f>
        <v>76000</v>
      </c>
      <c r="O31" s="285">
        <f t="shared" si="0"/>
        <v>17383000</v>
      </c>
      <c r="P31" s="289"/>
      <c r="Q31" s="287">
        <f>'630'!D109-O31</f>
        <v>0</v>
      </c>
      <c r="R31" s="290"/>
    </row>
    <row r="32" spans="1:18" customFormat="1">
      <c r="A32" s="283">
        <v>631</v>
      </c>
      <c r="B32" s="283" t="s">
        <v>989</v>
      </c>
      <c r="C32" s="284">
        <f>'631'!F109</f>
        <v>5719000</v>
      </c>
      <c r="D32" s="284">
        <f>'631'!G109</f>
        <v>1378000</v>
      </c>
      <c r="E32" s="284">
        <f>'631'!H109</f>
        <v>1399000</v>
      </c>
      <c r="F32" s="284">
        <f>'631'!I109</f>
        <v>1660000</v>
      </c>
      <c r="G32" s="284">
        <f>'631'!J109</f>
        <v>1378000</v>
      </c>
      <c r="H32" s="284">
        <f>'631'!K109</f>
        <v>1380000</v>
      </c>
      <c r="I32" s="284">
        <f>'631'!L109</f>
        <v>1391000</v>
      </c>
      <c r="J32" s="284">
        <f>'631'!M109</f>
        <v>1378000</v>
      </c>
      <c r="K32" s="284">
        <f>'631'!N109</f>
        <v>2507000</v>
      </c>
      <c r="L32" s="284">
        <f>'631'!O109</f>
        <v>1384000</v>
      </c>
      <c r="M32" s="284">
        <f>'631'!P109</f>
        <v>76000</v>
      </c>
      <c r="N32" s="284">
        <f>'631'!Q109</f>
        <v>71000</v>
      </c>
      <c r="O32" s="285">
        <f t="shared" si="0"/>
        <v>19721000</v>
      </c>
      <c r="P32" s="291"/>
      <c r="Q32" s="287">
        <f>'631'!D109-O32</f>
        <v>0</v>
      </c>
      <c r="R32" s="290"/>
    </row>
    <row r="33" spans="1:18" customFormat="1">
      <c r="A33" s="283">
        <v>632</v>
      </c>
      <c r="B33" s="283" t="s">
        <v>990</v>
      </c>
      <c r="C33" s="284">
        <f>'632'!F109</f>
        <v>4712000</v>
      </c>
      <c r="D33" s="284">
        <f>'632'!G109</f>
        <v>1111000</v>
      </c>
      <c r="E33" s="284">
        <f>'632'!H109</f>
        <v>1128000</v>
      </c>
      <c r="F33" s="284">
        <f>'632'!I109</f>
        <v>1391000</v>
      </c>
      <c r="G33" s="284">
        <f>'632'!J109</f>
        <v>1111000</v>
      </c>
      <c r="H33" s="284">
        <f>'632'!K109</f>
        <v>1113000</v>
      </c>
      <c r="I33" s="284">
        <f>'632'!L109</f>
        <v>1122000</v>
      </c>
      <c r="J33" s="284">
        <f>'632'!M109</f>
        <v>1111000</v>
      </c>
      <c r="K33" s="284">
        <f>'632'!N109</f>
        <v>2232000</v>
      </c>
      <c r="L33" s="284">
        <f>'632'!O109</f>
        <v>1109000</v>
      </c>
      <c r="M33" s="284">
        <f>'632'!P109</f>
        <v>67000</v>
      </c>
      <c r="N33" s="284">
        <f>'632'!Q109</f>
        <v>58000</v>
      </c>
      <c r="O33" s="285">
        <f t="shared" si="0"/>
        <v>16265000</v>
      </c>
      <c r="P33" s="292"/>
      <c r="Q33" s="287">
        <f>'632'!D109-O33</f>
        <v>0</v>
      </c>
      <c r="R33" s="293"/>
    </row>
    <row r="34" spans="1:18" customFormat="1">
      <c r="A34" s="283">
        <v>633</v>
      </c>
      <c r="B34" s="283" t="s">
        <v>991</v>
      </c>
      <c r="C34" s="284">
        <f>'633'!F109</f>
        <v>10115000</v>
      </c>
      <c r="D34" s="284">
        <f>'633'!G109</f>
        <v>2423000</v>
      </c>
      <c r="E34" s="284">
        <f>'633'!H109</f>
        <v>2464000</v>
      </c>
      <c r="F34" s="284">
        <f>'633'!I109</f>
        <v>2971000</v>
      </c>
      <c r="G34" s="284">
        <f>'633'!J109</f>
        <v>2433000</v>
      </c>
      <c r="H34" s="284">
        <f>'633'!K109</f>
        <v>2441000</v>
      </c>
      <c r="I34" s="284">
        <f>'633'!L109</f>
        <v>2462000</v>
      </c>
      <c r="J34" s="284">
        <f>'633'!M109</f>
        <v>2433000</v>
      </c>
      <c r="K34" s="284">
        <f>'633'!N109</f>
        <v>4520000</v>
      </c>
      <c r="L34" s="284">
        <f>'633'!O109</f>
        <v>2424000</v>
      </c>
      <c r="M34" s="284">
        <f>'633'!P109</f>
        <v>118000</v>
      </c>
      <c r="N34" s="284">
        <f>'633'!Q109</f>
        <v>103000</v>
      </c>
      <c r="O34" s="285">
        <f t="shared" si="0"/>
        <v>34907000</v>
      </c>
      <c r="P34" s="289"/>
      <c r="Q34" s="287">
        <f>'633'!D109-O34</f>
        <v>0</v>
      </c>
      <c r="R34" s="293"/>
    </row>
    <row r="35" spans="1:18" customFormat="1">
      <c r="A35" s="283">
        <v>634</v>
      </c>
      <c r="B35" s="283" t="s">
        <v>992</v>
      </c>
      <c r="C35" s="284">
        <f>'634'!F109</f>
        <v>5854000</v>
      </c>
      <c r="D35" s="284">
        <f>'634'!G109</f>
        <v>1381000</v>
      </c>
      <c r="E35" s="284">
        <f>'634'!H109</f>
        <v>1399000</v>
      </c>
      <c r="F35" s="284">
        <f>'634'!I109</f>
        <v>1653000</v>
      </c>
      <c r="G35" s="284">
        <f>'634'!J109</f>
        <v>1385000</v>
      </c>
      <c r="H35" s="284">
        <f>'634'!K109</f>
        <v>1393000</v>
      </c>
      <c r="I35" s="284">
        <f>'634'!L109</f>
        <v>1403000</v>
      </c>
      <c r="J35" s="284">
        <f>'634'!M109</f>
        <v>1385000</v>
      </c>
      <c r="K35" s="284">
        <f>'634'!N109</f>
        <v>2445000</v>
      </c>
      <c r="L35" s="284">
        <f>'634'!O109</f>
        <v>1374000</v>
      </c>
      <c r="M35" s="284">
        <f>'634'!P109</f>
        <v>73000</v>
      </c>
      <c r="N35" s="284">
        <f>'634'!Q109</f>
        <v>54000</v>
      </c>
      <c r="O35" s="285">
        <f t="shared" si="0"/>
        <v>19799000</v>
      </c>
      <c r="P35" s="289"/>
      <c r="Q35" s="287">
        <f>'634'!D109-O35</f>
        <v>0</v>
      </c>
      <c r="R35" s="293"/>
    </row>
    <row r="36" spans="1:18" customFormat="1">
      <c r="A36" s="283">
        <v>635</v>
      </c>
      <c r="B36" s="283" t="s">
        <v>993</v>
      </c>
      <c r="C36" s="284">
        <f>'635'!F109</f>
        <v>4846000</v>
      </c>
      <c r="D36" s="284">
        <f>'635'!G109</f>
        <v>1188000</v>
      </c>
      <c r="E36" s="284">
        <f>'635'!H109</f>
        <v>1195000</v>
      </c>
      <c r="F36" s="284">
        <f>'635'!I109</f>
        <v>1360000</v>
      </c>
      <c r="G36" s="284">
        <f>'635'!J109</f>
        <v>1188000</v>
      </c>
      <c r="H36" s="284">
        <f>'635'!K109</f>
        <v>1188000</v>
      </c>
      <c r="I36" s="284">
        <f>'635'!L109</f>
        <v>1201000</v>
      </c>
      <c r="J36" s="284">
        <f>'635'!M109</f>
        <v>1188000</v>
      </c>
      <c r="K36" s="284">
        <f>'635'!N109</f>
        <v>1874000</v>
      </c>
      <c r="L36" s="284">
        <f>'635'!O109</f>
        <v>1188000</v>
      </c>
      <c r="M36" s="284">
        <f>'635'!P109</f>
        <v>71000</v>
      </c>
      <c r="N36" s="284">
        <f>'635'!Q109</f>
        <v>74000</v>
      </c>
      <c r="O36" s="285">
        <f t="shared" si="0"/>
        <v>16561000</v>
      </c>
      <c r="P36" s="289"/>
      <c r="Q36" s="287">
        <f>'635'!D109-O36</f>
        <v>0</v>
      </c>
      <c r="R36" s="290"/>
    </row>
    <row r="37" spans="1:18" customFormat="1">
      <c r="A37" s="283">
        <v>636</v>
      </c>
      <c r="B37" s="283" t="s">
        <v>994</v>
      </c>
      <c r="C37" s="284">
        <f>'636'!F109</f>
        <v>6112000</v>
      </c>
      <c r="D37" s="284">
        <f>'636'!G109</f>
        <v>1461000</v>
      </c>
      <c r="E37" s="284">
        <f>'636'!H109</f>
        <v>1475000</v>
      </c>
      <c r="F37" s="284">
        <f>'636'!I109</f>
        <v>1750000</v>
      </c>
      <c r="G37" s="284">
        <f>'636'!J109</f>
        <v>1461000</v>
      </c>
      <c r="H37" s="284">
        <f>'636'!K109</f>
        <v>1463000</v>
      </c>
      <c r="I37" s="284">
        <f>'636'!L109</f>
        <v>1477000</v>
      </c>
      <c r="J37" s="284">
        <f>'636'!M109</f>
        <v>1461000</v>
      </c>
      <c r="K37" s="284">
        <f>'636'!N109</f>
        <v>2619000</v>
      </c>
      <c r="L37" s="284">
        <f>'636'!O109</f>
        <v>1472000</v>
      </c>
      <c r="M37" s="284">
        <f>'636'!P109</f>
        <v>72000</v>
      </c>
      <c r="N37" s="284">
        <f>'636'!Q109</f>
        <v>64000</v>
      </c>
      <c r="O37" s="285">
        <f t="shared" si="0"/>
        <v>20887000</v>
      </c>
      <c r="P37" s="289"/>
      <c r="Q37" s="287">
        <f>'636'!D109-O37</f>
        <v>0</v>
      </c>
      <c r="R37" s="290"/>
    </row>
    <row r="38" spans="1:18" customFormat="1">
      <c r="A38" s="283">
        <v>638</v>
      </c>
      <c r="B38" s="283" t="s">
        <v>995</v>
      </c>
      <c r="C38" s="284">
        <f>'638'!F109</f>
        <v>5371000</v>
      </c>
      <c r="D38" s="284">
        <f>'638'!G109</f>
        <v>1278000</v>
      </c>
      <c r="E38" s="284">
        <f>'638'!H109</f>
        <v>1304000</v>
      </c>
      <c r="F38" s="284">
        <f>'638'!I109</f>
        <v>1580000</v>
      </c>
      <c r="G38" s="284">
        <f>'638'!J109</f>
        <v>1283000</v>
      </c>
      <c r="H38" s="284">
        <f>'638'!K109</f>
        <v>1285000</v>
      </c>
      <c r="I38" s="284">
        <f>'638'!L109</f>
        <v>1319000</v>
      </c>
      <c r="J38" s="284">
        <f>'638'!M109</f>
        <v>1283000</v>
      </c>
      <c r="K38" s="284">
        <f>'638'!N109</f>
        <v>2448000</v>
      </c>
      <c r="L38" s="284">
        <f>'638'!O109</f>
        <v>1280000</v>
      </c>
      <c r="M38" s="284">
        <f>'638'!P109</f>
        <v>73000</v>
      </c>
      <c r="N38" s="284">
        <f>'638'!Q109</f>
        <v>78000</v>
      </c>
      <c r="O38" s="285">
        <f t="shared" si="0"/>
        <v>18582000</v>
      </c>
      <c r="P38" s="289"/>
      <c r="Q38" s="287">
        <f>'638'!D109-O38</f>
        <v>0</v>
      </c>
      <c r="R38" s="290"/>
    </row>
    <row r="39" spans="1:18" customFormat="1">
      <c r="A39" s="283">
        <v>639</v>
      </c>
      <c r="B39" s="283" t="s">
        <v>996</v>
      </c>
      <c r="C39" s="284">
        <f>'639'!F109</f>
        <v>6012000</v>
      </c>
      <c r="D39" s="284">
        <f>'639'!G109</f>
        <v>1400000</v>
      </c>
      <c r="E39" s="284">
        <f>'639'!H109</f>
        <v>1417000</v>
      </c>
      <c r="F39" s="284">
        <f>'639'!I109</f>
        <v>1724000</v>
      </c>
      <c r="G39" s="284">
        <f>'639'!J109</f>
        <v>1400000</v>
      </c>
      <c r="H39" s="284">
        <f>'639'!K109</f>
        <v>1404000</v>
      </c>
      <c r="I39" s="284">
        <f>'639'!L109</f>
        <v>1417000</v>
      </c>
      <c r="J39" s="284">
        <f>'639'!M109</f>
        <v>1400000</v>
      </c>
      <c r="K39" s="284">
        <f>'639'!N109</f>
        <v>2701000</v>
      </c>
      <c r="L39" s="284">
        <f>'639'!O109</f>
        <v>1398000</v>
      </c>
      <c r="M39" s="284">
        <f>'639'!P109</f>
        <v>64000</v>
      </c>
      <c r="N39" s="284">
        <f>'639'!Q109</f>
        <v>62000</v>
      </c>
      <c r="O39" s="285">
        <f t="shared" si="0"/>
        <v>20399000</v>
      </c>
      <c r="P39" s="289"/>
      <c r="Q39" s="287">
        <f>'639'!D109-O39</f>
        <v>0</v>
      </c>
      <c r="R39" s="290"/>
    </row>
    <row r="40" spans="1:18" customFormat="1">
      <c r="A40" s="283">
        <v>641</v>
      </c>
      <c r="B40" s="283" t="s">
        <v>997</v>
      </c>
      <c r="C40" s="284">
        <f>'641'!F109</f>
        <v>7864000</v>
      </c>
      <c r="D40" s="284">
        <f>'641'!G109</f>
        <v>1891000</v>
      </c>
      <c r="E40" s="284">
        <f>'641'!H109</f>
        <v>1925000</v>
      </c>
      <c r="F40" s="284">
        <f>'641'!I109</f>
        <v>2284000</v>
      </c>
      <c r="G40" s="284">
        <f>'641'!J109</f>
        <v>1897000</v>
      </c>
      <c r="H40" s="284">
        <f>'641'!K109</f>
        <v>1903000</v>
      </c>
      <c r="I40" s="284">
        <f>'641'!L109</f>
        <v>1920000</v>
      </c>
      <c r="J40" s="284">
        <f>'641'!M109</f>
        <v>1897000</v>
      </c>
      <c r="K40" s="284">
        <f>'641'!N109</f>
        <v>3428000</v>
      </c>
      <c r="L40" s="284">
        <f>'641'!O109</f>
        <v>1884000</v>
      </c>
      <c r="M40" s="284">
        <f>'641'!P109</f>
        <v>89000</v>
      </c>
      <c r="N40" s="284">
        <f>'641'!Q109</f>
        <v>88000</v>
      </c>
      <c r="O40" s="285">
        <f t="shared" si="0"/>
        <v>27070000</v>
      </c>
      <c r="P40" s="289"/>
      <c r="Q40" s="287">
        <f>'641'!D109-O40</f>
        <v>0</v>
      </c>
      <c r="R40" s="290"/>
    </row>
    <row r="41" spans="1:18" customFormat="1">
      <c r="A41" s="283">
        <v>642</v>
      </c>
      <c r="B41" s="283" t="s">
        <v>998</v>
      </c>
      <c r="C41" s="284">
        <f>'642'!F109</f>
        <v>6287000</v>
      </c>
      <c r="D41" s="284">
        <f>'642'!G109</f>
        <v>1537000</v>
      </c>
      <c r="E41" s="284">
        <f>'642'!H109</f>
        <v>1558000</v>
      </c>
      <c r="F41" s="284">
        <f>'642'!I109</f>
        <v>1844000</v>
      </c>
      <c r="G41" s="284">
        <f>'642'!J109</f>
        <v>1541000</v>
      </c>
      <c r="H41" s="284">
        <f>'642'!K109</f>
        <v>1545000</v>
      </c>
      <c r="I41" s="284">
        <f>'642'!L109</f>
        <v>1637000</v>
      </c>
      <c r="J41" s="284">
        <f>'642'!M109</f>
        <v>1541000</v>
      </c>
      <c r="K41" s="284">
        <f>'642'!N109</f>
        <v>2715000</v>
      </c>
      <c r="L41" s="284">
        <f>'642'!O109</f>
        <v>1543000</v>
      </c>
      <c r="M41" s="284">
        <f>'642'!P109</f>
        <v>76000</v>
      </c>
      <c r="N41" s="284">
        <f>'642'!Q109</f>
        <v>78000</v>
      </c>
      <c r="O41" s="285">
        <f t="shared" si="0"/>
        <v>21902000</v>
      </c>
      <c r="P41" s="289"/>
      <c r="Q41" s="287">
        <f>'642'!D109-O41</f>
        <v>0</v>
      </c>
      <c r="R41" s="290"/>
    </row>
    <row r="42" spans="1:18" customFormat="1">
      <c r="A42" s="283">
        <v>645</v>
      </c>
      <c r="B42" s="283" t="s">
        <v>999</v>
      </c>
      <c r="C42" s="284">
        <f>'645'!F109</f>
        <v>6753000</v>
      </c>
      <c r="D42" s="284">
        <f>'645'!G109</f>
        <v>1633000</v>
      </c>
      <c r="E42" s="284">
        <f>'645'!H109</f>
        <v>1659000</v>
      </c>
      <c r="F42" s="284">
        <f>'645'!I109</f>
        <v>1983000</v>
      </c>
      <c r="G42" s="284">
        <f>'645'!J109</f>
        <v>1638000</v>
      </c>
      <c r="H42" s="284">
        <f>'645'!K109</f>
        <v>1644000</v>
      </c>
      <c r="I42" s="284">
        <f>'645'!L109</f>
        <v>1656000</v>
      </c>
      <c r="J42" s="284">
        <f>'645'!M109</f>
        <v>1638000</v>
      </c>
      <c r="K42" s="284">
        <f>'645'!N109</f>
        <v>3010000</v>
      </c>
      <c r="L42" s="284">
        <f>'645'!O109</f>
        <v>1635000</v>
      </c>
      <c r="M42" s="284">
        <f>'645'!P109</f>
        <v>75000</v>
      </c>
      <c r="N42" s="284">
        <f>'645'!Q109</f>
        <v>66000</v>
      </c>
      <c r="O42" s="285">
        <f t="shared" si="0"/>
        <v>23390000</v>
      </c>
      <c r="P42" s="289"/>
      <c r="Q42" s="287">
        <f>'645'!D109-O42</f>
        <v>0</v>
      </c>
      <c r="R42" s="290"/>
    </row>
    <row r="43" spans="1:18" customFormat="1">
      <c r="A43" s="283">
        <v>647</v>
      </c>
      <c r="B43" s="283" t="s">
        <v>1000</v>
      </c>
      <c r="C43" s="284">
        <f>'647'!F109</f>
        <v>12217000</v>
      </c>
      <c r="D43" s="284">
        <f>'647'!G109</f>
        <v>2911000</v>
      </c>
      <c r="E43" s="284">
        <f>'647'!H109</f>
        <v>2946000</v>
      </c>
      <c r="F43" s="284">
        <f>'647'!I109</f>
        <v>3404000</v>
      </c>
      <c r="G43" s="284">
        <f>'647'!J109</f>
        <v>2918000</v>
      </c>
      <c r="H43" s="284">
        <f>'647'!K109</f>
        <v>2924000</v>
      </c>
      <c r="I43" s="284">
        <f>'647'!L109</f>
        <v>2956000</v>
      </c>
      <c r="J43" s="284">
        <f>'647'!M109</f>
        <v>2918000</v>
      </c>
      <c r="K43" s="284">
        <f>'647'!N109</f>
        <v>4795000</v>
      </c>
      <c r="L43" s="284">
        <f>'647'!O109</f>
        <v>2918000</v>
      </c>
      <c r="M43" s="284">
        <f>'647'!P109</f>
        <v>122000</v>
      </c>
      <c r="N43" s="284">
        <f>'647'!Q109</f>
        <v>128000</v>
      </c>
      <c r="O43" s="285">
        <f t="shared" si="0"/>
        <v>41157000</v>
      </c>
      <c r="P43" s="289"/>
      <c r="Q43" s="287">
        <f>'647'!D109-O43</f>
        <v>0</v>
      </c>
      <c r="R43" s="290"/>
    </row>
    <row r="44" spans="1:18" customFormat="1">
      <c r="A44" s="283">
        <v>648</v>
      </c>
      <c r="B44" s="283" t="s">
        <v>1001</v>
      </c>
      <c r="C44" s="284">
        <f>'648'!F109</f>
        <v>5126000</v>
      </c>
      <c r="D44" s="284">
        <f>'648'!G109</f>
        <v>1258000</v>
      </c>
      <c r="E44" s="284">
        <f>'648'!H109</f>
        <v>1275000</v>
      </c>
      <c r="F44" s="284">
        <f>'648'!I109</f>
        <v>1431000</v>
      </c>
      <c r="G44" s="284">
        <f>'648'!J109</f>
        <v>1258000</v>
      </c>
      <c r="H44" s="284">
        <f>'648'!K109</f>
        <v>1260000</v>
      </c>
      <c r="I44" s="284">
        <f>'648'!L109</f>
        <v>1274000</v>
      </c>
      <c r="J44" s="284">
        <f>'648'!M109</f>
        <v>1258000</v>
      </c>
      <c r="K44" s="284">
        <f>'648'!N109</f>
        <v>1951000</v>
      </c>
      <c r="L44" s="284">
        <f>'648'!O109</f>
        <v>1259000</v>
      </c>
      <c r="M44" s="284">
        <f>'648'!P109</f>
        <v>85000</v>
      </c>
      <c r="N44" s="284">
        <f>'648'!Q109</f>
        <v>79000</v>
      </c>
      <c r="O44" s="285">
        <f t="shared" si="0"/>
        <v>17514000</v>
      </c>
      <c r="P44" s="289"/>
      <c r="Q44" s="287">
        <f>'648'!D109-O44</f>
        <v>0</v>
      </c>
      <c r="R44" s="290"/>
    </row>
    <row r="45" spans="1:18" customFormat="1">
      <c r="A45" s="283">
        <v>649</v>
      </c>
      <c r="B45" s="283" t="s">
        <v>1002</v>
      </c>
      <c r="C45" s="284">
        <f>'649'!F109</f>
        <v>3919000</v>
      </c>
      <c r="D45" s="284">
        <f>'649'!G109</f>
        <v>961000</v>
      </c>
      <c r="E45" s="284">
        <f>'649'!H109</f>
        <v>968000</v>
      </c>
      <c r="F45" s="284">
        <f>'649'!I109</f>
        <v>1054000</v>
      </c>
      <c r="G45" s="284">
        <f>'649'!J109</f>
        <v>961000</v>
      </c>
      <c r="H45" s="284">
        <f>'649'!K109</f>
        <v>969000</v>
      </c>
      <c r="I45" s="284">
        <f>'649'!L109</f>
        <v>975000</v>
      </c>
      <c r="J45" s="284">
        <f>'649'!M109</f>
        <v>961000</v>
      </c>
      <c r="K45" s="284">
        <f>'649'!N109</f>
        <v>1343000</v>
      </c>
      <c r="L45" s="284">
        <f>'649'!O109</f>
        <v>958000</v>
      </c>
      <c r="M45" s="284">
        <f>'649'!P109</f>
        <v>68000</v>
      </c>
      <c r="N45" s="284">
        <f>'649'!Q109</f>
        <v>65000</v>
      </c>
      <c r="O45" s="285">
        <f t="shared" si="0"/>
        <v>13202000</v>
      </c>
      <c r="P45" s="289"/>
      <c r="Q45" s="287">
        <f>'649'!D109-O45</f>
        <v>0</v>
      </c>
      <c r="R45" s="290"/>
    </row>
    <row r="46" spans="1:18" customFormat="1">
      <c r="A46" s="283">
        <v>650</v>
      </c>
      <c r="B46" s="283" t="s">
        <v>1003</v>
      </c>
      <c r="C46" s="284">
        <f>'650'!F109</f>
        <v>4049000</v>
      </c>
      <c r="D46" s="284">
        <f>'650'!G109</f>
        <v>957000</v>
      </c>
      <c r="E46" s="284">
        <f>'650'!H109</f>
        <v>967000</v>
      </c>
      <c r="F46" s="284">
        <f>'650'!I109</f>
        <v>1146000</v>
      </c>
      <c r="G46" s="284">
        <f>'650'!J109</f>
        <v>957000</v>
      </c>
      <c r="H46" s="284">
        <f>'650'!K109</f>
        <v>961000</v>
      </c>
      <c r="I46" s="284">
        <f>'650'!L109</f>
        <v>969000</v>
      </c>
      <c r="J46" s="284">
        <f>'650'!M109</f>
        <v>957000</v>
      </c>
      <c r="K46" s="284">
        <f>'650'!N109</f>
        <v>1716000</v>
      </c>
      <c r="L46" s="284">
        <f>'650'!O109</f>
        <v>955000</v>
      </c>
      <c r="M46" s="284">
        <f>'650'!P109</f>
        <v>67000</v>
      </c>
      <c r="N46" s="284">
        <f>'650'!Q109</f>
        <v>58000</v>
      </c>
      <c r="O46" s="285">
        <f t="shared" si="0"/>
        <v>13759000</v>
      </c>
      <c r="P46" s="289"/>
      <c r="Q46" s="287">
        <f>'650'!D109-O46</f>
        <v>0</v>
      </c>
      <c r="R46" s="290"/>
    </row>
    <row r="47" spans="1:18" customFormat="1">
      <c r="A47" s="283">
        <v>651</v>
      </c>
      <c r="B47" s="283" t="s">
        <v>1004</v>
      </c>
      <c r="C47" s="284">
        <f>'651'!F109</f>
        <v>5239000</v>
      </c>
      <c r="D47" s="284">
        <f>'651'!G109</f>
        <v>1274000</v>
      </c>
      <c r="E47" s="284">
        <f>'651'!H109</f>
        <v>1288000</v>
      </c>
      <c r="F47" s="284">
        <f>'651'!I109</f>
        <v>1502000</v>
      </c>
      <c r="G47" s="284">
        <f>'651'!J109</f>
        <v>1274000</v>
      </c>
      <c r="H47" s="284">
        <f>'651'!K109</f>
        <v>1274000</v>
      </c>
      <c r="I47" s="284">
        <f>'651'!L109</f>
        <v>1316000</v>
      </c>
      <c r="J47" s="284">
        <f>'651'!M109</f>
        <v>1274000</v>
      </c>
      <c r="K47" s="284">
        <f>'651'!N109</f>
        <v>2184000</v>
      </c>
      <c r="L47" s="284">
        <f>'651'!O109</f>
        <v>1276000</v>
      </c>
      <c r="M47" s="284">
        <f>'651'!P109</f>
        <v>67000</v>
      </c>
      <c r="N47" s="284">
        <f>'651'!Q109</f>
        <v>55000</v>
      </c>
      <c r="O47" s="285">
        <f t="shared" si="0"/>
        <v>18023000</v>
      </c>
      <c r="P47" s="289"/>
      <c r="Q47" s="287">
        <f>'651'!D109-O47</f>
        <v>0</v>
      </c>
      <c r="R47" s="290"/>
    </row>
    <row r="48" spans="1:18" customFormat="1">
      <c r="A48" s="283">
        <v>652</v>
      </c>
      <c r="B48" s="283" t="s">
        <v>1005</v>
      </c>
      <c r="C48" s="284">
        <f>'652'!F109</f>
        <v>5842000</v>
      </c>
      <c r="D48" s="284">
        <f>'652'!G109</f>
        <v>1414000</v>
      </c>
      <c r="E48" s="284">
        <f>'652'!H109</f>
        <v>1428000</v>
      </c>
      <c r="F48" s="284">
        <f>'652'!I109</f>
        <v>1695000</v>
      </c>
      <c r="G48" s="284">
        <f>'652'!J109</f>
        <v>1414000</v>
      </c>
      <c r="H48" s="284">
        <f>'652'!K109</f>
        <v>1416000</v>
      </c>
      <c r="I48" s="284">
        <f>'652'!L109</f>
        <v>1429000</v>
      </c>
      <c r="J48" s="284">
        <f>'652'!M109</f>
        <v>1414000</v>
      </c>
      <c r="K48" s="284">
        <f>'652'!N109</f>
        <v>2540000</v>
      </c>
      <c r="L48" s="284">
        <f>'652'!O109</f>
        <v>1417000</v>
      </c>
      <c r="M48" s="284">
        <f>'652'!P109</f>
        <v>76000</v>
      </c>
      <c r="N48" s="284">
        <f>'652'!Q109</f>
        <v>62000</v>
      </c>
      <c r="O48" s="285">
        <f t="shared" si="0"/>
        <v>20147000</v>
      </c>
      <c r="P48" s="289"/>
      <c r="Q48" s="287">
        <f>'652'!D109-O48</f>
        <v>0</v>
      </c>
      <c r="R48" s="290"/>
    </row>
    <row r="49" spans="1:18" customFormat="1">
      <c r="A49" s="283">
        <v>653</v>
      </c>
      <c r="B49" s="283" t="s">
        <v>1006</v>
      </c>
      <c r="C49" s="284">
        <f>'653'!F109</f>
        <v>5335000</v>
      </c>
      <c r="D49" s="284">
        <f>'653'!G109</f>
        <v>1282000</v>
      </c>
      <c r="E49" s="284">
        <f>'653'!H109</f>
        <v>1289000</v>
      </c>
      <c r="F49" s="284">
        <f>'653'!I109</f>
        <v>1459000</v>
      </c>
      <c r="G49" s="284">
        <f>'653'!J109</f>
        <v>1282000</v>
      </c>
      <c r="H49" s="284">
        <f>'653'!K109</f>
        <v>1286000</v>
      </c>
      <c r="I49" s="284">
        <f>'653'!L109</f>
        <v>1299000</v>
      </c>
      <c r="J49" s="284">
        <f>'653'!M109</f>
        <v>1282000</v>
      </c>
      <c r="K49" s="284">
        <f>'653'!N109</f>
        <v>1994000</v>
      </c>
      <c r="L49" s="284">
        <f>'653'!O109</f>
        <v>1284000</v>
      </c>
      <c r="M49" s="284">
        <f>'653'!P109</f>
        <v>67000</v>
      </c>
      <c r="N49" s="284">
        <f>'653'!Q109</f>
        <v>61000</v>
      </c>
      <c r="O49" s="285">
        <f t="shared" si="0"/>
        <v>17920000</v>
      </c>
      <c r="P49" s="289"/>
      <c r="Q49" s="287">
        <f>'653'!D109-O49</f>
        <v>0</v>
      </c>
      <c r="R49" s="290"/>
    </row>
    <row r="50" spans="1:18" customFormat="1">
      <c r="A50" s="283">
        <v>654</v>
      </c>
      <c r="B50" s="283" t="s">
        <v>1007</v>
      </c>
      <c r="C50" s="284">
        <f>'654'!F109</f>
        <v>5924000</v>
      </c>
      <c r="D50" s="284">
        <f>'654'!G109</f>
        <v>1455000</v>
      </c>
      <c r="E50" s="284">
        <f>'654'!H109</f>
        <v>1469000</v>
      </c>
      <c r="F50" s="284">
        <f>'654'!I109</f>
        <v>1685000</v>
      </c>
      <c r="G50" s="284">
        <f>'654'!J109</f>
        <v>1459000</v>
      </c>
      <c r="H50" s="284">
        <f>'654'!K109</f>
        <v>1461000</v>
      </c>
      <c r="I50" s="284">
        <f>'654'!L109</f>
        <v>1479000</v>
      </c>
      <c r="J50" s="284">
        <f>'654'!M109</f>
        <v>1459000</v>
      </c>
      <c r="K50" s="284">
        <f>'654'!N109</f>
        <v>2342000</v>
      </c>
      <c r="L50" s="284">
        <f>'654'!O109</f>
        <v>1452000</v>
      </c>
      <c r="M50" s="284">
        <f>'654'!P109</f>
        <v>82000</v>
      </c>
      <c r="N50" s="284">
        <f>'654'!Q109</f>
        <v>77000</v>
      </c>
      <c r="O50" s="285">
        <f t="shared" si="0"/>
        <v>20344000</v>
      </c>
      <c r="P50" s="289"/>
      <c r="Q50" s="287">
        <f>'654'!D109-O50</f>
        <v>0</v>
      </c>
      <c r="R50" s="290"/>
    </row>
    <row r="51" spans="1:18" customFormat="1">
      <c r="A51" s="283">
        <v>655</v>
      </c>
      <c r="B51" s="283" t="s">
        <v>1008</v>
      </c>
      <c r="C51" s="284">
        <f>'655'!F109</f>
        <v>4079000</v>
      </c>
      <c r="D51" s="284">
        <f>'655'!G109</f>
        <v>979000</v>
      </c>
      <c r="E51" s="284">
        <f>'655'!H109</f>
        <v>989000</v>
      </c>
      <c r="F51" s="284">
        <f>'655'!I109</f>
        <v>1136000</v>
      </c>
      <c r="G51" s="284">
        <f>'655'!J109</f>
        <v>979000</v>
      </c>
      <c r="H51" s="284">
        <f>'655'!K109</f>
        <v>979000</v>
      </c>
      <c r="I51" s="284">
        <f>'655'!L109</f>
        <v>991000</v>
      </c>
      <c r="J51" s="284">
        <f>'655'!M109</f>
        <v>979000</v>
      </c>
      <c r="K51" s="284">
        <f>'655'!N109</f>
        <v>1607000</v>
      </c>
      <c r="L51" s="284">
        <f>'655'!O109</f>
        <v>980000</v>
      </c>
      <c r="M51" s="284">
        <f>'655'!P109</f>
        <v>64000</v>
      </c>
      <c r="N51" s="284">
        <f>'655'!Q109</f>
        <v>70000</v>
      </c>
      <c r="O51" s="285">
        <f t="shared" si="0"/>
        <v>13832000</v>
      </c>
      <c r="P51" s="289"/>
      <c r="Q51" s="287">
        <f>'655'!D109-O51</f>
        <v>0</v>
      </c>
      <c r="R51" s="290"/>
    </row>
    <row r="52" spans="1:18" customFormat="1">
      <c r="A52" s="283">
        <v>656</v>
      </c>
      <c r="B52" s="283" t="s">
        <v>1009</v>
      </c>
      <c r="C52" s="284">
        <f>'656'!F109</f>
        <v>4633000</v>
      </c>
      <c r="D52" s="284">
        <f>'656'!G109</f>
        <v>1130000</v>
      </c>
      <c r="E52" s="284">
        <f>'656'!H109</f>
        <v>1137000</v>
      </c>
      <c r="F52" s="284">
        <f>'656'!I109</f>
        <v>1296000</v>
      </c>
      <c r="G52" s="284">
        <f>'656'!J109</f>
        <v>1130000</v>
      </c>
      <c r="H52" s="284">
        <f>'656'!K109</f>
        <v>1130000</v>
      </c>
      <c r="I52" s="284">
        <f>'656'!L109</f>
        <v>1144000</v>
      </c>
      <c r="J52" s="284">
        <f>'656'!M109</f>
        <v>1130000</v>
      </c>
      <c r="K52" s="284">
        <f>'656'!N109</f>
        <v>1792000</v>
      </c>
      <c r="L52" s="284">
        <f>'656'!O109</f>
        <v>1130000</v>
      </c>
      <c r="M52" s="284">
        <f>'656'!P109</f>
        <v>71000</v>
      </c>
      <c r="N52" s="284">
        <f>'656'!Q109</f>
        <v>70000</v>
      </c>
      <c r="O52" s="285">
        <f t="shared" si="0"/>
        <v>15793000</v>
      </c>
      <c r="P52" s="289"/>
      <c r="Q52" s="287">
        <f>'656'!D109-O52</f>
        <v>0</v>
      </c>
      <c r="R52" s="290"/>
    </row>
    <row r="53" spans="1:18" customFormat="1">
      <c r="A53" s="283">
        <v>657</v>
      </c>
      <c r="B53" s="283" t="s">
        <v>1010</v>
      </c>
      <c r="C53" s="284">
        <f>'657'!F109</f>
        <v>4827000</v>
      </c>
      <c r="D53" s="284">
        <f>'657'!G109</f>
        <v>1189000</v>
      </c>
      <c r="E53" s="284">
        <f>'657'!H109</f>
        <v>1203000</v>
      </c>
      <c r="F53" s="284">
        <f>'657'!I109</f>
        <v>1385000</v>
      </c>
      <c r="G53" s="284">
        <f>'657'!J109</f>
        <v>1193000</v>
      </c>
      <c r="H53" s="284">
        <f>'657'!K109</f>
        <v>1197000</v>
      </c>
      <c r="I53" s="284">
        <f>'657'!L109</f>
        <v>1210000</v>
      </c>
      <c r="J53" s="284">
        <f>'657'!M109</f>
        <v>1193000</v>
      </c>
      <c r="K53" s="284">
        <f>'657'!N109</f>
        <v>1942000</v>
      </c>
      <c r="L53" s="284">
        <f>'657'!O109</f>
        <v>1192000</v>
      </c>
      <c r="M53" s="284">
        <f>'657'!P109</f>
        <v>83000</v>
      </c>
      <c r="N53" s="284">
        <f>'657'!Q109</f>
        <v>74000</v>
      </c>
      <c r="O53" s="285">
        <f t="shared" si="0"/>
        <v>16688000</v>
      </c>
      <c r="P53" s="289"/>
      <c r="Q53" s="287">
        <f>'657'!D109-O53</f>
        <v>0</v>
      </c>
      <c r="R53" s="290"/>
    </row>
    <row r="54" spans="1:18" customFormat="1">
      <c r="A54" s="283">
        <v>658</v>
      </c>
      <c r="B54" s="283" t="s">
        <v>1011</v>
      </c>
      <c r="C54" s="284">
        <f>'658'!F109</f>
        <v>18037000</v>
      </c>
      <c r="D54" s="284">
        <f>'658'!G109</f>
        <v>4358000</v>
      </c>
      <c r="E54" s="284">
        <f>'658'!H109</f>
        <v>4429000</v>
      </c>
      <c r="F54" s="284">
        <f>'658'!I109</f>
        <v>5225000</v>
      </c>
      <c r="G54" s="284">
        <f>'658'!J109</f>
        <v>4373000</v>
      </c>
      <c r="H54" s="284">
        <f>'658'!K109</f>
        <v>4374000</v>
      </c>
      <c r="I54" s="284">
        <f>'658'!L109</f>
        <v>4487000</v>
      </c>
      <c r="J54" s="284">
        <f>'658'!M109</f>
        <v>4368000</v>
      </c>
      <c r="K54" s="284">
        <f>'658'!N109</f>
        <v>7736000</v>
      </c>
      <c r="L54" s="284">
        <f>'658'!O109</f>
        <v>4374000</v>
      </c>
      <c r="M54" s="284">
        <f>'658'!P109</f>
        <v>243000</v>
      </c>
      <c r="N54" s="284">
        <f>'658'!Q109</f>
        <v>234000</v>
      </c>
      <c r="O54" s="285">
        <f t="shared" si="0"/>
        <v>62238000</v>
      </c>
      <c r="P54" s="289"/>
      <c r="Q54" s="287">
        <f>'658'!D109-O54</f>
        <v>0</v>
      </c>
      <c r="R54" s="290"/>
    </row>
    <row r="55" spans="1:18" customFormat="1">
      <c r="A55" s="283">
        <v>659</v>
      </c>
      <c r="B55" s="283" t="s">
        <v>1012</v>
      </c>
      <c r="C55" s="284">
        <f>'659'!F109</f>
        <v>5911000</v>
      </c>
      <c r="D55" s="284">
        <f>'659'!G109</f>
        <v>1427000</v>
      </c>
      <c r="E55" s="284">
        <f>'659'!H109</f>
        <v>1441000</v>
      </c>
      <c r="F55" s="284">
        <f>'659'!I109</f>
        <v>1645000</v>
      </c>
      <c r="G55" s="284">
        <f>'659'!J109</f>
        <v>1425000</v>
      </c>
      <c r="H55" s="284">
        <f>'659'!K109</f>
        <v>1428000</v>
      </c>
      <c r="I55" s="284">
        <f>'659'!L109</f>
        <v>1498000</v>
      </c>
      <c r="J55" s="284">
        <f>'659'!M109</f>
        <v>1424000</v>
      </c>
      <c r="K55" s="284">
        <f>'659'!N109</f>
        <v>2294000</v>
      </c>
      <c r="L55" s="284">
        <f>'659'!O109</f>
        <v>1412000</v>
      </c>
      <c r="M55" s="284">
        <f>'659'!P109</f>
        <v>64000</v>
      </c>
      <c r="N55" s="284">
        <f>'659'!Q109</f>
        <v>58000</v>
      </c>
      <c r="O55" s="285">
        <f t="shared" si="0"/>
        <v>20027000</v>
      </c>
      <c r="P55" s="289"/>
      <c r="Q55" s="287">
        <f>'659'!D109-O55</f>
        <v>0</v>
      </c>
      <c r="R55" s="290"/>
    </row>
    <row r="56" spans="1:18" customFormat="1">
      <c r="A56" s="283">
        <v>660</v>
      </c>
      <c r="B56" s="283" t="s">
        <v>1013</v>
      </c>
      <c r="C56" s="284">
        <f>'660'!F109</f>
        <v>5403000</v>
      </c>
      <c r="D56" s="284">
        <f>'660'!G109</f>
        <v>1315000</v>
      </c>
      <c r="E56" s="284">
        <f>'660'!H109</f>
        <v>1333000</v>
      </c>
      <c r="F56" s="284">
        <f>'660'!I109</f>
        <v>1543000</v>
      </c>
      <c r="G56" s="284">
        <f>'660'!J109</f>
        <v>1319000</v>
      </c>
      <c r="H56" s="284">
        <f>'660'!K109</f>
        <v>1323000</v>
      </c>
      <c r="I56" s="284">
        <f>'660'!L109</f>
        <v>1339000</v>
      </c>
      <c r="J56" s="284">
        <f>'660'!M109</f>
        <v>1319000</v>
      </c>
      <c r="K56" s="284">
        <f>'660'!N109</f>
        <v>2193000</v>
      </c>
      <c r="L56" s="284">
        <f>'660'!O109</f>
        <v>1320000</v>
      </c>
      <c r="M56" s="284">
        <f>'660'!P109</f>
        <v>77000</v>
      </c>
      <c r="N56" s="284">
        <f>'660'!Q109</f>
        <v>65000</v>
      </c>
      <c r="O56" s="285">
        <f t="shared" si="0"/>
        <v>18549000</v>
      </c>
      <c r="P56" s="289"/>
      <c r="Q56" s="287">
        <f>'660'!D109-O56</f>
        <v>0</v>
      </c>
      <c r="R56" s="290"/>
    </row>
    <row r="57" spans="1:18" customFormat="1">
      <c r="A57" s="283">
        <v>661</v>
      </c>
      <c r="B57" s="283" t="s">
        <v>1014</v>
      </c>
      <c r="C57" s="284">
        <f>'661'!F109</f>
        <v>4145000</v>
      </c>
      <c r="D57" s="284">
        <f>'661'!G109</f>
        <v>1015000</v>
      </c>
      <c r="E57" s="284">
        <f>'661'!H109</f>
        <v>1025000</v>
      </c>
      <c r="F57" s="284">
        <f>'661'!I109</f>
        <v>1191000</v>
      </c>
      <c r="G57" s="284">
        <f>'661'!J109</f>
        <v>1015000</v>
      </c>
      <c r="H57" s="284">
        <f>'661'!K109</f>
        <v>1015000</v>
      </c>
      <c r="I57" s="284">
        <f>'661'!L109</f>
        <v>1151000</v>
      </c>
      <c r="J57" s="284">
        <f>'661'!M109</f>
        <v>1015000</v>
      </c>
      <c r="K57" s="284">
        <f>'661'!N109</f>
        <v>1718000</v>
      </c>
      <c r="L57" s="284">
        <f>'661'!O109</f>
        <v>1020000</v>
      </c>
      <c r="M57" s="284">
        <f>'661'!P109</f>
        <v>69000</v>
      </c>
      <c r="N57" s="284">
        <f>'661'!Q109</f>
        <v>73000</v>
      </c>
      <c r="O57" s="285">
        <f t="shared" si="0"/>
        <v>14452000</v>
      </c>
      <c r="P57" s="289"/>
      <c r="Q57" s="287">
        <f>'661'!D109-O57</f>
        <v>0</v>
      </c>
      <c r="R57" s="290"/>
    </row>
    <row r="58" spans="1:18" customFormat="1">
      <c r="A58" s="283">
        <v>662</v>
      </c>
      <c r="B58" s="283" t="s">
        <v>1015</v>
      </c>
      <c r="C58" s="284">
        <f>'662'!F109</f>
        <v>4702000</v>
      </c>
      <c r="D58" s="284">
        <f>'662'!G109</f>
        <v>1153000</v>
      </c>
      <c r="E58" s="284">
        <f>'662'!H109</f>
        <v>1190000</v>
      </c>
      <c r="F58" s="284">
        <f>'662'!I109</f>
        <v>1204000</v>
      </c>
      <c r="G58" s="284">
        <f>'662'!J109</f>
        <v>1181000</v>
      </c>
      <c r="H58" s="284">
        <f>'662'!K109</f>
        <v>1149000</v>
      </c>
      <c r="I58" s="284">
        <f>'662'!L109</f>
        <v>1198000</v>
      </c>
      <c r="J58" s="284">
        <f>'662'!M109</f>
        <v>1152000</v>
      </c>
      <c r="K58" s="284">
        <f>'662'!N109</f>
        <v>1400000</v>
      </c>
      <c r="L58" s="284">
        <f>'662'!O109</f>
        <v>1153000</v>
      </c>
      <c r="M58" s="284">
        <f>'662'!P109</f>
        <v>80000</v>
      </c>
      <c r="N58" s="284">
        <f>'662'!Q109</f>
        <v>34000</v>
      </c>
      <c r="O58" s="285">
        <f t="shared" si="0"/>
        <v>15596000</v>
      </c>
      <c r="P58" s="289"/>
      <c r="Q58" s="287">
        <f>'662'!D109-O58</f>
        <v>0</v>
      </c>
      <c r="R58" s="290"/>
    </row>
    <row r="59" spans="1:18" customFormat="1">
      <c r="A59" s="283">
        <v>663</v>
      </c>
      <c r="B59" s="283" t="s">
        <v>1016</v>
      </c>
      <c r="C59" s="284">
        <f>'663'!F109</f>
        <v>5091000</v>
      </c>
      <c r="D59" s="284">
        <f>'663'!G109</f>
        <v>1257000</v>
      </c>
      <c r="E59" s="284">
        <f>'663'!H109</f>
        <v>1267000</v>
      </c>
      <c r="F59" s="284">
        <f>'663'!I109</f>
        <v>1394000</v>
      </c>
      <c r="G59" s="284">
        <f>'663'!J109</f>
        <v>1264000</v>
      </c>
      <c r="H59" s="284">
        <f>'663'!K109</f>
        <v>1266000</v>
      </c>
      <c r="I59" s="284">
        <f>'663'!L109</f>
        <v>1332000</v>
      </c>
      <c r="J59" s="284">
        <f>'663'!M109</f>
        <v>1264000</v>
      </c>
      <c r="K59" s="284">
        <f>'663'!N109</f>
        <v>1720000</v>
      </c>
      <c r="L59" s="284">
        <f>'663'!O109</f>
        <v>1251000</v>
      </c>
      <c r="M59" s="284">
        <f>'663'!P109</f>
        <v>80000</v>
      </c>
      <c r="N59" s="284">
        <f>'663'!Q109</f>
        <v>74000</v>
      </c>
      <c r="O59" s="285">
        <f t="shared" si="0"/>
        <v>17260000</v>
      </c>
      <c r="P59" s="289"/>
      <c r="Q59" s="287">
        <f>'663'!D109-O59</f>
        <v>0</v>
      </c>
      <c r="R59" s="290"/>
    </row>
    <row r="60" spans="1:18" customFormat="1">
      <c r="A60" s="283">
        <v>664</v>
      </c>
      <c r="B60" s="283" t="s">
        <v>1017</v>
      </c>
      <c r="C60" s="284">
        <f>'664'!F109</f>
        <v>4187000</v>
      </c>
      <c r="D60" s="284">
        <f>'664'!G109</f>
        <v>984000</v>
      </c>
      <c r="E60" s="284">
        <f>'664'!H109</f>
        <v>994000</v>
      </c>
      <c r="F60" s="284">
        <f>'664'!I109</f>
        <v>1134000</v>
      </c>
      <c r="G60" s="284">
        <f>'664'!J109</f>
        <v>984000</v>
      </c>
      <c r="H60" s="284">
        <f>'664'!K109</f>
        <v>984000</v>
      </c>
      <c r="I60" s="284">
        <f>'664'!L109</f>
        <v>998000</v>
      </c>
      <c r="J60" s="284">
        <f>'664'!M109</f>
        <v>984000</v>
      </c>
      <c r="K60" s="284">
        <f>'664'!N109</f>
        <v>1585000</v>
      </c>
      <c r="L60" s="284">
        <f>'664'!O109</f>
        <v>979000</v>
      </c>
      <c r="M60" s="284">
        <f>'664'!P109</f>
        <v>63000</v>
      </c>
      <c r="N60" s="284">
        <f>'664'!Q109</f>
        <v>62000</v>
      </c>
      <c r="O60" s="285">
        <f t="shared" si="0"/>
        <v>13938000</v>
      </c>
      <c r="P60" s="289"/>
      <c r="Q60" s="287">
        <f>'664'!D109-O60</f>
        <v>0</v>
      </c>
      <c r="R60" s="290"/>
    </row>
    <row r="61" spans="1:18" customFormat="1">
      <c r="A61" s="283">
        <v>665</v>
      </c>
      <c r="B61" s="283" t="s">
        <v>1018</v>
      </c>
      <c r="C61" s="284">
        <f>'665'!F109</f>
        <v>12663000</v>
      </c>
      <c r="D61" s="284">
        <f>'665'!G109</f>
        <v>3043000</v>
      </c>
      <c r="E61" s="284">
        <f>'665'!H109</f>
        <v>3088000</v>
      </c>
      <c r="F61" s="284">
        <f>'665'!I109</f>
        <v>3601000</v>
      </c>
      <c r="G61" s="284">
        <f>'665'!J109</f>
        <v>3048000</v>
      </c>
      <c r="H61" s="284">
        <f>'665'!K109</f>
        <v>3050000</v>
      </c>
      <c r="I61" s="284">
        <f>'665'!L109</f>
        <v>3128000</v>
      </c>
      <c r="J61" s="284">
        <f>'665'!M109</f>
        <v>3042000</v>
      </c>
      <c r="K61" s="284">
        <f>'665'!N109</f>
        <v>5284000</v>
      </c>
      <c r="L61" s="284">
        <f>'665'!O109</f>
        <v>3037000</v>
      </c>
      <c r="M61" s="284">
        <f>'665'!P109</f>
        <v>103000</v>
      </c>
      <c r="N61" s="284">
        <f>'665'!Q109</f>
        <v>98000</v>
      </c>
      <c r="O61" s="285">
        <f t="shared" si="0"/>
        <v>43185000</v>
      </c>
      <c r="P61" s="289"/>
      <c r="Q61" s="287">
        <f>'665'!D109-O61</f>
        <v>0</v>
      </c>
      <c r="R61" s="290"/>
    </row>
    <row r="62" spans="1:18" customFormat="1">
      <c r="A62" s="283">
        <v>666</v>
      </c>
      <c r="B62" s="283" t="s">
        <v>1019</v>
      </c>
      <c r="C62" s="284">
        <f>'666'!F109</f>
        <v>4561000</v>
      </c>
      <c r="D62" s="284">
        <f>'666'!G109</f>
        <v>1129000</v>
      </c>
      <c r="E62" s="284">
        <f>'666'!H109</f>
        <v>1142000</v>
      </c>
      <c r="F62" s="284">
        <f>'666'!I109</f>
        <v>1254000</v>
      </c>
      <c r="G62" s="284">
        <f>'666'!J109</f>
        <v>1135000</v>
      </c>
      <c r="H62" s="284">
        <f>'666'!K109</f>
        <v>1135000</v>
      </c>
      <c r="I62" s="284">
        <f>'666'!L109</f>
        <v>1148000</v>
      </c>
      <c r="J62" s="284">
        <f>'666'!M109</f>
        <v>1135000</v>
      </c>
      <c r="K62" s="284">
        <f>'666'!N109</f>
        <v>1590000</v>
      </c>
      <c r="L62" s="284">
        <f>'666'!O109</f>
        <v>1130000</v>
      </c>
      <c r="M62" s="284">
        <f>'666'!P109</f>
        <v>80000</v>
      </c>
      <c r="N62" s="284">
        <f>'666'!Q109</f>
        <v>77000</v>
      </c>
      <c r="O62" s="285">
        <f t="shared" si="0"/>
        <v>15516000</v>
      </c>
      <c r="P62" s="289"/>
      <c r="Q62" s="287">
        <f>'666'!D109-O62</f>
        <v>0</v>
      </c>
      <c r="R62" s="290"/>
    </row>
    <row r="63" spans="1:18" customFormat="1">
      <c r="A63" s="283">
        <v>667</v>
      </c>
      <c r="B63" s="283" t="s">
        <v>1020</v>
      </c>
      <c r="C63" s="284">
        <f>'667'!F109</f>
        <v>5442000</v>
      </c>
      <c r="D63" s="284">
        <f>'667'!G109</f>
        <v>1296000</v>
      </c>
      <c r="E63" s="284">
        <f>'667'!H109</f>
        <v>1343000</v>
      </c>
      <c r="F63" s="284">
        <f>'667'!I109</f>
        <v>1465000</v>
      </c>
      <c r="G63" s="284">
        <f>'667'!J109</f>
        <v>1325000</v>
      </c>
      <c r="H63" s="284">
        <f>'667'!K109</f>
        <v>1294000</v>
      </c>
      <c r="I63" s="284">
        <f>'667'!L109</f>
        <v>1328000</v>
      </c>
      <c r="J63" s="284">
        <f>'667'!M109</f>
        <v>1295000</v>
      </c>
      <c r="K63" s="284">
        <f>'667'!N109</f>
        <v>2009000</v>
      </c>
      <c r="L63" s="284">
        <f>'667'!O109</f>
        <v>1292000</v>
      </c>
      <c r="M63" s="284">
        <f>'667'!P109</f>
        <v>81000</v>
      </c>
      <c r="N63" s="284">
        <f>'667'!Q109</f>
        <v>30000</v>
      </c>
      <c r="O63" s="285">
        <f t="shared" si="0"/>
        <v>18200000</v>
      </c>
      <c r="P63" s="289"/>
      <c r="Q63" s="287">
        <f>'667'!D109-O63</f>
        <v>0</v>
      </c>
      <c r="R63" s="290"/>
    </row>
    <row r="64" spans="1:18" customFormat="1">
      <c r="A64" s="283">
        <v>668</v>
      </c>
      <c r="B64" s="283" t="s">
        <v>1021</v>
      </c>
      <c r="C64" s="284">
        <f>'668'!F109</f>
        <v>5923000</v>
      </c>
      <c r="D64" s="284">
        <f>'668'!G109</f>
        <v>1419000</v>
      </c>
      <c r="E64" s="284">
        <f>'668'!H109</f>
        <v>1436000</v>
      </c>
      <c r="F64" s="284">
        <f>'668'!I109</f>
        <v>1696000</v>
      </c>
      <c r="G64" s="284">
        <f>'668'!J109</f>
        <v>1419000</v>
      </c>
      <c r="H64" s="284">
        <f>'668'!K109</f>
        <v>1421000</v>
      </c>
      <c r="I64" s="284">
        <f>'668'!L109</f>
        <v>1435000</v>
      </c>
      <c r="J64" s="284">
        <f>'668'!M109</f>
        <v>1419000</v>
      </c>
      <c r="K64" s="284">
        <f>'668'!N109</f>
        <v>2529000</v>
      </c>
      <c r="L64" s="284">
        <f>'668'!O109</f>
        <v>1420000</v>
      </c>
      <c r="M64" s="284">
        <f>'668'!P109</f>
        <v>63000</v>
      </c>
      <c r="N64" s="284">
        <f>'668'!Q109</f>
        <v>62000</v>
      </c>
      <c r="O64" s="285">
        <f t="shared" si="0"/>
        <v>20242000</v>
      </c>
      <c r="P64" s="289"/>
      <c r="Q64" s="287">
        <f>'668'!D109-O64</f>
        <v>0</v>
      </c>
      <c r="R64" s="290"/>
    </row>
    <row r="65" spans="1:18" customFormat="1">
      <c r="A65" s="283">
        <v>669</v>
      </c>
      <c r="B65" s="283" t="s">
        <v>1022</v>
      </c>
      <c r="C65" s="284">
        <f>'669'!F109</f>
        <v>5229000</v>
      </c>
      <c r="D65" s="284">
        <f>'669'!G109</f>
        <v>1269000</v>
      </c>
      <c r="E65" s="284">
        <f>'669'!H109</f>
        <v>1279000</v>
      </c>
      <c r="F65" s="284">
        <f>'669'!I109</f>
        <v>1505000</v>
      </c>
      <c r="G65" s="284">
        <f>'669'!J109</f>
        <v>1269000</v>
      </c>
      <c r="H65" s="284">
        <f>'669'!K109</f>
        <v>1269000</v>
      </c>
      <c r="I65" s="284">
        <f>'669'!L109</f>
        <v>1283000</v>
      </c>
      <c r="J65" s="284">
        <f>'669'!M109</f>
        <v>1269000</v>
      </c>
      <c r="K65" s="284">
        <f>'669'!N109</f>
        <v>2215000</v>
      </c>
      <c r="L65" s="284">
        <f>'669'!O109</f>
        <v>1272000</v>
      </c>
      <c r="M65" s="284">
        <f>'669'!P109</f>
        <v>72000</v>
      </c>
      <c r="N65" s="284">
        <f>'669'!Q109</f>
        <v>64000</v>
      </c>
      <c r="O65" s="285">
        <f t="shared" si="0"/>
        <v>17995000</v>
      </c>
      <c r="P65" s="289"/>
      <c r="Q65" s="287">
        <f>'669'!D109-O65</f>
        <v>0</v>
      </c>
      <c r="R65" s="290"/>
    </row>
    <row r="66" spans="1:18" customFormat="1">
      <c r="A66" s="283">
        <v>670</v>
      </c>
      <c r="B66" s="283" t="s">
        <v>1023</v>
      </c>
      <c r="C66" s="284">
        <f>'670'!F109</f>
        <v>6969000</v>
      </c>
      <c r="D66" s="284">
        <f>'670'!G109</f>
        <v>1693000</v>
      </c>
      <c r="E66" s="284">
        <f>'670'!H109</f>
        <v>1707000</v>
      </c>
      <c r="F66" s="284">
        <f>'670'!I109</f>
        <v>1953000</v>
      </c>
      <c r="G66" s="284">
        <f>'670'!J109</f>
        <v>1697000</v>
      </c>
      <c r="H66" s="284">
        <f>'670'!K109</f>
        <v>1705000</v>
      </c>
      <c r="I66" s="284">
        <f>'670'!L109</f>
        <v>1718000</v>
      </c>
      <c r="J66" s="284">
        <f>'670'!M109</f>
        <v>1697000</v>
      </c>
      <c r="K66" s="284">
        <f>'670'!N109</f>
        <v>2683000</v>
      </c>
      <c r="L66" s="284">
        <f>'670'!O109</f>
        <v>1697000</v>
      </c>
      <c r="M66" s="284">
        <f>'670'!P109</f>
        <v>98000</v>
      </c>
      <c r="N66" s="284">
        <f>'670'!Q109</f>
        <v>95000</v>
      </c>
      <c r="O66" s="285">
        <f t="shared" si="0"/>
        <v>23712000</v>
      </c>
      <c r="P66" s="289"/>
      <c r="Q66" s="287">
        <f>'670'!D109-O66</f>
        <v>0</v>
      </c>
      <c r="R66" s="290"/>
    </row>
    <row r="67" spans="1:18" customFormat="1">
      <c r="A67" s="283">
        <v>671</v>
      </c>
      <c r="B67" s="283" t="s">
        <v>1024</v>
      </c>
      <c r="C67" s="284">
        <f>'671'!F109</f>
        <v>4438000</v>
      </c>
      <c r="D67" s="284">
        <f>'671'!G109</f>
        <v>1040000</v>
      </c>
      <c r="E67" s="284">
        <f>'671'!H109</f>
        <v>1054000</v>
      </c>
      <c r="F67" s="284">
        <f>'671'!I109</f>
        <v>1243000</v>
      </c>
      <c r="G67" s="284">
        <f>'671'!J109</f>
        <v>1040000</v>
      </c>
      <c r="H67" s="284">
        <f>'671'!K109</f>
        <v>1040000</v>
      </c>
      <c r="I67" s="284">
        <f>'671'!L109</f>
        <v>1054000</v>
      </c>
      <c r="J67" s="284">
        <f>'671'!M109</f>
        <v>1040000</v>
      </c>
      <c r="K67" s="284">
        <f>'671'!N109</f>
        <v>1852000</v>
      </c>
      <c r="L67" s="284">
        <f>'671'!O109</f>
        <v>1047000</v>
      </c>
      <c r="M67" s="284">
        <f>'671'!P109</f>
        <v>63000</v>
      </c>
      <c r="N67" s="284">
        <f>'671'!Q109</f>
        <v>60000</v>
      </c>
      <c r="O67" s="285">
        <f t="shared" ref="O67:O102" si="1">SUM(C67:N67)</f>
        <v>14971000</v>
      </c>
      <c r="P67" s="289"/>
      <c r="Q67" s="287">
        <f>'671'!D109-O67</f>
        <v>0</v>
      </c>
      <c r="R67" s="290"/>
    </row>
    <row r="68" spans="1:18" customFormat="1">
      <c r="A68" s="283">
        <v>672</v>
      </c>
      <c r="B68" s="283" t="s">
        <v>1025</v>
      </c>
      <c r="C68" s="284">
        <f>'672'!F109</f>
        <v>4477000</v>
      </c>
      <c r="D68" s="284">
        <f>'672'!G109</f>
        <v>1116000</v>
      </c>
      <c r="E68" s="284">
        <f>'672'!H109</f>
        <v>1126000</v>
      </c>
      <c r="F68" s="284">
        <f>'672'!I109</f>
        <v>1232000</v>
      </c>
      <c r="G68" s="284">
        <f>'672'!J109</f>
        <v>1116000</v>
      </c>
      <c r="H68" s="284">
        <f>'672'!K109</f>
        <v>1118000</v>
      </c>
      <c r="I68" s="284">
        <f>'672'!L109</f>
        <v>1263000</v>
      </c>
      <c r="J68" s="284">
        <f>'672'!M109</f>
        <v>1116000</v>
      </c>
      <c r="K68" s="284">
        <f>'672'!N109</f>
        <v>1584000</v>
      </c>
      <c r="L68" s="284">
        <f>'672'!O109</f>
        <v>1117000</v>
      </c>
      <c r="M68" s="284">
        <f>'672'!P109</f>
        <v>74000</v>
      </c>
      <c r="N68" s="284">
        <f>'672'!Q109</f>
        <v>59000</v>
      </c>
      <c r="O68" s="285">
        <f t="shared" si="1"/>
        <v>15398000</v>
      </c>
      <c r="P68" s="289"/>
      <c r="Q68" s="287">
        <f>'672'!D109-O68</f>
        <v>0</v>
      </c>
      <c r="R68" s="290"/>
    </row>
    <row r="69" spans="1:18" customFormat="1">
      <c r="A69" s="283">
        <v>673</v>
      </c>
      <c r="B69" s="283" t="s">
        <v>1026</v>
      </c>
      <c r="C69" s="284">
        <f>'673'!F109</f>
        <v>5126000</v>
      </c>
      <c r="D69" s="284">
        <f>'673'!G109</f>
        <v>1241000</v>
      </c>
      <c r="E69" s="284">
        <f>'673'!H109</f>
        <v>1255000</v>
      </c>
      <c r="F69" s="284">
        <f>'673'!I109</f>
        <v>1467000</v>
      </c>
      <c r="G69" s="284">
        <f>'673'!J109</f>
        <v>1241000</v>
      </c>
      <c r="H69" s="284">
        <f>'673'!K109</f>
        <v>1241000</v>
      </c>
      <c r="I69" s="284">
        <f>'673'!L109</f>
        <v>1271000</v>
      </c>
      <c r="J69" s="284">
        <f>'673'!M109</f>
        <v>1241000</v>
      </c>
      <c r="K69" s="284">
        <f>'673'!N109</f>
        <v>2144000</v>
      </c>
      <c r="L69" s="284">
        <f>'673'!O109</f>
        <v>1246000</v>
      </c>
      <c r="M69" s="284">
        <f>'673'!P109</f>
        <v>74000</v>
      </c>
      <c r="N69" s="284">
        <f>'673'!Q109</f>
        <v>61000</v>
      </c>
      <c r="O69" s="285">
        <f t="shared" si="1"/>
        <v>17608000</v>
      </c>
      <c r="P69" s="289"/>
      <c r="Q69" s="287">
        <f>'673'!D109-O69</f>
        <v>0</v>
      </c>
      <c r="R69" s="290"/>
    </row>
    <row r="70" spans="1:18" customFormat="1">
      <c r="A70" s="283">
        <v>674</v>
      </c>
      <c r="B70" s="283" t="s">
        <v>1027</v>
      </c>
      <c r="C70" s="284">
        <f>'674'!F109</f>
        <v>5217000</v>
      </c>
      <c r="D70" s="284">
        <f>'674'!G109</f>
        <v>1260000</v>
      </c>
      <c r="E70" s="284">
        <f>'674'!H109</f>
        <v>1275000</v>
      </c>
      <c r="F70" s="284">
        <f>'674'!I109</f>
        <v>1426000</v>
      </c>
      <c r="G70" s="284">
        <f>'674'!J109</f>
        <v>1265000</v>
      </c>
      <c r="H70" s="284">
        <f>'674'!K109</f>
        <v>1273000</v>
      </c>
      <c r="I70" s="284">
        <f>'674'!L109</f>
        <v>1282000</v>
      </c>
      <c r="J70" s="284">
        <f>'674'!M109</f>
        <v>1265000</v>
      </c>
      <c r="K70" s="284">
        <f>'674'!N109</f>
        <v>1895000</v>
      </c>
      <c r="L70" s="284">
        <f>'674'!O109</f>
        <v>1253000</v>
      </c>
      <c r="M70" s="284">
        <f>'674'!P109</f>
        <v>71000</v>
      </c>
      <c r="N70" s="284">
        <f>'674'!Q109</f>
        <v>65000</v>
      </c>
      <c r="O70" s="285">
        <f t="shared" si="1"/>
        <v>17547000</v>
      </c>
      <c r="P70" s="289"/>
      <c r="Q70" s="287">
        <f>'674'!D109-O70</f>
        <v>0</v>
      </c>
      <c r="R70" s="290"/>
    </row>
    <row r="71" spans="1:18" customFormat="1">
      <c r="A71" s="283">
        <v>675</v>
      </c>
      <c r="B71" s="283" t="s">
        <v>1028</v>
      </c>
      <c r="C71" s="284">
        <f>'675'!F109</f>
        <v>5296000</v>
      </c>
      <c r="D71" s="284">
        <f>'675'!G109</f>
        <v>1279000</v>
      </c>
      <c r="E71" s="284">
        <f>'675'!H109</f>
        <v>1289000</v>
      </c>
      <c r="F71" s="284">
        <f>'675'!I109</f>
        <v>1444000</v>
      </c>
      <c r="G71" s="284">
        <f>'675'!J109</f>
        <v>1279000</v>
      </c>
      <c r="H71" s="284">
        <f>'675'!K109</f>
        <v>1281000</v>
      </c>
      <c r="I71" s="284">
        <f>'675'!L109</f>
        <v>1296000</v>
      </c>
      <c r="J71" s="284">
        <f>'675'!M109</f>
        <v>1279000</v>
      </c>
      <c r="K71" s="284">
        <f>'675'!N109</f>
        <v>1940000</v>
      </c>
      <c r="L71" s="284">
        <f>'675'!O109</f>
        <v>1286000</v>
      </c>
      <c r="M71" s="284">
        <f>'675'!P109</f>
        <v>71000</v>
      </c>
      <c r="N71" s="284">
        <f>'675'!Q109</f>
        <v>57000</v>
      </c>
      <c r="O71" s="285">
        <f t="shared" si="1"/>
        <v>17797000</v>
      </c>
      <c r="P71" s="289"/>
      <c r="Q71" s="287">
        <f>'675'!D109-O71</f>
        <v>0</v>
      </c>
      <c r="R71" s="290"/>
    </row>
    <row r="72" spans="1:18" customFormat="1">
      <c r="A72" s="283">
        <v>676</v>
      </c>
      <c r="B72" s="283" t="s">
        <v>1029</v>
      </c>
      <c r="C72" s="284">
        <f>'676'!F109</f>
        <v>5013000</v>
      </c>
      <c r="D72" s="284">
        <f>'676'!G109</f>
        <v>1188000</v>
      </c>
      <c r="E72" s="284">
        <f>'676'!H109</f>
        <v>1198000</v>
      </c>
      <c r="F72" s="284">
        <f>'676'!I109</f>
        <v>1354000</v>
      </c>
      <c r="G72" s="284">
        <f>'676'!J109</f>
        <v>1188000</v>
      </c>
      <c r="H72" s="284">
        <f>'676'!K109</f>
        <v>1190000</v>
      </c>
      <c r="I72" s="284">
        <f>'676'!L109</f>
        <v>1204000</v>
      </c>
      <c r="J72" s="284">
        <f>'676'!M109</f>
        <v>1188000</v>
      </c>
      <c r="K72" s="284">
        <f>'676'!N109</f>
        <v>1856000</v>
      </c>
      <c r="L72" s="284">
        <f>'676'!O109</f>
        <v>1188000</v>
      </c>
      <c r="M72" s="284">
        <f>'676'!P109</f>
        <v>65000</v>
      </c>
      <c r="N72" s="284">
        <f>'676'!Q109</f>
        <v>56000</v>
      </c>
      <c r="O72" s="285">
        <f t="shared" si="1"/>
        <v>16688000</v>
      </c>
      <c r="P72" s="289"/>
      <c r="Q72" s="287">
        <f>'676'!D109-O72</f>
        <v>0</v>
      </c>
      <c r="R72" s="290"/>
    </row>
    <row r="73" spans="1:18" customFormat="1">
      <c r="A73" s="283">
        <v>678</v>
      </c>
      <c r="B73" s="283" t="s">
        <v>1030</v>
      </c>
      <c r="C73" s="284">
        <f>'678'!F109</f>
        <v>4788000</v>
      </c>
      <c r="D73" s="284">
        <f>'678'!G109</f>
        <v>1145000</v>
      </c>
      <c r="E73" s="284">
        <f>'678'!H109</f>
        <v>1164000</v>
      </c>
      <c r="F73" s="284">
        <f>'678'!I109</f>
        <v>1383000</v>
      </c>
      <c r="G73" s="284">
        <f>'678'!J109</f>
        <v>1150000</v>
      </c>
      <c r="H73" s="284">
        <f>'678'!K109</f>
        <v>1150000</v>
      </c>
      <c r="I73" s="284">
        <f>'678'!L109</f>
        <v>1184000</v>
      </c>
      <c r="J73" s="284">
        <f>'678'!M109</f>
        <v>1150000</v>
      </c>
      <c r="K73" s="284">
        <f>'678'!N109</f>
        <v>2063000</v>
      </c>
      <c r="L73" s="284">
        <f>'678'!O109</f>
        <v>1145000</v>
      </c>
      <c r="M73" s="284">
        <f>'678'!P109</f>
        <v>78000</v>
      </c>
      <c r="N73" s="284">
        <f>'678'!Q109</f>
        <v>79000</v>
      </c>
      <c r="O73" s="285">
        <f t="shared" si="1"/>
        <v>16479000</v>
      </c>
      <c r="P73" s="289"/>
      <c r="Q73" s="287">
        <f>'678'!D109-O73</f>
        <v>0</v>
      </c>
      <c r="R73" s="290"/>
    </row>
    <row r="74" spans="1:18" customFormat="1">
      <c r="A74" s="283">
        <v>679</v>
      </c>
      <c r="B74" s="283" t="s">
        <v>1031</v>
      </c>
      <c r="C74" s="284">
        <f>'679'!F109</f>
        <v>7216000</v>
      </c>
      <c r="D74" s="284">
        <f>'679'!G109</f>
        <v>1769000</v>
      </c>
      <c r="E74" s="284">
        <f>'679'!H109</f>
        <v>1786000</v>
      </c>
      <c r="F74" s="284">
        <f>'679'!I109</f>
        <v>2059000</v>
      </c>
      <c r="G74" s="284">
        <f>'679'!J109</f>
        <v>1769000</v>
      </c>
      <c r="H74" s="284">
        <f>'679'!K109</f>
        <v>1775000</v>
      </c>
      <c r="I74" s="284">
        <f>'679'!L109</f>
        <v>1786000</v>
      </c>
      <c r="J74" s="284">
        <f>'679'!M109</f>
        <v>1769000</v>
      </c>
      <c r="K74" s="284">
        <f>'679'!N109</f>
        <v>2934000</v>
      </c>
      <c r="L74" s="284">
        <f>'679'!O109</f>
        <v>1765000</v>
      </c>
      <c r="M74" s="284">
        <f>'679'!P109</f>
        <v>83000</v>
      </c>
      <c r="N74" s="284">
        <f>'679'!Q109</f>
        <v>86000</v>
      </c>
      <c r="O74" s="285">
        <f t="shared" si="1"/>
        <v>24797000</v>
      </c>
      <c r="P74" s="289"/>
      <c r="Q74" s="287">
        <f>'679'!D109-O74</f>
        <v>0</v>
      </c>
      <c r="R74" s="290"/>
    </row>
    <row r="75" spans="1:18" customFormat="1">
      <c r="A75" s="283">
        <v>680</v>
      </c>
      <c r="B75" s="283" t="s">
        <v>1032</v>
      </c>
      <c r="C75" s="284">
        <f>'680'!F109</f>
        <v>6389000</v>
      </c>
      <c r="D75" s="284">
        <f>'680'!G109</f>
        <v>1574000</v>
      </c>
      <c r="E75" s="284">
        <f>'680'!H109</f>
        <v>1598000</v>
      </c>
      <c r="F75" s="284">
        <f>'680'!I109</f>
        <v>1903000</v>
      </c>
      <c r="G75" s="284">
        <f>'680'!J109</f>
        <v>1574000</v>
      </c>
      <c r="H75" s="284">
        <f>'680'!K109</f>
        <v>1578000</v>
      </c>
      <c r="I75" s="284">
        <f>'680'!L109</f>
        <v>1612000</v>
      </c>
      <c r="J75" s="284">
        <f>'680'!M109</f>
        <v>1574000</v>
      </c>
      <c r="K75" s="284">
        <f>'680'!N109</f>
        <v>2895000</v>
      </c>
      <c r="L75" s="284">
        <f>'680'!O109</f>
        <v>1578000</v>
      </c>
      <c r="M75" s="284">
        <f>'680'!P109</f>
        <v>75000</v>
      </c>
      <c r="N75" s="284">
        <f>'680'!Q109</f>
        <v>61000</v>
      </c>
      <c r="O75" s="285">
        <f t="shared" si="1"/>
        <v>22411000</v>
      </c>
      <c r="P75" s="289"/>
      <c r="Q75" s="287">
        <f>'680'!D109-O75</f>
        <v>0</v>
      </c>
      <c r="R75" s="290"/>
    </row>
    <row r="76" spans="1:18" customFormat="1">
      <c r="A76" s="283">
        <v>681</v>
      </c>
      <c r="B76" s="283" t="s">
        <v>1033</v>
      </c>
      <c r="C76" s="284">
        <f>'681'!F109</f>
        <v>6665000</v>
      </c>
      <c r="D76" s="284">
        <f>'681'!G109</f>
        <v>1640000</v>
      </c>
      <c r="E76" s="284">
        <f>'681'!H109</f>
        <v>1660000</v>
      </c>
      <c r="F76" s="284">
        <f>'681'!I109</f>
        <v>1929000</v>
      </c>
      <c r="G76" s="284">
        <f>'681'!J109</f>
        <v>1646000</v>
      </c>
      <c r="H76" s="284">
        <f>'681'!K109</f>
        <v>1650000</v>
      </c>
      <c r="I76" s="284">
        <f>'681'!L109</f>
        <v>1698000</v>
      </c>
      <c r="J76" s="284">
        <f>'681'!M109</f>
        <v>1646000</v>
      </c>
      <c r="K76" s="284">
        <f>'681'!N109</f>
        <v>2732000</v>
      </c>
      <c r="L76" s="284">
        <f>'681'!O109</f>
        <v>1644000</v>
      </c>
      <c r="M76" s="284">
        <f>'681'!P109</f>
        <v>82000</v>
      </c>
      <c r="N76" s="284">
        <f>'681'!Q109</f>
        <v>75000</v>
      </c>
      <c r="O76" s="285">
        <f t="shared" si="1"/>
        <v>23067000</v>
      </c>
      <c r="P76" s="289"/>
      <c r="Q76" s="287">
        <f>'681'!D109-O76</f>
        <v>0</v>
      </c>
      <c r="R76" s="290"/>
    </row>
    <row r="77" spans="1:18" customFormat="1">
      <c r="A77" s="283">
        <v>682</v>
      </c>
      <c r="B77" s="283" t="s">
        <v>1034</v>
      </c>
      <c r="C77" s="284">
        <f>'682'!F109</f>
        <v>5161000</v>
      </c>
      <c r="D77" s="284">
        <f>'682'!G109</f>
        <v>1260000</v>
      </c>
      <c r="E77" s="284">
        <f>'682'!H109</f>
        <v>1274000</v>
      </c>
      <c r="F77" s="284">
        <f>'682'!I109</f>
        <v>1561000</v>
      </c>
      <c r="G77" s="284">
        <f>'682'!J109</f>
        <v>1260000</v>
      </c>
      <c r="H77" s="284">
        <f>'682'!K109</f>
        <v>1264000</v>
      </c>
      <c r="I77" s="284">
        <f>'682'!L109</f>
        <v>1318000</v>
      </c>
      <c r="J77" s="284">
        <f>'682'!M109</f>
        <v>1260000</v>
      </c>
      <c r="K77" s="284">
        <f>'682'!N109</f>
        <v>2469000</v>
      </c>
      <c r="L77" s="284">
        <f>'682'!O109</f>
        <v>1250000</v>
      </c>
      <c r="M77" s="284">
        <f>'682'!P109</f>
        <v>73000</v>
      </c>
      <c r="N77" s="284">
        <f>'682'!Q109</f>
        <v>69000</v>
      </c>
      <c r="O77" s="285">
        <f t="shared" si="1"/>
        <v>18219000</v>
      </c>
      <c r="P77" s="289"/>
      <c r="Q77" s="287">
        <f>'682'!D109-O77</f>
        <v>0</v>
      </c>
      <c r="R77" s="290"/>
    </row>
    <row r="78" spans="1:18" customFormat="1">
      <c r="A78" s="283">
        <v>683</v>
      </c>
      <c r="B78" s="283" t="s">
        <v>1035</v>
      </c>
      <c r="C78" s="284">
        <f>'683'!F109</f>
        <v>6362000</v>
      </c>
      <c r="D78" s="284">
        <f>'683'!G109</f>
        <v>1556000</v>
      </c>
      <c r="E78" s="284">
        <f>'683'!H109</f>
        <v>1573000</v>
      </c>
      <c r="F78" s="284">
        <f>'683'!I109</f>
        <v>1845000</v>
      </c>
      <c r="G78" s="284">
        <f>'683'!J109</f>
        <v>1556000</v>
      </c>
      <c r="H78" s="284">
        <f>'683'!K109</f>
        <v>1562000</v>
      </c>
      <c r="I78" s="284">
        <f>'683'!L109</f>
        <v>1572000</v>
      </c>
      <c r="J78" s="284">
        <f>'683'!M109</f>
        <v>1556000</v>
      </c>
      <c r="K78" s="284">
        <f>'683'!N109</f>
        <v>2718000</v>
      </c>
      <c r="L78" s="284">
        <f>'683'!O109</f>
        <v>1562000</v>
      </c>
      <c r="M78" s="284">
        <f>'683'!P109</f>
        <v>68000</v>
      </c>
      <c r="N78" s="284">
        <f>'683'!Q109</f>
        <v>59000</v>
      </c>
      <c r="O78" s="285">
        <f t="shared" si="1"/>
        <v>21989000</v>
      </c>
      <c r="P78" s="289"/>
      <c r="Q78" s="287">
        <f>'683'!D109-O78</f>
        <v>0</v>
      </c>
      <c r="R78" s="290"/>
    </row>
    <row r="79" spans="1:18" customFormat="1">
      <c r="A79" s="283">
        <v>684</v>
      </c>
      <c r="B79" s="283" t="s">
        <v>1036</v>
      </c>
      <c r="C79" s="284">
        <f>'684'!F109</f>
        <v>6351000</v>
      </c>
      <c r="D79" s="284">
        <f>'684'!G109</f>
        <v>1567000</v>
      </c>
      <c r="E79" s="284">
        <f>'684'!H109</f>
        <v>1588000</v>
      </c>
      <c r="F79" s="284">
        <f>'684'!I109</f>
        <v>1912000</v>
      </c>
      <c r="G79" s="284">
        <f>'684'!J109</f>
        <v>1567000</v>
      </c>
      <c r="H79" s="284">
        <f>'684'!K109</f>
        <v>1569000</v>
      </c>
      <c r="I79" s="284">
        <f>'684'!L109</f>
        <v>1580000</v>
      </c>
      <c r="J79" s="284">
        <f>'684'!M109</f>
        <v>1567000</v>
      </c>
      <c r="K79" s="284">
        <f>'684'!N109</f>
        <v>2947000</v>
      </c>
      <c r="L79" s="284">
        <f>'684'!O109</f>
        <v>1566000</v>
      </c>
      <c r="M79" s="284">
        <f>'684'!P109</f>
        <v>73000</v>
      </c>
      <c r="N79" s="284">
        <f>'684'!Q109</f>
        <v>68000</v>
      </c>
      <c r="O79" s="285">
        <f t="shared" si="1"/>
        <v>22355000</v>
      </c>
      <c r="P79" s="289"/>
      <c r="Q79" s="287">
        <f>'684'!D109-O79</f>
        <v>0</v>
      </c>
      <c r="R79" s="290"/>
    </row>
    <row r="80" spans="1:18" customFormat="1">
      <c r="A80" s="283">
        <v>685</v>
      </c>
      <c r="B80" s="283" t="s">
        <v>1037</v>
      </c>
      <c r="C80" s="284">
        <f>'685'!F109</f>
        <v>6876000</v>
      </c>
      <c r="D80" s="284">
        <f>'685'!G109</f>
        <v>1678000</v>
      </c>
      <c r="E80" s="284">
        <f>'685'!H109</f>
        <v>1702000</v>
      </c>
      <c r="F80" s="284">
        <f>'685'!I109</f>
        <v>1987000</v>
      </c>
      <c r="G80" s="284">
        <f>'685'!J109</f>
        <v>1678000</v>
      </c>
      <c r="H80" s="284">
        <f>'685'!K109</f>
        <v>1678000</v>
      </c>
      <c r="I80" s="284">
        <f>'685'!L109</f>
        <v>1692000</v>
      </c>
      <c r="J80" s="284">
        <f>'685'!M109</f>
        <v>1678000</v>
      </c>
      <c r="K80" s="284">
        <f>'685'!N109</f>
        <v>2916000</v>
      </c>
      <c r="L80" s="284">
        <f>'685'!O109</f>
        <v>1690000</v>
      </c>
      <c r="M80" s="284">
        <f>'685'!P109</f>
        <v>68000</v>
      </c>
      <c r="N80" s="284">
        <f>'685'!Q109</f>
        <v>61000</v>
      </c>
      <c r="O80" s="285">
        <f t="shared" si="1"/>
        <v>23704000</v>
      </c>
      <c r="P80" s="289"/>
      <c r="Q80" s="287">
        <f>'685'!D109-O80</f>
        <v>0</v>
      </c>
      <c r="R80" s="290"/>
    </row>
    <row r="81" spans="1:18" customFormat="1">
      <c r="A81" s="283">
        <v>686</v>
      </c>
      <c r="B81" s="283" t="s">
        <v>1038</v>
      </c>
      <c r="C81" s="284">
        <f>'686'!F109</f>
        <v>7092000</v>
      </c>
      <c r="D81" s="284">
        <f>'686'!G109</f>
        <v>1712000</v>
      </c>
      <c r="E81" s="284">
        <f>'686'!H109</f>
        <v>1740000</v>
      </c>
      <c r="F81" s="284">
        <f>'686'!I109</f>
        <v>2037000</v>
      </c>
      <c r="G81" s="284">
        <f>'686'!J109</f>
        <v>1719000</v>
      </c>
      <c r="H81" s="284">
        <f>'686'!K109</f>
        <v>1721000</v>
      </c>
      <c r="I81" s="284">
        <f>'686'!L109</f>
        <v>1742000</v>
      </c>
      <c r="J81" s="284">
        <f>'686'!M109</f>
        <v>1719000</v>
      </c>
      <c r="K81" s="284">
        <f>'686'!N109</f>
        <v>2921000</v>
      </c>
      <c r="L81" s="284">
        <f>'686'!O109</f>
        <v>1704000</v>
      </c>
      <c r="M81" s="284">
        <f>'686'!P109</f>
        <v>82000</v>
      </c>
      <c r="N81" s="284">
        <f>'686'!Q109</f>
        <v>71000</v>
      </c>
      <c r="O81" s="285">
        <f t="shared" si="1"/>
        <v>24260000</v>
      </c>
      <c r="P81" s="289"/>
      <c r="Q81" s="287">
        <f>'686'!D109-O81</f>
        <v>0</v>
      </c>
      <c r="R81" s="290"/>
    </row>
    <row r="82" spans="1:18" customFormat="1">
      <c r="A82" s="283">
        <v>687</v>
      </c>
      <c r="B82" s="283" t="s">
        <v>1039</v>
      </c>
      <c r="C82" s="284">
        <f>'687'!F109</f>
        <v>5941000</v>
      </c>
      <c r="D82" s="284">
        <f>'687'!G109</f>
        <v>1450000</v>
      </c>
      <c r="E82" s="284">
        <f>'687'!H109</f>
        <v>1467000</v>
      </c>
      <c r="F82" s="284">
        <f>'687'!I109</f>
        <v>1770000</v>
      </c>
      <c r="G82" s="284">
        <f>'687'!J109</f>
        <v>1450000</v>
      </c>
      <c r="H82" s="284">
        <f>'687'!K109</f>
        <v>1452000</v>
      </c>
      <c r="I82" s="284">
        <f>'687'!L109</f>
        <v>1520000</v>
      </c>
      <c r="J82" s="284">
        <f>'687'!M109</f>
        <v>1450000</v>
      </c>
      <c r="K82" s="284">
        <f>'687'!N109</f>
        <v>2732000</v>
      </c>
      <c r="L82" s="284">
        <f>'687'!O109</f>
        <v>1455000</v>
      </c>
      <c r="M82" s="284">
        <f>'687'!P109</f>
        <v>76000</v>
      </c>
      <c r="N82" s="284">
        <f>'687'!Q109</f>
        <v>74000</v>
      </c>
      <c r="O82" s="285">
        <f t="shared" si="1"/>
        <v>20837000</v>
      </c>
      <c r="P82" s="289"/>
      <c r="Q82" s="287">
        <f>'687'!D109-O82</f>
        <v>0</v>
      </c>
      <c r="R82" s="290"/>
    </row>
    <row r="83" spans="1:18" customFormat="1">
      <c r="A83" s="283">
        <v>688</v>
      </c>
      <c r="B83" s="283" t="s">
        <v>1040</v>
      </c>
      <c r="C83" s="284">
        <f>'688'!F109</f>
        <v>6189000</v>
      </c>
      <c r="D83" s="284">
        <f>'688'!G109</f>
        <v>1485000</v>
      </c>
      <c r="E83" s="284">
        <f>'688'!H109</f>
        <v>1509000</v>
      </c>
      <c r="F83" s="284">
        <f>'688'!I109</f>
        <v>1793000</v>
      </c>
      <c r="G83" s="284">
        <f>'688'!J109</f>
        <v>1485000</v>
      </c>
      <c r="H83" s="284">
        <f>'688'!K109</f>
        <v>1489000</v>
      </c>
      <c r="I83" s="284">
        <f>'688'!L109</f>
        <v>1538000</v>
      </c>
      <c r="J83" s="284">
        <f>'688'!M109</f>
        <v>1485000</v>
      </c>
      <c r="K83" s="284">
        <f>'688'!N109</f>
        <v>2721000</v>
      </c>
      <c r="L83" s="284">
        <f>'688'!O109</f>
        <v>1491000</v>
      </c>
      <c r="M83" s="284">
        <f>'688'!P109</f>
        <v>71000</v>
      </c>
      <c r="N83" s="284">
        <f>'688'!Q109</f>
        <v>75000</v>
      </c>
      <c r="O83" s="285">
        <f t="shared" si="1"/>
        <v>21331000</v>
      </c>
      <c r="P83" s="289"/>
      <c r="Q83" s="287">
        <f>'688'!D109-O83</f>
        <v>0</v>
      </c>
      <c r="R83" s="290"/>
    </row>
    <row r="84" spans="1:18" customFormat="1">
      <c r="A84" s="283">
        <v>689</v>
      </c>
      <c r="B84" s="283" t="s">
        <v>1041</v>
      </c>
      <c r="C84" s="284">
        <f>'689'!F109</f>
        <v>5970000</v>
      </c>
      <c r="D84" s="284">
        <f>'689'!G109</f>
        <v>1430000</v>
      </c>
      <c r="E84" s="284">
        <f>'689'!H109</f>
        <v>1451000</v>
      </c>
      <c r="F84" s="284">
        <f>'689'!I109</f>
        <v>1748000</v>
      </c>
      <c r="G84" s="284">
        <f>'689'!J109</f>
        <v>1430000</v>
      </c>
      <c r="H84" s="284">
        <f>'689'!K109</f>
        <v>1430000</v>
      </c>
      <c r="I84" s="284">
        <f>'689'!L109</f>
        <v>1456000</v>
      </c>
      <c r="J84" s="284">
        <f>'689'!M109</f>
        <v>1430000</v>
      </c>
      <c r="K84" s="284">
        <f>'689'!N109</f>
        <v>2700000</v>
      </c>
      <c r="L84" s="284">
        <f>'689'!O109</f>
        <v>1413000</v>
      </c>
      <c r="M84" s="284">
        <f>'689'!P109</f>
        <v>64000</v>
      </c>
      <c r="N84" s="284">
        <f>'689'!Q109</f>
        <v>62000</v>
      </c>
      <c r="O84" s="285">
        <f t="shared" si="1"/>
        <v>20584000</v>
      </c>
      <c r="P84" s="289"/>
      <c r="Q84" s="287">
        <f>'689'!D109-O84</f>
        <v>0</v>
      </c>
      <c r="R84" s="290"/>
    </row>
    <row r="85" spans="1:18" customFormat="1">
      <c r="A85" s="283">
        <v>690</v>
      </c>
      <c r="B85" s="283" t="s">
        <v>1042</v>
      </c>
      <c r="C85" s="284">
        <f>'690'!F109</f>
        <v>7420000</v>
      </c>
      <c r="D85" s="284">
        <f>'690'!G109</f>
        <v>1802000</v>
      </c>
      <c r="E85" s="284">
        <f>'690'!H109</f>
        <v>1826000</v>
      </c>
      <c r="F85" s="284">
        <f>'690'!I109</f>
        <v>2074000</v>
      </c>
      <c r="G85" s="284">
        <f>'690'!J109</f>
        <v>1802000</v>
      </c>
      <c r="H85" s="284">
        <f>'690'!K109</f>
        <v>1804000</v>
      </c>
      <c r="I85" s="284">
        <f>'690'!L109</f>
        <v>1933000</v>
      </c>
      <c r="J85" s="284">
        <f>'690'!M109</f>
        <v>1802000</v>
      </c>
      <c r="K85" s="284">
        <f>'690'!N109</f>
        <v>2893000</v>
      </c>
      <c r="L85" s="284">
        <f>'690'!O109</f>
        <v>1793000</v>
      </c>
      <c r="M85" s="284">
        <f>'690'!P109</f>
        <v>77000</v>
      </c>
      <c r="N85" s="284">
        <f>'690'!Q109</f>
        <v>84000</v>
      </c>
      <c r="O85" s="285">
        <f t="shared" si="1"/>
        <v>25310000</v>
      </c>
      <c r="P85" s="289"/>
      <c r="Q85" s="287">
        <f>'690'!D109-O85</f>
        <v>0</v>
      </c>
      <c r="R85" s="290"/>
    </row>
    <row r="86" spans="1:18" customFormat="1">
      <c r="A86" s="283">
        <v>691</v>
      </c>
      <c r="B86" s="283" t="s">
        <v>1043</v>
      </c>
      <c r="C86" s="284">
        <f>'691'!F109</f>
        <v>6404000</v>
      </c>
      <c r="D86" s="284">
        <f>'691'!G109</f>
        <v>1564000</v>
      </c>
      <c r="E86" s="284">
        <f>'691'!H109</f>
        <v>1581000</v>
      </c>
      <c r="F86" s="284">
        <f>'691'!I109</f>
        <v>1870000</v>
      </c>
      <c r="G86" s="284">
        <f>'691'!J109</f>
        <v>1564000</v>
      </c>
      <c r="H86" s="284">
        <f>'691'!K109</f>
        <v>1566000</v>
      </c>
      <c r="I86" s="284">
        <f>'691'!L109</f>
        <v>1579000</v>
      </c>
      <c r="J86" s="284">
        <f>'691'!M109</f>
        <v>1564000</v>
      </c>
      <c r="K86" s="284">
        <f>'691'!N109</f>
        <v>2789000</v>
      </c>
      <c r="L86" s="284">
        <f>'691'!O109</f>
        <v>1571000</v>
      </c>
      <c r="M86" s="284">
        <f>'691'!P109</f>
        <v>75000</v>
      </c>
      <c r="N86" s="284">
        <f>'691'!Q109</f>
        <v>63000</v>
      </c>
      <c r="O86" s="285">
        <f t="shared" si="1"/>
        <v>22190000</v>
      </c>
      <c r="P86" s="289"/>
      <c r="Q86" s="287">
        <f>'691'!D109-O86</f>
        <v>0</v>
      </c>
      <c r="R86" s="290"/>
    </row>
    <row r="87" spans="1:18" customFormat="1">
      <c r="A87" s="283">
        <v>692</v>
      </c>
      <c r="B87" s="283" t="s">
        <v>1044</v>
      </c>
      <c r="C87" s="284">
        <f>'692'!F109</f>
        <v>6919000</v>
      </c>
      <c r="D87" s="284">
        <f>'692'!G109</f>
        <v>1698000</v>
      </c>
      <c r="E87" s="284">
        <f>'692'!H109</f>
        <v>1719000</v>
      </c>
      <c r="F87" s="284">
        <f>'692'!I109</f>
        <v>2060000</v>
      </c>
      <c r="G87" s="284">
        <f>'692'!J109</f>
        <v>1698000</v>
      </c>
      <c r="H87" s="284">
        <f>'692'!K109</f>
        <v>1698000</v>
      </c>
      <c r="I87" s="284">
        <f>'692'!L109</f>
        <v>1729000</v>
      </c>
      <c r="J87" s="284">
        <f>'692'!M109</f>
        <v>1698000</v>
      </c>
      <c r="K87" s="284">
        <f>'692'!N109</f>
        <v>3148000</v>
      </c>
      <c r="L87" s="284">
        <f>'692'!O109</f>
        <v>1702000</v>
      </c>
      <c r="M87" s="284">
        <f>'692'!P109</f>
        <v>72000</v>
      </c>
      <c r="N87" s="284">
        <f>'692'!Q109</f>
        <v>65000</v>
      </c>
      <c r="O87" s="285">
        <f t="shared" si="1"/>
        <v>24206000</v>
      </c>
      <c r="P87" s="289"/>
      <c r="Q87" s="287">
        <f>'692'!D109-O87</f>
        <v>0</v>
      </c>
      <c r="R87" s="290"/>
    </row>
    <row r="88" spans="1:18" customFormat="1">
      <c r="A88" s="283">
        <v>693</v>
      </c>
      <c r="B88" s="283" t="s">
        <v>1045</v>
      </c>
      <c r="C88" s="284">
        <f>'693'!F109</f>
        <v>5298000</v>
      </c>
      <c r="D88" s="284">
        <f>'693'!G109</f>
        <v>1290000</v>
      </c>
      <c r="E88" s="284">
        <f>'693'!H109</f>
        <v>1300000</v>
      </c>
      <c r="F88" s="284">
        <f>'693'!I109</f>
        <v>1548000</v>
      </c>
      <c r="G88" s="284">
        <f>'693'!J109</f>
        <v>1290000</v>
      </c>
      <c r="H88" s="284">
        <f>'693'!K109</f>
        <v>1290000</v>
      </c>
      <c r="I88" s="284">
        <f>'693'!L109</f>
        <v>1318000</v>
      </c>
      <c r="J88" s="284">
        <f>'693'!M109</f>
        <v>1290000</v>
      </c>
      <c r="K88" s="284">
        <f>'693'!N109</f>
        <v>2324000</v>
      </c>
      <c r="L88" s="284">
        <f>'693'!O109</f>
        <v>1284000</v>
      </c>
      <c r="M88" s="284">
        <f>'693'!P109</f>
        <v>69000</v>
      </c>
      <c r="N88" s="284">
        <f>'693'!Q109</f>
        <v>64000</v>
      </c>
      <c r="O88" s="285">
        <f t="shared" si="1"/>
        <v>18365000</v>
      </c>
      <c r="P88" s="289"/>
      <c r="Q88" s="287">
        <f>'693'!D109-O88</f>
        <v>0</v>
      </c>
      <c r="R88" s="290"/>
    </row>
    <row r="89" spans="1:18" customFormat="1">
      <c r="A89" s="283">
        <v>694</v>
      </c>
      <c r="B89" s="283" t="s">
        <v>1046</v>
      </c>
      <c r="C89" s="284">
        <f>'694'!F109</f>
        <v>6192000</v>
      </c>
      <c r="D89" s="284">
        <f>'694'!G109</f>
        <v>1538000</v>
      </c>
      <c r="E89" s="284">
        <f>'694'!H109</f>
        <v>1559000</v>
      </c>
      <c r="F89" s="284">
        <f>'694'!I109</f>
        <v>1868000</v>
      </c>
      <c r="G89" s="284">
        <f>'694'!J109</f>
        <v>1538000</v>
      </c>
      <c r="H89" s="284">
        <f>'694'!K109</f>
        <v>1540000</v>
      </c>
      <c r="I89" s="284">
        <f>'694'!L109</f>
        <v>1591000</v>
      </c>
      <c r="J89" s="284">
        <f>'694'!M109</f>
        <v>1538000</v>
      </c>
      <c r="K89" s="284">
        <f>'694'!N109</f>
        <v>2859000</v>
      </c>
      <c r="L89" s="284">
        <f>'694'!O109</f>
        <v>1545000</v>
      </c>
      <c r="M89" s="284">
        <f>'694'!P109</f>
        <v>73000</v>
      </c>
      <c r="N89" s="284">
        <f>'694'!Q109</f>
        <v>60000</v>
      </c>
      <c r="O89" s="285">
        <f t="shared" si="1"/>
        <v>21901000</v>
      </c>
      <c r="P89" s="289"/>
      <c r="Q89" s="287">
        <f>'694'!D109-O89</f>
        <v>0</v>
      </c>
      <c r="R89" s="290"/>
    </row>
    <row r="90" spans="1:18" customFormat="1">
      <c r="A90" s="283">
        <v>695</v>
      </c>
      <c r="B90" s="283" t="s">
        <v>805</v>
      </c>
      <c r="C90" s="284">
        <f>'695'!F109</f>
        <v>6886000</v>
      </c>
      <c r="D90" s="284">
        <f>'695'!G109</f>
        <v>1695000</v>
      </c>
      <c r="E90" s="284">
        <f>'695'!H109</f>
        <v>1716000</v>
      </c>
      <c r="F90" s="284">
        <f>'695'!I109</f>
        <v>2015000</v>
      </c>
      <c r="G90" s="284">
        <f>'695'!J109</f>
        <v>1695000</v>
      </c>
      <c r="H90" s="284">
        <f>'695'!K109</f>
        <v>1697000</v>
      </c>
      <c r="I90" s="284">
        <f>'695'!L109</f>
        <v>1762000</v>
      </c>
      <c r="J90" s="284">
        <f>'695'!M109</f>
        <v>1695000</v>
      </c>
      <c r="K90" s="284">
        <f>'695'!N109</f>
        <v>2977000</v>
      </c>
      <c r="L90" s="284">
        <f>'695'!O109</f>
        <v>1684000</v>
      </c>
      <c r="M90" s="284">
        <f>'695'!P109</f>
        <v>76000</v>
      </c>
      <c r="N90" s="284">
        <f>'695'!Q109</f>
        <v>76000</v>
      </c>
      <c r="O90" s="285">
        <f t="shared" si="1"/>
        <v>23974000</v>
      </c>
      <c r="P90" s="289"/>
      <c r="Q90" s="287">
        <f>'695'!D109-O90</f>
        <v>0</v>
      </c>
      <c r="R90" s="290"/>
    </row>
    <row r="91" spans="1:18" customFormat="1">
      <c r="A91" s="283">
        <v>696</v>
      </c>
      <c r="B91" s="283" t="s">
        <v>1047</v>
      </c>
      <c r="C91" s="284">
        <f>'696'!F109</f>
        <v>6565000</v>
      </c>
      <c r="D91" s="284">
        <f>'696'!G109</f>
        <v>1615000</v>
      </c>
      <c r="E91" s="284">
        <f>'696'!H109</f>
        <v>1632000</v>
      </c>
      <c r="F91" s="284">
        <f>'696'!I109</f>
        <v>1911000</v>
      </c>
      <c r="G91" s="284">
        <f>'696'!J109</f>
        <v>1615000</v>
      </c>
      <c r="H91" s="284">
        <f>'696'!K109</f>
        <v>1617000</v>
      </c>
      <c r="I91" s="284">
        <f>'696'!L109</f>
        <v>1631000</v>
      </c>
      <c r="J91" s="284">
        <f>'696'!M109</f>
        <v>1615000</v>
      </c>
      <c r="K91" s="284">
        <f>'696'!N109</f>
        <v>2799000</v>
      </c>
      <c r="L91" s="284">
        <f>'696'!O109</f>
        <v>1618000</v>
      </c>
      <c r="M91" s="284">
        <f>'696'!P109</f>
        <v>76000</v>
      </c>
      <c r="N91" s="284">
        <f>'696'!Q109</f>
        <v>60000</v>
      </c>
      <c r="O91" s="285">
        <f t="shared" si="1"/>
        <v>22754000</v>
      </c>
      <c r="P91" s="289"/>
      <c r="Q91" s="287">
        <f>'696'!D109-O91</f>
        <v>0</v>
      </c>
      <c r="R91" s="290"/>
    </row>
    <row r="92" spans="1:18" customFormat="1">
      <c r="A92" s="283">
        <v>697</v>
      </c>
      <c r="B92" s="283" t="s">
        <v>1048</v>
      </c>
      <c r="C92" s="284">
        <f>'697'!F109</f>
        <v>5401000</v>
      </c>
      <c r="D92" s="284">
        <f>'697'!G109</f>
        <v>1287000</v>
      </c>
      <c r="E92" s="284">
        <f>'697'!H109</f>
        <v>1301000</v>
      </c>
      <c r="F92" s="284">
        <f>'697'!I109</f>
        <v>1549000</v>
      </c>
      <c r="G92" s="284">
        <f>'697'!J109</f>
        <v>1287000</v>
      </c>
      <c r="H92" s="284">
        <f>'697'!K109</f>
        <v>1287000</v>
      </c>
      <c r="I92" s="284">
        <f>'697'!L109</f>
        <v>1303000</v>
      </c>
      <c r="J92" s="284">
        <f>'697'!M109</f>
        <v>1287000</v>
      </c>
      <c r="K92" s="284">
        <f>'697'!N109</f>
        <v>2335000</v>
      </c>
      <c r="L92" s="284">
        <f>'697'!O109</f>
        <v>1285000</v>
      </c>
      <c r="M92" s="284">
        <f>'697'!P109</f>
        <v>64000</v>
      </c>
      <c r="N92" s="284">
        <f>'697'!Q109</f>
        <v>56000</v>
      </c>
      <c r="O92" s="285">
        <f t="shared" si="1"/>
        <v>18442000</v>
      </c>
      <c r="P92" s="289"/>
      <c r="Q92" s="287">
        <f>'697'!D109-O92</f>
        <v>0</v>
      </c>
      <c r="R92" s="290"/>
    </row>
    <row r="93" spans="1:18" customFormat="1">
      <c r="A93" s="283">
        <v>698</v>
      </c>
      <c r="B93" s="283" t="s">
        <v>1049</v>
      </c>
      <c r="C93" s="284">
        <f>'698'!F109</f>
        <v>6125000</v>
      </c>
      <c r="D93" s="284">
        <f>'698'!G109</f>
        <v>1557000</v>
      </c>
      <c r="E93" s="284">
        <f>'698'!H109</f>
        <v>1574000</v>
      </c>
      <c r="F93" s="284">
        <f>'698'!I109</f>
        <v>1852000</v>
      </c>
      <c r="G93" s="284">
        <f>'698'!J109</f>
        <v>1560000</v>
      </c>
      <c r="H93" s="284">
        <f>'698'!K109</f>
        <v>1560000</v>
      </c>
      <c r="I93" s="284">
        <f>'698'!L109</f>
        <v>1879000</v>
      </c>
      <c r="J93" s="284">
        <f>'698'!M109</f>
        <v>1560000</v>
      </c>
      <c r="K93" s="284">
        <f>'698'!N109</f>
        <v>2707000</v>
      </c>
      <c r="L93" s="284">
        <f>'698'!O109</f>
        <v>1562000</v>
      </c>
      <c r="M93" s="284">
        <f>'698'!P109</f>
        <v>71000</v>
      </c>
      <c r="N93" s="284">
        <f>'698'!Q109</f>
        <v>62000</v>
      </c>
      <c r="O93" s="285">
        <f t="shared" si="1"/>
        <v>22069000</v>
      </c>
      <c r="P93" s="289"/>
      <c r="Q93" s="287">
        <f>'698'!D109-O93</f>
        <v>0</v>
      </c>
      <c r="R93" s="290"/>
    </row>
    <row r="94" spans="1:18" customFormat="1">
      <c r="A94" s="283">
        <v>699</v>
      </c>
      <c r="B94" s="283" t="s">
        <v>1050</v>
      </c>
      <c r="C94" s="284">
        <f>'699'!F109</f>
        <v>5556000</v>
      </c>
      <c r="D94" s="284">
        <f>'699'!G109</f>
        <v>1349000</v>
      </c>
      <c r="E94" s="284">
        <f>'699'!H109</f>
        <v>1366000</v>
      </c>
      <c r="F94" s="284">
        <f>'699'!I109</f>
        <v>1599000</v>
      </c>
      <c r="G94" s="284">
        <f>'699'!J109</f>
        <v>1349000</v>
      </c>
      <c r="H94" s="284">
        <f>'699'!K109</f>
        <v>1351000</v>
      </c>
      <c r="I94" s="284">
        <f>'699'!L109</f>
        <v>1362000</v>
      </c>
      <c r="J94" s="284">
        <f>'699'!M109</f>
        <v>1349000</v>
      </c>
      <c r="K94" s="284">
        <f>'699'!N109</f>
        <v>2351000</v>
      </c>
      <c r="L94" s="284">
        <f>'699'!O109</f>
        <v>1346000</v>
      </c>
      <c r="M94" s="284">
        <f>'699'!P109</f>
        <v>71000</v>
      </c>
      <c r="N94" s="284">
        <f>'699'!Q109</f>
        <v>71000</v>
      </c>
      <c r="O94" s="285">
        <f t="shared" si="1"/>
        <v>19120000</v>
      </c>
      <c r="P94" s="289"/>
      <c r="Q94" s="287">
        <f>'699'!D109-O94</f>
        <v>0</v>
      </c>
      <c r="R94" s="290"/>
    </row>
    <row r="95" spans="1:18" customFormat="1">
      <c r="A95" s="283">
        <v>700</v>
      </c>
      <c r="B95" s="283" t="s">
        <v>1051</v>
      </c>
      <c r="C95" s="284">
        <f>'700'!F109</f>
        <v>6054000</v>
      </c>
      <c r="D95" s="284">
        <f>'700'!G109</f>
        <v>1495000</v>
      </c>
      <c r="E95" s="284">
        <f>'700'!H109</f>
        <v>1514000</v>
      </c>
      <c r="F95" s="284">
        <f>'700'!I109</f>
        <v>1762000</v>
      </c>
      <c r="G95" s="284">
        <f>'700'!J109</f>
        <v>1500000</v>
      </c>
      <c r="H95" s="284">
        <f>'700'!K109</f>
        <v>1500000</v>
      </c>
      <c r="I95" s="284">
        <f>'700'!L109</f>
        <v>1519000</v>
      </c>
      <c r="J95" s="284">
        <f>'700'!M109</f>
        <v>1500000</v>
      </c>
      <c r="K95" s="284">
        <f>'700'!N109</f>
        <v>2525000</v>
      </c>
      <c r="L95" s="284">
        <f>'700'!O109</f>
        <v>1492000</v>
      </c>
      <c r="M95" s="284">
        <f>'700'!P109</f>
        <v>73000</v>
      </c>
      <c r="N95" s="284">
        <f>'700'!Q109</f>
        <v>60000</v>
      </c>
      <c r="O95" s="285">
        <f t="shared" si="1"/>
        <v>20994000</v>
      </c>
      <c r="P95" s="289"/>
      <c r="Q95" s="287">
        <f>'700'!D109-O95</f>
        <v>0</v>
      </c>
      <c r="R95" s="290"/>
    </row>
    <row r="96" spans="1:18" customFormat="1">
      <c r="A96" s="283">
        <v>701</v>
      </c>
      <c r="B96" s="283" t="s">
        <v>1052</v>
      </c>
      <c r="C96" s="284">
        <f>'701'!F109</f>
        <v>5993000</v>
      </c>
      <c r="D96" s="284">
        <f>'701'!G109</f>
        <v>1519000</v>
      </c>
      <c r="E96" s="284">
        <f>'701'!H109</f>
        <v>1537000</v>
      </c>
      <c r="F96" s="284">
        <f>'701'!I109</f>
        <v>1781000</v>
      </c>
      <c r="G96" s="284">
        <f>'701'!J109</f>
        <v>1527000</v>
      </c>
      <c r="H96" s="284">
        <f>'701'!K109</f>
        <v>1531000</v>
      </c>
      <c r="I96" s="284">
        <f>'701'!L109</f>
        <v>1629000</v>
      </c>
      <c r="J96" s="284">
        <f>'701'!M109</f>
        <v>1527000</v>
      </c>
      <c r="K96" s="284">
        <f>'701'!N109</f>
        <v>2476000</v>
      </c>
      <c r="L96" s="284">
        <f>'701'!O109</f>
        <v>1526000</v>
      </c>
      <c r="M96" s="284">
        <f>'701'!P109</f>
        <v>88000</v>
      </c>
      <c r="N96" s="284">
        <f>'701'!Q109</f>
        <v>76000</v>
      </c>
      <c r="O96" s="285">
        <f t="shared" si="1"/>
        <v>21210000</v>
      </c>
      <c r="P96" s="289"/>
      <c r="Q96" s="287">
        <f>'701'!D109-O96</f>
        <v>0</v>
      </c>
      <c r="R96" s="290"/>
    </row>
    <row r="97" spans="1:18" customFormat="1">
      <c r="A97" s="283">
        <v>702</v>
      </c>
      <c r="B97" s="283" t="s">
        <v>1053</v>
      </c>
      <c r="C97" s="284">
        <f>'702'!F109</f>
        <v>5324000</v>
      </c>
      <c r="D97" s="284">
        <f>'702'!G109</f>
        <v>1278000</v>
      </c>
      <c r="E97" s="284">
        <f>'702'!H109</f>
        <v>1288000</v>
      </c>
      <c r="F97" s="284">
        <f>'702'!I109</f>
        <v>1569000</v>
      </c>
      <c r="G97" s="284">
        <f>'702'!J109</f>
        <v>1278000</v>
      </c>
      <c r="H97" s="284">
        <f>'702'!K109</f>
        <v>1278000</v>
      </c>
      <c r="I97" s="284">
        <f>'702'!L109</f>
        <v>1329000</v>
      </c>
      <c r="J97" s="284">
        <f>'702'!M109</f>
        <v>1278000</v>
      </c>
      <c r="K97" s="284">
        <f>'702'!N109</f>
        <v>2441000</v>
      </c>
      <c r="L97" s="284">
        <f>'702'!O109</f>
        <v>1274000</v>
      </c>
      <c r="M97" s="284">
        <f>'702'!P109</f>
        <v>65000</v>
      </c>
      <c r="N97" s="284">
        <f>'702'!Q109</f>
        <v>76000</v>
      </c>
      <c r="O97" s="285">
        <f t="shared" si="1"/>
        <v>18478000</v>
      </c>
      <c r="P97" s="289"/>
      <c r="Q97" s="287">
        <f>'702'!D109-O97</f>
        <v>0</v>
      </c>
      <c r="R97" s="290"/>
    </row>
    <row r="98" spans="1:18" customFormat="1">
      <c r="A98" s="283">
        <v>703</v>
      </c>
      <c r="B98" s="283" t="s">
        <v>1054</v>
      </c>
      <c r="C98" s="284">
        <f>'703'!F109</f>
        <v>4437000</v>
      </c>
      <c r="D98" s="284">
        <f>'703'!G109</f>
        <v>1072000</v>
      </c>
      <c r="E98" s="284">
        <f>'703'!H109</f>
        <v>1086000</v>
      </c>
      <c r="F98" s="284">
        <f>'703'!I109</f>
        <v>1256000</v>
      </c>
      <c r="G98" s="284">
        <f>'703'!J109</f>
        <v>1072000</v>
      </c>
      <c r="H98" s="284">
        <f>'703'!K109</f>
        <v>1074000</v>
      </c>
      <c r="I98" s="284">
        <f>'703'!L109</f>
        <v>1085000</v>
      </c>
      <c r="J98" s="284">
        <f>'703'!M109</f>
        <v>1072000</v>
      </c>
      <c r="K98" s="284">
        <f>'703'!N109</f>
        <v>1812000</v>
      </c>
      <c r="L98" s="284">
        <f>'703'!O109</f>
        <v>1069000</v>
      </c>
      <c r="M98" s="284">
        <f>'703'!P109</f>
        <v>68000</v>
      </c>
      <c r="N98" s="284">
        <f>'703'!Q109</f>
        <v>68000</v>
      </c>
      <c r="O98" s="285">
        <f t="shared" si="1"/>
        <v>15171000</v>
      </c>
      <c r="P98" s="289"/>
      <c r="Q98" s="287">
        <f>'703'!D109-O98</f>
        <v>0</v>
      </c>
      <c r="R98" s="290"/>
    </row>
    <row r="99" spans="1:18" customFormat="1">
      <c r="A99" s="283">
        <v>705</v>
      </c>
      <c r="B99" s="283" t="s">
        <v>1055</v>
      </c>
      <c r="C99" s="284">
        <f>'705'!F109</f>
        <v>5293000</v>
      </c>
      <c r="D99" s="284">
        <f>'705'!G109</f>
        <v>1240000</v>
      </c>
      <c r="E99" s="284">
        <f>'705'!H109</f>
        <v>1257000</v>
      </c>
      <c r="F99" s="284">
        <f>'705'!I109</f>
        <v>1489000</v>
      </c>
      <c r="G99" s="284">
        <f>'705'!J109</f>
        <v>1240000</v>
      </c>
      <c r="H99" s="284">
        <f>'705'!K109</f>
        <v>1242000</v>
      </c>
      <c r="I99" s="284">
        <f>'705'!L109</f>
        <v>1262000</v>
      </c>
      <c r="J99" s="284">
        <f>'705'!M109</f>
        <v>1240000</v>
      </c>
      <c r="K99" s="284">
        <f>'705'!N109</f>
        <v>2240000</v>
      </c>
      <c r="L99" s="284">
        <f>'705'!O109</f>
        <v>1228000</v>
      </c>
      <c r="M99" s="284">
        <f>'705'!P109</f>
        <v>66000</v>
      </c>
      <c r="N99" s="284">
        <f>'705'!Q109</f>
        <v>67000</v>
      </c>
      <c r="O99" s="285">
        <f t="shared" si="1"/>
        <v>17864000</v>
      </c>
      <c r="P99" s="289"/>
      <c r="Q99" s="287">
        <f>'705'!D109-O99</f>
        <v>0</v>
      </c>
      <c r="R99" s="290"/>
    </row>
    <row r="100" spans="1:18" customFormat="1">
      <c r="A100" s="283">
        <v>706</v>
      </c>
      <c r="B100" s="283" t="s">
        <v>1056</v>
      </c>
      <c r="C100" s="284">
        <f>'706'!F109</f>
        <v>4704000</v>
      </c>
      <c r="D100" s="284">
        <f>'706'!G109</f>
        <v>1109000</v>
      </c>
      <c r="E100" s="284">
        <f>'706'!H109</f>
        <v>1123000</v>
      </c>
      <c r="F100" s="284">
        <f>'706'!I109</f>
        <v>1266000</v>
      </c>
      <c r="G100" s="284">
        <f>'706'!J109</f>
        <v>1109000</v>
      </c>
      <c r="H100" s="284">
        <f>'706'!K109</f>
        <v>1111000</v>
      </c>
      <c r="I100" s="284">
        <f>'706'!L109</f>
        <v>1124000</v>
      </c>
      <c r="J100" s="284">
        <f>'706'!M109</f>
        <v>1109000</v>
      </c>
      <c r="K100" s="284">
        <f>'706'!N109</f>
        <v>1739000</v>
      </c>
      <c r="L100" s="284">
        <f>'706'!O109</f>
        <v>1103000</v>
      </c>
      <c r="M100" s="284">
        <f>'706'!P109</f>
        <v>70000</v>
      </c>
      <c r="N100" s="284">
        <f>'706'!Q109</f>
        <v>81000</v>
      </c>
      <c r="O100" s="285">
        <f t="shared" si="1"/>
        <v>15648000</v>
      </c>
      <c r="P100" s="289"/>
      <c r="Q100" s="287">
        <f>'706'!D109-O100</f>
        <v>0</v>
      </c>
      <c r="R100" s="290"/>
    </row>
    <row r="101" spans="1:18" customFormat="1">
      <c r="A101" s="283">
        <v>707</v>
      </c>
      <c r="B101" s="283" t="s">
        <v>1057</v>
      </c>
      <c r="C101" s="284">
        <f>'707'!F109</f>
        <v>19147000</v>
      </c>
      <c r="D101" s="284">
        <f>'707'!G109</f>
        <v>4580000</v>
      </c>
      <c r="E101" s="284">
        <f>'707'!H109</f>
        <v>4647000</v>
      </c>
      <c r="F101" s="284">
        <f>'707'!I109</f>
        <v>5503000</v>
      </c>
      <c r="G101" s="284">
        <f>'707'!J109</f>
        <v>4584000</v>
      </c>
      <c r="H101" s="284">
        <f>'707'!K109</f>
        <v>4584000</v>
      </c>
      <c r="I101" s="284">
        <f>'707'!L109</f>
        <v>4635000</v>
      </c>
      <c r="J101" s="284">
        <f>'707'!M109</f>
        <v>4584000</v>
      </c>
      <c r="K101" s="284">
        <f>'707'!N109</f>
        <v>8235000</v>
      </c>
      <c r="L101" s="284">
        <f>'707'!O109</f>
        <v>4576000</v>
      </c>
      <c r="M101" s="284">
        <f>'707'!P109</f>
        <v>142000</v>
      </c>
      <c r="N101" s="284">
        <f>'707'!Q109</f>
        <v>135000</v>
      </c>
      <c r="O101" s="285">
        <f t="shared" si="1"/>
        <v>65352000</v>
      </c>
      <c r="P101" s="289"/>
      <c r="Q101" s="287">
        <f>'707'!D109-O101</f>
        <v>0</v>
      </c>
      <c r="R101" s="290"/>
    </row>
    <row r="102" spans="1:18" customFormat="1">
      <c r="A102" s="283">
        <v>708</v>
      </c>
      <c r="B102" s="283" t="s">
        <v>1058</v>
      </c>
      <c r="C102" s="284">
        <f>'708'!F109</f>
        <v>5477000</v>
      </c>
      <c r="D102" s="284">
        <f>'708'!G109</f>
        <v>1334000</v>
      </c>
      <c r="E102" s="284">
        <f>'708'!H109</f>
        <v>1346000</v>
      </c>
      <c r="F102" s="284">
        <f>'708'!I109</f>
        <v>1556000</v>
      </c>
      <c r="G102" s="284">
        <f>'708'!J109</f>
        <v>1339000</v>
      </c>
      <c r="H102" s="284">
        <f>'708'!K109</f>
        <v>1339000</v>
      </c>
      <c r="I102" s="284">
        <f>'708'!L109</f>
        <v>1422000</v>
      </c>
      <c r="J102" s="284">
        <f>'708'!M109</f>
        <v>1339000</v>
      </c>
      <c r="K102" s="284">
        <f>'708'!N109</f>
        <v>2158000</v>
      </c>
      <c r="L102" s="284">
        <f>'708'!O109</f>
        <v>1327000</v>
      </c>
      <c r="M102" s="284">
        <f>'708'!P109</f>
        <v>69000</v>
      </c>
      <c r="N102" s="284">
        <f>'708'!Q109</f>
        <v>71000</v>
      </c>
      <c r="O102" s="285">
        <f t="shared" si="1"/>
        <v>18777000</v>
      </c>
      <c r="P102" s="289"/>
      <c r="Q102" s="287">
        <f>'708'!D109-O102</f>
        <v>0</v>
      </c>
      <c r="R102" s="290"/>
    </row>
    <row r="103" spans="1:18" customFormat="1">
      <c r="A103" s="363" t="s">
        <v>396</v>
      </c>
      <c r="B103" s="363"/>
      <c r="C103" s="294">
        <f>SUM(C2:C102)</f>
        <v>836625000</v>
      </c>
      <c r="D103" s="294">
        <f t="shared" ref="D103:O103" si="2">SUM(D2:D102)</f>
        <v>201421000</v>
      </c>
      <c r="E103" s="294">
        <f t="shared" si="2"/>
        <v>204085000</v>
      </c>
      <c r="F103" s="294">
        <f t="shared" si="2"/>
        <v>241344000</v>
      </c>
      <c r="G103" s="294">
        <f t="shared" si="2"/>
        <v>201640000</v>
      </c>
      <c r="H103" s="294">
        <f t="shared" si="2"/>
        <v>201915000</v>
      </c>
      <c r="I103" s="294">
        <f t="shared" si="2"/>
        <v>205869000</v>
      </c>
      <c r="J103" s="294">
        <f t="shared" si="2"/>
        <v>201531000</v>
      </c>
      <c r="K103" s="294">
        <f t="shared" si="2"/>
        <v>360041000</v>
      </c>
      <c r="L103" s="294">
        <f t="shared" si="2"/>
        <v>201418000</v>
      </c>
      <c r="M103" s="294">
        <f t="shared" si="2"/>
        <v>9079000</v>
      </c>
      <c r="N103" s="294">
        <f t="shared" si="2"/>
        <v>8259000</v>
      </c>
      <c r="O103" s="294">
        <f t="shared" si="2"/>
        <v>2873227000</v>
      </c>
      <c r="P103" s="289"/>
      <c r="Q103" s="287"/>
      <c r="R103" s="290"/>
    </row>
    <row r="104" spans="1:18" customFormat="1">
      <c r="A104" s="295"/>
      <c r="B104" s="295"/>
      <c r="C104" s="286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96"/>
      <c r="P104" s="289"/>
      <c r="Q104" s="287"/>
      <c r="R104" s="290"/>
    </row>
  </sheetData>
  <mergeCells count="1">
    <mergeCell ref="A103:B103"/>
  </mergeCells>
  <phoneticPr fontId="3" type="noConversion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A79" workbookViewId="0">
      <selection activeCell="F96" sqref="F9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702</v>
      </c>
      <c r="D1" s="246" t="str">
        <f>VLOOKUP(C1,學校編號!A:B,2,FALSE)</f>
        <v>702卓樂國小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20020000</v>
      </c>
      <c r="E2" s="154"/>
      <c r="F2" s="154">
        <f t="shared" ref="F2:Q2" si="0">F49+F71+F77+F83</f>
        <v>5771000</v>
      </c>
      <c r="G2" s="154">
        <f t="shared" si="0"/>
        <v>1400000</v>
      </c>
      <c r="H2" s="154">
        <f t="shared" si="0"/>
        <v>1410000</v>
      </c>
      <c r="I2" s="154">
        <f t="shared" si="0"/>
        <v>1691000</v>
      </c>
      <c r="J2" s="154">
        <f t="shared" si="0"/>
        <v>1400000</v>
      </c>
      <c r="K2" s="154">
        <f t="shared" si="0"/>
        <v>1400000</v>
      </c>
      <c r="L2" s="154">
        <f t="shared" si="0"/>
        <v>1451000</v>
      </c>
      <c r="M2" s="154">
        <f t="shared" si="0"/>
        <v>1400000</v>
      </c>
      <c r="N2" s="154">
        <f t="shared" si="0"/>
        <v>2563000</v>
      </c>
      <c r="O2" s="154">
        <f t="shared" si="0"/>
        <v>1392000</v>
      </c>
      <c r="P2" s="154">
        <f t="shared" si="0"/>
        <v>65000</v>
      </c>
      <c r="Q2" s="154">
        <f t="shared" si="0"/>
        <v>77000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70000</v>
      </c>
      <c r="E24" s="154" t="s">
        <v>201</v>
      </c>
      <c r="F24" s="154">
        <f>ROUND($D24/2,-3)</f>
        <v>35000</v>
      </c>
      <c r="G24" s="154"/>
      <c r="H24" s="154"/>
      <c r="I24" s="154"/>
      <c r="J24" s="154"/>
      <c r="K24" s="154"/>
      <c r="L24" s="154">
        <f>D24-F24</f>
        <v>35000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575000</v>
      </c>
      <c r="E25" s="242"/>
      <c r="F25" s="242">
        <f>ROUND(SUM(F3:F24),-3)</f>
        <v>90000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90000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269000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844000</v>
      </c>
      <c r="E49" s="154"/>
      <c r="F49" s="250">
        <f t="shared" ref="F49:Q49" si="15">F25+F38+F46+F48</f>
        <v>112000</v>
      </c>
      <c r="G49" s="250">
        <f t="shared" si="15"/>
        <v>61000</v>
      </c>
      <c r="H49" s="250">
        <f t="shared" si="15"/>
        <v>61000</v>
      </c>
      <c r="I49" s="250">
        <f t="shared" si="15"/>
        <v>61000</v>
      </c>
      <c r="J49" s="250">
        <f t="shared" si="15"/>
        <v>61000</v>
      </c>
      <c r="K49" s="250">
        <f t="shared" si="15"/>
        <v>61000</v>
      </c>
      <c r="L49" s="250">
        <f t="shared" si="15"/>
        <v>112000</v>
      </c>
      <c r="M49" s="250">
        <f t="shared" si="15"/>
        <v>61000</v>
      </c>
      <c r="N49" s="250">
        <f t="shared" si="15"/>
        <v>61000</v>
      </c>
      <c r="O49" s="250">
        <f t="shared" si="15"/>
        <v>61000</v>
      </c>
      <c r="P49" s="250">
        <f t="shared" si="15"/>
        <v>61000</v>
      </c>
      <c r="Q49" s="250">
        <f t="shared" si="15"/>
        <v>71000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11944000</v>
      </c>
      <c r="E50" s="249" t="s">
        <v>210</v>
      </c>
      <c r="F50" s="154">
        <f>ROUND($D50/12*3,-3)</f>
        <v>2986000</v>
      </c>
      <c r="G50" s="154">
        <f>ROUND($D50/12,-3)</f>
        <v>995000</v>
      </c>
      <c r="H50" s="154">
        <f t="shared" ref="H50:N54" si="16">ROUND($D50/12,-3)</f>
        <v>995000</v>
      </c>
      <c r="I50" s="154">
        <f t="shared" si="16"/>
        <v>995000</v>
      </c>
      <c r="J50" s="154">
        <f t="shared" si="16"/>
        <v>995000</v>
      </c>
      <c r="K50" s="154">
        <f t="shared" si="16"/>
        <v>995000</v>
      </c>
      <c r="L50" s="154">
        <f t="shared" si="16"/>
        <v>995000</v>
      </c>
      <c r="M50" s="154">
        <f t="shared" si="16"/>
        <v>995000</v>
      </c>
      <c r="N50" s="154">
        <f t="shared" si="16"/>
        <v>995000</v>
      </c>
      <c r="O50" s="154">
        <f>D50-SUM(F50:N50)</f>
        <v>998000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1454000</v>
      </c>
      <c r="E62" s="154" t="s">
        <v>205</v>
      </c>
      <c r="F62" s="154"/>
      <c r="G62" s="154"/>
      <c r="H62" s="154"/>
      <c r="I62" s="154">
        <f>ROUND($D62/5,-3)</f>
        <v>291000</v>
      </c>
      <c r="J62" s="154"/>
      <c r="K62" s="154"/>
      <c r="L62" s="154"/>
      <c r="M62" s="154"/>
      <c r="N62" s="154">
        <f>D62-I62</f>
        <v>1163000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1432000</v>
      </c>
      <c r="E63" s="154" t="s">
        <v>203</v>
      </c>
      <c r="F63" s="154">
        <f>D63</f>
        <v>1432000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962000</v>
      </c>
      <c r="E64" s="249" t="s">
        <v>210</v>
      </c>
      <c r="F64" s="154">
        <f>ROUND($D64/12*3,-3)</f>
        <v>241000</v>
      </c>
      <c r="G64" s="154">
        <f>ROUND($D64/12,-3)</f>
        <v>80000</v>
      </c>
      <c r="H64" s="154">
        <f t="shared" ref="H64:N66" si="19">ROUND($D64/12,-3)</f>
        <v>80000</v>
      </c>
      <c r="I64" s="154">
        <f t="shared" si="19"/>
        <v>80000</v>
      </c>
      <c r="J64" s="154">
        <f t="shared" si="19"/>
        <v>80000</v>
      </c>
      <c r="K64" s="154">
        <f t="shared" si="19"/>
        <v>80000</v>
      </c>
      <c r="L64" s="154">
        <f t="shared" si="19"/>
        <v>80000</v>
      </c>
      <c r="M64" s="154">
        <f t="shared" si="19"/>
        <v>80000</v>
      </c>
      <c r="N64" s="154">
        <f t="shared" si="19"/>
        <v>80000</v>
      </c>
      <c r="O64" s="154">
        <f>D64-SUM(F64:N64)</f>
        <v>81000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258000</v>
      </c>
      <c r="E65" s="249" t="s">
        <v>210</v>
      </c>
      <c r="F65" s="154">
        <f>ROUND($D65/12*3,-3)</f>
        <v>65000</v>
      </c>
      <c r="G65" s="154">
        <f>ROUND($D65/12,-3)</f>
        <v>22000</v>
      </c>
      <c r="H65" s="154">
        <f t="shared" si="19"/>
        <v>22000</v>
      </c>
      <c r="I65" s="154">
        <f t="shared" si="19"/>
        <v>22000</v>
      </c>
      <c r="J65" s="154">
        <f t="shared" si="19"/>
        <v>22000</v>
      </c>
      <c r="K65" s="154">
        <f t="shared" si="19"/>
        <v>22000</v>
      </c>
      <c r="L65" s="154">
        <f t="shared" si="19"/>
        <v>22000</v>
      </c>
      <c r="M65" s="154">
        <f t="shared" si="19"/>
        <v>22000</v>
      </c>
      <c r="N65" s="154">
        <f t="shared" si="19"/>
        <v>22000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950000</v>
      </c>
      <c r="E66" s="249" t="s">
        <v>210</v>
      </c>
      <c r="F66" s="154">
        <f>ROUND($D66/12*3,-3)</f>
        <v>238000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80000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206000</v>
      </c>
      <c r="E68" s="154" t="s">
        <v>203</v>
      </c>
      <c r="F68" s="154">
        <f>D68</f>
        <v>206000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17705000</v>
      </c>
      <c r="E71" s="242"/>
      <c r="F71" s="242">
        <f>ROUND(SUM(F50:F69),-3)</f>
        <v>5282000</v>
      </c>
      <c r="G71" s="242">
        <f t="shared" ref="G71:P71" si="20">ROUND(SUM(G50:G69),-3)</f>
        <v>1217000</v>
      </c>
      <c r="H71" s="242">
        <f t="shared" si="20"/>
        <v>1227000</v>
      </c>
      <c r="I71" s="242">
        <f t="shared" si="20"/>
        <v>1508000</v>
      </c>
      <c r="J71" s="242">
        <f t="shared" si="20"/>
        <v>1217000</v>
      </c>
      <c r="K71" s="242">
        <f t="shared" si="20"/>
        <v>1217000</v>
      </c>
      <c r="L71" s="242">
        <f t="shared" si="20"/>
        <v>1217000</v>
      </c>
      <c r="M71" s="242">
        <f t="shared" si="20"/>
        <v>1217000</v>
      </c>
      <c r="N71" s="242">
        <f t="shared" si="20"/>
        <v>2380000</v>
      </c>
      <c r="O71" s="242">
        <f t="shared" si="20"/>
        <v>1213000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993000</v>
      </c>
      <c r="E73" s="249" t="s">
        <v>210</v>
      </c>
      <c r="F73" s="154">
        <f>ROUND($D73/12*3,-3)</f>
        <v>248000</v>
      </c>
      <c r="G73" s="154">
        <f>ROUND($D73/12,-3)</f>
        <v>83000</v>
      </c>
      <c r="H73" s="154">
        <f t="shared" ref="H73:N76" si="21">ROUND($D73/12,-3)</f>
        <v>83000</v>
      </c>
      <c r="I73" s="154">
        <f t="shared" si="21"/>
        <v>83000</v>
      </c>
      <c r="J73" s="154">
        <f t="shared" si="21"/>
        <v>83000</v>
      </c>
      <c r="K73" s="154">
        <f t="shared" si="21"/>
        <v>83000</v>
      </c>
      <c r="L73" s="154">
        <f t="shared" si="21"/>
        <v>83000</v>
      </c>
      <c r="M73" s="154">
        <f t="shared" si="21"/>
        <v>83000</v>
      </c>
      <c r="N73" s="154">
        <f t="shared" si="21"/>
        <v>83000</v>
      </c>
      <c r="O73" s="154">
        <f>D73-SUM(F73:N73)</f>
        <v>81000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466000</v>
      </c>
      <c r="E76" s="249" t="s">
        <v>210</v>
      </c>
      <c r="F76" s="154">
        <f>ROUND($D76/12*3,-3)</f>
        <v>117000</v>
      </c>
      <c r="G76" s="154">
        <f>ROUND($D76/12,-3)</f>
        <v>39000</v>
      </c>
      <c r="H76" s="154">
        <f t="shared" si="21"/>
        <v>39000</v>
      </c>
      <c r="I76" s="154">
        <f t="shared" si="21"/>
        <v>39000</v>
      </c>
      <c r="J76" s="154">
        <f t="shared" si="21"/>
        <v>39000</v>
      </c>
      <c r="K76" s="154">
        <f t="shared" si="21"/>
        <v>39000</v>
      </c>
      <c r="L76" s="154">
        <f t="shared" si="21"/>
        <v>39000</v>
      </c>
      <c r="M76" s="154">
        <f t="shared" si="21"/>
        <v>39000</v>
      </c>
      <c r="N76" s="154">
        <f t="shared" si="21"/>
        <v>39000</v>
      </c>
      <c r="O76" s="154">
        <f>D76-SUM(F76:N76)</f>
        <v>37000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1459000</v>
      </c>
      <c r="E77" s="242"/>
      <c r="F77" s="242">
        <f>ROUND(SUM(F72:F76),-3)</f>
        <v>365000</v>
      </c>
      <c r="G77" s="242">
        <f t="shared" ref="G77:N77" si="22">ROUND(SUM(G72:G76),-3)</f>
        <v>122000</v>
      </c>
      <c r="H77" s="242">
        <f t="shared" si="22"/>
        <v>122000</v>
      </c>
      <c r="I77" s="242">
        <f t="shared" si="22"/>
        <v>122000</v>
      </c>
      <c r="J77" s="242">
        <f t="shared" si="22"/>
        <v>122000</v>
      </c>
      <c r="K77" s="242">
        <f t="shared" si="22"/>
        <v>122000</v>
      </c>
      <c r="L77" s="242">
        <f t="shared" si="22"/>
        <v>122000</v>
      </c>
      <c r="M77" s="242">
        <f t="shared" si="22"/>
        <v>122000</v>
      </c>
      <c r="N77" s="242">
        <f t="shared" si="22"/>
        <v>122000</v>
      </c>
      <c r="O77" s="242">
        <f>D77-SUM(F77:N77)</f>
        <v>118000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19164000</v>
      </c>
      <c r="E78" s="242"/>
      <c r="F78" s="242">
        <f>F77+F71</f>
        <v>5647000</v>
      </c>
      <c r="G78" s="242">
        <f t="shared" ref="G78:R78" si="24">G77+G71</f>
        <v>1339000</v>
      </c>
      <c r="H78" s="242">
        <f t="shared" si="24"/>
        <v>1349000</v>
      </c>
      <c r="I78" s="242">
        <f t="shared" si="24"/>
        <v>1630000</v>
      </c>
      <c r="J78" s="242">
        <f t="shared" si="24"/>
        <v>1339000</v>
      </c>
      <c r="K78" s="242">
        <f t="shared" si="24"/>
        <v>1339000</v>
      </c>
      <c r="L78" s="242">
        <f t="shared" si="24"/>
        <v>1339000</v>
      </c>
      <c r="M78" s="242">
        <f t="shared" si="24"/>
        <v>1339000</v>
      </c>
      <c r="N78" s="242">
        <f t="shared" si="24"/>
        <v>2502000</v>
      </c>
      <c r="O78" s="242">
        <f t="shared" si="24"/>
        <v>1331000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12000</v>
      </c>
      <c r="E81" s="242" t="s">
        <v>745</v>
      </c>
      <c r="F81" s="242">
        <v>12000</v>
      </c>
      <c r="G81" s="242"/>
      <c r="H81" s="242"/>
      <c r="I81" s="242"/>
      <c r="J81" s="242"/>
      <c r="K81" s="242"/>
      <c r="L81" s="242"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12000</v>
      </c>
      <c r="E83" s="251"/>
      <c r="F83" s="251">
        <f>SUM(F79:F82)</f>
        <v>12000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-82000</v>
      </c>
      <c r="E86" s="154"/>
      <c r="F86" s="154">
        <f>D86</f>
        <v>-82000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19938000</v>
      </c>
      <c r="E87" s="154"/>
      <c r="F87" s="154">
        <f>F88+F89+F90+F91</f>
        <v>5689000</v>
      </c>
      <c r="G87" s="154">
        <f t="shared" ref="G87:Q87" si="26">G88+G89+G90+G91</f>
        <v>1400000</v>
      </c>
      <c r="H87" s="154">
        <f t="shared" si="26"/>
        <v>1410000</v>
      </c>
      <c r="I87" s="154">
        <f t="shared" si="26"/>
        <v>1691000</v>
      </c>
      <c r="J87" s="154">
        <f t="shared" si="26"/>
        <v>1400000</v>
      </c>
      <c r="K87" s="154">
        <f t="shared" si="26"/>
        <v>1400000</v>
      </c>
      <c r="L87" s="154">
        <f t="shared" si="26"/>
        <v>1451000</v>
      </c>
      <c r="M87" s="154">
        <f t="shared" si="26"/>
        <v>1400000</v>
      </c>
      <c r="N87" s="154">
        <f t="shared" si="26"/>
        <v>2563000</v>
      </c>
      <c r="O87" s="154">
        <f t="shared" si="26"/>
        <v>1392000</v>
      </c>
      <c r="P87" s="154">
        <f t="shared" si="26"/>
        <v>65000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19937000</v>
      </c>
      <c r="E91" s="242"/>
      <c r="F91" s="242">
        <f>F92+F93+F94+F95</f>
        <v>5689000</v>
      </c>
      <c r="G91" s="242">
        <f t="shared" ref="G91:Q91" si="28">G92+G93+G94+G95</f>
        <v>1400000</v>
      </c>
      <c r="H91" s="242">
        <f t="shared" si="28"/>
        <v>1410000</v>
      </c>
      <c r="I91" s="242">
        <f t="shared" si="28"/>
        <v>1691000</v>
      </c>
      <c r="J91" s="242">
        <f t="shared" si="28"/>
        <v>1400000</v>
      </c>
      <c r="K91" s="242">
        <f t="shared" si="28"/>
        <v>1400000</v>
      </c>
      <c r="L91" s="242">
        <f t="shared" si="28"/>
        <v>1451000</v>
      </c>
      <c r="M91" s="242">
        <f t="shared" si="28"/>
        <v>1400000</v>
      </c>
      <c r="N91" s="242">
        <f t="shared" si="28"/>
        <v>2563000</v>
      </c>
      <c r="O91" s="242">
        <f t="shared" si="28"/>
        <v>1392000</v>
      </c>
      <c r="P91" s="242">
        <f t="shared" si="28"/>
        <v>65000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18560000</v>
      </c>
      <c r="E95" s="154"/>
      <c r="F95" s="154">
        <f>F2+F86-F88-F89-F90-F92-F93-F94</f>
        <v>5250000</v>
      </c>
      <c r="G95" s="154">
        <f t="shared" ref="G95:Q95" si="30">G2-G88-G89-G90-G92-G93-G94</f>
        <v>1394000</v>
      </c>
      <c r="H95" s="154">
        <f t="shared" si="30"/>
        <v>1187000</v>
      </c>
      <c r="I95" s="154">
        <f t="shared" si="30"/>
        <v>1685000</v>
      </c>
      <c r="J95" s="154">
        <f t="shared" si="30"/>
        <v>1177000</v>
      </c>
      <c r="K95" s="154">
        <f t="shared" si="30"/>
        <v>1394000</v>
      </c>
      <c r="L95" s="154">
        <f t="shared" si="30"/>
        <v>1228000</v>
      </c>
      <c r="M95" s="154">
        <f t="shared" si="30"/>
        <v>1394000</v>
      </c>
      <c r="N95" s="154">
        <f t="shared" si="30"/>
        <v>2341000</v>
      </c>
      <c r="O95" s="154">
        <f t="shared" si="30"/>
        <v>1386000</v>
      </c>
      <c r="P95" s="154">
        <f t="shared" si="30"/>
        <v>59000</v>
      </c>
      <c r="Q95" s="154">
        <f t="shared" si="30"/>
        <v>65000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18560000</v>
      </c>
    </row>
    <row r="108" spans="2:17" ht="16.5" customHeight="1"/>
    <row r="109" spans="2:17" ht="16.5" customHeight="1">
      <c r="B109" s="4" t="s">
        <v>951</v>
      </c>
      <c r="D109" s="52">
        <f>D91-D77</f>
        <v>18478000</v>
      </c>
      <c r="F109" s="52">
        <f>F91-F77</f>
        <v>5324000</v>
      </c>
      <c r="G109" s="52">
        <f t="shared" ref="G109:Q109" si="31">G91-G77</f>
        <v>1278000</v>
      </c>
      <c r="H109" s="52">
        <f t="shared" si="31"/>
        <v>1288000</v>
      </c>
      <c r="I109" s="52">
        <f t="shared" si="31"/>
        <v>1569000</v>
      </c>
      <c r="J109" s="52">
        <f t="shared" si="31"/>
        <v>1278000</v>
      </c>
      <c r="K109" s="52">
        <f t="shared" si="31"/>
        <v>1278000</v>
      </c>
      <c r="L109" s="52">
        <f t="shared" si="31"/>
        <v>1329000</v>
      </c>
      <c r="M109" s="52">
        <f t="shared" si="31"/>
        <v>1278000</v>
      </c>
      <c r="N109" s="52">
        <f t="shared" si="31"/>
        <v>2441000</v>
      </c>
      <c r="O109" s="52">
        <f t="shared" si="31"/>
        <v>1274000</v>
      </c>
      <c r="P109" s="52">
        <f t="shared" si="31"/>
        <v>65000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703</v>
      </c>
      <c r="D1" s="246" t="str">
        <f>VLOOKUP(C1,學校編號!A:B,2,FALSE)</f>
        <v>703卓楓國小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16088000</v>
      </c>
      <c r="E2" s="154"/>
      <c r="F2" s="154">
        <f t="shared" ref="F2:Q2" si="0">F49+F71+F77+F83</f>
        <v>4667000</v>
      </c>
      <c r="G2" s="154">
        <f t="shared" si="0"/>
        <v>1148000</v>
      </c>
      <c r="H2" s="154">
        <f t="shared" si="0"/>
        <v>1162000</v>
      </c>
      <c r="I2" s="154">
        <f t="shared" si="0"/>
        <v>1332000</v>
      </c>
      <c r="J2" s="154">
        <f t="shared" si="0"/>
        <v>1148000</v>
      </c>
      <c r="K2" s="154">
        <f t="shared" si="0"/>
        <v>1150000</v>
      </c>
      <c r="L2" s="154">
        <f t="shared" si="0"/>
        <v>1162000</v>
      </c>
      <c r="M2" s="154">
        <f t="shared" si="0"/>
        <v>1148000</v>
      </c>
      <c r="N2" s="154">
        <f t="shared" si="0"/>
        <v>1888000</v>
      </c>
      <c r="O2" s="154">
        <f t="shared" si="0"/>
        <v>1146000</v>
      </c>
      <c r="P2" s="154">
        <f t="shared" si="0"/>
        <v>68000</v>
      </c>
      <c r="Q2" s="154">
        <f t="shared" si="0"/>
        <v>69000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529000</v>
      </c>
      <c r="E25" s="242"/>
      <c r="F25" s="242">
        <f>ROUND(SUM(F3:F24),-3)</f>
        <v>57000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56000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6000</v>
      </c>
      <c r="E31" s="154" t="s">
        <v>744</v>
      </c>
      <c r="F31" s="154">
        <f t="shared" si="9"/>
        <v>500</v>
      </c>
      <c r="G31" s="154">
        <f t="shared" si="7"/>
        <v>500</v>
      </c>
      <c r="H31" s="154">
        <f t="shared" si="7"/>
        <v>500</v>
      </c>
      <c r="I31" s="154">
        <f t="shared" si="7"/>
        <v>500</v>
      </c>
      <c r="J31" s="154">
        <f t="shared" si="7"/>
        <v>500</v>
      </c>
      <c r="K31" s="154">
        <f t="shared" si="7"/>
        <v>500</v>
      </c>
      <c r="L31" s="154">
        <f t="shared" si="7"/>
        <v>500</v>
      </c>
      <c r="M31" s="154">
        <f t="shared" si="7"/>
        <v>500</v>
      </c>
      <c r="N31" s="154">
        <f t="shared" si="7"/>
        <v>500</v>
      </c>
      <c r="O31" s="154">
        <f t="shared" si="7"/>
        <v>500</v>
      </c>
      <c r="P31" s="154">
        <f t="shared" si="7"/>
        <v>500</v>
      </c>
      <c r="Q31" s="154">
        <f t="shared" si="6"/>
        <v>500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267000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802000</v>
      </c>
      <c r="E49" s="154"/>
      <c r="F49" s="250">
        <f t="shared" ref="F49:Q49" si="15">F25+F38+F46+F48</f>
        <v>81000</v>
      </c>
      <c r="G49" s="250">
        <f t="shared" si="15"/>
        <v>64000</v>
      </c>
      <c r="H49" s="250">
        <f t="shared" si="15"/>
        <v>64000</v>
      </c>
      <c r="I49" s="250">
        <f t="shared" si="15"/>
        <v>64000</v>
      </c>
      <c r="J49" s="250">
        <f t="shared" si="15"/>
        <v>64000</v>
      </c>
      <c r="K49" s="250">
        <f t="shared" si="15"/>
        <v>66000</v>
      </c>
      <c r="L49" s="250">
        <f t="shared" si="15"/>
        <v>78000</v>
      </c>
      <c r="M49" s="250">
        <f t="shared" si="15"/>
        <v>64000</v>
      </c>
      <c r="N49" s="250">
        <f t="shared" si="15"/>
        <v>66000</v>
      </c>
      <c r="O49" s="250">
        <f t="shared" si="15"/>
        <v>64000</v>
      </c>
      <c r="P49" s="250">
        <f t="shared" si="15"/>
        <v>64000</v>
      </c>
      <c r="Q49" s="250">
        <f t="shared" si="15"/>
        <v>63000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10266000</v>
      </c>
      <c r="E50" s="249" t="s">
        <v>210</v>
      </c>
      <c r="F50" s="154">
        <f>ROUND($D50/12*3,-3)</f>
        <v>2567000</v>
      </c>
      <c r="G50" s="154">
        <f>ROUND($D50/12,-3)</f>
        <v>856000</v>
      </c>
      <c r="H50" s="154">
        <f t="shared" ref="H50:N54" si="16">ROUND($D50/12,-3)</f>
        <v>856000</v>
      </c>
      <c r="I50" s="154">
        <f t="shared" si="16"/>
        <v>856000</v>
      </c>
      <c r="J50" s="154">
        <f t="shared" si="16"/>
        <v>856000</v>
      </c>
      <c r="K50" s="154">
        <f t="shared" si="16"/>
        <v>856000</v>
      </c>
      <c r="L50" s="154">
        <f t="shared" si="16"/>
        <v>856000</v>
      </c>
      <c r="M50" s="154">
        <f t="shared" si="16"/>
        <v>856000</v>
      </c>
      <c r="N50" s="154">
        <f t="shared" si="16"/>
        <v>856000</v>
      </c>
      <c r="O50" s="154">
        <f>D50-SUM(F50:N50)</f>
        <v>851000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922000</v>
      </c>
      <c r="E62" s="154" t="s">
        <v>205</v>
      </c>
      <c r="F62" s="154"/>
      <c r="G62" s="154"/>
      <c r="H62" s="154"/>
      <c r="I62" s="154">
        <f>ROUND($D62/5,-3)</f>
        <v>184000</v>
      </c>
      <c r="J62" s="154"/>
      <c r="K62" s="154"/>
      <c r="L62" s="154"/>
      <c r="M62" s="154"/>
      <c r="N62" s="154">
        <f>D62-I62</f>
        <v>738000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1171000</v>
      </c>
      <c r="E63" s="154" t="s">
        <v>203</v>
      </c>
      <c r="F63" s="154">
        <f>D63</f>
        <v>1171000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807000</v>
      </c>
      <c r="E64" s="249" t="s">
        <v>210</v>
      </c>
      <c r="F64" s="154">
        <f>ROUND($D64/12*3,-3)</f>
        <v>202000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69000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215000</v>
      </c>
      <c r="E65" s="249" t="s">
        <v>210</v>
      </c>
      <c r="F65" s="154">
        <f>ROUND($D65/12*3,-3)</f>
        <v>54000</v>
      </c>
      <c r="G65" s="154">
        <f>ROUND($D65/12,-3)</f>
        <v>18000</v>
      </c>
      <c r="H65" s="154">
        <f t="shared" si="19"/>
        <v>18000</v>
      </c>
      <c r="I65" s="154">
        <f t="shared" si="19"/>
        <v>18000</v>
      </c>
      <c r="J65" s="154">
        <f t="shared" si="19"/>
        <v>18000</v>
      </c>
      <c r="K65" s="154">
        <f t="shared" si="19"/>
        <v>18000</v>
      </c>
      <c r="L65" s="154">
        <f t="shared" si="19"/>
        <v>18000</v>
      </c>
      <c r="M65" s="154">
        <f t="shared" si="19"/>
        <v>18000</v>
      </c>
      <c r="N65" s="154">
        <f t="shared" si="19"/>
        <v>18000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757000</v>
      </c>
      <c r="E66" s="249" t="s">
        <v>210</v>
      </c>
      <c r="F66" s="154">
        <f>ROUND($D66/12*3,-3)</f>
        <v>189000</v>
      </c>
      <c r="G66" s="154">
        <f>ROUND($D66/12,-3)</f>
        <v>63000</v>
      </c>
      <c r="H66" s="154">
        <f t="shared" si="19"/>
        <v>63000</v>
      </c>
      <c r="I66" s="154">
        <f t="shared" si="19"/>
        <v>63000</v>
      </c>
      <c r="J66" s="154">
        <f t="shared" si="19"/>
        <v>63000</v>
      </c>
      <c r="K66" s="154">
        <f t="shared" si="19"/>
        <v>63000</v>
      </c>
      <c r="L66" s="154">
        <f t="shared" si="19"/>
        <v>63000</v>
      </c>
      <c r="M66" s="154">
        <f t="shared" si="19"/>
        <v>63000</v>
      </c>
      <c r="N66" s="154">
        <f t="shared" si="19"/>
        <v>63000</v>
      </c>
      <c r="O66" s="154">
        <f>D66-SUM(F66:N66)</f>
        <v>64000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171000</v>
      </c>
      <c r="E68" s="154" t="s">
        <v>203</v>
      </c>
      <c r="F68" s="154">
        <f>D68</f>
        <v>171000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14373000</v>
      </c>
      <c r="E71" s="242"/>
      <c r="F71" s="242">
        <f>ROUND(SUM(F50:F69),-3)</f>
        <v>4358000</v>
      </c>
      <c r="G71" s="242">
        <f t="shared" ref="G71:P71" si="20">ROUND(SUM(G50:G69),-3)</f>
        <v>1008000</v>
      </c>
      <c r="H71" s="242">
        <f t="shared" si="20"/>
        <v>1022000</v>
      </c>
      <c r="I71" s="242">
        <f t="shared" si="20"/>
        <v>1192000</v>
      </c>
      <c r="J71" s="242">
        <f t="shared" si="20"/>
        <v>1008000</v>
      </c>
      <c r="K71" s="242">
        <f t="shared" si="20"/>
        <v>1008000</v>
      </c>
      <c r="L71" s="242">
        <f t="shared" si="20"/>
        <v>1008000</v>
      </c>
      <c r="M71" s="242">
        <f t="shared" si="20"/>
        <v>1008000</v>
      </c>
      <c r="N71" s="242">
        <f t="shared" si="20"/>
        <v>1746000</v>
      </c>
      <c r="O71" s="242">
        <f t="shared" si="20"/>
        <v>1005000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913000</v>
      </c>
      <c r="E73" s="249" t="s">
        <v>210</v>
      </c>
      <c r="F73" s="154">
        <f>ROUND($D73/12*3,-3)</f>
        <v>228000</v>
      </c>
      <c r="G73" s="154">
        <f>ROUND($D73/12,-3)</f>
        <v>76000</v>
      </c>
      <c r="H73" s="154">
        <f t="shared" ref="H73:N76" si="21">ROUND($D73/12,-3)</f>
        <v>76000</v>
      </c>
      <c r="I73" s="154">
        <f t="shared" si="21"/>
        <v>76000</v>
      </c>
      <c r="J73" s="154">
        <f t="shared" si="21"/>
        <v>76000</v>
      </c>
      <c r="K73" s="154">
        <f t="shared" si="21"/>
        <v>76000</v>
      </c>
      <c r="L73" s="154">
        <f t="shared" si="21"/>
        <v>76000</v>
      </c>
      <c r="M73" s="154">
        <f t="shared" si="21"/>
        <v>76000</v>
      </c>
      <c r="N73" s="154">
        <f t="shared" si="21"/>
        <v>76000</v>
      </c>
      <c r="O73" s="154">
        <f>D73-SUM(F73:N73)</f>
        <v>77000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913000</v>
      </c>
      <c r="E77" s="242"/>
      <c r="F77" s="242">
        <f>ROUND(SUM(F72:F76),-3)</f>
        <v>228000</v>
      </c>
      <c r="G77" s="242">
        <f t="shared" ref="G77:N77" si="22">ROUND(SUM(G72:G76),-3)</f>
        <v>76000</v>
      </c>
      <c r="H77" s="242">
        <f t="shared" si="22"/>
        <v>76000</v>
      </c>
      <c r="I77" s="242">
        <f t="shared" si="22"/>
        <v>76000</v>
      </c>
      <c r="J77" s="242">
        <f t="shared" si="22"/>
        <v>76000</v>
      </c>
      <c r="K77" s="242">
        <f t="shared" si="22"/>
        <v>76000</v>
      </c>
      <c r="L77" s="242">
        <f t="shared" si="22"/>
        <v>76000</v>
      </c>
      <c r="M77" s="242">
        <f t="shared" si="22"/>
        <v>76000</v>
      </c>
      <c r="N77" s="242">
        <f t="shared" si="22"/>
        <v>76000</v>
      </c>
      <c r="O77" s="242">
        <f>D77-SUM(F77:N77)</f>
        <v>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15286000</v>
      </c>
      <c r="E78" s="242"/>
      <c r="F78" s="242">
        <f>F77+F71</f>
        <v>4586000</v>
      </c>
      <c r="G78" s="242">
        <f t="shared" ref="G78:R78" si="24">G77+G71</f>
        <v>1084000</v>
      </c>
      <c r="H78" s="242">
        <f t="shared" si="24"/>
        <v>1098000</v>
      </c>
      <c r="I78" s="242">
        <f t="shared" si="24"/>
        <v>1268000</v>
      </c>
      <c r="J78" s="242">
        <f t="shared" si="24"/>
        <v>1084000</v>
      </c>
      <c r="K78" s="242">
        <f t="shared" si="24"/>
        <v>1084000</v>
      </c>
      <c r="L78" s="242">
        <f t="shared" si="24"/>
        <v>1084000</v>
      </c>
      <c r="M78" s="242">
        <f t="shared" si="24"/>
        <v>1084000</v>
      </c>
      <c r="N78" s="242">
        <f t="shared" si="24"/>
        <v>1822000</v>
      </c>
      <c r="O78" s="242">
        <f t="shared" si="24"/>
        <v>1082000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16088000</v>
      </c>
      <c r="E87" s="154"/>
      <c r="F87" s="154">
        <f>F88+F89+F90+F91</f>
        <v>4667000</v>
      </c>
      <c r="G87" s="154">
        <f t="shared" ref="G87:Q87" si="26">G88+G89+G90+G91</f>
        <v>1148000</v>
      </c>
      <c r="H87" s="154">
        <f t="shared" si="26"/>
        <v>1162000</v>
      </c>
      <c r="I87" s="154">
        <f t="shared" si="26"/>
        <v>1332000</v>
      </c>
      <c r="J87" s="154">
        <f t="shared" si="26"/>
        <v>1148000</v>
      </c>
      <c r="K87" s="154">
        <f t="shared" si="26"/>
        <v>1150000</v>
      </c>
      <c r="L87" s="154">
        <f t="shared" si="26"/>
        <v>1162000</v>
      </c>
      <c r="M87" s="154">
        <f t="shared" si="26"/>
        <v>1148000</v>
      </c>
      <c r="N87" s="154">
        <f t="shared" si="26"/>
        <v>1888000</v>
      </c>
      <c r="O87" s="154">
        <f t="shared" si="26"/>
        <v>1146000</v>
      </c>
      <c r="P87" s="154">
        <f t="shared" si="26"/>
        <v>68000</v>
      </c>
      <c r="Q87" s="154">
        <f t="shared" si="26"/>
        <v>69000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3000</v>
      </c>
      <c r="E88" s="242" t="s">
        <v>201</v>
      </c>
      <c r="F88" s="242">
        <f>ROUND($D88/2,-3)</f>
        <v>2000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16084000</v>
      </c>
      <c r="E91" s="242"/>
      <c r="F91" s="242">
        <f>F92+F93+F94+F95</f>
        <v>4665000</v>
      </c>
      <c r="G91" s="242">
        <f t="shared" ref="G91:Q91" si="28">G92+G93+G94+G95</f>
        <v>1148000</v>
      </c>
      <c r="H91" s="242">
        <f t="shared" si="28"/>
        <v>1162000</v>
      </c>
      <c r="I91" s="242">
        <f t="shared" si="28"/>
        <v>1332000</v>
      </c>
      <c r="J91" s="242">
        <f t="shared" si="28"/>
        <v>1148000</v>
      </c>
      <c r="K91" s="242">
        <f t="shared" si="28"/>
        <v>1150000</v>
      </c>
      <c r="L91" s="242">
        <f t="shared" si="28"/>
        <v>1161000</v>
      </c>
      <c r="M91" s="242">
        <f t="shared" si="28"/>
        <v>1148000</v>
      </c>
      <c r="N91" s="242">
        <f t="shared" si="28"/>
        <v>1888000</v>
      </c>
      <c r="O91" s="242">
        <f t="shared" si="28"/>
        <v>1146000</v>
      </c>
      <c r="P91" s="242">
        <f t="shared" si="28"/>
        <v>68000</v>
      </c>
      <c r="Q91" s="242">
        <f t="shared" si="28"/>
        <v>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15357000</v>
      </c>
      <c r="E95" s="154"/>
      <c r="F95" s="154">
        <f>F2+F86-F88-F89-F90-F92-F93-F94</f>
        <v>4442000</v>
      </c>
      <c r="G95" s="154">
        <f t="shared" ref="G95:Q95" si="30">G2-G88-G89-G90-G92-G93-G94</f>
        <v>1142000</v>
      </c>
      <c r="H95" s="154">
        <f t="shared" si="30"/>
        <v>1048000</v>
      </c>
      <c r="I95" s="154">
        <f t="shared" si="30"/>
        <v>1326000</v>
      </c>
      <c r="J95" s="154">
        <f t="shared" si="30"/>
        <v>1034000</v>
      </c>
      <c r="K95" s="154">
        <f t="shared" si="30"/>
        <v>1144000</v>
      </c>
      <c r="L95" s="154">
        <f t="shared" si="30"/>
        <v>1047000</v>
      </c>
      <c r="M95" s="154">
        <f t="shared" si="30"/>
        <v>1142000</v>
      </c>
      <c r="N95" s="154">
        <f t="shared" si="30"/>
        <v>1773000</v>
      </c>
      <c r="O95" s="154">
        <f t="shared" si="30"/>
        <v>1140000</v>
      </c>
      <c r="P95" s="154">
        <f t="shared" si="30"/>
        <v>62000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15357000</v>
      </c>
    </row>
    <row r="108" spans="2:17" ht="16.5" customHeight="1"/>
    <row r="109" spans="2:17" ht="16.5" customHeight="1">
      <c r="B109" s="4" t="s">
        <v>951</v>
      </c>
      <c r="D109" s="52">
        <f>D91-D77</f>
        <v>15171000</v>
      </c>
      <c r="F109" s="52">
        <f>F91-F77</f>
        <v>4437000</v>
      </c>
      <c r="G109" s="52">
        <f t="shared" ref="G109:Q109" si="31">G91-G77</f>
        <v>1072000</v>
      </c>
      <c r="H109" s="52">
        <f t="shared" si="31"/>
        <v>1086000</v>
      </c>
      <c r="I109" s="52">
        <f t="shared" si="31"/>
        <v>1256000</v>
      </c>
      <c r="J109" s="52">
        <f t="shared" si="31"/>
        <v>1072000</v>
      </c>
      <c r="K109" s="52">
        <f t="shared" si="31"/>
        <v>1074000</v>
      </c>
      <c r="L109" s="52">
        <f t="shared" si="31"/>
        <v>1085000</v>
      </c>
      <c r="M109" s="52">
        <f t="shared" si="31"/>
        <v>1072000</v>
      </c>
      <c r="N109" s="52">
        <f t="shared" si="31"/>
        <v>1812000</v>
      </c>
      <c r="O109" s="52">
        <f t="shared" si="31"/>
        <v>1069000</v>
      </c>
      <c r="P109" s="52">
        <f t="shared" si="31"/>
        <v>68000</v>
      </c>
      <c r="Q109" s="52">
        <f t="shared" si="31"/>
        <v>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705</v>
      </c>
      <c r="D1" s="246" t="str">
        <f>VLOOKUP(C1,學校編號!A:B,2,FALSE)</f>
        <v>705西富國小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19966000</v>
      </c>
      <c r="E2" s="154"/>
      <c r="F2" s="154">
        <f t="shared" ref="F2:Q2" si="0">F49+F71+F77+F83</f>
        <v>5876000</v>
      </c>
      <c r="G2" s="154">
        <f t="shared" si="0"/>
        <v>1408000</v>
      </c>
      <c r="H2" s="154">
        <f t="shared" si="0"/>
        <v>1425000</v>
      </c>
      <c r="I2" s="154">
        <f t="shared" si="0"/>
        <v>1657000</v>
      </c>
      <c r="J2" s="154">
        <f t="shared" si="0"/>
        <v>1408000</v>
      </c>
      <c r="K2" s="154">
        <f t="shared" si="0"/>
        <v>1410000</v>
      </c>
      <c r="L2" s="154">
        <f t="shared" si="0"/>
        <v>1431000</v>
      </c>
      <c r="M2" s="154">
        <f t="shared" si="0"/>
        <v>1408000</v>
      </c>
      <c r="N2" s="154">
        <f t="shared" si="0"/>
        <v>2408000</v>
      </c>
      <c r="O2" s="154">
        <f t="shared" si="0"/>
        <v>1402000</v>
      </c>
      <c r="P2" s="154">
        <f t="shared" si="0"/>
        <v>66000</v>
      </c>
      <c r="Q2" s="154">
        <f t="shared" si="0"/>
        <v>67000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4000</v>
      </c>
      <c r="E9" s="154" t="s">
        <v>744</v>
      </c>
      <c r="F9" s="154">
        <f t="shared" si="1"/>
        <v>333</v>
      </c>
      <c r="G9" s="154">
        <f t="shared" si="1"/>
        <v>333</v>
      </c>
      <c r="H9" s="154">
        <f t="shared" si="1"/>
        <v>333</v>
      </c>
      <c r="I9" s="154">
        <f t="shared" si="1"/>
        <v>333</v>
      </c>
      <c r="J9" s="154">
        <f t="shared" si="1"/>
        <v>333</v>
      </c>
      <c r="K9" s="154">
        <f t="shared" si="1"/>
        <v>333</v>
      </c>
      <c r="L9" s="154">
        <f t="shared" si="1"/>
        <v>333</v>
      </c>
      <c r="M9" s="154">
        <f t="shared" si="1"/>
        <v>333</v>
      </c>
      <c r="N9" s="154">
        <f t="shared" si="1"/>
        <v>333</v>
      </c>
      <c r="O9" s="154">
        <f t="shared" si="1"/>
        <v>333</v>
      </c>
      <c r="P9" s="154">
        <f t="shared" si="1"/>
        <v>333</v>
      </c>
      <c r="Q9" s="154">
        <f t="shared" si="2"/>
        <v>337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14000</v>
      </c>
      <c r="E24" s="154" t="s">
        <v>201</v>
      </c>
      <c r="F24" s="154">
        <f>ROUND($D24/2,-3)</f>
        <v>7000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520000</v>
      </c>
      <c r="E25" s="242"/>
      <c r="F25" s="242">
        <f>ROUND(SUM(F3:F24),-3)</f>
        <v>63000</v>
      </c>
      <c r="G25" s="242">
        <f t="shared" ref="G25:P25" si="5">ROUND(SUM(G3:G24),-3)</f>
        <v>40000</v>
      </c>
      <c r="H25" s="242">
        <f t="shared" si="5"/>
        <v>40000</v>
      </c>
      <c r="I25" s="242">
        <f t="shared" si="5"/>
        <v>40000</v>
      </c>
      <c r="J25" s="242">
        <f t="shared" si="5"/>
        <v>40000</v>
      </c>
      <c r="K25" s="242">
        <f t="shared" si="5"/>
        <v>40000</v>
      </c>
      <c r="L25" s="242">
        <f t="shared" si="5"/>
        <v>63000</v>
      </c>
      <c r="M25" s="242">
        <f t="shared" si="5"/>
        <v>40000</v>
      </c>
      <c r="N25" s="242">
        <f t="shared" si="5"/>
        <v>40000</v>
      </c>
      <c r="O25" s="242">
        <f t="shared" si="5"/>
        <v>40000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269000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795000</v>
      </c>
      <c r="E49" s="154"/>
      <c r="F49" s="250">
        <f t="shared" ref="F49:Q49" si="15">F25+F38+F46+F48</f>
        <v>87000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64000</v>
      </c>
      <c r="L49" s="250">
        <f t="shared" si="15"/>
        <v>85000</v>
      </c>
      <c r="M49" s="250">
        <f t="shared" si="15"/>
        <v>62000</v>
      </c>
      <c r="N49" s="250">
        <f t="shared" si="15"/>
        <v>64000</v>
      </c>
      <c r="O49" s="250">
        <f t="shared" si="15"/>
        <v>62000</v>
      </c>
      <c r="P49" s="250">
        <f t="shared" si="15"/>
        <v>62000</v>
      </c>
      <c r="Q49" s="250">
        <f t="shared" si="15"/>
        <v>61000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11554000</v>
      </c>
      <c r="E50" s="249" t="s">
        <v>210</v>
      </c>
      <c r="F50" s="154">
        <f>ROUND($D50/12*3,-3)</f>
        <v>2889000</v>
      </c>
      <c r="G50" s="154">
        <f>ROUND($D50/12,-3)</f>
        <v>963000</v>
      </c>
      <c r="H50" s="154">
        <f t="shared" ref="H50:N54" si="16">ROUND($D50/12,-3)</f>
        <v>963000</v>
      </c>
      <c r="I50" s="154">
        <f t="shared" si="16"/>
        <v>963000</v>
      </c>
      <c r="J50" s="154">
        <f t="shared" si="16"/>
        <v>963000</v>
      </c>
      <c r="K50" s="154">
        <f t="shared" si="16"/>
        <v>963000</v>
      </c>
      <c r="L50" s="154">
        <f t="shared" si="16"/>
        <v>963000</v>
      </c>
      <c r="M50" s="154">
        <f t="shared" si="16"/>
        <v>963000</v>
      </c>
      <c r="N50" s="154">
        <f t="shared" si="16"/>
        <v>963000</v>
      </c>
      <c r="O50" s="154">
        <f>D50-SUM(F50:N50)</f>
        <v>961000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1247000</v>
      </c>
      <c r="E62" s="154" t="s">
        <v>205</v>
      </c>
      <c r="F62" s="154"/>
      <c r="G62" s="154"/>
      <c r="H62" s="154"/>
      <c r="I62" s="154">
        <f>ROUND($D62/5,-3)</f>
        <v>249000</v>
      </c>
      <c r="J62" s="154"/>
      <c r="K62" s="154"/>
      <c r="L62" s="154"/>
      <c r="M62" s="154"/>
      <c r="N62" s="154">
        <f>D62-I62</f>
        <v>998000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1472000</v>
      </c>
      <c r="E63" s="154" t="s">
        <v>203</v>
      </c>
      <c r="F63" s="154">
        <f>D63</f>
        <v>1472000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981000</v>
      </c>
      <c r="E64" s="249" t="s">
        <v>210</v>
      </c>
      <c r="F64" s="154">
        <f>ROUND($D64/12*3,-3)</f>
        <v>245000</v>
      </c>
      <c r="G64" s="154">
        <f>ROUND($D64/12,-3)</f>
        <v>82000</v>
      </c>
      <c r="H64" s="154">
        <f t="shared" ref="H64:N66" si="19">ROUND($D64/12,-3)</f>
        <v>82000</v>
      </c>
      <c r="I64" s="154">
        <f t="shared" si="19"/>
        <v>82000</v>
      </c>
      <c r="J64" s="154">
        <f t="shared" si="19"/>
        <v>82000</v>
      </c>
      <c r="K64" s="154">
        <f t="shared" si="19"/>
        <v>82000</v>
      </c>
      <c r="L64" s="154">
        <f t="shared" si="19"/>
        <v>82000</v>
      </c>
      <c r="M64" s="154">
        <f t="shared" si="19"/>
        <v>82000</v>
      </c>
      <c r="N64" s="154">
        <f t="shared" si="19"/>
        <v>82000</v>
      </c>
      <c r="O64" s="154">
        <f>D64-SUM(F64:N64)</f>
        <v>80000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284000</v>
      </c>
      <c r="E65" s="249" t="s">
        <v>210</v>
      </c>
      <c r="F65" s="154">
        <f>ROUND($D65/12*3,-3)</f>
        <v>71000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864000</v>
      </c>
      <c r="E66" s="249" t="s">
        <v>210</v>
      </c>
      <c r="F66" s="154">
        <f>ROUND($D66/12*3,-3)</f>
        <v>216000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72000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17083000</v>
      </c>
      <c r="E71" s="242"/>
      <c r="F71" s="242">
        <f>ROUND(SUM(F50:F69),-3)</f>
        <v>5219000</v>
      </c>
      <c r="G71" s="242">
        <f t="shared" ref="G71:P71" si="20">ROUND(SUM(G50:G69),-3)</f>
        <v>1178000</v>
      </c>
      <c r="H71" s="242">
        <f t="shared" si="20"/>
        <v>1195000</v>
      </c>
      <c r="I71" s="242">
        <f t="shared" si="20"/>
        <v>1427000</v>
      </c>
      <c r="J71" s="242">
        <f t="shared" si="20"/>
        <v>1178000</v>
      </c>
      <c r="K71" s="242">
        <f t="shared" si="20"/>
        <v>1178000</v>
      </c>
      <c r="L71" s="242">
        <f t="shared" si="20"/>
        <v>1178000</v>
      </c>
      <c r="M71" s="242">
        <f t="shared" si="20"/>
        <v>1178000</v>
      </c>
      <c r="N71" s="242">
        <f t="shared" si="20"/>
        <v>2176000</v>
      </c>
      <c r="O71" s="242">
        <f t="shared" si="20"/>
        <v>1166000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64000</v>
      </c>
      <c r="E72" s="154" t="s">
        <v>203</v>
      </c>
      <c r="F72" s="154">
        <f>D72</f>
        <v>64000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1901000</v>
      </c>
      <c r="E73" s="249" t="s">
        <v>210</v>
      </c>
      <c r="F73" s="154">
        <f>ROUND($D73/12*3,-3)</f>
        <v>475000</v>
      </c>
      <c r="G73" s="154">
        <f>ROUND($D73/12,-3)</f>
        <v>158000</v>
      </c>
      <c r="H73" s="154">
        <f t="shared" ref="H73:N76" si="21">ROUND($D73/12,-3)</f>
        <v>158000</v>
      </c>
      <c r="I73" s="154">
        <f t="shared" si="21"/>
        <v>158000</v>
      </c>
      <c r="J73" s="154">
        <f t="shared" si="21"/>
        <v>158000</v>
      </c>
      <c r="K73" s="154">
        <f t="shared" si="21"/>
        <v>158000</v>
      </c>
      <c r="L73" s="154">
        <f t="shared" si="21"/>
        <v>158000</v>
      </c>
      <c r="M73" s="154">
        <f t="shared" si="21"/>
        <v>158000</v>
      </c>
      <c r="N73" s="154">
        <f t="shared" si="21"/>
        <v>158000</v>
      </c>
      <c r="O73" s="154">
        <f>D73-SUM(F73:N73)</f>
        <v>162000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123000</v>
      </c>
      <c r="E76" s="249" t="s">
        <v>210</v>
      </c>
      <c r="F76" s="154">
        <f>ROUND($D76/12*3,-3)</f>
        <v>31000</v>
      </c>
      <c r="G76" s="154">
        <f>ROUND($D76/12,-3)</f>
        <v>10000</v>
      </c>
      <c r="H76" s="154">
        <f t="shared" si="21"/>
        <v>10000</v>
      </c>
      <c r="I76" s="154">
        <f t="shared" si="21"/>
        <v>10000</v>
      </c>
      <c r="J76" s="154">
        <f t="shared" si="21"/>
        <v>10000</v>
      </c>
      <c r="K76" s="154">
        <f t="shared" si="21"/>
        <v>10000</v>
      </c>
      <c r="L76" s="154">
        <f t="shared" si="21"/>
        <v>10000</v>
      </c>
      <c r="M76" s="154">
        <f t="shared" si="21"/>
        <v>10000</v>
      </c>
      <c r="N76" s="154">
        <f t="shared" si="21"/>
        <v>10000</v>
      </c>
      <c r="O76" s="154">
        <f>D76-SUM(F76:N76)</f>
        <v>12000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2088000</v>
      </c>
      <c r="E77" s="242"/>
      <c r="F77" s="242">
        <f>ROUND(SUM(F72:F76),-3)</f>
        <v>570000</v>
      </c>
      <c r="G77" s="242">
        <f t="shared" ref="G77:N77" si="22">ROUND(SUM(G72:G76),-3)</f>
        <v>168000</v>
      </c>
      <c r="H77" s="242">
        <f t="shared" si="22"/>
        <v>168000</v>
      </c>
      <c r="I77" s="242">
        <f t="shared" si="22"/>
        <v>168000</v>
      </c>
      <c r="J77" s="242">
        <f t="shared" si="22"/>
        <v>168000</v>
      </c>
      <c r="K77" s="242">
        <f t="shared" si="22"/>
        <v>168000</v>
      </c>
      <c r="L77" s="242">
        <f t="shared" si="22"/>
        <v>168000</v>
      </c>
      <c r="M77" s="242">
        <f t="shared" si="22"/>
        <v>168000</v>
      </c>
      <c r="N77" s="242">
        <f t="shared" si="22"/>
        <v>168000</v>
      </c>
      <c r="O77" s="242">
        <f>D77-SUM(F77:N77)</f>
        <v>174000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19171000</v>
      </c>
      <c r="E78" s="242"/>
      <c r="F78" s="242">
        <f>F77+F71</f>
        <v>5789000</v>
      </c>
      <c r="G78" s="242">
        <f t="shared" ref="G78:R78" si="24">G77+G71</f>
        <v>1346000</v>
      </c>
      <c r="H78" s="242">
        <f t="shared" si="24"/>
        <v>1363000</v>
      </c>
      <c r="I78" s="242">
        <f t="shared" si="24"/>
        <v>1595000</v>
      </c>
      <c r="J78" s="242">
        <f t="shared" si="24"/>
        <v>1346000</v>
      </c>
      <c r="K78" s="242">
        <f t="shared" si="24"/>
        <v>1346000</v>
      </c>
      <c r="L78" s="242">
        <f t="shared" si="24"/>
        <v>1346000</v>
      </c>
      <c r="M78" s="242">
        <f t="shared" si="24"/>
        <v>1346000</v>
      </c>
      <c r="N78" s="242">
        <f t="shared" si="24"/>
        <v>2344000</v>
      </c>
      <c r="O78" s="242">
        <f t="shared" si="24"/>
        <v>1340000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-12000</v>
      </c>
      <c r="E86" s="154"/>
      <c r="F86" s="154">
        <f>D86</f>
        <v>-12000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19954000</v>
      </c>
      <c r="E87" s="154"/>
      <c r="F87" s="154">
        <f>F88+F89+F90+F91</f>
        <v>5864000</v>
      </c>
      <c r="G87" s="154">
        <f t="shared" ref="G87:Q87" si="26">G88+G89+G90+G91</f>
        <v>1408000</v>
      </c>
      <c r="H87" s="154">
        <f t="shared" si="26"/>
        <v>1425000</v>
      </c>
      <c r="I87" s="154">
        <f t="shared" si="26"/>
        <v>1657000</v>
      </c>
      <c r="J87" s="154">
        <f t="shared" si="26"/>
        <v>1408000</v>
      </c>
      <c r="K87" s="154">
        <f t="shared" si="26"/>
        <v>1410000</v>
      </c>
      <c r="L87" s="154">
        <f t="shared" si="26"/>
        <v>1431000</v>
      </c>
      <c r="M87" s="154">
        <f t="shared" si="26"/>
        <v>1408000</v>
      </c>
      <c r="N87" s="154">
        <f t="shared" si="26"/>
        <v>2408000</v>
      </c>
      <c r="O87" s="154">
        <f t="shared" si="26"/>
        <v>1402000</v>
      </c>
      <c r="P87" s="154">
        <f t="shared" si="26"/>
        <v>66000</v>
      </c>
      <c r="Q87" s="154">
        <f t="shared" si="26"/>
        <v>67000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19952000</v>
      </c>
      <c r="E91" s="242"/>
      <c r="F91" s="242">
        <f>F92+F93+F94+F95</f>
        <v>5863000</v>
      </c>
      <c r="G91" s="242">
        <f t="shared" ref="G91:Q91" si="28">G92+G93+G94+G95</f>
        <v>1408000</v>
      </c>
      <c r="H91" s="242">
        <f t="shared" si="28"/>
        <v>1425000</v>
      </c>
      <c r="I91" s="242">
        <f t="shared" si="28"/>
        <v>1657000</v>
      </c>
      <c r="J91" s="242">
        <f t="shared" si="28"/>
        <v>1408000</v>
      </c>
      <c r="K91" s="242">
        <f t="shared" si="28"/>
        <v>1410000</v>
      </c>
      <c r="L91" s="242">
        <f t="shared" si="28"/>
        <v>1430000</v>
      </c>
      <c r="M91" s="242">
        <f t="shared" si="28"/>
        <v>1408000</v>
      </c>
      <c r="N91" s="242">
        <f t="shared" si="28"/>
        <v>2408000</v>
      </c>
      <c r="O91" s="242">
        <f t="shared" si="28"/>
        <v>1402000</v>
      </c>
      <c r="P91" s="242">
        <f t="shared" si="28"/>
        <v>66000</v>
      </c>
      <c r="Q91" s="242">
        <f t="shared" si="28"/>
        <v>67000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19225000</v>
      </c>
      <c r="E95" s="154"/>
      <c r="F95" s="154">
        <f>F2+F86-F88-F89-F90-F92-F93-F94</f>
        <v>5640000</v>
      </c>
      <c r="G95" s="154">
        <f t="shared" ref="G95:Q95" si="30">G2-G88-G89-G90-G92-G93-G94</f>
        <v>1402000</v>
      </c>
      <c r="H95" s="154">
        <f t="shared" si="30"/>
        <v>1311000</v>
      </c>
      <c r="I95" s="154">
        <f t="shared" si="30"/>
        <v>1651000</v>
      </c>
      <c r="J95" s="154">
        <f t="shared" si="30"/>
        <v>1294000</v>
      </c>
      <c r="K95" s="154">
        <f t="shared" si="30"/>
        <v>1404000</v>
      </c>
      <c r="L95" s="154">
        <f t="shared" si="30"/>
        <v>1316000</v>
      </c>
      <c r="M95" s="154">
        <f t="shared" si="30"/>
        <v>1402000</v>
      </c>
      <c r="N95" s="154">
        <f t="shared" si="30"/>
        <v>2293000</v>
      </c>
      <c r="O95" s="154">
        <f t="shared" si="30"/>
        <v>1396000</v>
      </c>
      <c r="P95" s="154">
        <f t="shared" si="30"/>
        <v>60000</v>
      </c>
      <c r="Q95" s="154">
        <f t="shared" si="30"/>
        <v>56000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19225000</v>
      </c>
    </row>
    <row r="108" spans="2:17" ht="16.5" customHeight="1"/>
    <row r="109" spans="2:17" ht="16.5" customHeight="1">
      <c r="B109" s="4" t="s">
        <v>951</v>
      </c>
      <c r="D109" s="52">
        <f>D91-D77</f>
        <v>17864000</v>
      </c>
      <c r="F109" s="52">
        <f>F91-F77</f>
        <v>5293000</v>
      </c>
      <c r="G109" s="52">
        <f t="shared" ref="G109:Q109" si="31">G91-G77</f>
        <v>1240000</v>
      </c>
      <c r="H109" s="52">
        <f t="shared" si="31"/>
        <v>1257000</v>
      </c>
      <c r="I109" s="52">
        <f t="shared" si="31"/>
        <v>1489000</v>
      </c>
      <c r="J109" s="52">
        <f t="shared" si="31"/>
        <v>1240000</v>
      </c>
      <c r="K109" s="52">
        <f t="shared" si="31"/>
        <v>1242000</v>
      </c>
      <c r="L109" s="52">
        <f t="shared" si="31"/>
        <v>1262000</v>
      </c>
      <c r="M109" s="52">
        <f t="shared" si="31"/>
        <v>1240000</v>
      </c>
      <c r="N109" s="52">
        <f t="shared" si="31"/>
        <v>2240000</v>
      </c>
      <c r="O109" s="52">
        <f t="shared" si="31"/>
        <v>1228000</v>
      </c>
      <c r="P109" s="52">
        <f t="shared" si="31"/>
        <v>66000</v>
      </c>
      <c r="Q109" s="52">
        <f t="shared" si="31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706</v>
      </c>
      <c r="D1" s="246" t="str">
        <f>VLOOKUP(C1,學校編號!A:B,2,FALSE)</f>
        <v>706大興國小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16154000</v>
      </c>
      <c r="E2" s="154"/>
      <c r="F2" s="154">
        <f t="shared" ref="F2:Q2" si="0">F49+F71+F77+F83</f>
        <v>4830000</v>
      </c>
      <c r="G2" s="154">
        <f t="shared" si="0"/>
        <v>1151000</v>
      </c>
      <c r="H2" s="154">
        <f t="shared" si="0"/>
        <v>1165000</v>
      </c>
      <c r="I2" s="154">
        <f t="shared" si="0"/>
        <v>1308000</v>
      </c>
      <c r="J2" s="154">
        <f t="shared" si="0"/>
        <v>1151000</v>
      </c>
      <c r="K2" s="154">
        <f t="shared" si="0"/>
        <v>1153000</v>
      </c>
      <c r="L2" s="154">
        <f t="shared" si="0"/>
        <v>1166000</v>
      </c>
      <c r="M2" s="154">
        <f t="shared" si="0"/>
        <v>1151000</v>
      </c>
      <c r="N2" s="154">
        <f t="shared" si="0"/>
        <v>1781000</v>
      </c>
      <c r="O2" s="154">
        <f t="shared" si="0"/>
        <v>1146000</v>
      </c>
      <c r="P2" s="154">
        <f t="shared" si="0"/>
        <v>70000</v>
      </c>
      <c r="Q2" s="154">
        <f t="shared" si="0"/>
        <v>82000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563000</v>
      </c>
      <c r="E25" s="242"/>
      <c r="F25" s="242">
        <f>ROUND(SUM(F3:F24),-3)</f>
        <v>59000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59000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269000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838000</v>
      </c>
      <c r="E49" s="154"/>
      <c r="F49" s="250">
        <f t="shared" ref="F49:Q49" si="15">F25+F38+F46+F48</f>
        <v>83000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68000</v>
      </c>
      <c r="L49" s="250">
        <f t="shared" si="15"/>
        <v>81000</v>
      </c>
      <c r="M49" s="250">
        <f t="shared" si="15"/>
        <v>66000</v>
      </c>
      <c r="N49" s="250">
        <f t="shared" si="15"/>
        <v>68000</v>
      </c>
      <c r="O49" s="250">
        <f t="shared" si="15"/>
        <v>66000</v>
      </c>
      <c r="P49" s="250">
        <f t="shared" si="15"/>
        <v>66000</v>
      </c>
      <c r="Q49" s="250">
        <f t="shared" si="15"/>
        <v>76000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10508000</v>
      </c>
      <c r="E50" s="249" t="s">
        <v>210</v>
      </c>
      <c r="F50" s="154">
        <f>ROUND($D50/12*3,-3)</f>
        <v>2627000</v>
      </c>
      <c r="G50" s="154">
        <f>ROUND($D50/12,-3)</f>
        <v>876000</v>
      </c>
      <c r="H50" s="154">
        <f t="shared" ref="H50:N54" si="16">ROUND($D50/12,-3)</f>
        <v>876000</v>
      </c>
      <c r="I50" s="154">
        <f t="shared" si="16"/>
        <v>876000</v>
      </c>
      <c r="J50" s="154">
        <f t="shared" si="16"/>
        <v>876000</v>
      </c>
      <c r="K50" s="154">
        <f t="shared" si="16"/>
        <v>876000</v>
      </c>
      <c r="L50" s="154">
        <f t="shared" si="16"/>
        <v>876000</v>
      </c>
      <c r="M50" s="154">
        <f t="shared" si="16"/>
        <v>876000</v>
      </c>
      <c r="N50" s="154">
        <f t="shared" si="16"/>
        <v>876000</v>
      </c>
      <c r="O50" s="154">
        <f>D50-SUM(F50:N50)</f>
        <v>873000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785000</v>
      </c>
      <c r="E62" s="154" t="s">
        <v>205</v>
      </c>
      <c r="F62" s="154"/>
      <c r="G62" s="154"/>
      <c r="H62" s="154"/>
      <c r="I62" s="154">
        <f>ROUND($D62/5,-3)</f>
        <v>157000</v>
      </c>
      <c r="J62" s="154"/>
      <c r="K62" s="154"/>
      <c r="L62" s="154"/>
      <c r="M62" s="154"/>
      <c r="N62" s="154">
        <f>D62-I62</f>
        <v>628000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1306000</v>
      </c>
      <c r="E63" s="154" t="s">
        <v>203</v>
      </c>
      <c r="F63" s="154">
        <f>D63</f>
        <v>1306000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880000</v>
      </c>
      <c r="E64" s="249" t="s">
        <v>210</v>
      </c>
      <c r="F64" s="154">
        <f>ROUND($D64/12*3,-3)</f>
        <v>220000</v>
      </c>
      <c r="G64" s="154">
        <f>ROUND($D64/12,-3)</f>
        <v>73000</v>
      </c>
      <c r="H64" s="154">
        <f t="shared" ref="H64:N66" si="19">ROUND($D64/12,-3)</f>
        <v>73000</v>
      </c>
      <c r="I64" s="154">
        <f t="shared" si="19"/>
        <v>73000</v>
      </c>
      <c r="J64" s="154">
        <f t="shared" si="19"/>
        <v>73000</v>
      </c>
      <c r="K64" s="154">
        <f t="shared" si="19"/>
        <v>73000</v>
      </c>
      <c r="L64" s="154">
        <f t="shared" si="19"/>
        <v>73000</v>
      </c>
      <c r="M64" s="154">
        <f t="shared" si="19"/>
        <v>73000</v>
      </c>
      <c r="N64" s="154">
        <f t="shared" si="19"/>
        <v>73000</v>
      </c>
      <c r="O64" s="154">
        <f>D64-SUM(F64:N64)</f>
        <v>76000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223000</v>
      </c>
      <c r="E65" s="249" t="s">
        <v>210</v>
      </c>
      <c r="F65" s="154">
        <f>ROUND($D65/12*3,-3)</f>
        <v>56000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15000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849000</v>
      </c>
      <c r="E66" s="249" t="s">
        <v>210</v>
      </c>
      <c r="F66" s="154">
        <f>ROUND($D66/12*3,-3)</f>
        <v>212000</v>
      </c>
      <c r="G66" s="154">
        <f>ROUND($D66/12,-3)</f>
        <v>71000</v>
      </c>
      <c r="H66" s="154">
        <f t="shared" si="19"/>
        <v>71000</v>
      </c>
      <c r="I66" s="154">
        <f t="shared" si="19"/>
        <v>71000</v>
      </c>
      <c r="J66" s="154">
        <f t="shared" si="19"/>
        <v>71000</v>
      </c>
      <c r="K66" s="154">
        <f t="shared" si="19"/>
        <v>71000</v>
      </c>
      <c r="L66" s="154">
        <f t="shared" si="19"/>
        <v>71000</v>
      </c>
      <c r="M66" s="154">
        <f t="shared" si="19"/>
        <v>71000</v>
      </c>
      <c r="N66" s="154">
        <f t="shared" si="19"/>
        <v>71000</v>
      </c>
      <c r="O66" s="154">
        <f>D66-SUM(F66:N66)</f>
        <v>69000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14811000</v>
      </c>
      <c r="E71" s="242"/>
      <c r="F71" s="242">
        <f>ROUND(SUM(F50:F69),-3)</f>
        <v>4621000</v>
      </c>
      <c r="G71" s="242">
        <f t="shared" ref="G71:P71" si="20">ROUND(SUM(G50:G69),-3)</f>
        <v>1043000</v>
      </c>
      <c r="H71" s="242">
        <f t="shared" si="20"/>
        <v>1057000</v>
      </c>
      <c r="I71" s="242">
        <f t="shared" si="20"/>
        <v>1200000</v>
      </c>
      <c r="J71" s="242">
        <f t="shared" si="20"/>
        <v>1043000</v>
      </c>
      <c r="K71" s="242">
        <f t="shared" si="20"/>
        <v>1043000</v>
      </c>
      <c r="L71" s="242">
        <f t="shared" si="20"/>
        <v>1043000</v>
      </c>
      <c r="M71" s="242">
        <f t="shared" si="20"/>
        <v>1043000</v>
      </c>
      <c r="N71" s="242">
        <f t="shared" si="20"/>
        <v>1671000</v>
      </c>
      <c r="O71" s="242">
        <f t="shared" si="20"/>
        <v>1037000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505000</v>
      </c>
      <c r="E73" s="249" t="s">
        <v>210</v>
      </c>
      <c r="F73" s="154">
        <f>ROUND($D73/12*3,-3)</f>
        <v>126000</v>
      </c>
      <c r="G73" s="154">
        <f>ROUND($D73/12,-3)</f>
        <v>42000</v>
      </c>
      <c r="H73" s="154">
        <f t="shared" ref="H73:N76" si="21">ROUND($D73/12,-3)</f>
        <v>42000</v>
      </c>
      <c r="I73" s="154">
        <f t="shared" si="21"/>
        <v>42000</v>
      </c>
      <c r="J73" s="154">
        <f t="shared" si="21"/>
        <v>42000</v>
      </c>
      <c r="K73" s="154">
        <f t="shared" si="21"/>
        <v>42000</v>
      </c>
      <c r="L73" s="154">
        <f t="shared" si="21"/>
        <v>42000</v>
      </c>
      <c r="M73" s="154">
        <f t="shared" si="21"/>
        <v>42000</v>
      </c>
      <c r="N73" s="154">
        <f t="shared" si="21"/>
        <v>42000</v>
      </c>
      <c r="O73" s="154">
        <f>D73-SUM(F73:N73)</f>
        <v>43000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505000</v>
      </c>
      <c r="E77" s="242"/>
      <c r="F77" s="242">
        <f>ROUND(SUM(F72:F76),-3)</f>
        <v>126000</v>
      </c>
      <c r="G77" s="242">
        <f t="shared" ref="G77:N77" si="22">ROUND(SUM(G72:G76),-3)</f>
        <v>42000</v>
      </c>
      <c r="H77" s="242">
        <f t="shared" si="22"/>
        <v>42000</v>
      </c>
      <c r="I77" s="242">
        <f t="shared" si="22"/>
        <v>42000</v>
      </c>
      <c r="J77" s="242">
        <f t="shared" si="22"/>
        <v>42000</v>
      </c>
      <c r="K77" s="242">
        <f t="shared" si="22"/>
        <v>42000</v>
      </c>
      <c r="L77" s="242">
        <f t="shared" si="22"/>
        <v>42000</v>
      </c>
      <c r="M77" s="242">
        <f t="shared" si="22"/>
        <v>42000</v>
      </c>
      <c r="N77" s="242">
        <f t="shared" si="22"/>
        <v>42000</v>
      </c>
      <c r="O77" s="242">
        <f>D77-SUM(F77:N77)</f>
        <v>43000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15316000</v>
      </c>
      <c r="E78" s="242"/>
      <c r="F78" s="242">
        <f>F77+F71</f>
        <v>4747000</v>
      </c>
      <c r="G78" s="242">
        <f t="shared" ref="G78:R78" si="24">G77+G71</f>
        <v>1085000</v>
      </c>
      <c r="H78" s="242">
        <f t="shared" si="24"/>
        <v>1099000</v>
      </c>
      <c r="I78" s="242">
        <f t="shared" si="24"/>
        <v>1242000</v>
      </c>
      <c r="J78" s="242">
        <f t="shared" si="24"/>
        <v>1085000</v>
      </c>
      <c r="K78" s="242">
        <f t="shared" si="24"/>
        <v>1085000</v>
      </c>
      <c r="L78" s="242">
        <f t="shared" si="24"/>
        <v>1085000</v>
      </c>
      <c r="M78" s="242">
        <f t="shared" si="24"/>
        <v>1085000</v>
      </c>
      <c r="N78" s="242">
        <f t="shared" si="24"/>
        <v>1713000</v>
      </c>
      <c r="O78" s="242">
        <f t="shared" si="24"/>
        <v>1080000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16154000</v>
      </c>
      <c r="E87" s="154"/>
      <c r="F87" s="154">
        <f>F88+F89+F90+F91</f>
        <v>4830000</v>
      </c>
      <c r="G87" s="154">
        <f t="shared" ref="G87:Q87" si="26">G88+G89+G90+G91</f>
        <v>1151000</v>
      </c>
      <c r="H87" s="154">
        <f t="shared" si="26"/>
        <v>1165000</v>
      </c>
      <c r="I87" s="154">
        <f t="shared" si="26"/>
        <v>1308000</v>
      </c>
      <c r="J87" s="154">
        <f t="shared" si="26"/>
        <v>1151000</v>
      </c>
      <c r="K87" s="154">
        <f t="shared" si="26"/>
        <v>1153000</v>
      </c>
      <c r="L87" s="154">
        <f t="shared" si="26"/>
        <v>1166000</v>
      </c>
      <c r="M87" s="154">
        <f t="shared" si="26"/>
        <v>1151000</v>
      </c>
      <c r="N87" s="154">
        <f t="shared" si="26"/>
        <v>1781000</v>
      </c>
      <c r="O87" s="154">
        <f t="shared" si="26"/>
        <v>1146000</v>
      </c>
      <c r="P87" s="154">
        <f t="shared" si="26"/>
        <v>70000</v>
      </c>
      <c r="Q87" s="154">
        <f t="shared" si="26"/>
        <v>82000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16153000</v>
      </c>
      <c r="E91" s="242"/>
      <c r="F91" s="242">
        <f>F92+F93+F94+F95</f>
        <v>4830000</v>
      </c>
      <c r="G91" s="242">
        <f t="shared" ref="G91:Q91" si="28">G92+G93+G94+G95</f>
        <v>1151000</v>
      </c>
      <c r="H91" s="242">
        <f t="shared" si="28"/>
        <v>1165000</v>
      </c>
      <c r="I91" s="242">
        <f t="shared" si="28"/>
        <v>1308000</v>
      </c>
      <c r="J91" s="242">
        <f t="shared" si="28"/>
        <v>1151000</v>
      </c>
      <c r="K91" s="242">
        <f t="shared" si="28"/>
        <v>1153000</v>
      </c>
      <c r="L91" s="242">
        <f t="shared" si="28"/>
        <v>1166000</v>
      </c>
      <c r="M91" s="242">
        <f t="shared" si="28"/>
        <v>1151000</v>
      </c>
      <c r="N91" s="242">
        <f t="shared" si="28"/>
        <v>1781000</v>
      </c>
      <c r="O91" s="242">
        <f t="shared" si="28"/>
        <v>1146000</v>
      </c>
      <c r="P91" s="242">
        <f t="shared" si="28"/>
        <v>70000</v>
      </c>
      <c r="Q91" s="242">
        <f t="shared" si="28"/>
        <v>81000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14776000</v>
      </c>
      <c r="E95" s="154"/>
      <c r="F95" s="154">
        <f>F2+F86-F88-F89-F90-F92-F93-F94</f>
        <v>4391000</v>
      </c>
      <c r="G95" s="154">
        <f t="shared" ref="G95:Q95" si="30">G2-G88-G89-G90-G92-G93-G94</f>
        <v>1145000</v>
      </c>
      <c r="H95" s="154">
        <f t="shared" si="30"/>
        <v>942000</v>
      </c>
      <c r="I95" s="154">
        <f t="shared" si="30"/>
        <v>1302000</v>
      </c>
      <c r="J95" s="154">
        <f t="shared" si="30"/>
        <v>928000</v>
      </c>
      <c r="K95" s="154">
        <f t="shared" si="30"/>
        <v>1147000</v>
      </c>
      <c r="L95" s="154">
        <f t="shared" si="30"/>
        <v>943000</v>
      </c>
      <c r="M95" s="154">
        <f t="shared" si="30"/>
        <v>1145000</v>
      </c>
      <c r="N95" s="154">
        <f t="shared" si="30"/>
        <v>1559000</v>
      </c>
      <c r="O95" s="154">
        <f t="shared" si="30"/>
        <v>1140000</v>
      </c>
      <c r="P95" s="154">
        <f t="shared" si="30"/>
        <v>64000</v>
      </c>
      <c r="Q95" s="154">
        <f t="shared" si="30"/>
        <v>70000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14776000</v>
      </c>
    </row>
    <row r="108" spans="2:17" ht="16.5" customHeight="1"/>
    <row r="109" spans="2:17" ht="16.5" customHeight="1">
      <c r="B109" s="4" t="s">
        <v>951</v>
      </c>
      <c r="D109" s="52">
        <f>D91-D77</f>
        <v>15648000</v>
      </c>
      <c r="F109" s="52">
        <f>F91-F77</f>
        <v>4704000</v>
      </c>
      <c r="G109" s="52">
        <f t="shared" ref="G109:Q109" si="31">G91-G77</f>
        <v>1109000</v>
      </c>
      <c r="H109" s="52">
        <f t="shared" si="31"/>
        <v>1123000</v>
      </c>
      <c r="I109" s="52">
        <f t="shared" si="31"/>
        <v>1266000</v>
      </c>
      <c r="J109" s="52">
        <f t="shared" si="31"/>
        <v>1109000</v>
      </c>
      <c r="K109" s="52">
        <f t="shared" si="31"/>
        <v>1111000</v>
      </c>
      <c r="L109" s="52">
        <f t="shared" si="31"/>
        <v>1124000</v>
      </c>
      <c r="M109" s="52">
        <f t="shared" si="31"/>
        <v>1109000</v>
      </c>
      <c r="N109" s="52">
        <f t="shared" si="31"/>
        <v>1739000</v>
      </c>
      <c r="O109" s="52">
        <f t="shared" si="31"/>
        <v>1103000</v>
      </c>
      <c r="P109" s="52">
        <f t="shared" si="31"/>
        <v>70000</v>
      </c>
      <c r="Q109" s="52">
        <f t="shared" si="31"/>
        <v>81000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13"/>
  <sheetViews>
    <sheetView topLeftCell="A79" workbookViewId="0">
      <selection activeCell="J75" sqref="J7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707</v>
      </c>
      <c r="D1" s="246" t="str">
        <f>VLOOKUP(C1,學校編號!A:B,2,FALSE)</f>
        <v>707中原國小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69790000</v>
      </c>
      <c r="E2" s="154"/>
      <c r="F2" s="154">
        <f t="shared" ref="F2:Q2" si="0">F49+F71+F77+F83</f>
        <v>20367000</v>
      </c>
      <c r="G2" s="154">
        <f t="shared" si="0"/>
        <v>4914000</v>
      </c>
      <c r="H2" s="154">
        <f t="shared" si="0"/>
        <v>4981000</v>
      </c>
      <c r="I2" s="154">
        <f t="shared" si="0"/>
        <v>5837000</v>
      </c>
      <c r="J2" s="154">
        <f t="shared" si="0"/>
        <v>4918000</v>
      </c>
      <c r="K2" s="154">
        <f t="shared" si="0"/>
        <v>4918000</v>
      </c>
      <c r="L2" s="154">
        <f t="shared" si="0"/>
        <v>5177000</v>
      </c>
      <c r="M2" s="154">
        <f t="shared" si="0"/>
        <v>4918000</v>
      </c>
      <c r="N2" s="154">
        <f t="shared" si="0"/>
        <v>8569000</v>
      </c>
      <c r="O2" s="154">
        <f t="shared" si="0"/>
        <v>4908000</v>
      </c>
      <c r="P2" s="154">
        <f t="shared" si="0"/>
        <v>142000</v>
      </c>
      <c r="Q2" s="154">
        <f t="shared" si="0"/>
        <v>141000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372000</v>
      </c>
      <c r="E3" s="154" t="s">
        <v>1060</v>
      </c>
      <c r="F3" s="154">
        <v>31000</v>
      </c>
      <c r="G3" s="154">
        <v>31000</v>
      </c>
      <c r="H3" s="154">
        <v>31000</v>
      </c>
      <c r="I3" s="154">
        <v>31000</v>
      </c>
      <c r="J3" s="154">
        <v>31000</v>
      </c>
      <c r="K3" s="154">
        <v>31000</v>
      </c>
      <c r="L3" s="154">
        <v>31000</v>
      </c>
      <c r="M3" s="154">
        <v>31000</v>
      </c>
      <c r="N3" s="154">
        <v>31000</v>
      </c>
      <c r="O3" s="154">
        <v>31000</v>
      </c>
      <c r="P3" s="154">
        <v>31000</v>
      </c>
      <c r="Q3" s="154">
        <v>31000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159000</v>
      </c>
      <c r="E4" s="154" t="s">
        <v>1060</v>
      </c>
      <c r="F4" s="154">
        <v>13250</v>
      </c>
      <c r="G4" s="154">
        <v>13250</v>
      </c>
      <c r="H4" s="154">
        <v>13250</v>
      </c>
      <c r="I4" s="154">
        <v>13250</v>
      </c>
      <c r="J4" s="154">
        <v>13250</v>
      </c>
      <c r="K4" s="154">
        <v>13250</v>
      </c>
      <c r="L4" s="154">
        <v>13250</v>
      </c>
      <c r="M4" s="154">
        <v>13250</v>
      </c>
      <c r="N4" s="154">
        <v>13250</v>
      </c>
      <c r="O4" s="154">
        <v>13250</v>
      </c>
      <c r="P4" s="154">
        <v>13250</v>
      </c>
      <c r="Q4" s="154">
        <v>13250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74000</v>
      </c>
      <c r="E7" s="154" t="s">
        <v>1060</v>
      </c>
      <c r="F7" s="154">
        <v>6167</v>
      </c>
      <c r="G7" s="154">
        <v>6167</v>
      </c>
      <c r="H7" s="154">
        <v>6167</v>
      </c>
      <c r="I7" s="154">
        <v>6167</v>
      </c>
      <c r="J7" s="154">
        <v>6167</v>
      </c>
      <c r="K7" s="154">
        <v>6167</v>
      </c>
      <c r="L7" s="154">
        <v>6167</v>
      </c>
      <c r="M7" s="154">
        <v>6167</v>
      </c>
      <c r="N7" s="154">
        <v>6167</v>
      </c>
      <c r="O7" s="154">
        <v>6167</v>
      </c>
      <c r="P7" s="154">
        <v>6167</v>
      </c>
      <c r="Q7" s="154">
        <v>6163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90000</v>
      </c>
      <c r="E8" s="154" t="s">
        <v>1060</v>
      </c>
      <c r="F8" s="154">
        <v>7500</v>
      </c>
      <c r="G8" s="154">
        <v>7500</v>
      </c>
      <c r="H8" s="154">
        <v>7500</v>
      </c>
      <c r="I8" s="154">
        <v>7500</v>
      </c>
      <c r="J8" s="154">
        <v>7500</v>
      </c>
      <c r="K8" s="154">
        <v>7500</v>
      </c>
      <c r="L8" s="154">
        <v>7500</v>
      </c>
      <c r="M8" s="154">
        <v>7500</v>
      </c>
      <c r="N8" s="154">
        <v>7500</v>
      </c>
      <c r="O8" s="154">
        <v>7500</v>
      </c>
      <c r="P8" s="154">
        <v>7500</v>
      </c>
      <c r="Q8" s="154">
        <v>7500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15000</v>
      </c>
      <c r="E9" s="154" t="s">
        <v>1060</v>
      </c>
      <c r="F9" s="154">
        <v>1250</v>
      </c>
      <c r="G9" s="154">
        <v>1250</v>
      </c>
      <c r="H9" s="154">
        <v>1250</v>
      </c>
      <c r="I9" s="154">
        <v>1250</v>
      </c>
      <c r="J9" s="154">
        <v>1250</v>
      </c>
      <c r="K9" s="154">
        <v>1250</v>
      </c>
      <c r="L9" s="154">
        <v>1250</v>
      </c>
      <c r="M9" s="154">
        <v>1250</v>
      </c>
      <c r="N9" s="154">
        <v>1250</v>
      </c>
      <c r="O9" s="154">
        <v>1250</v>
      </c>
      <c r="P9" s="154">
        <v>1250</v>
      </c>
      <c r="Q9" s="154">
        <v>1250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9000</v>
      </c>
      <c r="E10" s="154" t="s">
        <v>1060</v>
      </c>
      <c r="F10" s="154">
        <v>750</v>
      </c>
      <c r="G10" s="154">
        <v>750</v>
      </c>
      <c r="H10" s="154">
        <v>750</v>
      </c>
      <c r="I10" s="154">
        <v>750</v>
      </c>
      <c r="J10" s="154">
        <v>750</v>
      </c>
      <c r="K10" s="154">
        <v>750</v>
      </c>
      <c r="L10" s="154">
        <v>750</v>
      </c>
      <c r="M10" s="154">
        <v>750</v>
      </c>
      <c r="N10" s="154">
        <v>750</v>
      </c>
      <c r="O10" s="154">
        <v>750</v>
      </c>
      <c r="P10" s="154">
        <v>750</v>
      </c>
      <c r="Q10" s="154">
        <v>750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21000</v>
      </c>
      <c r="E11" s="154" t="s">
        <v>1066</v>
      </c>
      <c r="F11" s="154">
        <v>21000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491000</v>
      </c>
      <c r="E12" s="248" t="s">
        <v>1064</v>
      </c>
      <c r="F12" s="154">
        <v>123000</v>
      </c>
      <c r="G12" s="154">
        <v>41000</v>
      </c>
      <c r="H12" s="154">
        <v>41000</v>
      </c>
      <c r="I12" s="154">
        <v>41000</v>
      </c>
      <c r="J12" s="154">
        <v>41000</v>
      </c>
      <c r="K12" s="154">
        <v>41000</v>
      </c>
      <c r="L12" s="154">
        <v>41000</v>
      </c>
      <c r="M12" s="154">
        <v>41000</v>
      </c>
      <c r="N12" s="154">
        <v>41000</v>
      </c>
      <c r="O12" s="154">
        <v>40000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5667</v>
      </c>
      <c r="G13" s="154">
        <v>5667</v>
      </c>
      <c r="H13" s="154">
        <v>5667</v>
      </c>
      <c r="I13" s="154">
        <v>5667</v>
      </c>
      <c r="J13" s="154">
        <v>5667</v>
      </c>
      <c r="K13" s="154">
        <v>5667</v>
      </c>
      <c r="L13" s="154">
        <v>5667</v>
      </c>
      <c r="M13" s="154">
        <v>5667</v>
      </c>
      <c r="N13" s="154">
        <v>5667</v>
      </c>
      <c r="O13" s="154">
        <v>5667</v>
      </c>
      <c r="P13" s="154">
        <v>5667</v>
      </c>
      <c r="Q13" s="154">
        <v>5663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98000</v>
      </c>
      <c r="E15" s="154" t="s">
        <v>745</v>
      </c>
      <c r="F15" s="154">
        <v>49000</v>
      </c>
      <c r="G15" s="154"/>
      <c r="H15" s="154"/>
      <c r="I15" s="154"/>
      <c r="J15" s="154"/>
      <c r="K15" s="154"/>
      <c r="L15" s="154">
        <v>49000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61000</v>
      </c>
      <c r="E17" s="154" t="s">
        <v>1060</v>
      </c>
      <c r="F17" s="154">
        <v>5083</v>
      </c>
      <c r="G17" s="154">
        <v>5083</v>
      </c>
      <c r="H17" s="154">
        <v>5083</v>
      </c>
      <c r="I17" s="154">
        <v>5083</v>
      </c>
      <c r="J17" s="154">
        <v>5083</v>
      </c>
      <c r="K17" s="154">
        <v>5083</v>
      </c>
      <c r="L17" s="154">
        <v>5083</v>
      </c>
      <c r="M17" s="154">
        <v>5083</v>
      </c>
      <c r="N17" s="154">
        <v>5083</v>
      </c>
      <c r="O17" s="154">
        <v>5083</v>
      </c>
      <c r="P17" s="154">
        <v>5083</v>
      </c>
      <c r="Q17" s="154">
        <v>5087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315000</v>
      </c>
      <c r="E24" s="154" t="s">
        <v>745</v>
      </c>
      <c r="F24" s="154">
        <v>158000</v>
      </c>
      <c r="G24" s="154"/>
      <c r="H24" s="154"/>
      <c r="I24" s="154"/>
      <c r="J24" s="154"/>
      <c r="K24" s="154"/>
      <c r="L24" s="154">
        <v>157000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1869000</v>
      </c>
      <c r="E25" s="242"/>
      <c r="F25" s="242">
        <f>ROUND(SUM(F3:F24),-3)</f>
        <v>430000</v>
      </c>
      <c r="G25" s="242">
        <f t="shared" ref="G25:P25" si="2">ROUND(SUM(G3:G24),-3)</f>
        <v>120000</v>
      </c>
      <c r="H25" s="242">
        <f t="shared" si="2"/>
        <v>120000</v>
      </c>
      <c r="I25" s="242">
        <f t="shared" si="2"/>
        <v>120000</v>
      </c>
      <c r="J25" s="242">
        <f t="shared" si="2"/>
        <v>120000</v>
      </c>
      <c r="K25" s="242">
        <f t="shared" si="2"/>
        <v>120000</v>
      </c>
      <c r="L25" s="242">
        <f t="shared" si="2"/>
        <v>326000</v>
      </c>
      <c r="M25" s="242">
        <f t="shared" si="2"/>
        <v>120000</v>
      </c>
      <c r="N25" s="242">
        <f t="shared" si="2"/>
        <v>120000</v>
      </c>
      <c r="O25" s="242">
        <f t="shared" si="2"/>
        <v>119000</v>
      </c>
      <c r="P25" s="242">
        <f t="shared" si="2"/>
        <v>79000</v>
      </c>
      <c r="Q25" s="242">
        <f t="shared" ref="Q25" si="3">D25-SUM(F25:P25)</f>
        <v>75000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43000</v>
      </c>
      <c r="E27" s="249" t="s">
        <v>1067</v>
      </c>
      <c r="F27" s="154">
        <v>4000</v>
      </c>
      <c r="G27" s="154"/>
      <c r="H27" s="154">
        <v>4000</v>
      </c>
      <c r="I27" s="154">
        <v>4000</v>
      </c>
      <c r="J27" s="154">
        <v>4000</v>
      </c>
      <c r="K27" s="154">
        <v>4000</v>
      </c>
      <c r="L27" s="154"/>
      <c r="M27" s="154">
        <v>4000</v>
      </c>
      <c r="N27" s="154">
        <v>4000</v>
      </c>
      <c r="O27" s="154">
        <v>4000</v>
      </c>
      <c r="P27" s="154">
        <v>4000</v>
      </c>
      <c r="Q27" s="154">
        <v>7000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352000</v>
      </c>
      <c r="E28" s="154" t="s">
        <v>1060</v>
      </c>
      <c r="F28" s="154">
        <v>29333</v>
      </c>
      <c r="G28" s="154">
        <v>29333</v>
      </c>
      <c r="H28" s="154">
        <v>29333</v>
      </c>
      <c r="I28" s="154">
        <v>29333</v>
      </c>
      <c r="J28" s="154">
        <v>29333</v>
      </c>
      <c r="K28" s="154">
        <v>29333</v>
      </c>
      <c r="L28" s="154">
        <v>29333</v>
      </c>
      <c r="M28" s="154">
        <v>29333</v>
      </c>
      <c r="N28" s="154">
        <v>29333</v>
      </c>
      <c r="O28" s="154">
        <v>29333</v>
      </c>
      <c r="P28" s="154">
        <v>29333</v>
      </c>
      <c r="Q28" s="154">
        <v>29337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34000</v>
      </c>
      <c r="E30" s="154" t="s">
        <v>1060</v>
      </c>
      <c r="F30" s="154">
        <v>2833</v>
      </c>
      <c r="G30" s="154">
        <v>2833</v>
      </c>
      <c r="H30" s="154">
        <v>2833</v>
      </c>
      <c r="I30" s="154">
        <v>2833</v>
      </c>
      <c r="J30" s="154">
        <v>2833</v>
      </c>
      <c r="K30" s="154">
        <v>2833</v>
      </c>
      <c r="L30" s="154">
        <v>2833</v>
      </c>
      <c r="M30" s="154">
        <v>2833</v>
      </c>
      <c r="N30" s="154">
        <v>2833</v>
      </c>
      <c r="O30" s="154">
        <v>2833</v>
      </c>
      <c r="P30" s="154">
        <v>2833</v>
      </c>
      <c r="Q30" s="154">
        <v>2837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78000</v>
      </c>
      <c r="E31" s="154" t="s">
        <v>1060</v>
      </c>
      <c r="F31" s="154">
        <v>6500</v>
      </c>
      <c r="G31" s="154">
        <v>6500</v>
      </c>
      <c r="H31" s="154">
        <v>6500</v>
      </c>
      <c r="I31" s="154">
        <v>6500</v>
      </c>
      <c r="J31" s="154">
        <v>6500</v>
      </c>
      <c r="K31" s="154">
        <v>6500</v>
      </c>
      <c r="L31" s="154">
        <v>6500</v>
      </c>
      <c r="M31" s="154">
        <v>6500</v>
      </c>
      <c r="N31" s="154">
        <v>6500</v>
      </c>
      <c r="O31" s="154">
        <v>6500</v>
      </c>
      <c r="P31" s="154">
        <v>6500</v>
      </c>
      <c r="Q31" s="154">
        <v>6500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39000</v>
      </c>
      <c r="E32" s="154" t="s">
        <v>1060</v>
      </c>
      <c r="F32" s="154">
        <v>3250</v>
      </c>
      <c r="G32" s="154">
        <v>3250</v>
      </c>
      <c r="H32" s="154">
        <v>3250</v>
      </c>
      <c r="I32" s="154">
        <v>3250</v>
      </c>
      <c r="J32" s="154">
        <v>3250</v>
      </c>
      <c r="K32" s="154">
        <v>3250</v>
      </c>
      <c r="L32" s="154">
        <v>3250</v>
      </c>
      <c r="M32" s="154">
        <v>3250</v>
      </c>
      <c r="N32" s="154">
        <v>3250</v>
      </c>
      <c r="O32" s="154">
        <v>3250</v>
      </c>
      <c r="P32" s="154">
        <v>3250</v>
      </c>
      <c r="Q32" s="154">
        <v>3250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60000</v>
      </c>
      <c r="E33" s="154" t="s">
        <v>1060</v>
      </c>
      <c r="F33" s="154">
        <v>5000</v>
      </c>
      <c r="G33" s="154">
        <v>5000</v>
      </c>
      <c r="H33" s="154">
        <v>5000</v>
      </c>
      <c r="I33" s="154">
        <v>5000</v>
      </c>
      <c r="J33" s="154">
        <v>5000</v>
      </c>
      <c r="K33" s="154">
        <v>5000</v>
      </c>
      <c r="L33" s="154">
        <v>5000</v>
      </c>
      <c r="M33" s="154">
        <v>5000</v>
      </c>
      <c r="N33" s="154">
        <v>5000</v>
      </c>
      <c r="O33" s="154">
        <v>5000</v>
      </c>
      <c r="P33" s="154">
        <v>5000</v>
      </c>
      <c r="Q33" s="154">
        <v>5000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36000</v>
      </c>
      <c r="E34" s="154" t="s">
        <v>1060</v>
      </c>
      <c r="F34" s="154">
        <v>3000</v>
      </c>
      <c r="G34" s="154">
        <v>3000</v>
      </c>
      <c r="H34" s="154">
        <v>3000</v>
      </c>
      <c r="I34" s="154">
        <v>3000</v>
      </c>
      <c r="J34" s="154">
        <v>3000</v>
      </c>
      <c r="K34" s="154">
        <v>3000</v>
      </c>
      <c r="L34" s="154">
        <v>3000</v>
      </c>
      <c r="M34" s="154">
        <v>3000</v>
      </c>
      <c r="N34" s="154">
        <v>3000</v>
      </c>
      <c r="O34" s="154">
        <v>3000</v>
      </c>
      <c r="P34" s="154">
        <v>3000</v>
      </c>
      <c r="Q34" s="154">
        <v>3000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100000</v>
      </c>
      <c r="E37" s="154" t="s">
        <v>745</v>
      </c>
      <c r="F37" s="154">
        <v>50000</v>
      </c>
      <c r="G37" s="154"/>
      <c r="H37" s="154"/>
      <c r="I37" s="154"/>
      <c r="J37" s="154"/>
      <c r="K37" s="154"/>
      <c r="L37" s="154">
        <v>50000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742000</v>
      </c>
      <c r="E38" s="242"/>
      <c r="F38" s="242">
        <f t="shared" ref="F38:P38" si="5">ROUND(SUM(F26:F37),-3)</f>
        <v>104000</v>
      </c>
      <c r="G38" s="242">
        <f t="shared" si="5"/>
        <v>50000</v>
      </c>
      <c r="H38" s="242">
        <f t="shared" si="5"/>
        <v>54000</v>
      </c>
      <c r="I38" s="242">
        <f t="shared" si="5"/>
        <v>54000</v>
      </c>
      <c r="J38" s="242">
        <f t="shared" si="5"/>
        <v>54000</v>
      </c>
      <c r="K38" s="242">
        <f t="shared" si="5"/>
        <v>54000</v>
      </c>
      <c r="L38" s="242">
        <f t="shared" si="5"/>
        <v>100000</v>
      </c>
      <c r="M38" s="242">
        <f t="shared" si="5"/>
        <v>54000</v>
      </c>
      <c r="N38" s="242">
        <f t="shared" si="5"/>
        <v>54000</v>
      </c>
      <c r="O38" s="242">
        <f t="shared" si="5"/>
        <v>54000</v>
      </c>
      <c r="P38" s="242">
        <f t="shared" si="5"/>
        <v>54000</v>
      </c>
      <c r="Q38" s="242">
        <f>D38-SUM(F38:P38)</f>
        <v>56000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8">ROUND(SUM(F43:F45),-3)</f>
        <v>1000</v>
      </c>
      <c r="G46" s="242">
        <f t="shared" si="8"/>
        <v>0</v>
      </c>
      <c r="H46" s="242">
        <f t="shared" si="8"/>
        <v>0</v>
      </c>
      <c r="I46" s="242">
        <f t="shared" si="8"/>
        <v>6000</v>
      </c>
      <c r="J46" s="242">
        <f t="shared" si="8"/>
        <v>0</v>
      </c>
      <c r="K46" s="242">
        <f t="shared" si="8"/>
        <v>0</v>
      </c>
      <c r="L46" s="242">
        <f t="shared" si="8"/>
        <v>7000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0</v>
      </c>
      <c r="L48" s="242">
        <f t="shared" si="9"/>
        <v>0</v>
      </c>
      <c r="M48" s="242">
        <f t="shared" si="9"/>
        <v>0</v>
      </c>
      <c r="N48" s="242">
        <f t="shared" si="9"/>
        <v>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2625000</v>
      </c>
      <c r="E49" s="154"/>
      <c r="F49" s="250">
        <f t="shared" ref="F49:Q49" si="10">F25+F38+F46+F48</f>
        <v>535000</v>
      </c>
      <c r="G49" s="250">
        <f t="shared" si="10"/>
        <v>170000</v>
      </c>
      <c r="H49" s="250">
        <f t="shared" si="10"/>
        <v>174000</v>
      </c>
      <c r="I49" s="250">
        <f t="shared" si="10"/>
        <v>180000</v>
      </c>
      <c r="J49" s="250">
        <f t="shared" si="10"/>
        <v>174000</v>
      </c>
      <c r="K49" s="250">
        <f t="shared" si="10"/>
        <v>174000</v>
      </c>
      <c r="L49" s="250">
        <f t="shared" si="10"/>
        <v>433000</v>
      </c>
      <c r="M49" s="250">
        <f t="shared" si="10"/>
        <v>174000</v>
      </c>
      <c r="N49" s="250">
        <f t="shared" si="10"/>
        <v>174000</v>
      </c>
      <c r="O49" s="250">
        <f t="shared" si="10"/>
        <v>173000</v>
      </c>
      <c r="P49" s="250">
        <f t="shared" si="10"/>
        <v>133000</v>
      </c>
      <c r="Q49" s="250">
        <f t="shared" si="10"/>
        <v>131000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42088000</v>
      </c>
      <c r="E50" s="249" t="s">
        <v>1064</v>
      </c>
      <c r="F50" s="154">
        <v>10522000</v>
      </c>
      <c r="G50" s="154">
        <v>3507000</v>
      </c>
      <c r="H50" s="154">
        <v>3507000</v>
      </c>
      <c r="I50" s="154">
        <v>3507000</v>
      </c>
      <c r="J50" s="154">
        <v>3507000</v>
      </c>
      <c r="K50" s="154">
        <v>3507000</v>
      </c>
      <c r="L50" s="154">
        <v>3507000</v>
      </c>
      <c r="M50" s="154">
        <v>3507000</v>
      </c>
      <c r="N50" s="154">
        <v>3507000</v>
      </c>
      <c r="O50" s="154">
        <v>3510000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2325000</v>
      </c>
      <c r="E52" s="249" t="s">
        <v>1064</v>
      </c>
      <c r="F52" s="154">
        <v>581000</v>
      </c>
      <c r="G52" s="154">
        <v>194000</v>
      </c>
      <c r="H52" s="154">
        <v>194000</v>
      </c>
      <c r="I52" s="154">
        <v>194000</v>
      </c>
      <c r="J52" s="154">
        <v>194000</v>
      </c>
      <c r="K52" s="154">
        <v>194000</v>
      </c>
      <c r="L52" s="154">
        <v>194000</v>
      </c>
      <c r="M52" s="154">
        <v>194000</v>
      </c>
      <c r="N52" s="154">
        <v>194000</v>
      </c>
      <c r="O52" s="154">
        <v>192000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558000</v>
      </c>
      <c r="E53" s="249" t="s">
        <v>1064</v>
      </c>
      <c r="F53" s="154">
        <v>140000</v>
      </c>
      <c r="G53" s="154">
        <v>47000</v>
      </c>
      <c r="H53" s="154">
        <v>47000</v>
      </c>
      <c r="I53" s="154">
        <v>47000</v>
      </c>
      <c r="J53" s="154">
        <v>47000</v>
      </c>
      <c r="K53" s="154">
        <v>47000</v>
      </c>
      <c r="L53" s="154">
        <v>47000</v>
      </c>
      <c r="M53" s="154">
        <v>47000</v>
      </c>
      <c r="N53" s="154">
        <v>47000</v>
      </c>
      <c r="O53" s="154">
        <v>42000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108000</v>
      </c>
      <c r="E55" s="154" t="s">
        <v>1060</v>
      </c>
      <c r="F55" s="154">
        <v>9000</v>
      </c>
      <c r="G55" s="154">
        <v>9000</v>
      </c>
      <c r="H55" s="154">
        <v>9000</v>
      </c>
      <c r="I55" s="154">
        <v>9000</v>
      </c>
      <c r="J55" s="154">
        <v>9000</v>
      </c>
      <c r="K55" s="154">
        <v>9000</v>
      </c>
      <c r="L55" s="154">
        <v>9000</v>
      </c>
      <c r="M55" s="154">
        <v>9000</v>
      </c>
      <c r="N55" s="154">
        <v>9000</v>
      </c>
      <c r="O55" s="154">
        <v>9000</v>
      </c>
      <c r="P55" s="154">
        <v>9000</v>
      </c>
      <c r="Q55" s="154">
        <v>9000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4564000</v>
      </c>
      <c r="E62" s="154" t="s">
        <v>1065</v>
      </c>
      <c r="F62" s="154"/>
      <c r="G62" s="154"/>
      <c r="H62" s="154"/>
      <c r="I62" s="154">
        <v>913000</v>
      </c>
      <c r="J62" s="154"/>
      <c r="K62" s="154"/>
      <c r="L62" s="154"/>
      <c r="M62" s="154"/>
      <c r="N62" s="154">
        <v>3651000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5139000</v>
      </c>
      <c r="E63" s="154" t="s">
        <v>1066</v>
      </c>
      <c r="F63" s="154">
        <v>5139000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3701000</v>
      </c>
      <c r="E64" s="249" t="s">
        <v>1064</v>
      </c>
      <c r="F64" s="154">
        <v>925000</v>
      </c>
      <c r="G64" s="154">
        <v>308000</v>
      </c>
      <c r="H64" s="154">
        <v>308000</v>
      </c>
      <c r="I64" s="154">
        <v>308000</v>
      </c>
      <c r="J64" s="154">
        <v>308000</v>
      </c>
      <c r="K64" s="154">
        <v>308000</v>
      </c>
      <c r="L64" s="154">
        <v>308000</v>
      </c>
      <c r="M64" s="154">
        <v>308000</v>
      </c>
      <c r="N64" s="154">
        <v>308000</v>
      </c>
      <c r="O64" s="154">
        <v>312000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1204000</v>
      </c>
      <c r="E65" s="249" t="s">
        <v>1064</v>
      </c>
      <c r="F65" s="154">
        <v>301000</v>
      </c>
      <c r="G65" s="154">
        <v>100000</v>
      </c>
      <c r="H65" s="154">
        <v>100000</v>
      </c>
      <c r="I65" s="154">
        <v>100000</v>
      </c>
      <c r="J65" s="154">
        <v>100000</v>
      </c>
      <c r="K65" s="154">
        <v>100000</v>
      </c>
      <c r="L65" s="154">
        <v>100000</v>
      </c>
      <c r="M65" s="154">
        <v>100000</v>
      </c>
      <c r="N65" s="154">
        <v>100000</v>
      </c>
      <c r="O65" s="154">
        <v>103000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2538000</v>
      </c>
      <c r="E66" s="249" t="s">
        <v>1064</v>
      </c>
      <c r="F66" s="154">
        <v>635000</v>
      </c>
      <c r="G66" s="154">
        <v>212000</v>
      </c>
      <c r="H66" s="154">
        <v>212000</v>
      </c>
      <c r="I66" s="154">
        <v>212000</v>
      </c>
      <c r="J66" s="154">
        <v>212000</v>
      </c>
      <c r="K66" s="154">
        <v>212000</v>
      </c>
      <c r="L66" s="154">
        <v>212000</v>
      </c>
      <c r="M66" s="154">
        <v>212000</v>
      </c>
      <c r="N66" s="154">
        <v>212000</v>
      </c>
      <c r="O66" s="154">
        <v>207000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63000</v>
      </c>
      <c r="E67" s="154" t="s">
        <v>1068</v>
      </c>
      <c r="F67" s="154"/>
      <c r="G67" s="154"/>
      <c r="H67" s="154">
        <v>63000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475000</v>
      </c>
      <c r="E68" s="154" t="s">
        <v>1066</v>
      </c>
      <c r="F68" s="154">
        <v>475000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63154000</v>
      </c>
      <c r="E71" s="242"/>
      <c r="F71" s="242">
        <f>ROUND(SUM(F50:F69),-3)</f>
        <v>18825000</v>
      </c>
      <c r="G71" s="242">
        <f t="shared" ref="G71:P71" si="11">ROUND(SUM(G50:G69),-3)</f>
        <v>4410000</v>
      </c>
      <c r="H71" s="242">
        <f t="shared" si="11"/>
        <v>4473000</v>
      </c>
      <c r="I71" s="242">
        <f t="shared" si="11"/>
        <v>5323000</v>
      </c>
      <c r="J71" s="242">
        <f t="shared" si="11"/>
        <v>4410000</v>
      </c>
      <c r="K71" s="242">
        <f t="shared" si="11"/>
        <v>4410000</v>
      </c>
      <c r="L71" s="242">
        <f t="shared" si="11"/>
        <v>4410000</v>
      </c>
      <c r="M71" s="242">
        <f t="shared" si="11"/>
        <v>4410000</v>
      </c>
      <c r="N71" s="242">
        <f t="shared" si="11"/>
        <v>8061000</v>
      </c>
      <c r="O71" s="242">
        <f t="shared" si="11"/>
        <v>4403000</v>
      </c>
      <c r="P71" s="242">
        <f t="shared" si="11"/>
        <v>9000</v>
      </c>
      <c r="Q71" s="242">
        <f>D71-SUM(F71:P71)</f>
        <v>10000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4006000</v>
      </c>
      <c r="E73" s="249" t="s">
        <v>1064</v>
      </c>
      <c r="F73" s="154">
        <v>1002000</v>
      </c>
      <c r="G73" s="154">
        <v>334000</v>
      </c>
      <c r="H73" s="154">
        <v>334000</v>
      </c>
      <c r="I73" s="154">
        <v>334000</v>
      </c>
      <c r="J73" s="154">
        <v>334000</v>
      </c>
      <c r="K73" s="154">
        <v>334000</v>
      </c>
      <c r="L73" s="154">
        <v>334000</v>
      </c>
      <c r="M73" s="154">
        <v>334000</v>
      </c>
      <c r="N73" s="154">
        <v>334000</v>
      </c>
      <c r="O73" s="154">
        <v>332000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0</v>
      </c>
      <c r="E76" s="249" t="s">
        <v>1064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4006000</v>
      </c>
      <c r="E77" s="242"/>
      <c r="F77" s="242">
        <f>ROUND(SUM(F72:F76),-3)</f>
        <v>1002000</v>
      </c>
      <c r="G77" s="242">
        <f t="shared" ref="G77:N77" si="12">ROUND(SUM(G72:G76),-3)</f>
        <v>334000</v>
      </c>
      <c r="H77" s="242">
        <f t="shared" si="12"/>
        <v>334000</v>
      </c>
      <c r="I77" s="242">
        <f t="shared" si="12"/>
        <v>334000</v>
      </c>
      <c r="J77" s="242">
        <f t="shared" si="12"/>
        <v>334000</v>
      </c>
      <c r="K77" s="242">
        <f t="shared" si="12"/>
        <v>334000</v>
      </c>
      <c r="L77" s="242">
        <f t="shared" si="12"/>
        <v>334000</v>
      </c>
      <c r="M77" s="242">
        <f t="shared" si="12"/>
        <v>334000</v>
      </c>
      <c r="N77" s="242">
        <f t="shared" si="12"/>
        <v>334000</v>
      </c>
      <c r="O77" s="242">
        <f>D77-SUM(F77:N77)</f>
        <v>332000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67160000</v>
      </c>
      <c r="E78" s="242"/>
      <c r="F78" s="242">
        <f>F77+F71</f>
        <v>19827000</v>
      </c>
      <c r="G78" s="242">
        <f t="shared" ref="G78:R78" si="14">G77+G71</f>
        <v>4744000</v>
      </c>
      <c r="H78" s="242">
        <f t="shared" si="14"/>
        <v>4807000</v>
      </c>
      <c r="I78" s="242">
        <f t="shared" si="14"/>
        <v>5657000</v>
      </c>
      <c r="J78" s="242">
        <f t="shared" si="14"/>
        <v>4744000</v>
      </c>
      <c r="K78" s="242">
        <f t="shared" si="14"/>
        <v>4744000</v>
      </c>
      <c r="L78" s="242">
        <f t="shared" si="14"/>
        <v>4744000</v>
      </c>
      <c r="M78" s="242">
        <f t="shared" si="14"/>
        <v>4744000</v>
      </c>
      <c r="N78" s="242">
        <f t="shared" si="14"/>
        <v>8395000</v>
      </c>
      <c r="O78" s="242">
        <f t="shared" si="14"/>
        <v>4735000</v>
      </c>
      <c r="P78" s="242">
        <f t="shared" si="14"/>
        <v>9000</v>
      </c>
      <c r="Q78" s="242">
        <f t="shared" si="14"/>
        <v>10000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v>0</v>
      </c>
      <c r="E79" s="242" t="s">
        <v>745</v>
      </c>
      <c r="F79" s="242">
        <v>0</v>
      </c>
      <c r="G79" s="242"/>
      <c r="H79" s="242"/>
      <c r="I79" s="242"/>
      <c r="J79" s="242"/>
      <c r="K79" s="242"/>
      <c r="L79" s="242"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v>5000</v>
      </c>
      <c r="E80" s="242" t="s">
        <v>745</v>
      </c>
      <c r="F80" s="242">
        <v>5000</v>
      </c>
      <c r="G80" s="242"/>
      <c r="H80" s="242"/>
      <c r="I80" s="242"/>
      <c r="J80" s="242"/>
      <c r="K80" s="242"/>
      <c r="L80" s="242"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v>0</v>
      </c>
      <c r="E81" s="242" t="s">
        <v>745</v>
      </c>
      <c r="F81" s="242">
        <v>0</v>
      </c>
      <c r="G81" s="242"/>
      <c r="H81" s="242"/>
      <c r="I81" s="242"/>
      <c r="J81" s="242"/>
      <c r="K81" s="242"/>
      <c r="L81" s="242"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v>0</v>
      </c>
      <c r="E82" s="242" t="s">
        <v>745</v>
      </c>
      <c r="F82" s="242">
        <v>0</v>
      </c>
      <c r="G82" s="242"/>
      <c r="H82" s="242"/>
      <c r="I82" s="242"/>
      <c r="J82" s="242"/>
      <c r="K82" s="242"/>
      <c r="L82" s="242"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5000</v>
      </c>
      <c r="E83" s="251"/>
      <c r="F83" s="251">
        <f>SUM(F79:F82)</f>
        <v>5000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-15000</v>
      </c>
      <c r="E86" s="154"/>
      <c r="F86" s="154">
        <f>D86</f>
        <v>-15000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69775000</v>
      </c>
      <c r="E87" s="154"/>
      <c r="F87" s="154">
        <f>F88+F89+F90+F91</f>
        <v>20352000</v>
      </c>
      <c r="G87" s="154">
        <f t="shared" ref="G87:Q87" si="16">G88+G89+G90+G91</f>
        <v>4914000</v>
      </c>
      <c r="H87" s="154">
        <f t="shared" si="16"/>
        <v>4981000</v>
      </c>
      <c r="I87" s="154">
        <f t="shared" si="16"/>
        <v>5837000</v>
      </c>
      <c r="J87" s="154">
        <f t="shared" si="16"/>
        <v>4918000</v>
      </c>
      <c r="K87" s="154">
        <f t="shared" si="16"/>
        <v>4918000</v>
      </c>
      <c r="L87" s="154">
        <f t="shared" si="16"/>
        <v>5177000</v>
      </c>
      <c r="M87" s="154">
        <f t="shared" si="16"/>
        <v>4918000</v>
      </c>
      <c r="N87" s="154">
        <f t="shared" si="16"/>
        <v>8569000</v>
      </c>
      <c r="O87" s="154">
        <f t="shared" si="16"/>
        <v>4908000</v>
      </c>
      <c r="P87" s="154">
        <f t="shared" si="16"/>
        <v>142000</v>
      </c>
      <c r="Q87" s="154">
        <f t="shared" si="16"/>
        <v>141000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405000</v>
      </c>
      <c r="E88" s="242" t="s">
        <v>201</v>
      </c>
      <c r="F88" s="242">
        <f>ROUND($D88/2,-3)</f>
        <v>203000</v>
      </c>
      <c r="G88" s="242"/>
      <c r="H88" s="242"/>
      <c r="I88" s="242"/>
      <c r="J88" s="242"/>
      <c r="K88" s="242"/>
      <c r="L88" s="242">
        <f>D88-F88</f>
        <v>202000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6000</v>
      </c>
      <c r="M90" s="242"/>
      <c r="N90" s="242"/>
      <c r="O90" s="242"/>
      <c r="P90" s="242"/>
      <c r="Q90" s="242">
        <f>ROUND($D90/2,-3)</f>
        <v>6000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69358000</v>
      </c>
      <c r="E91" s="242"/>
      <c r="F91" s="242">
        <f>F92+F93+F94+F95</f>
        <v>20149000</v>
      </c>
      <c r="G91" s="242">
        <f t="shared" ref="G91:Q91" si="18">G92+G93+G94+G95</f>
        <v>4914000</v>
      </c>
      <c r="H91" s="242">
        <f t="shared" si="18"/>
        <v>4981000</v>
      </c>
      <c r="I91" s="242">
        <f t="shared" si="18"/>
        <v>5837000</v>
      </c>
      <c r="J91" s="242">
        <f t="shared" si="18"/>
        <v>4918000</v>
      </c>
      <c r="K91" s="242">
        <f t="shared" si="18"/>
        <v>4918000</v>
      </c>
      <c r="L91" s="242">
        <f t="shared" si="18"/>
        <v>4969000</v>
      </c>
      <c r="M91" s="242">
        <f t="shared" si="18"/>
        <v>4918000</v>
      </c>
      <c r="N91" s="242">
        <f t="shared" si="18"/>
        <v>8569000</v>
      </c>
      <c r="O91" s="242">
        <f t="shared" si="18"/>
        <v>4908000</v>
      </c>
      <c r="P91" s="242">
        <f t="shared" si="18"/>
        <v>142000</v>
      </c>
      <c r="Q91" s="242">
        <f t="shared" si="18"/>
        <v>135000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1971000</v>
      </c>
      <c r="E92" s="252" t="s">
        <v>681</v>
      </c>
      <c r="F92" s="154">
        <f>ROUND($D92/12*4,-3)</f>
        <v>657000</v>
      </c>
      <c r="G92" s="154"/>
      <c r="H92" s="154">
        <f>ROUND($D92/12*2,-3)</f>
        <v>329000</v>
      </c>
      <c r="I92" s="154"/>
      <c r="J92" s="154">
        <f>ROUND($D92/12*2,-3)</f>
        <v>329000</v>
      </c>
      <c r="K92" s="154"/>
      <c r="L92" s="154">
        <f>ROUND($D92/12*2,-3)</f>
        <v>329000</v>
      </c>
      <c r="M92" s="154"/>
      <c r="N92" s="154">
        <f>D92-SUM(F92:M92)</f>
        <v>327000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452000</v>
      </c>
      <c r="E93" s="243" t="s">
        <v>403</v>
      </c>
      <c r="F93" s="154">
        <f>ROUND($D93/12,-3)</f>
        <v>38000</v>
      </c>
      <c r="G93" s="154">
        <f t="shared" ref="G93:P93" si="19">ROUND($D93/12,-3)</f>
        <v>38000</v>
      </c>
      <c r="H93" s="154">
        <f t="shared" si="19"/>
        <v>38000</v>
      </c>
      <c r="I93" s="154">
        <f t="shared" si="19"/>
        <v>38000</v>
      </c>
      <c r="J93" s="154">
        <f t="shared" si="19"/>
        <v>38000</v>
      </c>
      <c r="K93" s="154">
        <f t="shared" si="19"/>
        <v>38000</v>
      </c>
      <c r="L93" s="154">
        <f t="shared" si="19"/>
        <v>38000</v>
      </c>
      <c r="M93" s="154">
        <f t="shared" si="19"/>
        <v>38000</v>
      </c>
      <c r="N93" s="154">
        <f t="shared" si="19"/>
        <v>38000</v>
      </c>
      <c r="O93" s="154">
        <f t="shared" si="19"/>
        <v>38000</v>
      </c>
      <c r="P93" s="154">
        <f t="shared" si="19"/>
        <v>38000</v>
      </c>
      <c r="Q93" s="154">
        <f>D93-SUM(F93:P93)</f>
        <v>34000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1316000</v>
      </c>
      <c r="E94" s="244" t="s">
        <v>405</v>
      </c>
      <c r="F94" s="154"/>
      <c r="G94" s="154"/>
      <c r="H94" s="154">
        <f>ROUND($D94/2,-3)</f>
        <v>658000</v>
      </c>
      <c r="I94" s="154"/>
      <c r="J94" s="154"/>
      <c r="K94" s="154"/>
      <c r="L94" s="154"/>
      <c r="M94" s="154"/>
      <c r="N94" s="154"/>
      <c r="O94" s="154">
        <f>D94-H94</f>
        <v>658000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65619000</v>
      </c>
      <c r="E95" s="154"/>
      <c r="F95" s="154">
        <f>F2+F86-F88-F89-F90-F92-F93-F94</f>
        <v>19454000</v>
      </c>
      <c r="G95" s="154">
        <f t="shared" ref="G95:Q95" si="20">G2-G88-G89-G90-G92-G93-G94</f>
        <v>4876000</v>
      </c>
      <c r="H95" s="154">
        <f t="shared" si="20"/>
        <v>3956000</v>
      </c>
      <c r="I95" s="154">
        <f t="shared" si="20"/>
        <v>5799000</v>
      </c>
      <c r="J95" s="154">
        <f t="shared" si="20"/>
        <v>4551000</v>
      </c>
      <c r="K95" s="154">
        <f t="shared" si="20"/>
        <v>4880000</v>
      </c>
      <c r="L95" s="154">
        <f t="shared" si="20"/>
        <v>4602000</v>
      </c>
      <c r="M95" s="154">
        <f t="shared" si="20"/>
        <v>4880000</v>
      </c>
      <c r="N95" s="154">
        <f t="shared" si="20"/>
        <v>8204000</v>
      </c>
      <c r="O95" s="154">
        <f t="shared" si="20"/>
        <v>4212000</v>
      </c>
      <c r="P95" s="154">
        <f t="shared" si="20"/>
        <v>104000</v>
      </c>
      <c r="Q95" s="154">
        <f t="shared" si="20"/>
        <v>101000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1171000</v>
      </c>
    </row>
    <row r="102" spans="2:17" ht="33">
      <c r="B102" s="197" t="s">
        <v>414</v>
      </c>
      <c r="D102" s="52">
        <f>HLOOKUP(D1,縣庫撥款收入明細表!H:DD,16,FALSE)</f>
        <v>432000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1316000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20000</v>
      </c>
    </row>
    <row r="107" spans="2:17" ht="33">
      <c r="B107" s="203" t="s">
        <v>418</v>
      </c>
      <c r="D107" s="52">
        <f>HLOOKUP(D1,縣庫撥款收入明細表!H:DD,21,FALSE)</f>
        <v>65619000</v>
      </c>
    </row>
    <row r="108" spans="2:17" ht="16.5" customHeight="1"/>
    <row r="109" spans="2:17" ht="16.5" customHeight="1">
      <c r="B109" s="4" t="s">
        <v>951</v>
      </c>
      <c r="D109" s="52">
        <f>D91-D77</f>
        <v>65352000</v>
      </c>
      <c r="F109" s="52">
        <f>F91-F77</f>
        <v>19147000</v>
      </c>
      <c r="G109" s="52">
        <f t="shared" ref="G109:Q109" si="21">G91-G77</f>
        <v>4580000</v>
      </c>
      <c r="H109" s="52">
        <f t="shared" si="21"/>
        <v>4647000</v>
      </c>
      <c r="I109" s="52">
        <f t="shared" si="21"/>
        <v>5503000</v>
      </c>
      <c r="J109" s="52">
        <f t="shared" si="21"/>
        <v>4584000</v>
      </c>
      <c r="K109" s="52">
        <f t="shared" si="21"/>
        <v>4584000</v>
      </c>
      <c r="L109" s="52">
        <f t="shared" si="21"/>
        <v>4635000</v>
      </c>
      <c r="M109" s="52">
        <f t="shared" si="21"/>
        <v>4584000</v>
      </c>
      <c r="N109" s="52">
        <f t="shared" si="21"/>
        <v>8235000</v>
      </c>
      <c r="O109" s="52">
        <f t="shared" si="21"/>
        <v>4576000</v>
      </c>
      <c r="P109" s="52">
        <f t="shared" si="21"/>
        <v>142000</v>
      </c>
      <c r="Q109" s="52">
        <f t="shared" si="21"/>
        <v>135000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708</v>
      </c>
      <c r="D1" s="246" t="str">
        <f>VLOOKUP(C1,學校編號!A:B,2,FALSE)</f>
        <v>708西寶國小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19321000</v>
      </c>
      <c r="E2" s="154"/>
      <c r="F2" s="154">
        <f t="shared" ref="F2:Q2" si="0">F49+F71+F77+F83</f>
        <v>5766000</v>
      </c>
      <c r="G2" s="154">
        <f t="shared" si="0"/>
        <v>1348000</v>
      </c>
      <c r="H2" s="154">
        <f t="shared" si="0"/>
        <v>1360000</v>
      </c>
      <c r="I2" s="154">
        <f t="shared" si="0"/>
        <v>1570000</v>
      </c>
      <c r="J2" s="154">
        <f t="shared" si="0"/>
        <v>1353000</v>
      </c>
      <c r="K2" s="154">
        <f t="shared" si="0"/>
        <v>1353000</v>
      </c>
      <c r="L2" s="154">
        <f t="shared" si="0"/>
        <v>1563000</v>
      </c>
      <c r="M2" s="154">
        <f t="shared" si="0"/>
        <v>1353000</v>
      </c>
      <c r="N2" s="154">
        <f t="shared" si="0"/>
        <v>2172000</v>
      </c>
      <c r="O2" s="154">
        <f t="shared" si="0"/>
        <v>1341000</v>
      </c>
      <c r="P2" s="154">
        <f t="shared" si="0"/>
        <v>69000</v>
      </c>
      <c r="Q2" s="154">
        <f t="shared" si="0"/>
        <v>73000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35000</v>
      </c>
      <c r="E11" s="154" t="s">
        <v>203</v>
      </c>
      <c r="F11" s="154">
        <f>D11</f>
        <v>35000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163000</v>
      </c>
      <c r="E24" s="154" t="s">
        <v>201</v>
      </c>
      <c r="F24" s="154">
        <f>ROUND($D24/2,-3)</f>
        <v>82000</v>
      </c>
      <c r="G24" s="154"/>
      <c r="H24" s="154"/>
      <c r="I24" s="154"/>
      <c r="J24" s="154"/>
      <c r="K24" s="154"/>
      <c r="L24" s="154">
        <f>D24-F24</f>
        <v>81000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1173000</v>
      </c>
      <c r="E25" s="242"/>
      <c r="F25" s="242">
        <f>ROUND(SUM(F3:F24),-3)</f>
        <v>295000</v>
      </c>
      <c r="G25" s="242">
        <f t="shared" ref="G25:P25" si="5">ROUND(SUM(G3:G24),-3)</f>
        <v>78000</v>
      </c>
      <c r="H25" s="242">
        <f t="shared" si="5"/>
        <v>78000</v>
      </c>
      <c r="I25" s="242">
        <f t="shared" si="5"/>
        <v>78000</v>
      </c>
      <c r="J25" s="242">
        <f t="shared" si="5"/>
        <v>78000</v>
      </c>
      <c r="K25" s="242">
        <f t="shared" si="5"/>
        <v>78000</v>
      </c>
      <c r="L25" s="242">
        <f t="shared" si="5"/>
        <v>177000</v>
      </c>
      <c r="M25" s="242">
        <f t="shared" si="5"/>
        <v>78000</v>
      </c>
      <c r="N25" s="242">
        <f t="shared" si="5"/>
        <v>78000</v>
      </c>
      <c r="O25" s="242">
        <f t="shared" si="5"/>
        <v>77000</v>
      </c>
      <c r="P25" s="242">
        <f t="shared" si="5"/>
        <v>37000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52000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7000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60000</v>
      </c>
      <c r="E37" s="154" t="s">
        <v>201</v>
      </c>
      <c r="F37" s="154">
        <f>ROUND($D37/2,-3)</f>
        <v>30000</v>
      </c>
      <c r="G37" s="154"/>
      <c r="H37" s="154"/>
      <c r="I37" s="154"/>
      <c r="J37" s="154"/>
      <c r="K37" s="154"/>
      <c r="L37" s="154">
        <f>D37-F37</f>
        <v>30000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384000</v>
      </c>
      <c r="E38" s="242"/>
      <c r="F38" s="242">
        <f t="shared" ref="F38:P38" si="10">ROUND(SUM(F26:F37),-3)</f>
        <v>58000</v>
      </c>
      <c r="G38" s="242">
        <f t="shared" si="10"/>
        <v>23000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53000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26000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12000</v>
      </c>
      <c r="E43" s="154" t="s">
        <v>207</v>
      </c>
      <c r="F43" s="154"/>
      <c r="G43" s="154"/>
      <c r="H43" s="154"/>
      <c r="I43" s="154">
        <f>D43</f>
        <v>12000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24000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12000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1581000</v>
      </c>
      <c r="E49" s="154"/>
      <c r="F49" s="250">
        <f t="shared" ref="F49:Q49" si="15">F25+F38+F46+F48</f>
        <v>354000</v>
      </c>
      <c r="G49" s="250">
        <f t="shared" si="15"/>
        <v>101000</v>
      </c>
      <c r="H49" s="250">
        <f t="shared" si="15"/>
        <v>106000</v>
      </c>
      <c r="I49" s="250">
        <f t="shared" si="15"/>
        <v>118000</v>
      </c>
      <c r="J49" s="250">
        <f t="shared" si="15"/>
        <v>106000</v>
      </c>
      <c r="K49" s="250">
        <f t="shared" si="15"/>
        <v>106000</v>
      </c>
      <c r="L49" s="250">
        <f t="shared" si="15"/>
        <v>241000</v>
      </c>
      <c r="M49" s="250">
        <f t="shared" si="15"/>
        <v>106000</v>
      </c>
      <c r="N49" s="250">
        <f t="shared" si="15"/>
        <v>106000</v>
      </c>
      <c r="O49" s="250">
        <f t="shared" si="15"/>
        <v>105000</v>
      </c>
      <c r="P49" s="250">
        <f t="shared" si="15"/>
        <v>65000</v>
      </c>
      <c r="Q49" s="250">
        <f t="shared" si="15"/>
        <v>67000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12146000</v>
      </c>
      <c r="E50" s="249" t="s">
        <v>210</v>
      </c>
      <c r="F50" s="154">
        <f>ROUND($D50/12*3,-3)</f>
        <v>3037000</v>
      </c>
      <c r="G50" s="154">
        <f>ROUND($D50/12,-3)</f>
        <v>1012000</v>
      </c>
      <c r="H50" s="154">
        <f t="shared" ref="H50:N54" si="16">ROUND($D50/12,-3)</f>
        <v>1012000</v>
      </c>
      <c r="I50" s="154">
        <f t="shared" si="16"/>
        <v>1012000</v>
      </c>
      <c r="J50" s="154">
        <f t="shared" si="16"/>
        <v>1012000</v>
      </c>
      <c r="K50" s="154">
        <f t="shared" si="16"/>
        <v>1012000</v>
      </c>
      <c r="L50" s="154">
        <f t="shared" si="16"/>
        <v>1012000</v>
      </c>
      <c r="M50" s="154">
        <f t="shared" si="16"/>
        <v>1012000</v>
      </c>
      <c r="N50" s="154">
        <f t="shared" si="16"/>
        <v>1012000</v>
      </c>
      <c r="O50" s="154">
        <f>D50-SUM(F50:N50)</f>
        <v>1013000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464000</v>
      </c>
      <c r="E51" s="249" t="s">
        <v>210</v>
      </c>
      <c r="F51" s="154">
        <f>ROUND($D51/12*3,-3)</f>
        <v>116000</v>
      </c>
      <c r="G51" s="154">
        <f>ROUND($D51/12,-3)</f>
        <v>39000</v>
      </c>
      <c r="H51" s="154">
        <f t="shared" si="16"/>
        <v>39000</v>
      </c>
      <c r="I51" s="154">
        <f t="shared" si="16"/>
        <v>39000</v>
      </c>
      <c r="J51" s="154">
        <f t="shared" si="16"/>
        <v>39000</v>
      </c>
      <c r="K51" s="154">
        <f t="shared" si="16"/>
        <v>39000</v>
      </c>
      <c r="L51" s="154">
        <f t="shared" si="16"/>
        <v>39000</v>
      </c>
      <c r="M51" s="154">
        <f t="shared" si="16"/>
        <v>39000</v>
      </c>
      <c r="N51" s="154">
        <f t="shared" si="16"/>
        <v>39000</v>
      </c>
      <c r="O51" s="154">
        <f>D51-SUM(F51:N51)</f>
        <v>36000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1024000</v>
      </c>
      <c r="E62" s="154" t="s">
        <v>205</v>
      </c>
      <c r="F62" s="154"/>
      <c r="G62" s="154"/>
      <c r="H62" s="154"/>
      <c r="I62" s="154">
        <f>ROUND($D62/5,-3)</f>
        <v>205000</v>
      </c>
      <c r="J62" s="154"/>
      <c r="K62" s="154"/>
      <c r="L62" s="154"/>
      <c r="M62" s="154"/>
      <c r="N62" s="154">
        <f>D62-I62</f>
        <v>819000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1395000</v>
      </c>
      <c r="E63" s="154" t="s">
        <v>203</v>
      </c>
      <c r="F63" s="154">
        <f>D63</f>
        <v>1395000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930000</v>
      </c>
      <c r="E64" s="249" t="s">
        <v>210</v>
      </c>
      <c r="F64" s="154">
        <f>ROUND($D64/12*3,-3)</f>
        <v>233000</v>
      </c>
      <c r="G64" s="154">
        <f>ROUND($D64/12,-3)</f>
        <v>78000</v>
      </c>
      <c r="H64" s="154">
        <f t="shared" ref="H64:N66" si="19">ROUND($D64/12,-3)</f>
        <v>78000</v>
      </c>
      <c r="I64" s="154">
        <f t="shared" si="19"/>
        <v>78000</v>
      </c>
      <c r="J64" s="154">
        <f t="shared" si="19"/>
        <v>78000</v>
      </c>
      <c r="K64" s="154">
        <f t="shared" si="19"/>
        <v>78000</v>
      </c>
      <c r="L64" s="154">
        <f t="shared" si="19"/>
        <v>78000</v>
      </c>
      <c r="M64" s="154">
        <f t="shared" si="19"/>
        <v>78000</v>
      </c>
      <c r="N64" s="154">
        <f t="shared" si="19"/>
        <v>78000</v>
      </c>
      <c r="O64" s="154">
        <f>D64-SUM(F64:N64)</f>
        <v>73000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234000</v>
      </c>
      <c r="E65" s="249" t="s">
        <v>210</v>
      </c>
      <c r="F65" s="154">
        <f>ROUND($D65/12*3,-3)</f>
        <v>59000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15000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962000</v>
      </c>
      <c r="E66" s="249" t="s">
        <v>210</v>
      </c>
      <c r="F66" s="154">
        <f>ROUND($D66/12*3,-3)</f>
        <v>241000</v>
      </c>
      <c r="G66" s="154">
        <f>ROUND($D66/12,-3)</f>
        <v>80000</v>
      </c>
      <c r="H66" s="154">
        <f t="shared" si="19"/>
        <v>80000</v>
      </c>
      <c r="I66" s="154">
        <f t="shared" si="19"/>
        <v>80000</v>
      </c>
      <c r="J66" s="154">
        <f t="shared" si="19"/>
        <v>80000</v>
      </c>
      <c r="K66" s="154">
        <f t="shared" si="19"/>
        <v>80000</v>
      </c>
      <c r="L66" s="154">
        <f t="shared" si="19"/>
        <v>80000</v>
      </c>
      <c r="M66" s="154">
        <f t="shared" si="19"/>
        <v>80000</v>
      </c>
      <c r="N66" s="154">
        <f t="shared" si="19"/>
        <v>80000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210000</v>
      </c>
      <c r="E68" s="154" t="s">
        <v>203</v>
      </c>
      <c r="F68" s="154">
        <f>D68</f>
        <v>210000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30000</v>
      </c>
      <c r="E69" s="154" t="s">
        <v>201</v>
      </c>
      <c r="F69" s="154">
        <f>ROUND($D69/2,-3)</f>
        <v>15000</v>
      </c>
      <c r="G69" s="154"/>
      <c r="H69" s="154"/>
      <c r="I69" s="154"/>
      <c r="J69" s="154"/>
      <c r="K69" s="154"/>
      <c r="L69" s="154">
        <f>D69-F69</f>
        <v>15000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17452000</v>
      </c>
      <c r="E71" s="242"/>
      <c r="F71" s="242">
        <f>ROUND(SUM(F50:F69),-3)</f>
        <v>5310000</v>
      </c>
      <c r="G71" s="242">
        <f t="shared" ref="G71:P71" si="20">ROUND(SUM(G50:G69),-3)</f>
        <v>1233000</v>
      </c>
      <c r="H71" s="242">
        <f t="shared" si="20"/>
        <v>1240000</v>
      </c>
      <c r="I71" s="242">
        <f t="shared" si="20"/>
        <v>1438000</v>
      </c>
      <c r="J71" s="242">
        <f t="shared" si="20"/>
        <v>1233000</v>
      </c>
      <c r="K71" s="242">
        <f t="shared" si="20"/>
        <v>1233000</v>
      </c>
      <c r="L71" s="242">
        <f t="shared" si="20"/>
        <v>1248000</v>
      </c>
      <c r="M71" s="242">
        <f t="shared" si="20"/>
        <v>1233000</v>
      </c>
      <c r="N71" s="242">
        <f t="shared" si="20"/>
        <v>2052000</v>
      </c>
      <c r="O71" s="242">
        <f t="shared" si="20"/>
        <v>1222000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168000</v>
      </c>
      <c r="E73" s="249" t="s">
        <v>210</v>
      </c>
      <c r="F73" s="154">
        <f>ROUND($D73/12*3,-3)</f>
        <v>42000</v>
      </c>
      <c r="G73" s="154">
        <f>ROUND($D73/12,-3)</f>
        <v>14000</v>
      </c>
      <c r="H73" s="154">
        <f t="shared" ref="H73:N76" si="21">ROUND($D73/12,-3)</f>
        <v>14000</v>
      </c>
      <c r="I73" s="154">
        <f t="shared" si="21"/>
        <v>14000</v>
      </c>
      <c r="J73" s="154">
        <f t="shared" si="21"/>
        <v>14000</v>
      </c>
      <c r="K73" s="154">
        <f t="shared" si="21"/>
        <v>14000</v>
      </c>
      <c r="L73" s="154">
        <f t="shared" si="21"/>
        <v>14000</v>
      </c>
      <c r="M73" s="154">
        <f t="shared" si="21"/>
        <v>14000</v>
      </c>
      <c r="N73" s="154">
        <f t="shared" si="21"/>
        <v>14000</v>
      </c>
      <c r="O73" s="154">
        <f>D73-SUM(F73:N73)</f>
        <v>14000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168000</v>
      </c>
      <c r="E77" s="242"/>
      <c r="F77" s="242">
        <f>ROUND(SUM(F72:F76),-3)</f>
        <v>42000</v>
      </c>
      <c r="G77" s="242">
        <f t="shared" ref="G77:N77" si="22">ROUND(SUM(G72:G76),-3)</f>
        <v>14000</v>
      </c>
      <c r="H77" s="242">
        <f t="shared" si="22"/>
        <v>14000</v>
      </c>
      <c r="I77" s="242">
        <f t="shared" si="22"/>
        <v>14000</v>
      </c>
      <c r="J77" s="242">
        <f t="shared" si="22"/>
        <v>14000</v>
      </c>
      <c r="K77" s="242">
        <f t="shared" si="22"/>
        <v>14000</v>
      </c>
      <c r="L77" s="242">
        <f t="shared" si="22"/>
        <v>14000</v>
      </c>
      <c r="M77" s="242">
        <f t="shared" si="22"/>
        <v>14000</v>
      </c>
      <c r="N77" s="242">
        <f t="shared" si="22"/>
        <v>14000</v>
      </c>
      <c r="O77" s="242">
        <f>D77-SUM(F77:N77)</f>
        <v>14000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17620000</v>
      </c>
      <c r="E78" s="242"/>
      <c r="F78" s="242">
        <f>F77+F71</f>
        <v>5352000</v>
      </c>
      <c r="G78" s="242">
        <f t="shared" ref="G78:R78" si="24">G77+G71</f>
        <v>1247000</v>
      </c>
      <c r="H78" s="242">
        <f t="shared" si="24"/>
        <v>1254000</v>
      </c>
      <c r="I78" s="242">
        <f t="shared" si="24"/>
        <v>1452000</v>
      </c>
      <c r="J78" s="242">
        <f t="shared" si="24"/>
        <v>1247000</v>
      </c>
      <c r="K78" s="242">
        <f t="shared" si="24"/>
        <v>1247000</v>
      </c>
      <c r="L78" s="242">
        <f t="shared" si="24"/>
        <v>1262000</v>
      </c>
      <c r="M78" s="242">
        <f t="shared" si="24"/>
        <v>1247000</v>
      </c>
      <c r="N78" s="242">
        <f t="shared" si="24"/>
        <v>2066000</v>
      </c>
      <c r="O78" s="242">
        <f t="shared" si="24"/>
        <v>1236000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120000</v>
      </c>
      <c r="E80" s="242" t="s">
        <v>745</v>
      </c>
      <c r="F80" s="242">
        <f>ROUNDUP(D80/2,-3)</f>
        <v>60000</v>
      </c>
      <c r="G80" s="242"/>
      <c r="H80" s="242"/>
      <c r="I80" s="242"/>
      <c r="J80" s="242"/>
      <c r="K80" s="242"/>
      <c r="L80" s="242">
        <f>D80-F80</f>
        <v>60000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120000</v>
      </c>
      <c r="E83" s="251"/>
      <c r="F83" s="251">
        <f>SUM(F79:F82)</f>
        <v>60000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-120000</v>
      </c>
      <c r="E86" s="154"/>
      <c r="F86" s="154">
        <f>D86</f>
        <v>-120000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19201000</v>
      </c>
      <c r="E87" s="154"/>
      <c r="F87" s="154">
        <f>F88+F89+F90+F91</f>
        <v>5646000</v>
      </c>
      <c r="G87" s="154">
        <f t="shared" ref="G87:Q87" si="26">G88+G89+G90+G91</f>
        <v>1348000</v>
      </c>
      <c r="H87" s="154">
        <f t="shared" si="26"/>
        <v>1360000</v>
      </c>
      <c r="I87" s="154">
        <f t="shared" si="26"/>
        <v>1570000</v>
      </c>
      <c r="J87" s="154">
        <f t="shared" si="26"/>
        <v>1353000</v>
      </c>
      <c r="K87" s="154">
        <f t="shared" si="26"/>
        <v>1353000</v>
      </c>
      <c r="L87" s="154">
        <f t="shared" si="26"/>
        <v>1563000</v>
      </c>
      <c r="M87" s="154">
        <f t="shared" si="26"/>
        <v>1353000</v>
      </c>
      <c r="N87" s="154">
        <f t="shared" si="26"/>
        <v>2172000</v>
      </c>
      <c r="O87" s="154">
        <f t="shared" si="26"/>
        <v>1341000</v>
      </c>
      <c r="P87" s="154">
        <f t="shared" si="26"/>
        <v>69000</v>
      </c>
      <c r="Q87" s="154">
        <f t="shared" si="26"/>
        <v>73000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253000</v>
      </c>
      <c r="E88" s="242" t="s">
        <v>201</v>
      </c>
      <c r="F88" s="242">
        <f>ROUND($D88/2,-3)</f>
        <v>127000</v>
      </c>
      <c r="G88" s="242"/>
      <c r="H88" s="242"/>
      <c r="I88" s="242"/>
      <c r="J88" s="242"/>
      <c r="K88" s="242"/>
      <c r="L88" s="242">
        <f>D88-F88</f>
        <v>126000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18945000</v>
      </c>
      <c r="E91" s="242"/>
      <c r="F91" s="242">
        <f>F92+F93+F94+F95</f>
        <v>5519000</v>
      </c>
      <c r="G91" s="242">
        <f t="shared" ref="G91:Q91" si="28">G92+G93+G94+G95</f>
        <v>1348000</v>
      </c>
      <c r="H91" s="242">
        <f t="shared" si="28"/>
        <v>1360000</v>
      </c>
      <c r="I91" s="242">
        <f t="shared" si="28"/>
        <v>1570000</v>
      </c>
      <c r="J91" s="242">
        <f t="shared" si="28"/>
        <v>1353000</v>
      </c>
      <c r="K91" s="242">
        <f t="shared" si="28"/>
        <v>1353000</v>
      </c>
      <c r="L91" s="242">
        <f t="shared" si="28"/>
        <v>1436000</v>
      </c>
      <c r="M91" s="242">
        <f t="shared" si="28"/>
        <v>1353000</v>
      </c>
      <c r="N91" s="242">
        <f t="shared" si="28"/>
        <v>2172000</v>
      </c>
      <c r="O91" s="242">
        <f t="shared" si="28"/>
        <v>1341000</v>
      </c>
      <c r="P91" s="242">
        <f t="shared" si="28"/>
        <v>69000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17568000</v>
      </c>
      <c r="E95" s="154"/>
      <c r="F95" s="154">
        <f>F2+F86-F88-F89-F90-F92-F93-F94</f>
        <v>5080000</v>
      </c>
      <c r="G95" s="154">
        <f t="shared" ref="G95:Q95" si="30">G2-G88-G89-G90-G92-G93-G94</f>
        <v>1342000</v>
      </c>
      <c r="H95" s="154">
        <f t="shared" si="30"/>
        <v>1137000</v>
      </c>
      <c r="I95" s="154">
        <f t="shared" si="30"/>
        <v>1564000</v>
      </c>
      <c r="J95" s="154">
        <f t="shared" si="30"/>
        <v>1130000</v>
      </c>
      <c r="K95" s="154">
        <f t="shared" si="30"/>
        <v>1347000</v>
      </c>
      <c r="L95" s="154">
        <f t="shared" si="30"/>
        <v>1213000</v>
      </c>
      <c r="M95" s="154">
        <f t="shared" si="30"/>
        <v>1347000</v>
      </c>
      <c r="N95" s="154">
        <f t="shared" si="30"/>
        <v>1950000</v>
      </c>
      <c r="O95" s="154">
        <f t="shared" si="30"/>
        <v>1335000</v>
      </c>
      <c r="P95" s="154">
        <f t="shared" si="30"/>
        <v>63000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17568000</v>
      </c>
    </row>
    <row r="108" spans="2:17" ht="16.5" customHeight="1"/>
    <row r="109" spans="2:17" ht="16.5" customHeight="1">
      <c r="B109" s="4" t="s">
        <v>951</v>
      </c>
      <c r="D109" s="52">
        <f>D91-D77</f>
        <v>18777000</v>
      </c>
      <c r="F109" s="52">
        <f>F91-F77</f>
        <v>5477000</v>
      </c>
      <c r="G109" s="52">
        <f t="shared" ref="G109:Q109" si="31">G91-G77</f>
        <v>1334000</v>
      </c>
      <c r="H109" s="52">
        <f t="shared" si="31"/>
        <v>1346000</v>
      </c>
      <c r="I109" s="52">
        <f t="shared" si="31"/>
        <v>1556000</v>
      </c>
      <c r="J109" s="52">
        <f t="shared" si="31"/>
        <v>1339000</v>
      </c>
      <c r="K109" s="52">
        <f t="shared" si="31"/>
        <v>1339000</v>
      </c>
      <c r="L109" s="52">
        <f t="shared" si="31"/>
        <v>1422000</v>
      </c>
      <c r="M109" s="52">
        <f t="shared" si="31"/>
        <v>1339000</v>
      </c>
      <c r="N109" s="52">
        <f t="shared" si="31"/>
        <v>2158000</v>
      </c>
      <c r="O109" s="52">
        <f t="shared" si="31"/>
        <v>1327000</v>
      </c>
      <c r="P109" s="52">
        <f t="shared" si="31"/>
        <v>69000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IV104"/>
  <sheetViews>
    <sheetView workbookViewId="0">
      <pane xSplit="2" ySplit="1" topLeftCell="H32" activePane="bottomRight" state="frozen"/>
      <selection pane="topRight" activeCell="C1" sqref="C1"/>
      <selection pane="bottomLeft" activeCell="A2" sqref="A2"/>
      <selection pane="bottomRight" activeCell="J42" sqref="J42"/>
    </sheetView>
  </sheetViews>
  <sheetFormatPr defaultColWidth="8.875" defaultRowHeight="16.5"/>
  <cols>
    <col min="1" max="1" width="9" style="295" bestFit="1" customWidth="1"/>
    <col min="2" max="2" width="13.125" style="295" customWidth="1"/>
    <col min="3" max="14" width="15.875" style="282" customWidth="1"/>
    <col min="15" max="15" width="19.5" style="297" customWidth="1"/>
    <col min="16" max="16" width="18.125" style="282" bestFit="1" customWidth="1"/>
    <col min="17" max="17" width="19.125" style="298" bestFit="1" customWidth="1"/>
    <col min="18" max="18" width="13.125" style="288" customWidth="1"/>
    <col min="19" max="19" width="17.875" style="300" customWidth="1"/>
    <col min="20" max="256" width="8.875" style="282"/>
    <col min="257" max="257" width="9" style="282" bestFit="1" customWidth="1"/>
    <col min="258" max="258" width="13.125" style="282" customWidth="1"/>
    <col min="259" max="270" width="15.875" style="282" customWidth="1"/>
    <col min="271" max="271" width="19.5" style="282" customWidth="1"/>
    <col min="272" max="272" width="18.125" style="282" bestFit="1" customWidth="1"/>
    <col min="273" max="273" width="19.125" style="282" bestFit="1" customWidth="1"/>
    <col min="274" max="274" width="13.125" style="282" customWidth="1"/>
    <col min="275" max="275" width="17.875" style="282" customWidth="1"/>
    <col min="276" max="512" width="8.875" style="282"/>
    <col min="513" max="513" width="9" style="282" bestFit="1" customWidth="1"/>
    <col min="514" max="514" width="13.125" style="282" customWidth="1"/>
    <col min="515" max="526" width="15.875" style="282" customWidth="1"/>
    <col min="527" max="527" width="19.5" style="282" customWidth="1"/>
    <col min="528" max="528" width="18.125" style="282" bestFit="1" customWidth="1"/>
    <col min="529" max="529" width="19.125" style="282" bestFit="1" customWidth="1"/>
    <col min="530" max="530" width="13.125" style="282" customWidth="1"/>
    <col min="531" max="531" width="17.875" style="282" customWidth="1"/>
    <col min="532" max="768" width="8.875" style="282"/>
    <col min="769" max="769" width="9" style="282" bestFit="1" customWidth="1"/>
    <col min="770" max="770" width="13.125" style="282" customWidth="1"/>
    <col min="771" max="782" width="15.875" style="282" customWidth="1"/>
    <col min="783" max="783" width="19.5" style="282" customWidth="1"/>
    <col min="784" max="784" width="18.125" style="282" bestFit="1" customWidth="1"/>
    <col min="785" max="785" width="19.125" style="282" bestFit="1" customWidth="1"/>
    <col min="786" max="786" width="13.125" style="282" customWidth="1"/>
    <col min="787" max="787" width="17.875" style="282" customWidth="1"/>
    <col min="788" max="1024" width="8.875" style="282"/>
    <col min="1025" max="1025" width="9" style="282" bestFit="1" customWidth="1"/>
    <col min="1026" max="1026" width="13.125" style="282" customWidth="1"/>
    <col min="1027" max="1038" width="15.875" style="282" customWidth="1"/>
    <col min="1039" max="1039" width="19.5" style="282" customWidth="1"/>
    <col min="1040" max="1040" width="18.125" style="282" bestFit="1" customWidth="1"/>
    <col min="1041" max="1041" width="19.125" style="282" bestFit="1" customWidth="1"/>
    <col min="1042" max="1042" width="13.125" style="282" customWidth="1"/>
    <col min="1043" max="1043" width="17.875" style="282" customWidth="1"/>
    <col min="1044" max="1280" width="8.875" style="282"/>
    <col min="1281" max="1281" width="9" style="282" bestFit="1" customWidth="1"/>
    <col min="1282" max="1282" width="13.125" style="282" customWidth="1"/>
    <col min="1283" max="1294" width="15.875" style="282" customWidth="1"/>
    <col min="1295" max="1295" width="19.5" style="282" customWidth="1"/>
    <col min="1296" max="1296" width="18.125" style="282" bestFit="1" customWidth="1"/>
    <col min="1297" max="1297" width="19.125" style="282" bestFit="1" customWidth="1"/>
    <col min="1298" max="1298" width="13.125" style="282" customWidth="1"/>
    <col min="1299" max="1299" width="17.875" style="282" customWidth="1"/>
    <col min="1300" max="1536" width="8.875" style="282"/>
    <col min="1537" max="1537" width="9" style="282" bestFit="1" customWidth="1"/>
    <col min="1538" max="1538" width="13.125" style="282" customWidth="1"/>
    <col min="1539" max="1550" width="15.875" style="282" customWidth="1"/>
    <col min="1551" max="1551" width="19.5" style="282" customWidth="1"/>
    <col min="1552" max="1552" width="18.125" style="282" bestFit="1" customWidth="1"/>
    <col min="1553" max="1553" width="19.125" style="282" bestFit="1" customWidth="1"/>
    <col min="1554" max="1554" width="13.125" style="282" customWidth="1"/>
    <col min="1555" max="1555" width="17.875" style="282" customWidth="1"/>
    <col min="1556" max="1792" width="8.875" style="282"/>
    <col min="1793" max="1793" width="9" style="282" bestFit="1" customWidth="1"/>
    <col min="1794" max="1794" width="13.125" style="282" customWidth="1"/>
    <col min="1795" max="1806" width="15.875" style="282" customWidth="1"/>
    <col min="1807" max="1807" width="19.5" style="282" customWidth="1"/>
    <col min="1808" max="1808" width="18.125" style="282" bestFit="1" customWidth="1"/>
    <col min="1809" max="1809" width="19.125" style="282" bestFit="1" customWidth="1"/>
    <col min="1810" max="1810" width="13.125" style="282" customWidth="1"/>
    <col min="1811" max="1811" width="17.875" style="282" customWidth="1"/>
    <col min="1812" max="2048" width="8.875" style="282"/>
    <col min="2049" max="2049" width="9" style="282" bestFit="1" customWidth="1"/>
    <col min="2050" max="2050" width="13.125" style="282" customWidth="1"/>
    <col min="2051" max="2062" width="15.875" style="282" customWidth="1"/>
    <col min="2063" max="2063" width="19.5" style="282" customWidth="1"/>
    <col min="2064" max="2064" width="18.125" style="282" bestFit="1" customWidth="1"/>
    <col min="2065" max="2065" width="19.125" style="282" bestFit="1" customWidth="1"/>
    <col min="2066" max="2066" width="13.125" style="282" customWidth="1"/>
    <col min="2067" max="2067" width="17.875" style="282" customWidth="1"/>
    <col min="2068" max="2304" width="8.875" style="282"/>
    <col min="2305" max="2305" width="9" style="282" bestFit="1" customWidth="1"/>
    <col min="2306" max="2306" width="13.125" style="282" customWidth="1"/>
    <col min="2307" max="2318" width="15.875" style="282" customWidth="1"/>
    <col min="2319" max="2319" width="19.5" style="282" customWidth="1"/>
    <col min="2320" max="2320" width="18.125" style="282" bestFit="1" customWidth="1"/>
    <col min="2321" max="2321" width="19.125" style="282" bestFit="1" customWidth="1"/>
    <col min="2322" max="2322" width="13.125" style="282" customWidth="1"/>
    <col min="2323" max="2323" width="17.875" style="282" customWidth="1"/>
    <col min="2324" max="2560" width="8.875" style="282"/>
    <col min="2561" max="2561" width="9" style="282" bestFit="1" customWidth="1"/>
    <col min="2562" max="2562" width="13.125" style="282" customWidth="1"/>
    <col min="2563" max="2574" width="15.875" style="282" customWidth="1"/>
    <col min="2575" max="2575" width="19.5" style="282" customWidth="1"/>
    <col min="2576" max="2576" width="18.125" style="282" bestFit="1" customWidth="1"/>
    <col min="2577" max="2577" width="19.125" style="282" bestFit="1" customWidth="1"/>
    <col min="2578" max="2578" width="13.125" style="282" customWidth="1"/>
    <col min="2579" max="2579" width="17.875" style="282" customWidth="1"/>
    <col min="2580" max="2816" width="8.875" style="282"/>
    <col min="2817" max="2817" width="9" style="282" bestFit="1" customWidth="1"/>
    <col min="2818" max="2818" width="13.125" style="282" customWidth="1"/>
    <col min="2819" max="2830" width="15.875" style="282" customWidth="1"/>
    <col min="2831" max="2831" width="19.5" style="282" customWidth="1"/>
    <col min="2832" max="2832" width="18.125" style="282" bestFit="1" customWidth="1"/>
    <col min="2833" max="2833" width="19.125" style="282" bestFit="1" customWidth="1"/>
    <col min="2834" max="2834" width="13.125" style="282" customWidth="1"/>
    <col min="2835" max="2835" width="17.875" style="282" customWidth="1"/>
    <col min="2836" max="3072" width="8.875" style="282"/>
    <col min="3073" max="3073" width="9" style="282" bestFit="1" customWidth="1"/>
    <col min="3074" max="3074" width="13.125" style="282" customWidth="1"/>
    <col min="3075" max="3086" width="15.875" style="282" customWidth="1"/>
    <col min="3087" max="3087" width="19.5" style="282" customWidth="1"/>
    <col min="3088" max="3088" width="18.125" style="282" bestFit="1" customWidth="1"/>
    <col min="3089" max="3089" width="19.125" style="282" bestFit="1" customWidth="1"/>
    <col min="3090" max="3090" width="13.125" style="282" customWidth="1"/>
    <col min="3091" max="3091" width="17.875" style="282" customWidth="1"/>
    <col min="3092" max="3328" width="8.875" style="282"/>
    <col min="3329" max="3329" width="9" style="282" bestFit="1" customWidth="1"/>
    <col min="3330" max="3330" width="13.125" style="282" customWidth="1"/>
    <col min="3331" max="3342" width="15.875" style="282" customWidth="1"/>
    <col min="3343" max="3343" width="19.5" style="282" customWidth="1"/>
    <col min="3344" max="3344" width="18.125" style="282" bestFit="1" customWidth="1"/>
    <col min="3345" max="3345" width="19.125" style="282" bestFit="1" customWidth="1"/>
    <col min="3346" max="3346" width="13.125" style="282" customWidth="1"/>
    <col min="3347" max="3347" width="17.875" style="282" customWidth="1"/>
    <col min="3348" max="3584" width="8.875" style="282"/>
    <col min="3585" max="3585" width="9" style="282" bestFit="1" customWidth="1"/>
    <col min="3586" max="3586" width="13.125" style="282" customWidth="1"/>
    <col min="3587" max="3598" width="15.875" style="282" customWidth="1"/>
    <col min="3599" max="3599" width="19.5" style="282" customWidth="1"/>
    <col min="3600" max="3600" width="18.125" style="282" bestFit="1" customWidth="1"/>
    <col min="3601" max="3601" width="19.125" style="282" bestFit="1" customWidth="1"/>
    <col min="3602" max="3602" width="13.125" style="282" customWidth="1"/>
    <col min="3603" max="3603" width="17.875" style="282" customWidth="1"/>
    <col min="3604" max="3840" width="8.875" style="282"/>
    <col min="3841" max="3841" width="9" style="282" bestFit="1" customWidth="1"/>
    <col min="3842" max="3842" width="13.125" style="282" customWidth="1"/>
    <col min="3843" max="3854" width="15.875" style="282" customWidth="1"/>
    <col min="3855" max="3855" width="19.5" style="282" customWidth="1"/>
    <col min="3856" max="3856" width="18.125" style="282" bestFit="1" customWidth="1"/>
    <col min="3857" max="3857" width="19.125" style="282" bestFit="1" customWidth="1"/>
    <col min="3858" max="3858" width="13.125" style="282" customWidth="1"/>
    <col min="3859" max="3859" width="17.875" style="282" customWidth="1"/>
    <col min="3860" max="4096" width="8.875" style="282"/>
    <col min="4097" max="4097" width="9" style="282" bestFit="1" customWidth="1"/>
    <col min="4098" max="4098" width="13.125" style="282" customWidth="1"/>
    <col min="4099" max="4110" width="15.875" style="282" customWidth="1"/>
    <col min="4111" max="4111" width="19.5" style="282" customWidth="1"/>
    <col min="4112" max="4112" width="18.125" style="282" bestFit="1" customWidth="1"/>
    <col min="4113" max="4113" width="19.125" style="282" bestFit="1" customWidth="1"/>
    <col min="4114" max="4114" width="13.125" style="282" customWidth="1"/>
    <col min="4115" max="4115" width="17.875" style="282" customWidth="1"/>
    <col min="4116" max="4352" width="8.875" style="282"/>
    <col min="4353" max="4353" width="9" style="282" bestFit="1" customWidth="1"/>
    <col min="4354" max="4354" width="13.125" style="282" customWidth="1"/>
    <col min="4355" max="4366" width="15.875" style="282" customWidth="1"/>
    <col min="4367" max="4367" width="19.5" style="282" customWidth="1"/>
    <col min="4368" max="4368" width="18.125" style="282" bestFit="1" customWidth="1"/>
    <col min="4369" max="4369" width="19.125" style="282" bestFit="1" customWidth="1"/>
    <col min="4370" max="4370" width="13.125" style="282" customWidth="1"/>
    <col min="4371" max="4371" width="17.875" style="282" customWidth="1"/>
    <col min="4372" max="4608" width="8.875" style="282"/>
    <col min="4609" max="4609" width="9" style="282" bestFit="1" customWidth="1"/>
    <col min="4610" max="4610" width="13.125" style="282" customWidth="1"/>
    <col min="4611" max="4622" width="15.875" style="282" customWidth="1"/>
    <col min="4623" max="4623" width="19.5" style="282" customWidth="1"/>
    <col min="4624" max="4624" width="18.125" style="282" bestFit="1" customWidth="1"/>
    <col min="4625" max="4625" width="19.125" style="282" bestFit="1" customWidth="1"/>
    <col min="4626" max="4626" width="13.125" style="282" customWidth="1"/>
    <col min="4627" max="4627" width="17.875" style="282" customWidth="1"/>
    <col min="4628" max="4864" width="8.875" style="282"/>
    <col min="4865" max="4865" width="9" style="282" bestFit="1" customWidth="1"/>
    <col min="4866" max="4866" width="13.125" style="282" customWidth="1"/>
    <col min="4867" max="4878" width="15.875" style="282" customWidth="1"/>
    <col min="4879" max="4879" width="19.5" style="282" customWidth="1"/>
    <col min="4880" max="4880" width="18.125" style="282" bestFit="1" customWidth="1"/>
    <col min="4881" max="4881" width="19.125" style="282" bestFit="1" customWidth="1"/>
    <col min="4882" max="4882" width="13.125" style="282" customWidth="1"/>
    <col min="4883" max="4883" width="17.875" style="282" customWidth="1"/>
    <col min="4884" max="5120" width="8.875" style="282"/>
    <col min="5121" max="5121" width="9" style="282" bestFit="1" customWidth="1"/>
    <col min="5122" max="5122" width="13.125" style="282" customWidth="1"/>
    <col min="5123" max="5134" width="15.875" style="282" customWidth="1"/>
    <col min="5135" max="5135" width="19.5" style="282" customWidth="1"/>
    <col min="5136" max="5136" width="18.125" style="282" bestFit="1" customWidth="1"/>
    <col min="5137" max="5137" width="19.125" style="282" bestFit="1" customWidth="1"/>
    <col min="5138" max="5138" width="13.125" style="282" customWidth="1"/>
    <col min="5139" max="5139" width="17.875" style="282" customWidth="1"/>
    <col min="5140" max="5376" width="8.875" style="282"/>
    <col min="5377" max="5377" width="9" style="282" bestFit="1" customWidth="1"/>
    <col min="5378" max="5378" width="13.125" style="282" customWidth="1"/>
    <col min="5379" max="5390" width="15.875" style="282" customWidth="1"/>
    <col min="5391" max="5391" width="19.5" style="282" customWidth="1"/>
    <col min="5392" max="5392" width="18.125" style="282" bestFit="1" customWidth="1"/>
    <col min="5393" max="5393" width="19.125" style="282" bestFit="1" customWidth="1"/>
    <col min="5394" max="5394" width="13.125" style="282" customWidth="1"/>
    <col min="5395" max="5395" width="17.875" style="282" customWidth="1"/>
    <col min="5396" max="5632" width="8.875" style="282"/>
    <col min="5633" max="5633" width="9" style="282" bestFit="1" customWidth="1"/>
    <col min="5634" max="5634" width="13.125" style="282" customWidth="1"/>
    <col min="5635" max="5646" width="15.875" style="282" customWidth="1"/>
    <col min="5647" max="5647" width="19.5" style="282" customWidth="1"/>
    <col min="5648" max="5648" width="18.125" style="282" bestFit="1" customWidth="1"/>
    <col min="5649" max="5649" width="19.125" style="282" bestFit="1" customWidth="1"/>
    <col min="5650" max="5650" width="13.125" style="282" customWidth="1"/>
    <col min="5651" max="5651" width="17.875" style="282" customWidth="1"/>
    <col min="5652" max="5888" width="8.875" style="282"/>
    <col min="5889" max="5889" width="9" style="282" bestFit="1" customWidth="1"/>
    <col min="5890" max="5890" width="13.125" style="282" customWidth="1"/>
    <col min="5891" max="5902" width="15.875" style="282" customWidth="1"/>
    <col min="5903" max="5903" width="19.5" style="282" customWidth="1"/>
    <col min="5904" max="5904" width="18.125" style="282" bestFit="1" customWidth="1"/>
    <col min="5905" max="5905" width="19.125" style="282" bestFit="1" customWidth="1"/>
    <col min="5906" max="5906" width="13.125" style="282" customWidth="1"/>
    <col min="5907" max="5907" width="17.875" style="282" customWidth="1"/>
    <col min="5908" max="6144" width="8.875" style="282"/>
    <col min="6145" max="6145" width="9" style="282" bestFit="1" customWidth="1"/>
    <col min="6146" max="6146" width="13.125" style="282" customWidth="1"/>
    <col min="6147" max="6158" width="15.875" style="282" customWidth="1"/>
    <col min="6159" max="6159" width="19.5" style="282" customWidth="1"/>
    <col min="6160" max="6160" width="18.125" style="282" bestFit="1" customWidth="1"/>
    <col min="6161" max="6161" width="19.125" style="282" bestFit="1" customWidth="1"/>
    <col min="6162" max="6162" width="13.125" style="282" customWidth="1"/>
    <col min="6163" max="6163" width="17.875" style="282" customWidth="1"/>
    <col min="6164" max="6400" width="8.875" style="282"/>
    <col min="6401" max="6401" width="9" style="282" bestFit="1" customWidth="1"/>
    <col min="6402" max="6402" width="13.125" style="282" customWidth="1"/>
    <col min="6403" max="6414" width="15.875" style="282" customWidth="1"/>
    <col min="6415" max="6415" width="19.5" style="282" customWidth="1"/>
    <col min="6416" max="6416" width="18.125" style="282" bestFit="1" customWidth="1"/>
    <col min="6417" max="6417" width="19.125" style="282" bestFit="1" customWidth="1"/>
    <col min="6418" max="6418" width="13.125" style="282" customWidth="1"/>
    <col min="6419" max="6419" width="17.875" style="282" customWidth="1"/>
    <col min="6420" max="6656" width="8.875" style="282"/>
    <col min="6657" max="6657" width="9" style="282" bestFit="1" customWidth="1"/>
    <col min="6658" max="6658" width="13.125" style="282" customWidth="1"/>
    <col min="6659" max="6670" width="15.875" style="282" customWidth="1"/>
    <col min="6671" max="6671" width="19.5" style="282" customWidth="1"/>
    <col min="6672" max="6672" width="18.125" style="282" bestFit="1" customWidth="1"/>
    <col min="6673" max="6673" width="19.125" style="282" bestFit="1" customWidth="1"/>
    <col min="6674" max="6674" width="13.125" style="282" customWidth="1"/>
    <col min="6675" max="6675" width="17.875" style="282" customWidth="1"/>
    <col min="6676" max="6912" width="8.875" style="282"/>
    <col min="6913" max="6913" width="9" style="282" bestFit="1" customWidth="1"/>
    <col min="6914" max="6914" width="13.125" style="282" customWidth="1"/>
    <col min="6915" max="6926" width="15.875" style="282" customWidth="1"/>
    <col min="6927" max="6927" width="19.5" style="282" customWidth="1"/>
    <col min="6928" max="6928" width="18.125" style="282" bestFit="1" customWidth="1"/>
    <col min="6929" max="6929" width="19.125" style="282" bestFit="1" customWidth="1"/>
    <col min="6930" max="6930" width="13.125" style="282" customWidth="1"/>
    <col min="6931" max="6931" width="17.875" style="282" customWidth="1"/>
    <col min="6932" max="7168" width="8.875" style="282"/>
    <col min="7169" max="7169" width="9" style="282" bestFit="1" customWidth="1"/>
    <col min="7170" max="7170" width="13.125" style="282" customWidth="1"/>
    <col min="7171" max="7182" width="15.875" style="282" customWidth="1"/>
    <col min="7183" max="7183" width="19.5" style="282" customWidth="1"/>
    <col min="7184" max="7184" width="18.125" style="282" bestFit="1" customWidth="1"/>
    <col min="7185" max="7185" width="19.125" style="282" bestFit="1" customWidth="1"/>
    <col min="7186" max="7186" width="13.125" style="282" customWidth="1"/>
    <col min="7187" max="7187" width="17.875" style="282" customWidth="1"/>
    <col min="7188" max="7424" width="8.875" style="282"/>
    <col min="7425" max="7425" width="9" style="282" bestFit="1" customWidth="1"/>
    <col min="7426" max="7426" width="13.125" style="282" customWidth="1"/>
    <col min="7427" max="7438" width="15.875" style="282" customWidth="1"/>
    <col min="7439" max="7439" width="19.5" style="282" customWidth="1"/>
    <col min="7440" max="7440" width="18.125" style="282" bestFit="1" customWidth="1"/>
    <col min="7441" max="7441" width="19.125" style="282" bestFit="1" customWidth="1"/>
    <col min="7442" max="7442" width="13.125" style="282" customWidth="1"/>
    <col min="7443" max="7443" width="17.875" style="282" customWidth="1"/>
    <col min="7444" max="7680" width="8.875" style="282"/>
    <col min="7681" max="7681" width="9" style="282" bestFit="1" customWidth="1"/>
    <col min="7682" max="7682" width="13.125" style="282" customWidth="1"/>
    <col min="7683" max="7694" width="15.875" style="282" customWidth="1"/>
    <col min="7695" max="7695" width="19.5" style="282" customWidth="1"/>
    <col min="7696" max="7696" width="18.125" style="282" bestFit="1" customWidth="1"/>
    <col min="7697" max="7697" width="19.125" style="282" bestFit="1" customWidth="1"/>
    <col min="7698" max="7698" width="13.125" style="282" customWidth="1"/>
    <col min="7699" max="7699" width="17.875" style="282" customWidth="1"/>
    <col min="7700" max="7936" width="8.875" style="282"/>
    <col min="7937" max="7937" width="9" style="282" bestFit="1" customWidth="1"/>
    <col min="7938" max="7938" width="13.125" style="282" customWidth="1"/>
    <col min="7939" max="7950" width="15.875" style="282" customWidth="1"/>
    <col min="7951" max="7951" width="19.5" style="282" customWidth="1"/>
    <col min="7952" max="7952" width="18.125" style="282" bestFit="1" customWidth="1"/>
    <col min="7953" max="7953" width="19.125" style="282" bestFit="1" customWidth="1"/>
    <col min="7954" max="7954" width="13.125" style="282" customWidth="1"/>
    <col min="7955" max="7955" width="17.875" style="282" customWidth="1"/>
    <col min="7956" max="8192" width="8.875" style="282"/>
    <col min="8193" max="8193" width="9" style="282" bestFit="1" customWidth="1"/>
    <col min="8194" max="8194" width="13.125" style="282" customWidth="1"/>
    <col min="8195" max="8206" width="15.875" style="282" customWidth="1"/>
    <col min="8207" max="8207" width="19.5" style="282" customWidth="1"/>
    <col min="8208" max="8208" width="18.125" style="282" bestFit="1" customWidth="1"/>
    <col min="8209" max="8209" width="19.125" style="282" bestFit="1" customWidth="1"/>
    <col min="8210" max="8210" width="13.125" style="282" customWidth="1"/>
    <col min="8211" max="8211" width="17.875" style="282" customWidth="1"/>
    <col min="8212" max="8448" width="8.875" style="282"/>
    <col min="8449" max="8449" width="9" style="282" bestFit="1" customWidth="1"/>
    <col min="8450" max="8450" width="13.125" style="282" customWidth="1"/>
    <col min="8451" max="8462" width="15.875" style="282" customWidth="1"/>
    <col min="8463" max="8463" width="19.5" style="282" customWidth="1"/>
    <col min="8464" max="8464" width="18.125" style="282" bestFit="1" customWidth="1"/>
    <col min="8465" max="8465" width="19.125" style="282" bestFit="1" customWidth="1"/>
    <col min="8466" max="8466" width="13.125" style="282" customWidth="1"/>
    <col min="8467" max="8467" width="17.875" style="282" customWidth="1"/>
    <col min="8468" max="8704" width="8.875" style="282"/>
    <col min="8705" max="8705" width="9" style="282" bestFit="1" customWidth="1"/>
    <col min="8706" max="8706" width="13.125" style="282" customWidth="1"/>
    <col min="8707" max="8718" width="15.875" style="282" customWidth="1"/>
    <col min="8719" max="8719" width="19.5" style="282" customWidth="1"/>
    <col min="8720" max="8720" width="18.125" style="282" bestFit="1" customWidth="1"/>
    <col min="8721" max="8721" width="19.125" style="282" bestFit="1" customWidth="1"/>
    <col min="8722" max="8722" width="13.125" style="282" customWidth="1"/>
    <col min="8723" max="8723" width="17.875" style="282" customWidth="1"/>
    <col min="8724" max="8960" width="8.875" style="282"/>
    <col min="8961" max="8961" width="9" style="282" bestFit="1" customWidth="1"/>
    <col min="8962" max="8962" width="13.125" style="282" customWidth="1"/>
    <col min="8963" max="8974" width="15.875" style="282" customWidth="1"/>
    <col min="8975" max="8975" width="19.5" style="282" customWidth="1"/>
    <col min="8976" max="8976" width="18.125" style="282" bestFit="1" customWidth="1"/>
    <col min="8977" max="8977" width="19.125" style="282" bestFit="1" customWidth="1"/>
    <col min="8978" max="8978" width="13.125" style="282" customWidth="1"/>
    <col min="8979" max="8979" width="17.875" style="282" customWidth="1"/>
    <col min="8980" max="9216" width="8.875" style="282"/>
    <col min="9217" max="9217" width="9" style="282" bestFit="1" customWidth="1"/>
    <col min="9218" max="9218" width="13.125" style="282" customWidth="1"/>
    <col min="9219" max="9230" width="15.875" style="282" customWidth="1"/>
    <col min="9231" max="9231" width="19.5" style="282" customWidth="1"/>
    <col min="9232" max="9232" width="18.125" style="282" bestFit="1" customWidth="1"/>
    <col min="9233" max="9233" width="19.125" style="282" bestFit="1" customWidth="1"/>
    <col min="9234" max="9234" width="13.125" style="282" customWidth="1"/>
    <col min="9235" max="9235" width="17.875" style="282" customWidth="1"/>
    <col min="9236" max="9472" width="8.875" style="282"/>
    <col min="9473" max="9473" width="9" style="282" bestFit="1" customWidth="1"/>
    <col min="9474" max="9474" width="13.125" style="282" customWidth="1"/>
    <col min="9475" max="9486" width="15.875" style="282" customWidth="1"/>
    <col min="9487" max="9487" width="19.5" style="282" customWidth="1"/>
    <col min="9488" max="9488" width="18.125" style="282" bestFit="1" customWidth="1"/>
    <col min="9489" max="9489" width="19.125" style="282" bestFit="1" customWidth="1"/>
    <col min="9490" max="9490" width="13.125" style="282" customWidth="1"/>
    <col min="9491" max="9491" width="17.875" style="282" customWidth="1"/>
    <col min="9492" max="9728" width="8.875" style="282"/>
    <col min="9729" max="9729" width="9" style="282" bestFit="1" customWidth="1"/>
    <col min="9730" max="9730" width="13.125" style="282" customWidth="1"/>
    <col min="9731" max="9742" width="15.875" style="282" customWidth="1"/>
    <col min="9743" max="9743" width="19.5" style="282" customWidth="1"/>
    <col min="9744" max="9744" width="18.125" style="282" bestFit="1" customWidth="1"/>
    <col min="9745" max="9745" width="19.125" style="282" bestFit="1" customWidth="1"/>
    <col min="9746" max="9746" width="13.125" style="282" customWidth="1"/>
    <col min="9747" max="9747" width="17.875" style="282" customWidth="1"/>
    <col min="9748" max="9984" width="8.875" style="282"/>
    <col min="9985" max="9985" width="9" style="282" bestFit="1" customWidth="1"/>
    <col min="9986" max="9986" width="13.125" style="282" customWidth="1"/>
    <col min="9987" max="9998" width="15.875" style="282" customWidth="1"/>
    <col min="9999" max="9999" width="19.5" style="282" customWidth="1"/>
    <col min="10000" max="10000" width="18.125" style="282" bestFit="1" customWidth="1"/>
    <col min="10001" max="10001" width="19.125" style="282" bestFit="1" customWidth="1"/>
    <col min="10002" max="10002" width="13.125" style="282" customWidth="1"/>
    <col min="10003" max="10003" width="17.875" style="282" customWidth="1"/>
    <col min="10004" max="10240" width="8.875" style="282"/>
    <col min="10241" max="10241" width="9" style="282" bestFit="1" customWidth="1"/>
    <col min="10242" max="10242" width="13.125" style="282" customWidth="1"/>
    <col min="10243" max="10254" width="15.875" style="282" customWidth="1"/>
    <col min="10255" max="10255" width="19.5" style="282" customWidth="1"/>
    <col min="10256" max="10256" width="18.125" style="282" bestFit="1" customWidth="1"/>
    <col min="10257" max="10257" width="19.125" style="282" bestFit="1" customWidth="1"/>
    <col min="10258" max="10258" width="13.125" style="282" customWidth="1"/>
    <col min="10259" max="10259" width="17.875" style="282" customWidth="1"/>
    <col min="10260" max="10496" width="8.875" style="282"/>
    <col min="10497" max="10497" width="9" style="282" bestFit="1" customWidth="1"/>
    <col min="10498" max="10498" width="13.125" style="282" customWidth="1"/>
    <col min="10499" max="10510" width="15.875" style="282" customWidth="1"/>
    <col min="10511" max="10511" width="19.5" style="282" customWidth="1"/>
    <col min="10512" max="10512" width="18.125" style="282" bestFit="1" customWidth="1"/>
    <col min="10513" max="10513" width="19.125" style="282" bestFit="1" customWidth="1"/>
    <col min="10514" max="10514" width="13.125" style="282" customWidth="1"/>
    <col min="10515" max="10515" width="17.875" style="282" customWidth="1"/>
    <col min="10516" max="10752" width="8.875" style="282"/>
    <col min="10753" max="10753" width="9" style="282" bestFit="1" customWidth="1"/>
    <col min="10754" max="10754" width="13.125" style="282" customWidth="1"/>
    <col min="10755" max="10766" width="15.875" style="282" customWidth="1"/>
    <col min="10767" max="10767" width="19.5" style="282" customWidth="1"/>
    <col min="10768" max="10768" width="18.125" style="282" bestFit="1" customWidth="1"/>
    <col min="10769" max="10769" width="19.125" style="282" bestFit="1" customWidth="1"/>
    <col min="10770" max="10770" width="13.125" style="282" customWidth="1"/>
    <col min="10771" max="10771" width="17.875" style="282" customWidth="1"/>
    <col min="10772" max="11008" width="8.875" style="282"/>
    <col min="11009" max="11009" width="9" style="282" bestFit="1" customWidth="1"/>
    <col min="11010" max="11010" width="13.125" style="282" customWidth="1"/>
    <col min="11011" max="11022" width="15.875" style="282" customWidth="1"/>
    <col min="11023" max="11023" width="19.5" style="282" customWidth="1"/>
    <col min="11024" max="11024" width="18.125" style="282" bestFit="1" customWidth="1"/>
    <col min="11025" max="11025" width="19.125" style="282" bestFit="1" customWidth="1"/>
    <col min="11026" max="11026" width="13.125" style="282" customWidth="1"/>
    <col min="11027" max="11027" width="17.875" style="282" customWidth="1"/>
    <col min="11028" max="11264" width="8.875" style="282"/>
    <col min="11265" max="11265" width="9" style="282" bestFit="1" customWidth="1"/>
    <col min="11266" max="11266" width="13.125" style="282" customWidth="1"/>
    <col min="11267" max="11278" width="15.875" style="282" customWidth="1"/>
    <col min="11279" max="11279" width="19.5" style="282" customWidth="1"/>
    <col min="11280" max="11280" width="18.125" style="282" bestFit="1" customWidth="1"/>
    <col min="11281" max="11281" width="19.125" style="282" bestFit="1" customWidth="1"/>
    <col min="11282" max="11282" width="13.125" style="282" customWidth="1"/>
    <col min="11283" max="11283" width="17.875" style="282" customWidth="1"/>
    <col min="11284" max="11520" width="8.875" style="282"/>
    <col min="11521" max="11521" width="9" style="282" bestFit="1" customWidth="1"/>
    <col min="11522" max="11522" width="13.125" style="282" customWidth="1"/>
    <col min="11523" max="11534" width="15.875" style="282" customWidth="1"/>
    <col min="11535" max="11535" width="19.5" style="282" customWidth="1"/>
    <col min="11536" max="11536" width="18.125" style="282" bestFit="1" customWidth="1"/>
    <col min="11537" max="11537" width="19.125" style="282" bestFit="1" customWidth="1"/>
    <col min="11538" max="11538" width="13.125" style="282" customWidth="1"/>
    <col min="11539" max="11539" width="17.875" style="282" customWidth="1"/>
    <col min="11540" max="11776" width="8.875" style="282"/>
    <col min="11777" max="11777" width="9" style="282" bestFit="1" customWidth="1"/>
    <col min="11778" max="11778" width="13.125" style="282" customWidth="1"/>
    <col min="11779" max="11790" width="15.875" style="282" customWidth="1"/>
    <col min="11791" max="11791" width="19.5" style="282" customWidth="1"/>
    <col min="11792" max="11792" width="18.125" style="282" bestFit="1" customWidth="1"/>
    <col min="11793" max="11793" width="19.125" style="282" bestFit="1" customWidth="1"/>
    <col min="11794" max="11794" width="13.125" style="282" customWidth="1"/>
    <col min="11795" max="11795" width="17.875" style="282" customWidth="1"/>
    <col min="11796" max="12032" width="8.875" style="282"/>
    <col min="12033" max="12033" width="9" style="282" bestFit="1" customWidth="1"/>
    <col min="12034" max="12034" width="13.125" style="282" customWidth="1"/>
    <col min="12035" max="12046" width="15.875" style="282" customWidth="1"/>
    <col min="12047" max="12047" width="19.5" style="282" customWidth="1"/>
    <col min="12048" max="12048" width="18.125" style="282" bestFit="1" customWidth="1"/>
    <col min="12049" max="12049" width="19.125" style="282" bestFit="1" customWidth="1"/>
    <col min="12050" max="12050" width="13.125" style="282" customWidth="1"/>
    <col min="12051" max="12051" width="17.875" style="282" customWidth="1"/>
    <col min="12052" max="12288" width="8.875" style="282"/>
    <col min="12289" max="12289" width="9" style="282" bestFit="1" customWidth="1"/>
    <col min="12290" max="12290" width="13.125" style="282" customWidth="1"/>
    <col min="12291" max="12302" width="15.875" style="282" customWidth="1"/>
    <col min="12303" max="12303" width="19.5" style="282" customWidth="1"/>
    <col min="12304" max="12304" width="18.125" style="282" bestFit="1" customWidth="1"/>
    <col min="12305" max="12305" width="19.125" style="282" bestFit="1" customWidth="1"/>
    <col min="12306" max="12306" width="13.125" style="282" customWidth="1"/>
    <col min="12307" max="12307" width="17.875" style="282" customWidth="1"/>
    <col min="12308" max="12544" width="8.875" style="282"/>
    <col min="12545" max="12545" width="9" style="282" bestFit="1" customWidth="1"/>
    <col min="12546" max="12546" width="13.125" style="282" customWidth="1"/>
    <col min="12547" max="12558" width="15.875" style="282" customWidth="1"/>
    <col min="12559" max="12559" width="19.5" style="282" customWidth="1"/>
    <col min="12560" max="12560" width="18.125" style="282" bestFit="1" customWidth="1"/>
    <col min="12561" max="12561" width="19.125" style="282" bestFit="1" customWidth="1"/>
    <col min="12562" max="12562" width="13.125" style="282" customWidth="1"/>
    <col min="12563" max="12563" width="17.875" style="282" customWidth="1"/>
    <col min="12564" max="12800" width="8.875" style="282"/>
    <col min="12801" max="12801" width="9" style="282" bestFit="1" customWidth="1"/>
    <col min="12802" max="12802" width="13.125" style="282" customWidth="1"/>
    <col min="12803" max="12814" width="15.875" style="282" customWidth="1"/>
    <col min="12815" max="12815" width="19.5" style="282" customWidth="1"/>
    <col min="12816" max="12816" width="18.125" style="282" bestFit="1" customWidth="1"/>
    <col min="12817" max="12817" width="19.125" style="282" bestFit="1" customWidth="1"/>
    <col min="12818" max="12818" width="13.125" style="282" customWidth="1"/>
    <col min="12819" max="12819" width="17.875" style="282" customWidth="1"/>
    <col min="12820" max="13056" width="8.875" style="282"/>
    <col min="13057" max="13057" width="9" style="282" bestFit="1" customWidth="1"/>
    <col min="13058" max="13058" width="13.125" style="282" customWidth="1"/>
    <col min="13059" max="13070" width="15.875" style="282" customWidth="1"/>
    <col min="13071" max="13071" width="19.5" style="282" customWidth="1"/>
    <col min="13072" max="13072" width="18.125" style="282" bestFit="1" customWidth="1"/>
    <col min="13073" max="13073" width="19.125" style="282" bestFit="1" customWidth="1"/>
    <col min="13074" max="13074" width="13.125" style="282" customWidth="1"/>
    <col min="13075" max="13075" width="17.875" style="282" customWidth="1"/>
    <col min="13076" max="13312" width="8.875" style="282"/>
    <col min="13313" max="13313" width="9" style="282" bestFit="1" customWidth="1"/>
    <col min="13314" max="13314" width="13.125" style="282" customWidth="1"/>
    <col min="13315" max="13326" width="15.875" style="282" customWidth="1"/>
    <col min="13327" max="13327" width="19.5" style="282" customWidth="1"/>
    <col min="13328" max="13328" width="18.125" style="282" bestFit="1" customWidth="1"/>
    <col min="13329" max="13329" width="19.125" style="282" bestFit="1" customWidth="1"/>
    <col min="13330" max="13330" width="13.125" style="282" customWidth="1"/>
    <col min="13331" max="13331" width="17.875" style="282" customWidth="1"/>
    <col min="13332" max="13568" width="8.875" style="282"/>
    <col min="13569" max="13569" width="9" style="282" bestFit="1" customWidth="1"/>
    <col min="13570" max="13570" width="13.125" style="282" customWidth="1"/>
    <col min="13571" max="13582" width="15.875" style="282" customWidth="1"/>
    <col min="13583" max="13583" width="19.5" style="282" customWidth="1"/>
    <col min="13584" max="13584" width="18.125" style="282" bestFit="1" customWidth="1"/>
    <col min="13585" max="13585" width="19.125" style="282" bestFit="1" customWidth="1"/>
    <col min="13586" max="13586" width="13.125" style="282" customWidth="1"/>
    <col min="13587" max="13587" width="17.875" style="282" customWidth="1"/>
    <col min="13588" max="13824" width="8.875" style="282"/>
    <col min="13825" max="13825" width="9" style="282" bestFit="1" customWidth="1"/>
    <col min="13826" max="13826" width="13.125" style="282" customWidth="1"/>
    <col min="13827" max="13838" width="15.875" style="282" customWidth="1"/>
    <col min="13839" max="13839" width="19.5" style="282" customWidth="1"/>
    <col min="13840" max="13840" width="18.125" style="282" bestFit="1" customWidth="1"/>
    <col min="13841" max="13841" width="19.125" style="282" bestFit="1" customWidth="1"/>
    <col min="13842" max="13842" width="13.125" style="282" customWidth="1"/>
    <col min="13843" max="13843" width="17.875" style="282" customWidth="1"/>
    <col min="13844" max="14080" width="8.875" style="282"/>
    <col min="14081" max="14081" width="9" style="282" bestFit="1" customWidth="1"/>
    <col min="14082" max="14082" width="13.125" style="282" customWidth="1"/>
    <col min="14083" max="14094" width="15.875" style="282" customWidth="1"/>
    <col min="14095" max="14095" width="19.5" style="282" customWidth="1"/>
    <col min="14096" max="14096" width="18.125" style="282" bestFit="1" customWidth="1"/>
    <col min="14097" max="14097" width="19.125" style="282" bestFit="1" customWidth="1"/>
    <col min="14098" max="14098" width="13.125" style="282" customWidth="1"/>
    <col min="14099" max="14099" width="17.875" style="282" customWidth="1"/>
    <col min="14100" max="14336" width="8.875" style="282"/>
    <col min="14337" max="14337" width="9" style="282" bestFit="1" customWidth="1"/>
    <col min="14338" max="14338" width="13.125" style="282" customWidth="1"/>
    <col min="14339" max="14350" width="15.875" style="282" customWidth="1"/>
    <col min="14351" max="14351" width="19.5" style="282" customWidth="1"/>
    <col min="14352" max="14352" width="18.125" style="282" bestFit="1" customWidth="1"/>
    <col min="14353" max="14353" width="19.125" style="282" bestFit="1" customWidth="1"/>
    <col min="14354" max="14354" width="13.125" style="282" customWidth="1"/>
    <col min="14355" max="14355" width="17.875" style="282" customWidth="1"/>
    <col min="14356" max="14592" width="8.875" style="282"/>
    <col min="14593" max="14593" width="9" style="282" bestFit="1" customWidth="1"/>
    <col min="14594" max="14594" width="13.125" style="282" customWidth="1"/>
    <col min="14595" max="14606" width="15.875" style="282" customWidth="1"/>
    <col min="14607" max="14607" width="19.5" style="282" customWidth="1"/>
    <col min="14608" max="14608" width="18.125" style="282" bestFit="1" customWidth="1"/>
    <col min="14609" max="14609" width="19.125" style="282" bestFit="1" customWidth="1"/>
    <col min="14610" max="14610" width="13.125" style="282" customWidth="1"/>
    <col min="14611" max="14611" width="17.875" style="282" customWidth="1"/>
    <col min="14612" max="14848" width="8.875" style="282"/>
    <col min="14849" max="14849" width="9" style="282" bestFit="1" customWidth="1"/>
    <col min="14850" max="14850" width="13.125" style="282" customWidth="1"/>
    <col min="14851" max="14862" width="15.875" style="282" customWidth="1"/>
    <col min="14863" max="14863" width="19.5" style="282" customWidth="1"/>
    <col min="14864" max="14864" width="18.125" style="282" bestFit="1" customWidth="1"/>
    <col min="14865" max="14865" width="19.125" style="282" bestFit="1" customWidth="1"/>
    <col min="14866" max="14866" width="13.125" style="282" customWidth="1"/>
    <col min="14867" max="14867" width="17.875" style="282" customWidth="1"/>
    <col min="14868" max="15104" width="8.875" style="282"/>
    <col min="15105" max="15105" width="9" style="282" bestFit="1" customWidth="1"/>
    <col min="15106" max="15106" width="13.125" style="282" customWidth="1"/>
    <col min="15107" max="15118" width="15.875" style="282" customWidth="1"/>
    <col min="15119" max="15119" width="19.5" style="282" customWidth="1"/>
    <col min="15120" max="15120" width="18.125" style="282" bestFit="1" customWidth="1"/>
    <col min="15121" max="15121" width="19.125" style="282" bestFit="1" customWidth="1"/>
    <col min="15122" max="15122" width="13.125" style="282" customWidth="1"/>
    <col min="15123" max="15123" width="17.875" style="282" customWidth="1"/>
    <col min="15124" max="15360" width="8.875" style="282"/>
    <col min="15361" max="15361" width="9" style="282" bestFit="1" customWidth="1"/>
    <col min="15362" max="15362" width="13.125" style="282" customWidth="1"/>
    <col min="15363" max="15374" width="15.875" style="282" customWidth="1"/>
    <col min="15375" max="15375" width="19.5" style="282" customWidth="1"/>
    <col min="15376" max="15376" width="18.125" style="282" bestFit="1" customWidth="1"/>
    <col min="15377" max="15377" width="19.125" style="282" bestFit="1" customWidth="1"/>
    <col min="15378" max="15378" width="13.125" style="282" customWidth="1"/>
    <col min="15379" max="15379" width="17.875" style="282" customWidth="1"/>
    <col min="15380" max="15616" width="8.875" style="282"/>
    <col min="15617" max="15617" width="9" style="282" bestFit="1" customWidth="1"/>
    <col min="15618" max="15618" width="13.125" style="282" customWidth="1"/>
    <col min="15619" max="15630" width="15.875" style="282" customWidth="1"/>
    <col min="15631" max="15631" width="19.5" style="282" customWidth="1"/>
    <col min="15632" max="15632" width="18.125" style="282" bestFit="1" customWidth="1"/>
    <col min="15633" max="15633" width="19.125" style="282" bestFit="1" customWidth="1"/>
    <col min="15634" max="15634" width="13.125" style="282" customWidth="1"/>
    <col min="15635" max="15635" width="17.875" style="282" customWidth="1"/>
    <col min="15636" max="15872" width="8.875" style="282"/>
    <col min="15873" max="15873" width="9" style="282" bestFit="1" customWidth="1"/>
    <col min="15874" max="15874" width="13.125" style="282" customWidth="1"/>
    <col min="15875" max="15886" width="15.875" style="282" customWidth="1"/>
    <col min="15887" max="15887" width="19.5" style="282" customWidth="1"/>
    <col min="15888" max="15888" width="18.125" style="282" bestFit="1" customWidth="1"/>
    <col min="15889" max="15889" width="19.125" style="282" bestFit="1" customWidth="1"/>
    <col min="15890" max="15890" width="13.125" style="282" customWidth="1"/>
    <col min="15891" max="15891" width="17.875" style="282" customWidth="1"/>
    <col min="15892" max="16128" width="8.875" style="282"/>
    <col min="16129" max="16129" width="9" style="282" bestFit="1" customWidth="1"/>
    <col min="16130" max="16130" width="13.125" style="282" customWidth="1"/>
    <col min="16131" max="16142" width="15.875" style="282" customWidth="1"/>
    <col min="16143" max="16143" width="19.5" style="282" customWidth="1"/>
    <col min="16144" max="16144" width="18.125" style="282" bestFit="1" customWidth="1"/>
    <col min="16145" max="16145" width="19.125" style="282" bestFit="1" customWidth="1"/>
    <col min="16146" max="16146" width="13.125" style="282" customWidth="1"/>
    <col min="16147" max="16147" width="17.875" style="282" customWidth="1"/>
    <col min="16148" max="16384" width="8.875" style="282"/>
  </cols>
  <sheetData>
    <row r="1" spans="1:256">
      <c r="A1" s="274" t="s">
        <v>956</v>
      </c>
      <c r="B1" s="275" t="s">
        <v>952</v>
      </c>
      <c r="C1" s="276" t="s">
        <v>957</v>
      </c>
      <c r="D1" s="276" t="s">
        <v>190</v>
      </c>
      <c r="E1" s="276" t="s">
        <v>191</v>
      </c>
      <c r="F1" s="276" t="s">
        <v>192</v>
      </c>
      <c r="G1" s="276" t="s">
        <v>193</v>
      </c>
      <c r="H1" s="276" t="s">
        <v>194</v>
      </c>
      <c r="I1" s="276" t="s">
        <v>195</v>
      </c>
      <c r="J1" s="276" t="s">
        <v>196</v>
      </c>
      <c r="K1" s="276" t="s">
        <v>197</v>
      </c>
      <c r="L1" s="276" t="s">
        <v>198</v>
      </c>
      <c r="M1" s="276" t="s">
        <v>199</v>
      </c>
      <c r="N1" s="276" t="s">
        <v>200</v>
      </c>
      <c r="O1" s="277" t="s">
        <v>396</v>
      </c>
      <c r="P1" s="278"/>
      <c r="Q1" s="279" t="s">
        <v>958</v>
      </c>
      <c r="R1" s="280"/>
      <c r="S1" s="299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  <c r="DG1" s="281"/>
      <c r="DH1" s="281"/>
      <c r="DI1" s="281"/>
      <c r="DJ1" s="281"/>
      <c r="DK1" s="281"/>
      <c r="DL1" s="281"/>
      <c r="DM1" s="281"/>
      <c r="DN1" s="281"/>
      <c r="DO1" s="281"/>
      <c r="DP1" s="281"/>
      <c r="DQ1" s="281"/>
      <c r="DR1" s="281"/>
      <c r="DS1" s="281"/>
      <c r="DT1" s="281"/>
      <c r="DU1" s="281"/>
      <c r="DV1" s="281"/>
      <c r="DW1" s="281"/>
      <c r="DX1" s="281"/>
      <c r="DY1" s="281"/>
      <c r="DZ1" s="281"/>
      <c r="EA1" s="281"/>
      <c r="EB1" s="281"/>
      <c r="EC1" s="281"/>
      <c r="ED1" s="281"/>
      <c r="EE1" s="281"/>
      <c r="EF1" s="281"/>
      <c r="EG1" s="281"/>
      <c r="EH1" s="281"/>
      <c r="EI1" s="281"/>
      <c r="EJ1" s="281"/>
      <c r="EK1" s="281"/>
      <c r="EL1" s="281"/>
      <c r="EM1" s="281"/>
      <c r="EN1" s="281"/>
      <c r="EO1" s="281"/>
      <c r="EP1" s="281"/>
      <c r="EQ1" s="281"/>
      <c r="ER1" s="281"/>
      <c r="ES1" s="281"/>
      <c r="ET1" s="281"/>
      <c r="EU1" s="281"/>
      <c r="EV1" s="281"/>
      <c r="EW1" s="281"/>
      <c r="EX1" s="281"/>
      <c r="EY1" s="281"/>
      <c r="EZ1" s="281"/>
      <c r="FA1" s="281"/>
      <c r="FB1" s="281"/>
      <c r="FC1" s="281"/>
      <c r="FD1" s="281"/>
      <c r="FE1" s="281"/>
      <c r="FF1" s="281"/>
      <c r="FG1" s="281"/>
      <c r="FH1" s="281"/>
      <c r="FI1" s="281"/>
      <c r="FJ1" s="281"/>
      <c r="FK1" s="281"/>
      <c r="FL1" s="281"/>
      <c r="FM1" s="281"/>
      <c r="FN1" s="281"/>
      <c r="FO1" s="281"/>
      <c r="FP1" s="281"/>
      <c r="FQ1" s="281"/>
      <c r="FR1" s="281"/>
      <c r="FS1" s="281"/>
      <c r="FT1" s="281"/>
      <c r="FU1" s="281"/>
      <c r="FV1" s="281"/>
      <c r="FW1" s="281"/>
      <c r="FX1" s="281"/>
      <c r="FY1" s="281"/>
      <c r="FZ1" s="281"/>
      <c r="GA1" s="281"/>
      <c r="GB1" s="281"/>
      <c r="GC1" s="281"/>
      <c r="GD1" s="281"/>
      <c r="GE1" s="281"/>
      <c r="GF1" s="281"/>
      <c r="GG1" s="281"/>
      <c r="GH1" s="281"/>
      <c r="GI1" s="281"/>
      <c r="GJ1" s="281"/>
      <c r="GK1" s="281"/>
      <c r="GL1" s="281"/>
      <c r="GM1" s="281"/>
      <c r="GN1" s="281"/>
      <c r="GO1" s="281"/>
      <c r="GP1" s="281"/>
      <c r="GQ1" s="281"/>
      <c r="GR1" s="281"/>
      <c r="GS1" s="281"/>
      <c r="GT1" s="281"/>
      <c r="GU1" s="281"/>
      <c r="GV1" s="281"/>
      <c r="GW1" s="281"/>
      <c r="GX1" s="281"/>
      <c r="GY1" s="281"/>
      <c r="GZ1" s="281"/>
      <c r="HA1" s="281"/>
      <c r="HB1" s="281"/>
      <c r="HC1" s="281"/>
      <c r="HD1" s="281"/>
      <c r="HE1" s="281"/>
      <c r="HF1" s="281"/>
      <c r="HG1" s="281"/>
      <c r="HH1" s="281"/>
      <c r="HI1" s="281"/>
      <c r="HJ1" s="281"/>
      <c r="HK1" s="281"/>
      <c r="HL1" s="281"/>
      <c r="HM1" s="281"/>
      <c r="HN1" s="281"/>
      <c r="HO1" s="281"/>
      <c r="HP1" s="281"/>
      <c r="HQ1" s="281"/>
      <c r="HR1" s="281"/>
      <c r="HS1" s="281"/>
      <c r="HT1" s="281"/>
      <c r="HU1" s="281"/>
      <c r="HV1" s="281"/>
      <c r="HW1" s="281"/>
      <c r="HX1" s="281"/>
      <c r="HY1" s="281"/>
      <c r="HZ1" s="281"/>
      <c r="IA1" s="281"/>
      <c r="IB1" s="281"/>
      <c r="IC1" s="281"/>
      <c r="ID1" s="281"/>
      <c r="IE1" s="281"/>
      <c r="IF1" s="281"/>
      <c r="IG1" s="281"/>
      <c r="IH1" s="281"/>
      <c r="II1" s="281"/>
      <c r="IJ1" s="281"/>
      <c r="IK1" s="281"/>
      <c r="IL1" s="281"/>
      <c r="IM1" s="281"/>
      <c r="IN1" s="281"/>
      <c r="IO1" s="281"/>
      <c r="IP1" s="281"/>
      <c r="IQ1" s="281"/>
      <c r="IR1" s="281"/>
      <c r="IS1" s="281"/>
      <c r="IT1" s="281"/>
      <c r="IU1" s="281"/>
      <c r="IV1" s="281"/>
    </row>
    <row r="2" spans="1:256">
      <c r="A2" s="283">
        <v>601</v>
      </c>
      <c r="B2" s="283" t="s">
        <v>959</v>
      </c>
      <c r="C2" s="284">
        <f>'601'!F77</f>
        <v>3537000</v>
      </c>
      <c r="D2" s="284">
        <f>'601'!G77</f>
        <v>1179000</v>
      </c>
      <c r="E2" s="284">
        <f>'601'!H77</f>
        <v>1179000</v>
      </c>
      <c r="F2" s="284">
        <f>'601'!I77</f>
        <v>1179000</v>
      </c>
      <c r="G2" s="284">
        <f>'601'!J77</f>
        <v>1179000</v>
      </c>
      <c r="H2" s="284">
        <f>'601'!K77</f>
        <v>1179000</v>
      </c>
      <c r="I2" s="284">
        <f>'601'!L77</f>
        <v>1179000</v>
      </c>
      <c r="J2" s="284">
        <f>'601'!M77</f>
        <v>1179000</v>
      </c>
      <c r="K2" s="284">
        <f>'601'!N77</f>
        <v>1179000</v>
      </c>
      <c r="L2" s="284">
        <f>'601'!O77</f>
        <v>1177000</v>
      </c>
      <c r="M2" s="284">
        <f>'601'!P77</f>
        <v>0</v>
      </c>
      <c r="N2" s="284">
        <f>'601'!Q77</f>
        <v>0</v>
      </c>
      <c r="O2" s="285">
        <f>SUM(C2:N2)</f>
        <v>14146000</v>
      </c>
      <c r="P2" s="286"/>
      <c r="Q2" s="287">
        <f>'601'!D77-O2</f>
        <v>0</v>
      </c>
    </row>
    <row r="3" spans="1:256">
      <c r="A3" s="283">
        <v>602</v>
      </c>
      <c r="B3" s="283" t="s">
        <v>960</v>
      </c>
      <c r="C3" s="284">
        <f>'602'!F77</f>
        <v>10791000</v>
      </c>
      <c r="D3" s="284">
        <f>'602'!G77</f>
        <v>3508000</v>
      </c>
      <c r="E3" s="284">
        <f>'602'!H77</f>
        <v>3508000</v>
      </c>
      <c r="F3" s="284">
        <f>'602'!I77</f>
        <v>3508000</v>
      </c>
      <c r="G3" s="284">
        <f>'602'!J77</f>
        <v>3508000</v>
      </c>
      <c r="H3" s="284">
        <f>'602'!K77</f>
        <v>3508000</v>
      </c>
      <c r="I3" s="284">
        <f>'602'!L77</f>
        <v>3508000</v>
      </c>
      <c r="J3" s="284">
        <f>'602'!M77</f>
        <v>3508000</v>
      </c>
      <c r="K3" s="284">
        <f>'602'!N77</f>
        <v>3508000</v>
      </c>
      <c r="L3" s="284">
        <f>'602'!O77</f>
        <v>3498000</v>
      </c>
      <c r="M3" s="284">
        <f>'602'!P77</f>
        <v>0</v>
      </c>
      <c r="N3" s="284">
        <f>'602'!Q77</f>
        <v>0</v>
      </c>
      <c r="O3" s="285">
        <f t="shared" ref="O3:O66" si="0">SUM(C3:N3)</f>
        <v>42353000</v>
      </c>
      <c r="P3" s="286"/>
      <c r="Q3" s="287">
        <f>'602'!D77-O3</f>
        <v>0</v>
      </c>
    </row>
    <row r="4" spans="1:256">
      <c r="A4" s="283">
        <v>603</v>
      </c>
      <c r="B4" s="283" t="s">
        <v>961</v>
      </c>
      <c r="C4" s="284">
        <f>'603'!F77</f>
        <v>5596000</v>
      </c>
      <c r="D4" s="284">
        <f>'603'!G77</f>
        <v>1865000</v>
      </c>
      <c r="E4" s="284">
        <f>'603'!H77</f>
        <v>1865000</v>
      </c>
      <c r="F4" s="284">
        <f>'603'!I77</f>
        <v>1865000</v>
      </c>
      <c r="G4" s="284">
        <f>'603'!J77</f>
        <v>1865000</v>
      </c>
      <c r="H4" s="284">
        <f>'603'!K77</f>
        <v>1865000</v>
      </c>
      <c r="I4" s="284">
        <f>'603'!L77</f>
        <v>1865000</v>
      </c>
      <c r="J4" s="284">
        <f>'603'!M77</f>
        <v>1865000</v>
      </c>
      <c r="K4" s="284">
        <f>'603'!N77</f>
        <v>1865000</v>
      </c>
      <c r="L4" s="284">
        <f>'603'!O77</f>
        <v>1869000</v>
      </c>
      <c r="M4" s="284">
        <f>'603'!P77</f>
        <v>0</v>
      </c>
      <c r="N4" s="284">
        <f>'603'!Q77</f>
        <v>0</v>
      </c>
      <c r="O4" s="285">
        <f t="shared" si="0"/>
        <v>22385000</v>
      </c>
      <c r="P4" s="286"/>
      <c r="Q4" s="287">
        <f>'603'!D77-O4</f>
        <v>0</v>
      </c>
    </row>
    <row r="5" spans="1:256">
      <c r="A5" s="283">
        <v>604</v>
      </c>
      <c r="B5" s="283" t="s">
        <v>962</v>
      </c>
      <c r="C5" s="284">
        <f>'604'!F77</f>
        <v>2533000</v>
      </c>
      <c r="D5" s="284">
        <f>'604'!G77</f>
        <v>845000</v>
      </c>
      <c r="E5" s="284">
        <f>'604'!H77</f>
        <v>845000</v>
      </c>
      <c r="F5" s="284">
        <f>'604'!I77</f>
        <v>845000</v>
      </c>
      <c r="G5" s="284">
        <f>'604'!J77</f>
        <v>845000</v>
      </c>
      <c r="H5" s="284">
        <f>'604'!K77</f>
        <v>845000</v>
      </c>
      <c r="I5" s="284">
        <f>'604'!L77</f>
        <v>845000</v>
      </c>
      <c r="J5" s="284">
        <f>'604'!M77</f>
        <v>845000</v>
      </c>
      <c r="K5" s="284">
        <f>'604'!N77</f>
        <v>845000</v>
      </c>
      <c r="L5" s="284">
        <f>'604'!O77</f>
        <v>840000</v>
      </c>
      <c r="M5" s="284">
        <f>'604'!P77</f>
        <v>0</v>
      </c>
      <c r="N5" s="284">
        <f>'604'!Q77</f>
        <v>0</v>
      </c>
      <c r="O5" s="285">
        <f t="shared" si="0"/>
        <v>10133000</v>
      </c>
      <c r="P5" s="286"/>
      <c r="Q5" s="287">
        <f>'604'!D77-O5</f>
        <v>0</v>
      </c>
    </row>
    <row r="6" spans="1:256">
      <c r="A6" s="283">
        <v>605</v>
      </c>
      <c r="B6" s="283" t="s">
        <v>963</v>
      </c>
      <c r="C6" s="284">
        <f>'605'!F77</f>
        <v>7593000</v>
      </c>
      <c r="D6" s="284">
        <f>'605'!G77</f>
        <v>2531000</v>
      </c>
      <c r="E6" s="284">
        <f>'605'!H77</f>
        <v>2531000</v>
      </c>
      <c r="F6" s="284">
        <f>'605'!I77</f>
        <v>2531000</v>
      </c>
      <c r="G6" s="284">
        <f>'605'!J77</f>
        <v>2531000</v>
      </c>
      <c r="H6" s="284">
        <f>'605'!K77</f>
        <v>2531000</v>
      </c>
      <c r="I6" s="284">
        <f>'605'!L77</f>
        <v>2531000</v>
      </c>
      <c r="J6" s="284">
        <f>'605'!M77</f>
        <v>2531000</v>
      </c>
      <c r="K6" s="284">
        <f>'605'!N77</f>
        <v>2531000</v>
      </c>
      <c r="L6" s="284">
        <f>'605'!O77</f>
        <v>2533000</v>
      </c>
      <c r="M6" s="284">
        <f>'605'!P77</f>
        <v>0</v>
      </c>
      <c r="N6" s="284">
        <f>'605'!Q77</f>
        <v>0</v>
      </c>
      <c r="O6" s="285">
        <f t="shared" si="0"/>
        <v>30374000</v>
      </c>
      <c r="P6" s="286"/>
      <c r="Q6" s="287">
        <f>'605'!D77-O6</f>
        <v>0</v>
      </c>
      <c r="S6" s="301"/>
    </row>
    <row r="7" spans="1:256">
      <c r="A7" s="283">
        <v>606</v>
      </c>
      <c r="B7" s="283" t="s">
        <v>964</v>
      </c>
      <c r="C7" s="284">
        <f>'606'!F77</f>
        <v>1513000</v>
      </c>
      <c r="D7" s="284">
        <f>'606'!G77</f>
        <v>493000</v>
      </c>
      <c r="E7" s="284">
        <f>'606'!H77</f>
        <v>493000</v>
      </c>
      <c r="F7" s="284">
        <f>'606'!I77</f>
        <v>493000</v>
      </c>
      <c r="G7" s="284">
        <f>'606'!J77</f>
        <v>493000</v>
      </c>
      <c r="H7" s="284">
        <f>'606'!K77</f>
        <v>493000</v>
      </c>
      <c r="I7" s="284">
        <f>'606'!L77</f>
        <v>493000</v>
      </c>
      <c r="J7" s="284">
        <f>'606'!M77</f>
        <v>493000</v>
      </c>
      <c r="K7" s="284">
        <f>'606'!N77</f>
        <v>493000</v>
      </c>
      <c r="L7" s="284">
        <f>'606'!O77</f>
        <v>494000</v>
      </c>
      <c r="M7" s="284">
        <f>'606'!P77</f>
        <v>0</v>
      </c>
      <c r="N7" s="284">
        <f>'606'!Q77</f>
        <v>0</v>
      </c>
      <c r="O7" s="285">
        <f t="shared" si="0"/>
        <v>5951000</v>
      </c>
      <c r="P7" s="286"/>
      <c r="Q7" s="287">
        <f>'606'!D77-O7</f>
        <v>0</v>
      </c>
    </row>
    <row r="8" spans="1:256">
      <c r="A8" s="283">
        <v>607</v>
      </c>
      <c r="B8" s="283" t="s">
        <v>965</v>
      </c>
      <c r="C8" s="284">
        <f>'607'!F77</f>
        <v>2812000</v>
      </c>
      <c r="D8" s="284">
        <f>'607'!G77</f>
        <v>937000</v>
      </c>
      <c r="E8" s="284">
        <f>'607'!H77</f>
        <v>937000</v>
      </c>
      <c r="F8" s="284">
        <f>'607'!I77</f>
        <v>937000</v>
      </c>
      <c r="G8" s="284">
        <f>'607'!J77</f>
        <v>937000</v>
      </c>
      <c r="H8" s="284">
        <f>'607'!K77</f>
        <v>937000</v>
      </c>
      <c r="I8" s="284">
        <f>'607'!L77</f>
        <v>937000</v>
      </c>
      <c r="J8" s="284">
        <f>'607'!M77</f>
        <v>937000</v>
      </c>
      <c r="K8" s="284">
        <f>'607'!N77</f>
        <v>937000</v>
      </c>
      <c r="L8" s="284">
        <f>'607'!O77</f>
        <v>940000</v>
      </c>
      <c r="M8" s="284">
        <f>'607'!P77</f>
        <v>0</v>
      </c>
      <c r="N8" s="284">
        <f>'607'!Q77</f>
        <v>0</v>
      </c>
      <c r="O8" s="285">
        <f t="shared" si="0"/>
        <v>11248000</v>
      </c>
      <c r="P8" s="286"/>
      <c r="Q8" s="287">
        <f>'607'!D77-O8</f>
        <v>0</v>
      </c>
      <c r="S8" s="301"/>
    </row>
    <row r="9" spans="1:256">
      <c r="A9" s="283">
        <v>608</v>
      </c>
      <c r="B9" s="283" t="s">
        <v>966</v>
      </c>
      <c r="C9" s="284">
        <f>'608'!F77</f>
        <v>1840000</v>
      </c>
      <c r="D9" s="284">
        <f>'608'!G77</f>
        <v>614000</v>
      </c>
      <c r="E9" s="284">
        <f>'608'!H77</f>
        <v>614000</v>
      </c>
      <c r="F9" s="284">
        <f>'608'!I77</f>
        <v>614000</v>
      </c>
      <c r="G9" s="284">
        <f>'608'!J77</f>
        <v>614000</v>
      </c>
      <c r="H9" s="284">
        <f>'608'!K77</f>
        <v>614000</v>
      </c>
      <c r="I9" s="284">
        <f>'608'!L77</f>
        <v>614000</v>
      </c>
      <c r="J9" s="284">
        <f>'608'!M77</f>
        <v>614000</v>
      </c>
      <c r="K9" s="284">
        <f>'608'!N77</f>
        <v>614000</v>
      </c>
      <c r="L9" s="284">
        <f>'608'!O77</f>
        <v>608000</v>
      </c>
      <c r="M9" s="284">
        <f>'608'!P77</f>
        <v>0</v>
      </c>
      <c r="N9" s="284">
        <f>'608'!Q77</f>
        <v>0</v>
      </c>
      <c r="O9" s="285">
        <f t="shared" si="0"/>
        <v>7360000</v>
      </c>
      <c r="P9" s="286"/>
      <c r="Q9" s="287">
        <f>'608'!D77-O9</f>
        <v>0</v>
      </c>
      <c r="S9" s="301"/>
    </row>
    <row r="10" spans="1:256">
      <c r="A10" s="283">
        <v>609</v>
      </c>
      <c r="B10" s="283" t="s">
        <v>967</v>
      </c>
      <c r="C10" s="284">
        <f>'609'!F77</f>
        <v>3297000</v>
      </c>
      <c r="D10" s="284">
        <f>'609'!G77</f>
        <v>1099000</v>
      </c>
      <c r="E10" s="284">
        <f>'609'!H77</f>
        <v>1099000</v>
      </c>
      <c r="F10" s="284">
        <f>'609'!I77</f>
        <v>1099000</v>
      </c>
      <c r="G10" s="284">
        <f>'609'!J77</f>
        <v>1099000</v>
      </c>
      <c r="H10" s="284">
        <f>'609'!K77</f>
        <v>1099000</v>
      </c>
      <c r="I10" s="284">
        <f>'609'!L77</f>
        <v>1099000</v>
      </c>
      <c r="J10" s="284">
        <f>'609'!M77</f>
        <v>1099000</v>
      </c>
      <c r="K10" s="284">
        <f>'609'!N77</f>
        <v>1099000</v>
      </c>
      <c r="L10" s="284">
        <f>'609'!O77</f>
        <v>1097000</v>
      </c>
      <c r="M10" s="284">
        <f>'609'!P77</f>
        <v>0</v>
      </c>
      <c r="N10" s="284">
        <f>'609'!Q77</f>
        <v>0</v>
      </c>
      <c r="O10" s="285">
        <f t="shared" si="0"/>
        <v>13186000</v>
      </c>
      <c r="P10" s="286"/>
      <c r="Q10" s="287">
        <f>'609'!D77-O10</f>
        <v>0</v>
      </c>
    </row>
    <row r="11" spans="1:256">
      <c r="A11" s="283">
        <v>610</v>
      </c>
      <c r="B11" s="283" t="s">
        <v>968</v>
      </c>
      <c r="C11" s="284">
        <f>'610'!F77</f>
        <v>1137000</v>
      </c>
      <c r="D11" s="284">
        <f>'610'!G77</f>
        <v>379000</v>
      </c>
      <c r="E11" s="284">
        <f>'610'!H77</f>
        <v>379000</v>
      </c>
      <c r="F11" s="284">
        <f>'610'!I77</f>
        <v>379000</v>
      </c>
      <c r="G11" s="284">
        <f>'610'!J77</f>
        <v>379000</v>
      </c>
      <c r="H11" s="284">
        <f>'610'!K77</f>
        <v>379000</v>
      </c>
      <c r="I11" s="284">
        <f>'610'!L77</f>
        <v>379000</v>
      </c>
      <c r="J11" s="284">
        <f>'610'!M77</f>
        <v>379000</v>
      </c>
      <c r="K11" s="284">
        <f>'610'!N77</f>
        <v>379000</v>
      </c>
      <c r="L11" s="284">
        <f>'610'!O77</f>
        <v>377000</v>
      </c>
      <c r="M11" s="284">
        <f>'610'!P77</f>
        <v>0</v>
      </c>
      <c r="N11" s="284">
        <f>'610'!Q77</f>
        <v>0</v>
      </c>
      <c r="O11" s="285">
        <f t="shared" si="0"/>
        <v>4546000</v>
      </c>
      <c r="P11" s="286"/>
      <c r="Q11" s="287">
        <f>'610'!D77-O11</f>
        <v>0</v>
      </c>
    </row>
    <row r="12" spans="1:256">
      <c r="A12" s="283">
        <v>611</v>
      </c>
      <c r="B12" s="283" t="s">
        <v>969</v>
      </c>
      <c r="C12" s="284">
        <f>'611'!F77</f>
        <v>4690000</v>
      </c>
      <c r="D12" s="284">
        <f>'611'!G77</f>
        <v>1563000</v>
      </c>
      <c r="E12" s="284">
        <f>'611'!H77</f>
        <v>1563000</v>
      </c>
      <c r="F12" s="284">
        <f>'611'!I77</f>
        <v>1563000</v>
      </c>
      <c r="G12" s="284">
        <f>'611'!J77</f>
        <v>1563000</v>
      </c>
      <c r="H12" s="284">
        <f>'611'!K77</f>
        <v>1563000</v>
      </c>
      <c r="I12" s="284">
        <f>'611'!L77</f>
        <v>1563000</v>
      </c>
      <c r="J12" s="284">
        <f>'611'!M77</f>
        <v>1563000</v>
      </c>
      <c r="K12" s="284">
        <f>'611'!N77</f>
        <v>1563000</v>
      </c>
      <c r="L12" s="284">
        <f>'611'!O77</f>
        <v>1568000</v>
      </c>
      <c r="M12" s="284">
        <f>'611'!P77</f>
        <v>0</v>
      </c>
      <c r="N12" s="284">
        <f>'611'!Q77</f>
        <v>0</v>
      </c>
      <c r="O12" s="285">
        <f t="shared" si="0"/>
        <v>18762000</v>
      </c>
      <c r="P12" s="286"/>
      <c r="Q12" s="287">
        <f>'611'!D77-O12</f>
        <v>0</v>
      </c>
    </row>
    <row r="13" spans="1:256">
      <c r="A13" s="283">
        <v>612</v>
      </c>
      <c r="B13" s="283" t="s">
        <v>970</v>
      </c>
      <c r="C13" s="284">
        <f>'612'!F77</f>
        <v>1395000</v>
      </c>
      <c r="D13" s="284">
        <f>'612'!G77</f>
        <v>465000</v>
      </c>
      <c r="E13" s="284">
        <f>'612'!H77</f>
        <v>465000</v>
      </c>
      <c r="F13" s="284">
        <f>'612'!I77</f>
        <v>465000</v>
      </c>
      <c r="G13" s="284">
        <f>'612'!J77</f>
        <v>465000</v>
      </c>
      <c r="H13" s="284">
        <f>'612'!K77</f>
        <v>465000</v>
      </c>
      <c r="I13" s="284">
        <f>'612'!L77</f>
        <v>465000</v>
      </c>
      <c r="J13" s="284">
        <f>'612'!M77</f>
        <v>465000</v>
      </c>
      <c r="K13" s="284">
        <f>'612'!N77</f>
        <v>465000</v>
      </c>
      <c r="L13" s="284">
        <f>'612'!O77</f>
        <v>466000</v>
      </c>
      <c r="M13" s="284">
        <f>'612'!P77</f>
        <v>0</v>
      </c>
      <c r="N13" s="284">
        <f>'612'!Q77</f>
        <v>0</v>
      </c>
      <c r="O13" s="285">
        <f t="shared" si="0"/>
        <v>5581000</v>
      </c>
      <c r="P13" s="286"/>
      <c r="Q13" s="287">
        <f>'612'!D77-O13</f>
        <v>0</v>
      </c>
    </row>
    <row r="14" spans="1:256">
      <c r="A14" s="283">
        <v>613</v>
      </c>
      <c r="B14" s="283" t="s">
        <v>971</v>
      </c>
      <c r="C14" s="284">
        <f>'613'!F77</f>
        <v>818000</v>
      </c>
      <c r="D14" s="284">
        <f>'613'!G77</f>
        <v>273000</v>
      </c>
      <c r="E14" s="284">
        <f>'613'!H77</f>
        <v>273000</v>
      </c>
      <c r="F14" s="284">
        <f>'613'!I77</f>
        <v>273000</v>
      </c>
      <c r="G14" s="284">
        <f>'613'!J77</f>
        <v>273000</v>
      </c>
      <c r="H14" s="284">
        <f>'613'!K77</f>
        <v>273000</v>
      </c>
      <c r="I14" s="284">
        <f>'613'!L77</f>
        <v>273000</v>
      </c>
      <c r="J14" s="284">
        <f>'613'!M77</f>
        <v>273000</v>
      </c>
      <c r="K14" s="284">
        <f>'613'!N77</f>
        <v>273000</v>
      </c>
      <c r="L14" s="284">
        <f>'613'!O77</f>
        <v>269000</v>
      </c>
      <c r="M14" s="284">
        <f>'613'!P77</f>
        <v>0</v>
      </c>
      <c r="N14" s="284">
        <f>'613'!Q77</f>
        <v>0</v>
      </c>
      <c r="O14" s="285">
        <f t="shared" si="0"/>
        <v>3271000</v>
      </c>
      <c r="P14" s="286"/>
      <c r="Q14" s="287">
        <f>'613'!D77-O14</f>
        <v>0</v>
      </c>
    </row>
    <row r="15" spans="1:256">
      <c r="A15" s="283">
        <v>614</v>
      </c>
      <c r="B15" s="283" t="s">
        <v>972</v>
      </c>
      <c r="C15" s="284">
        <f>'614'!F77</f>
        <v>1530000</v>
      </c>
      <c r="D15" s="284">
        <f>'614'!G77</f>
        <v>510000</v>
      </c>
      <c r="E15" s="284">
        <f>'614'!H77</f>
        <v>510000</v>
      </c>
      <c r="F15" s="284">
        <f>'614'!I77</f>
        <v>510000</v>
      </c>
      <c r="G15" s="284">
        <f>'614'!J77</f>
        <v>510000</v>
      </c>
      <c r="H15" s="284">
        <f>'614'!K77</f>
        <v>510000</v>
      </c>
      <c r="I15" s="284">
        <f>'614'!L77</f>
        <v>510000</v>
      </c>
      <c r="J15" s="284">
        <f>'614'!M77</f>
        <v>510000</v>
      </c>
      <c r="K15" s="284">
        <f>'614'!N77</f>
        <v>510000</v>
      </c>
      <c r="L15" s="284">
        <f>'614'!O77</f>
        <v>508000</v>
      </c>
      <c r="M15" s="284">
        <f>'614'!P77</f>
        <v>0</v>
      </c>
      <c r="N15" s="284">
        <f>'614'!Q77</f>
        <v>0</v>
      </c>
      <c r="O15" s="285">
        <f t="shared" si="0"/>
        <v>6118000</v>
      </c>
      <c r="P15" s="286"/>
      <c r="Q15" s="287">
        <f>'614'!D77-O15</f>
        <v>0</v>
      </c>
    </row>
    <row r="16" spans="1:256">
      <c r="A16" s="283">
        <v>615</v>
      </c>
      <c r="B16" s="283" t="s">
        <v>973</v>
      </c>
      <c r="C16" s="284">
        <f>'615'!F77</f>
        <v>1138000</v>
      </c>
      <c r="D16" s="284">
        <f>'615'!G77</f>
        <v>379000</v>
      </c>
      <c r="E16" s="284">
        <f>'615'!H77</f>
        <v>379000</v>
      </c>
      <c r="F16" s="284">
        <f>'615'!I77</f>
        <v>379000</v>
      </c>
      <c r="G16" s="284">
        <f>'615'!J77</f>
        <v>379000</v>
      </c>
      <c r="H16" s="284">
        <f>'615'!K77</f>
        <v>379000</v>
      </c>
      <c r="I16" s="284">
        <f>'615'!L77</f>
        <v>379000</v>
      </c>
      <c r="J16" s="284">
        <f>'615'!M77</f>
        <v>379000</v>
      </c>
      <c r="K16" s="284">
        <f>'615'!N77</f>
        <v>379000</v>
      </c>
      <c r="L16" s="284">
        <f>'615'!O77</f>
        <v>381000</v>
      </c>
      <c r="M16" s="284">
        <f>'615'!P77</f>
        <v>0</v>
      </c>
      <c r="N16" s="284">
        <f>'615'!Q77</f>
        <v>0</v>
      </c>
      <c r="O16" s="285">
        <f t="shared" si="0"/>
        <v>4551000</v>
      </c>
      <c r="P16" s="286"/>
      <c r="Q16" s="287">
        <f>'615'!D77-O16</f>
        <v>0</v>
      </c>
    </row>
    <row r="17" spans="1:19" customFormat="1">
      <c r="A17" s="283">
        <v>616</v>
      </c>
      <c r="B17" s="283" t="s">
        <v>974</v>
      </c>
      <c r="C17" s="284">
        <f>'616'!F77</f>
        <v>1277000</v>
      </c>
      <c r="D17" s="284">
        <f>'616'!G77</f>
        <v>426000</v>
      </c>
      <c r="E17" s="284">
        <f>'616'!H77</f>
        <v>426000</v>
      </c>
      <c r="F17" s="284">
        <f>'616'!I77</f>
        <v>426000</v>
      </c>
      <c r="G17" s="284">
        <f>'616'!J77</f>
        <v>426000</v>
      </c>
      <c r="H17" s="284">
        <f>'616'!K77</f>
        <v>426000</v>
      </c>
      <c r="I17" s="284">
        <f>'616'!L77</f>
        <v>426000</v>
      </c>
      <c r="J17" s="284">
        <f>'616'!M77</f>
        <v>426000</v>
      </c>
      <c r="K17" s="284">
        <f>'616'!N77</f>
        <v>426000</v>
      </c>
      <c r="L17" s="284">
        <f>'616'!O77</f>
        <v>422000</v>
      </c>
      <c r="M17" s="284">
        <f>'616'!P77</f>
        <v>0</v>
      </c>
      <c r="N17" s="284">
        <f>'616'!Q77</f>
        <v>0</v>
      </c>
      <c r="O17" s="285">
        <f t="shared" si="0"/>
        <v>5107000</v>
      </c>
      <c r="P17" s="289"/>
      <c r="Q17" s="287">
        <f>'616'!D77-O17</f>
        <v>0</v>
      </c>
      <c r="R17" s="290"/>
      <c r="S17" s="302"/>
    </row>
    <row r="18" spans="1:19" customFormat="1">
      <c r="A18" s="283">
        <v>617</v>
      </c>
      <c r="B18" s="283" t="s">
        <v>975</v>
      </c>
      <c r="C18" s="284">
        <f>'617'!F77</f>
        <v>3529000</v>
      </c>
      <c r="D18" s="284">
        <f>'617'!G77</f>
        <v>1177000</v>
      </c>
      <c r="E18" s="284">
        <f>'617'!H77</f>
        <v>1177000</v>
      </c>
      <c r="F18" s="284">
        <f>'617'!I77</f>
        <v>1177000</v>
      </c>
      <c r="G18" s="284">
        <f>'617'!J77</f>
        <v>1177000</v>
      </c>
      <c r="H18" s="284">
        <f>'617'!K77</f>
        <v>1177000</v>
      </c>
      <c r="I18" s="284">
        <f>'617'!L77</f>
        <v>1177000</v>
      </c>
      <c r="J18" s="284">
        <f>'617'!M77</f>
        <v>1177000</v>
      </c>
      <c r="K18" s="284">
        <f>'617'!N77</f>
        <v>1177000</v>
      </c>
      <c r="L18" s="284">
        <f>'617'!O77</f>
        <v>1168000</v>
      </c>
      <c r="M18" s="284">
        <f>'617'!P77</f>
        <v>0</v>
      </c>
      <c r="N18" s="284">
        <f>'617'!Q77</f>
        <v>0</v>
      </c>
      <c r="O18" s="285">
        <f t="shared" si="0"/>
        <v>14113000</v>
      </c>
      <c r="P18" s="289"/>
      <c r="Q18" s="287">
        <f>'617'!D77-O18</f>
        <v>0</v>
      </c>
      <c r="R18" s="290"/>
      <c r="S18" s="302"/>
    </row>
    <row r="19" spans="1:19" customFormat="1">
      <c r="A19" s="283">
        <v>618</v>
      </c>
      <c r="B19" s="283" t="s">
        <v>976</v>
      </c>
      <c r="C19" s="284">
        <f>'618'!F77</f>
        <v>7550000</v>
      </c>
      <c r="D19" s="284">
        <f>'618'!G77</f>
        <v>2506000</v>
      </c>
      <c r="E19" s="284">
        <f>'618'!H77</f>
        <v>2506000</v>
      </c>
      <c r="F19" s="284">
        <f>'618'!I77</f>
        <v>2506000</v>
      </c>
      <c r="G19" s="284">
        <f>'618'!J77</f>
        <v>2506000</v>
      </c>
      <c r="H19" s="284">
        <f>'618'!K77</f>
        <v>2506000</v>
      </c>
      <c r="I19" s="284">
        <f>'618'!L77</f>
        <v>2506000</v>
      </c>
      <c r="J19" s="284">
        <f>'618'!M77</f>
        <v>2506000</v>
      </c>
      <c r="K19" s="284">
        <f>'618'!N77</f>
        <v>2506000</v>
      </c>
      <c r="L19" s="284">
        <f>'618'!O77</f>
        <v>2499000</v>
      </c>
      <c r="M19" s="284">
        <f>'618'!P77</f>
        <v>0</v>
      </c>
      <c r="N19" s="284">
        <f>'618'!Q77</f>
        <v>0</v>
      </c>
      <c r="O19" s="285">
        <f t="shared" si="0"/>
        <v>30097000</v>
      </c>
      <c r="P19" s="289"/>
      <c r="Q19" s="287">
        <f>'618'!D77-O19</f>
        <v>0</v>
      </c>
      <c r="R19" s="290"/>
      <c r="S19" s="302"/>
    </row>
    <row r="20" spans="1:19" customFormat="1">
      <c r="A20" s="283">
        <v>619</v>
      </c>
      <c r="B20" s="283" t="s">
        <v>977</v>
      </c>
      <c r="C20" s="284">
        <f>'619'!F77</f>
        <v>3295000</v>
      </c>
      <c r="D20" s="284">
        <f>'619'!G77</f>
        <v>1075000</v>
      </c>
      <c r="E20" s="284">
        <f>'619'!H77</f>
        <v>1075000</v>
      </c>
      <c r="F20" s="284">
        <f>'619'!I77</f>
        <v>1075000</v>
      </c>
      <c r="G20" s="284">
        <f>'619'!J77</f>
        <v>1075000</v>
      </c>
      <c r="H20" s="284">
        <f>'619'!K77</f>
        <v>1075000</v>
      </c>
      <c r="I20" s="284">
        <f>'619'!L77</f>
        <v>1075000</v>
      </c>
      <c r="J20" s="284">
        <f>'619'!M77</f>
        <v>1075000</v>
      </c>
      <c r="K20" s="284">
        <f>'619'!N77</f>
        <v>1075000</v>
      </c>
      <c r="L20" s="284">
        <f>'619'!O77</f>
        <v>1076000</v>
      </c>
      <c r="M20" s="284">
        <f>'619'!P77</f>
        <v>0</v>
      </c>
      <c r="N20" s="284">
        <f>'619'!Q77</f>
        <v>0</v>
      </c>
      <c r="O20" s="285">
        <f t="shared" si="0"/>
        <v>12971000</v>
      </c>
      <c r="P20" s="289"/>
      <c r="Q20" s="287">
        <f>'619'!D77-O20</f>
        <v>0</v>
      </c>
      <c r="R20" s="290"/>
      <c r="S20" s="302"/>
    </row>
    <row r="21" spans="1:19" customFormat="1">
      <c r="A21" s="283">
        <v>620</v>
      </c>
      <c r="B21" s="283" t="s">
        <v>978</v>
      </c>
      <c r="C21" s="284">
        <f>'620'!F77</f>
        <v>1331000</v>
      </c>
      <c r="D21" s="284">
        <f>'620'!G77</f>
        <v>432000</v>
      </c>
      <c r="E21" s="284">
        <f>'620'!H77</f>
        <v>432000</v>
      </c>
      <c r="F21" s="284">
        <f>'620'!I77</f>
        <v>432000</v>
      </c>
      <c r="G21" s="284">
        <f>'620'!J77</f>
        <v>432000</v>
      </c>
      <c r="H21" s="284">
        <f>'620'!K77</f>
        <v>432000</v>
      </c>
      <c r="I21" s="284">
        <f>'620'!L77</f>
        <v>432000</v>
      </c>
      <c r="J21" s="284">
        <f>'620'!M77</f>
        <v>432000</v>
      </c>
      <c r="K21" s="284">
        <f>'620'!N77</f>
        <v>432000</v>
      </c>
      <c r="L21" s="284">
        <f>'620'!O77</f>
        <v>435000</v>
      </c>
      <c r="M21" s="284">
        <f>'620'!P77</f>
        <v>0</v>
      </c>
      <c r="N21" s="284">
        <f>'620'!Q77</f>
        <v>0</v>
      </c>
      <c r="O21" s="285">
        <f t="shared" si="0"/>
        <v>5222000</v>
      </c>
      <c r="P21" s="289"/>
      <c r="Q21" s="287">
        <f>'620'!D77-O21</f>
        <v>0</v>
      </c>
      <c r="R21" s="290"/>
      <c r="S21" s="302"/>
    </row>
    <row r="22" spans="1:19" customFormat="1">
      <c r="A22" s="283">
        <v>621</v>
      </c>
      <c r="B22" s="283" t="s">
        <v>979</v>
      </c>
      <c r="C22" s="284">
        <f>'621'!F77</f>
        <v>2652000</v>
      </c>
      <c r="D22" s="284">
        <f>'621'!G77</f>
        <v>863000</v>
      </c>
      <c r="E22" s="284">
        <f>'621'!H77</f>
        <v>863000</v>
      </c>
      <c r="F22" s="284">
        <f>'621'!I77</f>
        <v>863000</v>
      </c>
      <c r="G22" s="284">
        <f>'621'!J77</f>
        <v>863000</v>
      </c>
      <c r="H22" s="284">
        <f>'621'!K77</f>
        <v>863000</v>
      </c>
      <c r="I22" s="284">
        <f>'621'!L77</f>
        <v>863000</v>
      </c>
      <c r="J22" s="284">
        <f>'621'!M77</f>
        <v>863000</v>
      </c>
      <c r="K22" s="284">
        <f>'621'!N77</f>
        <v>863000</v>
      </c>
      <c r="L22" s="284">
        <f>'621'!O77</f>
        <v>861000</v>
      </c>
      <c r="M22" s="284">
        <f>'621'!P77</f>
        <v>0</v>
      </c>
      <c r="N22" s="284">
        <f>'621'!Q77</f>
        <v>0</v>
      </c>
      <c r="O22" s="285">
        <f t="shared" si="0"/>
        <v>10417000</v>
      </c>
      <c r="P22" s="289"/>
      <c r="Q22" s="287">
        <f>'621'!D77-O22</f>
        <v>0</v>
      </c>
      <c r="R22" s="290"/>
      <c r="S22" s="302"/>
    </row>
    <row r="23" spans="1:19" customFormat="1">
      <c r="A23" s="283">
        <v>622</v>
      </c>
      <c r="B23" s="283" t="s">
        <v>980</v>
      </c>
      <c r="C23" s="284">
        <f>'622'!F77</f>
        <v>1549000</v>
      </c>
      <c r="D23" s="284">
        <f>'622'!G77</f>
        <v>516000</v>
      </c>
      <c r="E23" s="284">
        <f>'622'!H77</f>
        <v>516000</v>
      </c>
      <c r="F23" s="284">
        <f>'622'!I77</f>
        <v>516000</v>
      </c>
      <c r="G23" s="284">
        <f>'622'!J77</f>
        <v>516000</v>
      </c>
      <c r="H23" s="284">
        <f>'622'!K77</f>
        <v>516000</v>
      </c>
      <c r="I23" s="284">
        <f>'622'!L77</f>
        <v>516000</v>
      </c>
      <c r="J23" s="284">
        <f>'622'!M77</f>
        <v>516000</v>
      </c>
      <c r="K23" s="284">
        <f>'622'!N77</f>
        <v>516000</v>
      </c>
      <c r="L23" s="284">
        <f>'622'!O77</f>
        <v>517000</v>
      </c>
      <c r="M23" s="284">
        <f>'622'!P77</f>
        <v>0</v>
      </c>
      <c r="N23" s="284">
        <f>'622'!Q77</f>
        <v>0</v>
      </c>
      <c r="O23" s="285">
        <f t="shared" si="0"/>
        <v>6194000</v>
      </c>
      <c r="P23" s="289"/>
      <c r="Q23" s="287">
        <f>'622'!D77-O23</f>
        <v>0</v>
      </c>
      <c r="R23" s="290"/>
      <c r="S23" s="302"/>
    </row>
    <row r="24" spans="1:19" customFormat="1">
      <c r="A24" s="283">
        <v>623</v>
      </c>
      <c r="B24" s="283" t="s">
        <v>981</v>
      </c>
      <c r="C24" s="284">
        <f>'623'!F77</f>
        <v>3113000</v>
      </c>
      <c r="D24" s="284">
        <f>'623'!G77</f>
        <v>1006000</v>
      </c>
      <c r="E24" s="284">
        <f>'623'!H77</f>
        <v>1006000</v>
      </c>
      <c r="F24" s="284">
        <f>'623'!I77</f>
        <v>1006000</v>
      </c>
      <c r="G24" s="284">
        <f>'623'!J77</f>
        <v>1006000</v>
      </c>
      <c r="H24" s="284">
        <f>'623'!K77</f>
        <v>1006000</v>
      </c>
      <c r="I24" s="284">
        <f>'623'!L77</f>
        <v>1006000</v>
      </c>
      <c r="J24" s="284">
        <f>'623'!M77</f>
        <v>1006000</v>
      </c>
      <c r="K24" s="284">
        <f>'623'!N77</f>
        <v>1006000</v>
      </c>
      <c r="L24" s="284">
        <f>'623'!O77</f>
        <v>1004000</v>
      </c>
      <c r="M24" s="284">
        <f>'623'!P77</f>
        <v>0</v>
      </c>
      <c r="N24" s="284">
        <f>'623'!Q77</f>
        <v>0</v>
      </c>
      <c r="O24" s="285">
        <f t="shared" si="0"/>
        <v>12165000</v>
      </c>
      <c r="P24" s="289"/>
      <c r="Q24" s="287">
        <f>'623'!D77-O24</f>
        <v>0</v>
      </c>
      <c r="R24" s="290"/>
      <c r="S24" s="302"/>
    </row>
    <row r="25" spans="1:19" customFormat="1">
      <c r="A25" s="283">
        <v>624</v>
      </c>
      <c r="B25" s="283" t="s">
        <v>982</v>
      </c>
      <c r="C25" s="284">
        <f>'624'!F77</f>
        <v>3547000</v>
      </c>
      <c r="D25" s="284">
        <f>'624'!G77</f>
        <v>1182000</v>
      </c>
      <c r="E25" s="284">
        <f>'624'!H77</f>
        <v>1182000</v>
      </c>
      <c r="F25" s="284">
        <f>'624'!I77</f>
        <v>1182000</v>
      </c>
      <c r="G25" s="284">
        <f>'624'!J77</f>
        <v>1182000</v>
      </c>
      <c r="H25" s="284">
        <f>'624'!K77</f>
        <v>1182000</v>
      </c>
      <c r="I25" s="284">
        <f>'624'!L77</f>
        <v>1182000</v>
      </c>
      <c r="J25" s="284">
        <f>'624'!M77</f>
        <v>1182000</v>
      </c>
      <c r="K25" s="284">
        <f>'624'!N77</f>
        <v>1182000</v>
      </c>
      <c r="L25" s="284">
        <f>'624'!O77</f>
        <v>1182000</v>
      </c>
      <c r="M25" s="284">
        <f>'624'!P77</f>
        <v>0</v>
      </c>
      <c r="N25" s="284">
        <f>'624'!Q77</f>
        <v>0</v>
      </c>
      <c r="O25" s="285">
        <f t="shared" si="0"/>
        <v>14185000</v>
      </c>
      <c r="P25" s="289"/>
      <c r="Q25" s="287">
        <f>'624'!D77-O25</f>
        <v>0</v>
      </c>
      <c r="R25" s="290"/>
      <c r="S25" s="302"/>
    </row>
    <row r="26" spans="1:19" customFormat="1">
      <c r="A26" s="283">
        <v>625</v>
      </c>
      <c r="B26" s="283" t="s">
        <v>983</v>
      </c>
      <c r="C26" s="284">
        <f>'625'!F77</f>
        <v>823000</v>
      </c>
      <c r="D26" s="284">
        <f>'625'!G77</f>
        <v>274000</v>
      </c>
      <c r="E26" s="284">
        <f>'625'!H77</f>
        <v>274000</v>
      </c>
      <c r="F26" s="284">
        <f>'625'!I77</f>
        <v>274000</v>
      </c>
      <c r="G26" s="284">
        <f>'625'!J77</f>
        <v>274000</v>
      </c>
      <c r="H26" s="284">
        <f>'625'!K77</f>
        <v>274000</v>
      </c>
      <c r="I26" s="284">
        <f>'625'!L77</f>
        <v>274000</v>
      </c>
      <c r="J26" s="284">
        <f>'625'!M77</f>
        <v>274000</v>
      </c>
      <c r="K26" s="284">
        <f>'625'!N77</f>
        <v>274000</v>
      </c>
      <c r="L26" s="284">
        <f>'625'!O77</f>
        <v>273000</v>
      </c>
      <c r="M26" s="284">
        <f>'625'!P77</f>
        <v>0</v>
      </c>
      <c r="N26" s="284">
        <f>'625'!Q77</f>
        <v>0</v>
      </c>
      <c r="O26" s="285">
        <f t="shared" si="0"/>
        <v>3288000</v>
      </c>
      <c r="P26" s="289"/>
      <c r="Q26" s="287">
        <f>'625'!D77-O26</f>
        <v>0</v>
      </c>
      <c r="R26" s="290"/>
      <c r="S26" s="302"/>
    </row>
    <row r="27" spans="1:19" customFormat="1">
      <c r="A27" s="283">
        <v>626</v>
      </c>
      <c r="B27" s="283" t="s">
        <v>984</v>
      </c>
      <c r="C27" s="284">
        <f>'626'!F77</f>
        <v>959000</v>
      </c>
      <c r="D27" s="284">
        <f>'626'!G77</f>
        <v>320000</v>
      </c>
      <c r="E27" s="284">
        <f>'626'!H77</f>
        <v>320000</v>
      </c>
      <c r="F27" s="284">
        <f>'626'!I77</f>
        <v>320000</v>
      </c>
      <c r="G27" s="284">
        <f>'626'!J77</f>
        <v>320000</v>
      </c>
      <c r="H27" s="284">
        <f>'626'!K77</f>
        <v>320000</v>
      </c>
      <c r="I27" s="284">
        <f>'626'!L77</f>
        <v>320000</v>
      </c>
      <c r="J27" s="284">
        <f>'626'!M77</f>
        <v>320000</v>
      </c>
      <c r="K27" s="284">
        <f>'626'!N77</f>
        <v>320000</v>
      </c>
      <c r="L27" s="284">
        <f>'626'!O77</f>
        <v>318000</v>
      </c>
      <c r="M27" s="284">
        <f>'626'!P77</f>
        <v>0</v>
      </c>
      <c r="N27" s="284">
        <f>'626'!Q77</f>
        <v>0</v>
      </c>
      <c r="O27" s="285">
        <f t="shared" si="0"/>
        <v>3837000</v>
      </c>
      <c r="P27" s="289"/>
      <c r="Q27" s="287">
        <f>'626'!D77-O27</f>
        <v>0</v>
      </c>
      <c r="R27" s="290"/>
      <c r="S27" s="302"/>
    </row>
    <row r="28" spans="1:19" customFormat="1">
      <c r="A28" s="283">
        <v>627</v>
      </c>
      <c r="B28" s="283" t="s">
        <v>985</v>
      </c>
      <c r="C28" s="284">
        <f>'627'!F77</f>
        <v>332000</v>
      </c>
      <c r="D28" s="284">
        <f>'627'!G77</f>
        <v>111000</v>
      </c>
      <c r="E28" s="284">
        <f>'627'!H77</f>
        <v>111000</v>
      </c>
      <c r="F28" s="284">
        <f>'627'!I77</f>
        <v>111000</v>
      </c>
      <c r="G28" s="284">
        <f>'627'!J77</f>
        <v>111000</v>
      </c>
      <c r="H28" s="284">
        <f>'627'!K77</f>
        <v>111000</v>
      </c>
      <c r="I28" s="284">
        <f>'627'!L77</f>
        <v>111000</v>
      </c>
      <c r="J28" s="284">
        <f>'627'!M77</f>
        <v>111000</v>
      </c>
      <c r="K28" s="284">
        <f>'627'!N77</f>
        <v>111000</v>
      </c>
      <c r="L28" s="284">
        <f>'627'!O77</f>
        <v>108000</v>
      </c>
      <c r="M28" s="284">
        <f>'627'!P77</f>
        <v>0</v>
      </c>
      <c r="N28" s="284">
        <f>'627'!Q77</f>
        <v>0</v>
      </c>
      <c r="O28" s="285">
        <f t="shared" si="0"/>
        <v>1328000</v>
      </c>
      <c r="P28" s="289"/>
      <c r="Q28" s="287">
        <f>'627'!D77-O28</f>
        <v>0</v>
      </c>
      <c r="R28" s="290"/>
      <c r="S28" s="302"/>
    </row>
    <row r="29" spans="1:19" customFormat="1">
      <c r="A29" s="283">
        <v>628</v>
      </c>
      <c r="B29" s="283" t="s">
        <v>986</v>
      </c>
      <c r="C29" s="284">
        <f>'628'!F77</f>
        <v>891000</v>
      </c>
      <c r="D29" s="284">
        <f>'628'!G77</f>
        <v>297000</v>
      </c>
      <c r="E29" s="284">
        <f>'628'!H77</f>
        <v>297000</v>
      </c>
      <c r="F29" s="284">
        <f>'628'!I77</f>
        <v>297000</v>
      </c>
      <c r="G29" s="284">
        <f>'628'!J77</f>
        <v>297000</v>
      </c>
      <c r="H29" s="284">
        <f>'628'!K77</f>
        <v>297000</v>
      </c>
      <c r="I29" s="284">
        <f>'628'!L77</f>
        <v>297000</v>
      </c>
      <c r="J29" s="284">
        <f>'628'!M77</f>
        <v>297000</v>
      </c>
      <c r="K29" s="284">
        <f>'628'!N77</f>
        <v>297000</v>
      </c>
      <c r="L29" s="284">
        <f>'628'!O77</f>
        <v>293000</v>
      </c>
      <c r="M29" s="284">
        <f>'628'!P77</f>
        <v>0</v>
      </c>
      <c r="N29" s="284">
        <f>'628'!Q77</f>
        <v>0</v>
      </c>
      <c r="O29" s="285">
        <f t="shared" si="0"/>
        <v>3560000</v>
      </c>
      <c r="P29" s="289"/>
      <c r="Q29" s="287">
        <f>'628'!D77-O29</f>
        <v>0</v>
      </c>
      <c r="R29" s="290"/>
      <c r="S29" s="302"/>
    </row>
    <row r="30" spans="1:19" customFormat="1">
      <c r="A30" s="283">
        <v>629</v>
      </c>
      <c r="B30" s="283" t="s">
        <v>987</v>
      </c>
      <c r="C30" s="284">
        <f>'629'!F77</f>
        <v>1034000</v>
      </c>
      <c r="D30" s="284">
        <f>'629'!G77</f>
        <v>344000</v>
      </c>
      <c r="E30" s="284">
        <f>'629'!H77</f>
        <v>344000</v>
      </c>
      <c r="F30" s="284">
        <f>'629'!I77</f>
        <v>344000</v>
      </c>
      <c r="G30" s="284">
        <f>'629'!J77</f>
        <v>344000</v>
      </c>
      <c r="H30" s="284">
        <f>'629'!K77</f>
        <v>344000</v>
      </c>
      <c r="I30" s="284">
        <f>'629'!L77</f>
        <v>344000</v>
      </c>
      <c r="J30" s="284">
        <f>'629'!M77</f>
        <v>344000</v>
      </c>
      <c r="K30" s="284">
        <f>'629'!N77</f>
        <v>344000</v>
      </c>
      <c r="L30" s="284">
        <f>'629'!O77</f>
        <v>349000</v>
      </c>
      <c r="M30" s="284">
        <f>'629'!P77</f>
        <v>0</v>
      </c>
      <c r="N30" s="284">
        <f>'629'!Q77</f>
        <v>0</v>
      </c>
      <c r="O30" s="285">
        <f t="shared" si="0"/>
        <v>4135000</v>
      </c>
      <c r="P30" s="289"/>
      <c r="Q30" s="287">
        <f>'629'!D77-O30</f>
        <v>0</v>
      </c>
      <c r="R30" s="290"/>
      <c r="S30" s="302"/>
    </row>
    <row r="31" spans="1:19" customFormat="1">
      <c r="A31" s="283">
        <v>630</v>
      </c>
      <c r="B31" s="283" t="s">
        <v>988</v>
      </c>
      <c r="C31" s="284">
        <f>'630'!F77</f>
        <v>720000</v>
      </c>
      <c r="D31" s="284">
        <f>'630'!G77</f>
        <v>240000</v>
      </c>
      <c r="E31" s="284">
        <f>'630'!H77</f>
        <v>240000</v>
      </c>
      <c r="F31" s="284">
        <f>'630'!I77</f>
        <v>240000</v>
      </c>
      <c r="G31" s="284">
        <f>'630'!J77</f>
        <v>240000</v>
      </c>
      <c r="H31" s="284">
        <f>'630'!K77</f>
        <v>240000</v>
      </c>
      <c r="I31" s="284">
        <f>'630'!L77</f>
        <v>240000</v>
      </c>
      <c r="J31" s="284">
        <f>'630'!M77</f>
        <v>240000</v>
      </c>
      <c r="K31" s="284">
        <f>'630'!N77</f>
        <v>240000</v>
      </c>
      <c r="L31" s="284">
        <f>'630'!O77</f>
        <v>241000</v>
      </c>
      <c r="M31" s="284">
        <f>'630'!P77</f>
        <v>0</v>
      </c>
      <c r="N31" s="284">
        <f>'630'!Q77</f>
        <v>0</v>
      </c>
      <c r="O31" s="285">
        <f t="shared" si="0"/>
        <v>2881000</v>
      </c>
      <c r="P31" s="289"/>
      <c r="Q31" s="287">
        <f>'630'!D77-O31</f>
        <v>0</v>
      </c>
      <c r="R31" s="290"/>
      <c r="S31" s="302"/>
    </row>
    <row r="32" spans="1:19" customFormat="1">
      <c r="A32" s="283">
        <v>631</v>
      </c>
      <c r="B32" s="283" t="s">
        <v>989</v>
      </c>
      <c r="C32" s="284">
        <f>'631'!F77</f>
        <v>511000</v>
      </c>
      <c r="D32" s="284">
        <f>'631'!G77</f>
        <v>170000</v>
      </c>
      <c r="E32" s="284">
        <f>'631'!H77</f>
        <v>170000</v>
      </c>
      <c r="F32" s="284">
        <f>'631'!I77</f>
        <v>170000</v>
      </c>
      <c r="G32" s="284">
        <f>'631'!J77</f>
        <v>170000</v>
      </c>
      <c r="H32" s="284">
        <f>'631'!K77</f>
        <v>170000</v>
      </c>
      <c r="I32" s="284">
        <f>'631'!L77</f>
        <v>170000</v>
      </c>
      <c r="J32" s="284">
        <f>'631'!M77</f>
        <v>170000</v>
      </c>
      <c r="K32" s="284">
        <f>'631'!N77</f>
        <v>170000</v>
      </c>
      <c r="L32" s="284">
        <f>'631'!O77</f>
        <v>174000</v>
      </c>
      <c r="M32" s="284">
        <f>'631'!P77</f>
        <v>0</v>
      </c>
      <c r="N32" s="284">
        <f>'631'!Q77</f>
        <v>0</v>
      </c>
      <c r="O32" s="285">
        <f t="shared" si="0"/>
        <v>2045000</v>
      </c>
      <c r="P32" s="291"/>
      <c r="Q32" s="287">
        <f>'631'!D77-O32</f>
        <v>0</v>
      </c>
      <c r="R32" s="290"/>
      <c r="S32" s="302"/>
    </row>
    <row r="33" spans="1:19" customFormat="1">
      <c r="A33" s="283">
        <v>632</v>
      </c>
      <c r="B33" s="283" t="s">
        <v>990</v>
      </c>
      <c r="C33" s="284">
        <f>'632'!F77</f>
        <v>731000</v>
      </c>
      <c r="D33" s="284">
        <f>'632'!G77</f>
        <v>243000</v>
      </c>
      <c r="E33" s="284">
        <f>'632'!H77</f>
        <v>243000</v>
      </c>
      <c r="F33" s="284">
        <f>'632'!I77</f>
        <v>243000</v>
      </c>
      <c r="G33" s="284">
        <f>'632'!J77</f>
        <v>243000</v>
      </c>
      <c r="H33" s="284">
        <f>'632'!K77</f>
        <v>243000</v>
      </c>
      <c r="I33" s="284">
        <f>'632'!L77</f>
        <v>243000</v>
      </c>
      <c r="J33" s="284">
        <f>'632'!M77</f>
        <v>243000</v>
      </c>
      <c r="K33" s="284">
        <f>'632'!N77</f>
        <v>243000</v>
      </c>
      <c r="L33" s="284">
        <f>'632'!O77</f>
        <v>248000</v>
      </c>
      <c r="M33" s="284">
        <f>'632'!P77</f>
        <v>0</v>
      </c>
      <c r="N33" s="284">
        <f>'632'!Q77</f>
        <v>0</v>
      </c>
      <c r="O33" s="285">
        <f t="shared" si="0"/>
        <v>2923000</v>
      </c>
      <c r="P33" s="292"/>
      <c r="Q33" s="287">
        <f>'632'!D77-O33</f>
        <v>0</v>
      </c>
      <c r="R33" s="293"/>
      <c r="S33" s="302"/>
    </row>
    <row r="34" spans="1:19" customFormat="1">
      <c r="A34" s="283">
        <v>633</v>
      </c>
      <c r="B34" s="283" t="s">
        <v>991</v>
      </c>
      <c r="C34" s="284">
        <f>'633'!F77</f>
        <v>2873000</v>
      </c>
      <c r="D34" s="284">
        <f>'633'!G77</f>
        <v>952000</v>
      </c>
      <c r="E34" s="284">
        <f>'633'!H77</f>
        <v>952000</v>
      </c>
      <c r="F34" s="284">
        <f>'633'!I77</f>
        <v>952000</v>
      </c>
      <c r="G34" s="284">
        <f>'633'!J77</f>
        <v>952000</v>
      </c>
      <c r="H34" s="284">
        <f>'633'!K77</f>
        <v>952000</v>
      </c>
      <c r="I34" s="284">
        <f>'633'!L77</f>
        <v>952000</v>
      </c>
      <c r="J34" s="284">
        <f>'633'!M77</f>
        <v>952000</v>
      </c>
      <c r="K34" s="284">
        <f>'633'!N77</f>
        <v>952000</v>
      </c>
      <c r="L34" s="284">
        <f>'633'!O77</f>
        <v>940000</v>
      </c>
      <c r="M34" s="284">
        <f>'633'!P77</f>
        <v>0</v>
      </c>
      <c r="N34" s="284">
        <f>'633'!Q77</f>
        <v>0</v>
      </c>
      <c r="O34" s="285">
        <f t="shared" si="0"/>
        <v>11429000</v>
      </c>
      <c r="P34" s="289"/>
      <c r="Q34" s="287">
        <f>'633'!D77-O34</f>
        <v>0</v>
      </c>
      <c r="R34" s="293"/>
      <c r="S34" s="302"/>
    </row>
    <row r="35" spans="1:19" customFormat="1">
      <c r="A35" s="283">
        <v>634</v>
      </c>
      <c r="B35" s="283" t="s">
        <v>992</v>
      </c>
      <c r="C35" s="284">
        <f>'634'!F77</f>
        <v>1230000</v>
      </c>
      <c r="D35" s="284">
        <f>'634'!G77</f>
        <v>410000</v>
      </c>
      <c r="E35" s="284">
        <f>'634'!H77</f>
        <v>410000</v>
      </c>
      <c r="F35" s="284">
        <f>'634'!I77</f>
        <v>410000</v>
      </c>
      <c r="G35" s="284">
        <f>'634'!J77</f>
        <v>410000</v>
      </c>
      <c r="H35" s="284">
        <f>'634'!K77</f>
        <v>410000</v>
      </c>
      <c r="I35" s="284">
        <f>'634'!L77</f>
        <v>410000</v>
      </c>
      <c r="J35" s="284">
        <f>'634'!M77</f>
        <v>410000</v>
      </c>
      <c r="K35" s="284">
        <f>'634'!N77</f>
        <v>410000</v>
      </c>
      <c r="L35" s="284">
        <f>'634'!O77</f>
        <v>407000</v>
      </c>
      <c r="M35" s="284">
        <f>'634'!P77</f>
        <v>0</v>
      </c>
      <c r="N35" s="284">
        <f>'634'!Q77</f>
        <v>0</v>
      </c>
      <c r="O35" s="285">
        <f t="shared" si="0"/>
        <v>4917000</v>
      </c>
      <c r="P35" s="289"/>
      <c r="Q35" s="287">
        <f>'634'!D77-O35</f>
        <v>0</v>
      </c>
      <c r="R35" s="293"/>
      <c r="S35" s="302"/>
    </row>
    <row r="36" spans="1:19" customFormat="1">
      <c r="A36" s="283">
        <v>635</v>
      </c>
      <c r="B36" s="283" t="s">
        <v>993</v>
      </c>
      <c r="C36" s="284">
        <f>'635'!F77</f>
        <v>654000</v>
      </c>
      <c r="D36" s="284">
        <f>'635'!G77</f>
        <v>218000</v>
      </c>
      <c r="E36" s="284">
        <f>'635'!H77</f>
        <v>218000</v>
      </c>
      <c r="F36" s="284">
        <f>'635'!I77</f>
        <v>218000</v>
      </c>
      <c r="G36" s="284">
        <f>'635'!J77</f>
        <v>218000</v>
      </c>
      <c r="H36" s="284">
        <f>'635'!K77</f>
        <v>218000</v>
      </c>
      <c r="I36" s="284">
        <f>'635'!L77</f>
        <v>218000</v>
      </c>
      <c r="J36" s="284">
        <f>'635'!M77</f>
        <v>218000</v>
      </c>
      <c r="K36" s="284">
        <f>'635'!N77</f>
        <v>218000</v>
      </c>
      <c r="L36" s="284">
        <f>'635'!O77</f>
        <v>218000</v>
      </c>
      <c r="M36" s="284">
        <f>'635'!P77</f>
        <v>0</v>
      </c>
      <c r="N36" s="284">
        <f>'635'!Q77</f>
        <v>0</v>
      </c>
      <c r="O36" s="285">
        <f t="shared" si="0"/>
        <v>2616000</v>
      </c>
      <c r="P36" s="289"/>
      <c r="Q36" s="287">
        <f>'635'!D77-O36</f>
        <v>0</v>
      </c>
      <c r="R36" s="290"/>
      <c r="S36" s="302"/>
    </row>
    <row r="37" spans="1:19" customFormat="1">
      <c r="A37" s="283">
        <v>636</v>
      </c>
      <c r="B37" s="283" t="s">
        <v>994</v>
      </c>
      <c r="C37" s="284">
        <f>'636'!F77</f>
        <v>1101000</v>
      </c>
      <c r="D37" s="284">
        <f>'636'!G77</f>
        <v>367000</v>
      </c>
      <c r="E37" s="284">
        <f>'636'!H77</f>
        <v>367000</v>
      </c>
      <c r="F37" s="284">
        <f>'636'!I77</f>
        <v>367000</v>
      </c>
      <c r="G37" s="284">
        <f>'636'!J77</f>
        <v>367000</v>
      </c>
      <c r="H37" s="284">
        <f>'636'!K77</f>
        <v>367000</v>
      </c>
      <c r="I37" s="284">
        <f>'636'!L77</f>
        <v>367000</v>
      </c>
      <c r="J37" s="284">
        <f>'636'!M77</f>
        <v>367000</v>
      </c>
      <c r="K37" s="284">
        <f>'636'!N77</f>
        <v>367000</v>
      </c>
      <c r="L37" s="284">
        <f>'636'!O77</f>
        <v>365000</v>
      </c>
      <c r="M37" s="284">
        <f>'636'!P77</f>
        <v>0</v>
      </c>
      <c r="N37" s="284">
        <f>'636'!Q77</f>
        <v>0</v>
      </c>
      <c r="O37" s="285">
        <f t="shared" si="0"/>
        <v>4402000</v>
      </c>
      <c r="P37" s="289"/>
      <c r="Q37" s="287">
        <f>'636'!D77-O37</f>
        <v>0</v>
      </c>
      <c r="R37" s="290"/>
      <c r="S37" s="302"/>
    </row>
    <row r="38" spans="1:19" customFormat="1">
      <c r="A38" s="283">
        <v>638</v>
      </c>
      <c r="B38" s="283" t="s">
        <v>995</v>
      </c>
      <c r="C38" s="284">
        <f>'638'!F77</f>
        <v>349000</v>
      </c>
      <c r="D38" s="284">
        <f>'638'!G77</f>
        <v>110000</v>
      </c>
      <c r="E38" s="284">
        <f>'638'!H77</f>
        <v>110000</v>
      </c>
      <c r="F38" s="284">
        <f>'638'!I77</f>
        <v>110000</v>
      </c>
      <c r="G38" s="284">
        <f>'638'!J77</f>
        <v>110000</v>
      </c>
      <c r="H38" s="284">
        <f>'638'!K77</f>
        <v>110000</v>
      </c>
      <c r="I38" s="284">
        <f>'638'!L77</f>
        <v>110000</v>
      </c>
      <c r="J38" s="284">
        <f>'638'!M77</f>
        <v>110000</v>
      </c>
      <c r="K38" s="284">
        <f>'638'!N77</f>
        <v>110000</v>
      </c>
      <c r="L38" s="284">
        <f>'638'!O77</f>
        <v>107000</v>
      </c>
      <c r="M38" s="284">
        <f>'638'!P77</f>
        <v>0</v>
      </c>
      <c r="N38" s="284">
        <f>'638'!Q77</f>
        <v>0</v>
      </c>
      <c r="O38" s="285">
        <f t="shared" si="0"/>
        <v>1336000</v>
      </c>
      <c r="P38" s="289"/>
      <c r="Q38" s="287">
        <f>'638'!D77-O38</f>
        <v>0</v>
      </c>
      <c r="R38" s="290"/>
      <c r="S38" s="302"/>
    </row>
    <row r="39" spans="1:19" customFormat="1">
      <c r="A39" s="283">
        <v>639</v>
      </c>
      <c r="B39" s="283" t="s">
        <v>996</v>
      </c>
      <c r="C39" s="284">
        <f>'639'!F77</f>
        <v>1472000</v>
      </c>
      <c r="D39" s="284">
        <f>'639'!G77</f>
        <v>491000</v>
      </c>
      <c r="E39" s="284">
        <f>'639'!H77</f>
        <v>491000</v>
      </c>
      <c r="F39" s="284">
        <f>'639'!I77</f>
        <v>491000</v>
      </c>
      <c r="G39" s="284">
        <f>'639'!J77</f>
        <v>491000</v>
      </c>
      <c r="H39" s="284">
        <f>'639'!K77</f>
        <v>491000</v>
      </c>
      <c r="I39" s="284">
        <f>'639'!L77</f>
        <v>491000</v>
      </c>
      <c r="J39" s="284">
        <f>'639'!M77</f>
        <v>491000</v>
      </c>
      <c r="K39" s="284">
        <f>'639'!N77</f>
        <v>491000</v>
      </c>
      <c r="L39" s="284">
        <f>'639'!O77</f>
        <v>486000</v>
      </c>
      <c r="M39" s="284">
        <f>'639'!P77</f>
        <v>0</v>
      </c>
      <c r="N39" s="284">
        <f>'639'!Q77</f>
        <v>0</v>
      </c>
      <c r="O39" s="285">
        <f t="shared" si="0"/>
        <v>5886000</v>
      </c>
      <c r="P39" s="289"/>
      <c r="Q39" s="287">
        <f>'639'!D77-O39</f>
        <v>0</v>
      </c>
      <c r="R39" s="290"/>
      <c r="S39" s="302"/>
    </row>
    <row r="40" spans="1:19" customFormat="1">
      <c r="A40" s="283">
        <v>641</v>
      </c>
      <c r="B40" s="283" t="s">
        <v>997</v>
      </c>
      <c r="C40" s="284">
        <f>'641'!F77</f>
        <v>1789000</v>
      </c>
      <c r="D40" s="284">
        <f>'641'!G77</f>
        <v>596000</v>
      </c>
      <c r="E40" s="284">
        <f>'641'!H77</f>
        <v>596000</v>
      </c>
      <c r="F40" s="284">
        <f>'641'!I77</f>
        <v>596000</v>
      </c>
      <c r="G40" s="284">
        <f>'641'!J77</f>
        <v>596000</v>
      </c>
      <c r="H40" s="284">
        <f>'641'!K77</f>
        <v>596000</v>
      </c>
      <c r="I40" s="284">
        <f>'641'!L77</f>
        <v>596000</v>
      </c>
      <c r="J40" s="284">
        <f>'641'!M77</f>
        <v>596000</v>
      </c>
      <c r="K40" s="284">
        <f>'641'!N77</f>
        <v>596000</v>
      </c>
      <c r="L40" s="284">
        <f>'641'!O77</f>
        <v>597000</v>
      </c>
      <c r="M40" s="284">
        <f>'641'!P77</f>
        <v>0</v>
      </c>
      <c r="N40" s="284">
        <f>'641'!Q77</f>
        <v>0</v>
      </c>
      <c r="O40" s="285">
        <f t="shared" si="0"/>
        <v>7154000</v>
      </c>
      <c r="P40" s="289"/>
      <c r="Q40" s="287">
        <f>'641'!D77-O40</f>
        <v>0</v>
      </c>
      <c r="R40" s="290"/>
      <c r="S40" s="302"/>
    </row>
    <row r="41" spans="1:19" customFormat="1">
      <c r="A41" s="283">
        <v>642</v>
      </c>
      <c r="B41" s="283" t="s">
        <v>998</v>
      </c>
      <c r="C41" s="284">
        <f>'642'!F77</f>
        <v>1165000</v>
      </c>
      <c r="D41" s="284">
        <f>'642'!G77</f>
        <v>389000</v>
      </c>
      <c r="E41" s="284">
        <f>'642'!H77</f>
        <v>389000</v>
      </c>
      <c r="F41" s="284">
        <f>'642'!I77</f>
        <v>389000</v>
      </c>
      <c r="G41" s="284">
        <f>'642'!J77</f>
        <v>389000</v>
      </c>
      <c r="H41" s="284">
        <f>'642'!K77</f>
        <v>389000</v>
      </c>
      <c r="I41" s="284">
        <f>'642'!L77</f>
        <v>389000</v>
      </c>
      <c r="J41" s="284">
        <f>'642'!M77</f>
        <v>389000</v>
      </c>
      <c r="K41" s="284">
        <f>'642'!N77</f>
        <v>389000</v>
      </c>
      <c r="L41" s="284">
        <f>'642'!O77</f>
        <v>384000</v>
      </c>
      <c r="M41" s="284">
        <f>'642'!P77</f>
        <v>0</v>
      </c>
      <c r="N41" s="284">
        <f>'642'!Q77</f>
        <v>0</v>
      </c>
      <c r="O41" s="285">
        <f t="shared" si="0"/>
        <v>4661000</v>
      </c>
      <c r="P41" s="289"/>
      <c r="Q41" s="287">
        <f>'642'!D77-O41</f>
        <v>0</v>
      </c>
      <c r="R41" s="290"/>
      <c r="S41" s="302"/>
    </row>
    <row r="42" spans="1:19" customFormat="1">
      <c r="A42" s="283">
        <v>645</v>
      </c>
      <c r="B42" s="283" t="s">
        <v>999</v>
      </c>
      <c r="C42" s="284">
        <f>'645'!F77</f>
        <v>586000</v>
      </c>
      <c r="D42" s="284">
        <f>'645'!G77</f>
        <v>195000</v>
      </c>
      <c r="E42" s="284">
        <f>'645'!H77</f>
        <v>195000</v>
      </c>
      <c r="F42" s="284">
        <f>'645'!I77</f>
        <v>195000</v>
      </c>
      <c r="G42" s="284">
        <f>'645'!J77</f>
        <v>195000</v>
      </c>
      <c r="H42" s="284">
        <f>'645'!K77</f>
        <v>195000</v>
      </c>
      <c r="I42" s="284">
        <f>'645'!L77</f>
        <v>195000</v>
      </c>
      <c r="J42" s="284">
        <f>'645'!M77</f>
        <v>195000</v>
      </c>
      <c r="K42" s="284">
        <f>'645'!N77</f>
        <v>195000</v>
      </c>
      <c r="L42" s="284">
        <f>'645'!O77</f>
        <v>196000</v>
      </c>
      <c r="M42" s="284">
        <f>'645'!P77</f>
        <v>0</v>
      </c>
      <c r="N42" s="284">
        <f>'645'!Q77</f>
        <v>0</v>
      </c>
      <c r="O42" s="285">
        <f t="shared" si="0"/>
        <v>2342000</v>
      </c>
      <c r="P42" s="289"/>
      <c r="Q42" s="287">
        <f>'645'!D77-O42</f>
        <v>0</v>
      </c>
      <c r="R42" s="290"/>
      <c r="S42" s="302"/>
    </row>
    <row r="43" spans="1:19" customFormat="1">
      <c r="A43" s="283">
        <v>647</v>
      </c>
      <c r="B43" s="283" t="s">
        <v>1000</v>
      </c>
      <c r="C43" s="284">
        <f>'647'!F77</f>
        <v>1864000</v>
      </c>
      <c r="D43" s="284">
        <f>'647'!G77</f>
        <v>621000</v>
      </c>
      <c r="E43" s="284">
        <f>'647'!H77</f>
        <v>621000</v>
      </c>
      <c r="F43" s="284">
        <f>'647'!I77</f>
        <v>621000</v>
      </c>
      <c r="G43" s="284">
        <f>'647'!J77</f>
        <v>621000</v>
      </c>
      <c r="H43" s="284">
        <f>'647'!K77</f>
        <v>621000</v>
      </c>
      <c r="I43" s="284">
        <f>'647'!L77</f>
        <v>621000</v>
      </c>
      <c r="J43" s="284">
        <f>'647'!M77</f>
        <v>621000</v>
      </c>
      <c r="K43" s="284">
        <f>'647'!N77</f>
        <v>621000</v>
      </c>
      <c r="L43" s="284">
        <f>'647'!O77</f>
        <v>623000</v>
      </c>
      <c r="M43" s="284">
        <f>'647'!P77</f>
        <v>0</v>
      </c>
      <c r="N43" s="284">
        <f>'647'!Q77</f>
        <v>0</v>
      </c>
      <c r="O43" s="285">
        <f t="shared" si="0"/>
        <v>7455000</v>
      </c>
      <c r="P43" s="289"/>
      <c r="Q43" s="287">
        <f>'647'!D77-O43</f>
        <v>0</v>
      </c>
      <c r="R43" s="290"/>
      <c r="S43" s="302"/>
    </row>
    <row r="44" spans="1:19" customFormat="1">
      <c r="A44" s="283">
        <v>648</v>
      </c>
      <c r="B44" s="283" t="s">
        <v>1001</v>
      </c>
      <c r="C44" s="284">
        <f>'648'!F77</f>
        <v>672000</v>
      </c>
      <c r="D44" s="284">
        <f>'648'!G77</f>
        <v>224000</v>
      </c>
      <c r="E44" s="284">
        <f>'648'!H77</f>
        <v>224000</v>
      </c>
      <c r="F44" s="284">
        <f>'648'!I77</f>
        <v>224000</v>
      </c>
      <c r="G44" s="284">
        <f>'648'!J77</f>
        <v>224000</v>
      </c>
      <c r="H44" s="284">
        <f>'648'!K77</f>
        <v>224000</v>
      </c>
      <c r="I44" s="284">
        <f>'648'!L77</f>
        <v>224000</v>
      </c>
      <c r="J44" s="284">
        <f>'648'!M77</f>
        <v>224000</v>
      </c>
      <c r="K44" s="284">
        <f>'648'!N77</f>
        <v>224000</v>
      </c>
      <c r="L44" s="284">
        <f>'648'!O77</f>
        <v>224000</v>
      </c>
      <c r="M44" s="284">
        <f>'648'!P77</f>
        <v>0</v>
      </c>
      <c r="N44" s="284">
        <f>'648'!Q77</f>
        <v>0</v>
      </c>
      <c r="O44" s="285">
        <f t="shared" si="0"/>
        <v>2688000</v>
      </c>
      <c r="P44" s="289"/>
      <c r="Q44" s="287">
        <f>'648'!D77-O44</f>
        <v>0</v>
      </c>
      <c r="R44" s="290"/>
      <c r="S44" s="302"/>
    </row>
    <row r="45" spans="1:19" customFormat="1">
      <c r="A45" s="283">
        <v>649</v>
      </c>
      <c r="B45" s="283" t="s">
        <v>1002</v>
      </c>
      <c r="C45" s="284">
        <f>'649'!F77</f>
        <v>212000</v>
      </c>
      <c r="D45" s="284">
        <f>'649'!G77</f>
        <v>70000</v>
      </c>
      <c r="E45" s="284">
        <f>'649'!H77</f>
        <v>70000</v>
      </c>
      <c r="F45" s="284">
        <f>'649'!I77</f>
        <v>70000</v>
      </c>
      <c r="G45" s="284">
        <f>'649'!J77</f>
        <v>70000</v>
      </c>
      <c r="H45" s="284">
        <f>'649'!K77</f>
        <v>70000</v>
      </c>
      <c r="I45" s="284">
        <f>'649'!L77</f>
        <v>70000</v>
      </c>
      <c r="J45" s="284">
        <f>'649'!M77</f>
        <v>70000</v>
      </c>
      <c r="K45" s="284">
        <f>'649'!N77</f>
        <v>70000</v>
      </c>
      <c r="L45" s="284">
        <f>'649'!O77</f>
        <v>77000</v>
      </c>
      <c r="M45" s="284">
        <f>'649'!P77</f>
        <v>0</v>
      </c>
      <c r="N45" s="284">
        <f>'649'!Q77</f>
        <v>0</v>
      </c>
      <c r="O45" s="285">
        <f t="shared" si="0"/>
        <v>849000</v>
      </c>
      <c r="P45" s="289"/>
      <c r="Q45" s="287">
        <f>'649'!D77-O45</f>
        <v>0</v>
      </c>
      <c r="R45" s="290"/>
      <c r="S45" s="302"/>
    </row>
    <row r="46" spans="1:19" customFormat="1">
      <c r="A46" s="283">
        <v>650</v>
      </c>
      <c r="B46" s="283" t="s">
        <v>1003</v>
      </c>
      <c r="C46" s="284">
        <f>'650'!F77</f>
        <v>128000</v>
      </c>
      <c r="D46" s="284">
        <f>'650'!G77</f>
        <v>43000</v>
      </c>
      <c r="E46" s="284">
        <f>'650'!H77</f>
        <v>43000</v>
      </c>
      <c r="F46" s="284">
        <f>'650'!I77</f>
        <v>43000</v>
      </c>
      <c r="G46" s="284">
        <f>'650'!J77</f>
        <v>43000</v>
      </c>
      <c r="H46" s="284">
        <f>'650'!K77</f>
        <v>43000</v>
      </c>
      <c r="I46" s="284">
        <f>'650'!L77</f>
        <v>43000</v>
      </c>
      <c r="J46" s="284">
        <f>'650'!M77</f>
        <v>43000</v>
      </c>
      <c r="K46" s="284">
        <f>'650'!N77</f>
        <v>43000</v>
      </c>
      <c r="L46" s="284">
        <f>'650'!O77</f>
        <v>40000</v>
      </c>
      <c r="M46" s="284">
        <f>'650'!P77</f>
        <v>0</v>
      </c>
      <c r="N46" s="284">
        <f>'650'!Q77</f>
        <v>0</v>
      </c>
      <c r="O46" s="285">
        <f t="shared" si="0"/>
        <v>512000</v>
      </c>
      <c r="P46" s="289"/>
      <c r="Q46" s="287">
        <f>'650'!D77-O46</f>
        <v>0</v>
      </c>
      <c r="R46" s="290"/>
      <c r="S46" s="302"/>
    </row>
    <row r="47" spans="1:19" customFormat="1">
      <c r="A47" s="283">
        <v>651</v>
      </c>
      <c r="B47" s="283" t="s">
        <v>1004</v>
      </c>
      <c r="C47" s="284">
        <f>'651'!F77</f>
        <v>716000</v>
      </c>
      <c r="D47" s="284">
        <f>'651'!G77</f>
        <v>239000</v>
      </c>
      <c r="E47" s="284">
        <f>'651'!H77</f>
        <v>239000</v>
      </c>
      <c r="F47" s="284">
        <f>'651'!I77</f>
        <v>239000</v>
      </c>
      <c r="G47" s="284">
        <f>'651'!J77</f>
        <v>239000</v>
      </c>
      <c r="H47" s="284">
        <f>'651'!K77</f>
        <v>239000</v>
      </c>
      <c r="I47" s="284">
        <f>'651'!L77</f>
        <v>239000</v>
      </c>
      <c r="J47" s="284">
        <f>'651'!M77</f>
        <v>239000</v>
      </c>
      <c r="K47" s="284">
        <f>'651'!N77</f>
        <v>239000</v>
      </c>
      <c r="L47" s="284">
        <f>'651'!O77</f>
        <v>234000</v>
      </c>
      <c r="M47" s="284">
        <f>'651'!P77</f>
        <v>0</v>
      </c>
      <c r="N47" s="284">
        <f>'651'!Q77</f>
        <v>0</v>
      </c>
      <c r="O47" s="285">
        <f t="shared" si="0"/>
        <v>2862000</v>
      </c>
      <c r="P47" s="289"/>
      <c r="Q47" s="287">
        <f>'651'!D77-O47</f>
        <v>0</v>
      </c>
      <c r="R47" s="290"/>
      <c r="S47" s="302"/>
    </row>
    <row r="48" spans="1:19" customFormat="1">
      <c r="A48" s="283">
        <v>652</v>
      </c>
      <c r="B48" s="283" t="s">
        <v>1005</v>
      </c>
      <c r="C48" s="284">
        <f>'652'!F77</f>
        <v>524000</v>
      </c>
      <c r="D48" s="284">
        <f>'652'!G77</f>
        <v>174000</v>
      </c>
      <c r="E48" s="284">
        <f>'652'!H77</f>
        <v>174000</v>
      </c>
      <c r="F48" s="284">
        <f>'652'!I77</f>
        <v>174000</v>
      </c>
      <c r="G48" s="284">
        <f>'652'!J77</f>
        <v>174000</v>
      </c>
      <c r="H48" s="284">
        <f>'652'!K77</f>
        <v>174000</v>
      </c>
      <c r="I48" s="284">
        <f>'652'!L77</f>
        <v>174000</v>
      </c>
      <c r="J48" s="284">
        <f>'652'!M77</f>
        <v>174000</v>
      </c>
      <c r="K48" s="284">
        <f>'652'!N77</f>
        <v>174000</v>
      </c>
      <c r="L48" s="284">
        <f>'652'!O77</f>
        <v>178000</v>
      </c>
      <c r="M48" s="284">
        <f>'652'!P77</f>
        <v>0</v>
      </c>
      <c r="N48" s="284">
        <f>'652'!Q77</f>
        <v>0</v>
      </c>
      <c r="O48" s="285">
        <f t="shared" si="0"/>
        <v>2094000</v>
      </c>
      <c r="P48" s="289"/>
      <c r="Q48" s="287">
        <f>'652'!D77-O48</f>
        <v>0</v>
      </c>
      <c r="R48" s="290"/>
      <c r="S48" s="302"/>
    </row>
    <row r="49" spans="1:19" customFormat="1">
      <c r="A49" s="283">
        <v>653</v>
      </c>
      <c r="B49" s="283" t="s">
        <v>1006</v>
      </c>
      <c r="C49" s="284">
        <f>'653'!F77</f>
        <v>154000</v>
      </c>
      <c r="D49" s="284">
        <f>'653'!G77</f>
        <v>45000</v>
      </c>
      <c r="E49" s="284">
        <f>'653'!H77</f>
        <v>45000</v>
      </c>
      <c r="F49" s="284">
        <f>'653'!I77</f>
        <v>45000</v>
      </c>
      <c r="G49" s="284">
        <f>'653'!J77</f>
        <v>45000</v>
      </c>
      <c r="H49" s="284">
        <f>'653'!K77</f>
        <v>45000</v>
      </c>
      <c r="I49" s="284">
        <f>'653'!L77</f>
        <v>45000</v>
      </c>
      <c r="J49" s="284">
        <f>'653'!M77</f>
        <v>45000</v>
      </c>
      <c r="K49" s="284">
        <f>'653'!N77</f>
        <v>45000</v>
      </c>
      <c r="L49" s="284">
        <f>'653'!O77</f>
        <v>41000</v>
      </c>
      <c r="M49" s="284">
        <f>'653'!P77</f>
        <v>0</v>
      </c>
      <c r="N49" s="284">
        <f>'653'!Q77</f>
        <v>0</v>
      </c>
      <c r="O49" s="285">
        <f t="shared" si="0"/>
        <v>555000</v>
      </c>
      <c r="P49" s="289"/>
      <c r="Q49" s="287">
        <f>'653'!D77-O49</f>
        <v>0</v>
      </c>
      <c r="R49" s="290"/>
      <c r="S49" s="302"/>
    </row>
    <row r="50" spans="1:19" customFormat="1">
      <c r="A50" s="283">
        <v>654</v>
      </c>
      <c r="B50" s="283" t="s">
        <v>1007</v>
      </c>
      <c r="C50" s="284">
        <f>'654'!F77</f>
        <v>360000</v>
      </c>
      <c r="D50" s="284">
        <f>'654'!G77</f>
        <v>120000</v>
      </c>
      <c r="E50" s="284">
        <f>'654'!H77</f>
        <v>120000</v>
      </c>
      <c r="F50" s="284">
        <f>'654'!I77</f>
        <v>120000</v>
      </c>
      <c r="G50" s="284">
        <f>'654'!J77</f>
        <v>120000</v>
      </c>
      <c r="H50" s="284">
        <f>'654'!K77</f>
        <v>120000</v>
      </c>
      <c r="I50" s="284">
        <f>'654'!L77</f>
        <v>120000</v>
      </c>
      <c r="J50" s="284">
        <f>'654'!M77</f>
        <v>120000</v>
      </c>
      <c r="K50" s="284">
        <f>'654'!N77</f>
        <v>120000</v>
      </c>
      <c r="L50" s="284">
        <f>'654'!O77</f>
        <v>117000</v>
      </c>
      <c r="M50" s="284">
        <f>'654'!P77</f>
        <v>0</v>
      </c>
      <c r="N50" s="284">
        <f>'654'!Q77</f>
        <v>0</v>
      </c>
      <c r="O50" s="285">
        <f t="shared" si="0"/>
        <v>1437000</v>
      </c>
      <c r="P50" s="289"/>
      <c r="Q50" s="287">
        <f>'654'!D77-O50</f>
        <v>0</v>
      </c>
      <c r="R50" s="290"/>
      <c r="S50" s="302"/>
    </row>
    <row r="51" spans="1:19" customFormat="1">
      <c r="A51" s="283">
        <v>655</v>
      </c>
      <c r="B51" s="283" t="s">
        <v>1008</v>
      </c>
      <c r="C51" s="284">
        <f>'655'!F77</f>
        <v>182000</v>
      </c>
      <c r="D51" s="284">
        <f>'655'!G77</f>
        <v>61000</v>
      </c>
      <c r="E51" s="284">
        <f>'655'!H77</f>
        <v>61000</v>
      </c>
      <c r="F51" s="284">
        <f>'655'!I77</f>
        <v>61000</v>
      </c>
      <c r="G51" s="284">
        <f>'655'!J77</f>
        <v>61000</v>
      </c>
      <c r="H51" s="284">
        <f>'655'!K77</f>
        <v>61000</v>
      </c>
      <c r="I51" s="284">
        <f>'655'!L77</f>
        <v>61000</v>
      </c>
      <c r="J51" s="284">
        <f>'655'!M77</f>
        <v>61000</v>
      </c>
      <c r="K51" s="284">
        <f>'655'!N77</f>
        <v>61000</v>
      </c>
      <c r="L51" s="284">
        <f>'655'!O77</f>
        <v>57000</v>
      </c>
      <c r="M51" s="284">
        <f>'655'!P77</f>
        <v>0</v>
      </c>
      <c r="N51" s="284">
        <f>'655'!Q77</f>
        <v>0</v>
      </c>
      <c r="O51" s="285">
        <f t="shared" si="0"/>
        <v>727000</v>
      </c>
      <c r="P51" s="289"/>
      <c r="Q51" s="287">
        <f>'655'!D77-O51</f>
        <v>0</v>
      </c>
      <c r="R51" s="290"/>
      <c r="S51" s="302"/>
    </row>
    <row r="52" spans="1:19" customFormat="1">
      <c r="A52" s="283">
        <v>656</v>
      </c>
      <c r="B52" s="283" t="s">
        <v>1009</v>
      </c>
      <c r="C52" s="284">
        <f>'656'!F77</f>
        <v>117000</v>
      </c>
      <c r="D52" s="284">
        <f>'656'!G77</f>
        <v>39000</v>
      </c>
      <c r="E52" s="284">
        <f>'656'!H77</f>
        <v>39000</v>
      </c>
      <c r="F52" s="284">
        <f>'656'!I77</f>
        <v>39000</v>
      </c>
      <c r="G52" s="284">
        <f>'656'!J77</f>
        <v>39000</v>
      </c>
      <c r="H52" s="284">
        <f>'656'!K77</f>
        <v>39000</v>
      </c>
      <c r="I52" s="284">
        <f>'656'!L77</f>
        <v>39000</v>
      </c>
      <c r="J52" s="284">
        <f>'656'!M77</f>
        <v>39000</v>
      </c>
      <c r="K52" s="284">
        <f>'656'!N77</f>
        <v>39000</v>
      </c>
      <c r="L52" s="284">
        <f>'656'!O77</f>
        <v>39000</v>
      </c>
      <c r="M52" s="284">
        <f>'656'!P77</f>
        <v>0</v>
      </c>
      <c r="N52" s="284">
        <f>'656'!Q77</f>
        <v>0</v>
      </c>
      <c r="O52" s="285">
        <f t="shared" si="0"/>
        <v>468000</v>
      </c>
      <c r="P52" s="289"/>
      <c r="Q52" s="287">
        <f>'656'!D77-O52</f>
        <v>0</v>
      </c>
      <c r="R52" s="290"/>
      <c r="S52" s="302"/>
    </row>
    <row r="53" spans="1:19" customFormat="1">
      <c r="A53" s="283">
        <v>657</v>
      </c>
      <c r="B53" s="283" t="s">
        <v>1010</v>
      </c>
      <c r="C53" s="284">
        <f>'657'!F77</f>
        <v>425000</v>
      </c>
      <c r="D53" s="284">
        <f>'657'!G77</f>
        <v>142000</v>
      </c>
      <c r="E53" s="284">
        <f>'657'!H77</f>
        <v>142000</v>
      </c>
      <c r="F53" s="284">
        <f>'657'!I77</f>
        <v>142000</v>
      </c>
      <c r="G53" s="284">
        <f>'657'!J77</f>
        <v>142000</v>
      </c>
      <c r="H53" s="284">
        <f>'657'!K77</f>
        <v>142000</v>
      </c>
      <c r="I53" s="284">
        <f>'657'!L77</f>
        <v>142000</v>
      </c>
      <c r="J53" s="284">
        <f>'657'!M77</f>
        <v>142000</v>
      </c>
      <c r="K53" s="284">
        <f>'657'!N77</f>
        <v>142000</v>
      </c>
      <c r="L53" s="284">
        <f>'657'!O77</f>
        <v>137000</v>
      </c>
      <c r="M53" s="284">
        <f>'657'!P77</f>
        <v>0</v>
      </c>
      <c r="N53" s="284">
        <f>'657'!Q77</f>
        <v>0</v>
      </c>
      <c r="O53" s="285">
        <f t="shared" si="0"/>
        <v>1698000</v>
      </c>
      <c r="P53" s="289"/>
      <c r="Q53" s="287">
        <f>'657'!D77-O53</f>
        <v>0</v>
      </c>
      <c r="R53" s="290"/>
      <c r="S53" s="302"/>
    </row>
    <row r="54" spans="1:19" customFormat="1">
      <c r="A54" s="283">
        <v>658</v>
      </c>
      <c r="B54" s="283" t="s">
        <v>1011</v>
      </c>
      <c r="C54" s="284">
        <f>'658'!F77</f>
        <v>2636000</v>
      </c>
      <c r="D54" s="284">
        <f>'658'!G77</f>
        <v>879000</v>
      </c>
      <c r="E54" s="284">
        <f>'658'!H77</f>
        <v>879000</v>
      </c>
      <c r="F54" s="284">
        <f>'658'!I77</f>
        <v>879000</v>
      </c>
      <c r="G54" s="284">
        <f>'658'!J77</f>
        <v>879000</v>
      </c>
      <c r="H54" s="284">
        <f>'658'!K77</f>
        <v>879000</v>
      </c>
      <c r="I54" s="284">
        <f>'658'!L77</f>
        <v>879000</v>
      </c>
      <c r="J54" s="284">
        <f>'658'!M77</f>
        <v>879000</v>
      </c>
      <c r="K54" s="284">
        <f>'658'!N77</f>
        <v>879000</v>
      </c>
      <c r="L54" s="284">
        <f>'658'!O77</f>
        <v>876000</v>
      </c>
      <c r="M54" s="284">
        <f>'658'!P77</f>
        <v>0</v>
      </c>
      <c r="N54" s="284">
        <f>'658'!Q77</f>
        <v>0</v>
      </c>
      <c r="O54" s="285">
        <f t="shared" si="0"/>
        <v>10544000</v>
      </c>
      <c r="P54" s="289"/>
      <c r="Q54" s="287">
        <f>'658'!D77-O54</f>
        <v>0</v>
      </c>
      <c r="R54" s="290"/>
      <c r="S54" s="302"/>
    </row>
    <row r="55" spans="1:19" customFormat="1">
      <c r="A55" s="283">
        <v>659</v>
      </c>
      <c r="B55" s="283" t="s">
        <v>1012</v>
      </c>
      <c r="C55" s="284">
        <f>'659'!F77</f>
        <v>523000</v>
      </c>
      <c r="D55" s="284">
        <f>'659'!G77</f>
        <v>174000</v>
      </c>
      <c r="E55" s="284">
        <f>'659'!H77</f>
        <v>174000</v>
      </c>
      <c r="F55" s="284">
        <f>'659'!I77</f>
        <v>174000</v>
      </c>
      <c r="G55" s="284">
        <f>'659'!J77</f>
        <v>174000</v>
      </c>
      <c r="H55" s="284">
        <f>'659'!K77</f>
        <v>174000</v>
      </c>
      <c r="I55" s="284">
        <f>'659'!L77</f>
        <v>174000</v>
      </c>
      <c r="J55" s="284">
        <f>'659'!M77</f>
        <v>174000</v>
      </c>
      <c r="K55" s="284">
        <f>'659'!N77</f>
        <v>174000</v>
      </c>
      <c r="L55" s="284">
        <f>'659'!O77</f>
        <v>176000</v>
      </c>
      <c r="M55" s="284">
        <f>'659'!P77</f>
        <v>0</v>
      </c>
      <c r="N55" s="284">
        <f>'659'!Q77</f>
        <v>0</v>
      </c>
      <c r="O55" s="285">
        <f t="shared" si="0"/>
        <v>2091000</v>
      </c>
      <c r="P55" s="289"/>
      <c r="Q55" s="287">
        <f>'659'!D77-O55</f>
        <v>0</v>
      </c>
      <c r="R55" s="290"/>
      <c r="S55" s="302"/>
    </row>
    <row r="56" spans="1:19" customFormat="1">
      <c r="A56" s="283">
        <v>660</v>
      </c>
      <c r="B56" s="283" t="s">
        <v>1013</v>
      </c>
      <c r="C56" s="284">
        <f>'660'!F77</f>
        <v>864000</v>
      </c>
      <c r="D56" s="284">
        <f>'660'!G77</f>
        <v>288000</v>
      </c>
      <c r="E56" s="284">
        <f>'660'!H77</f>
        <v>288000</v>
      </c>
      <c r="F56" s="284">
        <f>'660'!I77</f>
        <v>288000</v>
      </c>
      <c r="G56" s="284">
        <f>'660'!J77</f>
        <v>288000</v>
      </c>
      <c r="H56" s="284">
        <f>'660'!K77</f>
        <v>288000</v>
      </c>
      <c r="I56" s="284">
        <f>'660'!L77</f>
        <v>288000</v>
      </c>
      <c r="J56" s="284">
        <f>'660'!M77</f>
        <v>288000</v>
      </c>
      <c r="K56" s="284">
        <f>'660'!N77</f>
        <v>288000</v>
      </c>
      <c r="L56" s="284">
        <f>'660'!O77</f>
        <v>287000</v>
      </c>
      <c r="M56" s="284">
        <f>'660'!P77</f>
        <v>0</v>
      </c>
      <c r="N56" s="284">
        <f>'660'!Q77</f>
        <v>0</v>
      </c>
      <c r="O56" s="285">
        <f t="shared" si="0"/>
        <v>3455000</v>
      </c>
      <c r="P56" s="289"/>
      <c r="Q56" s="287">
        <f>'660'!D77-O56</f>
        <v>0</v>
      </c>
      <c r="R56" s="290"/>
      <c r="S56" s="302"/>
    </row>
    <row r="57" spans="1:19" customFormat="1">
      <c r="A57" s="283">
        <v>661</v>
      </c>
      <c r="B57" s="283" t="s">
        <v>1014</v>
      </c>
      <c r="C57" s="284">
        <f>'661'!F77</f>
        <v>326000</v>
      </c>
      <c r="D57" s="284">
        <f>'661'!G77</f>
        <v>109000</v>
      </c>
      <c r="E57" s="284">
        <f>'661'!H77</f>
        <v>109000</v>
      </c>
      <c r="F57" s="284">
        <f>'661'!I77</f>
        <v>109000</v>
      </c>
      <c r="G57" s="284">
        <f>'661'!J77</f>
        <v>109000</v>
      </c>
      <c r="H57" s="284">
        <f>'661'!K77</f>
        <v>109000</v>
      </c>
      <c r="I57" s="284">
        <f>'661'!L77</f>
        <v>109000</v>
      </c>
      <c r="J57" s="284">
        <f>'661'!M77</f>
        <v>109000</v>
      </c>
      <c r="K57" s="284">
        <f>'661'!N77</f>
        <v>109000</v>
      </c>
      <c r="L57" s="284">
        <f>'661'!O77</f>
        <v>107000</v>
      </c>
      <c r="M57" s="284">
        <f>'661'!P77</f>
        <v>0</v>
      </c>
      <c r="N57" s="284">
        <f>'661'!Q77</f>
        <v>0</v>
      </c>
      <c r="O57" s="285">
        <f t="shared" si="0"/>
        <v>1305000</v>
      </c>
      <c r="P57" s="289"/>
      <c r="Q57" s="287">
        <f>'661'!D77-O57</f>
        <v>0</v>
      </c>
      <c r="R57" s="290"/>
      <c r="S57" s="302"/>
    </row>
    <row r="58" spans="1:19" customFormat="1">
      <c r="A58" s="283">
        <v>662</v>
      </c>
      <c r="B58" s="283" t="s">
        <v>1015</v>
      </c>
      <c r="C58" s="284">
        <f>'662'!F77</f>
        <v>472000</v>
      </c>
      <c r="D58" s="284">
        <f>'662'!G77</f>
        <v>157000</v>
      </c>
      <c r="E58" s="284">
        <f>'662'!H77</f>
        <v>157000</v>
      </c>
      <c r="F58" s="284">
        <f>'662'!I77</f>
        <v>157000</v>
      </c>
      <c r="G58" s="284">
        <f>'662'!J77</f>
        <v>157000</v>
      </c>
      <c r="H58" s="284">
        <f>'662'!K77</f>
        <v>157000</v>
      </c>
      <c r="I58" s="284">
        <f>'662'!L77</f>
        <v>157000</v>
      </c>
      <c r="J58" s="284">
        <f>'662'!M77</f>
        <v>157000</v>
      </c>
      <c r="K58" s="284">
        <f>'662'!N77</f>
        <v>157000</v>
      </c>
      <c r="L58" s="284">
        <f>'662'!O77</f>
        <v>158000</v>
      </c>
      <c r="M58" s="284">
        <f>'662'!P77</f>
        <v>0</v>
      </c>
      <c r="N58" s="284">
        <f>'662'!Q77</f>
        <v>0</v>
      </c>
      <c r="O58" s="285">
        <f t="shared" si="0"/>
        <v>1886000</v>
      </c>
      <c r="P58" s="289"/>
      <c r="Q58" s="287">
        <f>'662'!D77-O58</f>
        <v>0</v>
      </c>
      <c r="R58" s="290"/>
      <c r="S58" s="302"/>
    </row>
    <row r="59" spans="1:19" customFormat="1">
      <c r="A59" s="283">
        <v>663</v>
      </c>
      <c r="B59" s="283" t="s">
        <v>1016</v>
      </c>
      <c r="C59" s="284">
        <f>'663'!F77</f>
        <v>297000</v>
      </c>
      <c r="D59" s="284">
        <f>'663'!G77</f>
        <v>98000</v>
      </c>
      <c r="E59" s="284">
        <f>'663'!H77</f>
        <v>98000</v>
      </c>
      <c r="F59" s="284">
        <f>'663'!I77</f>
        <v>98000</v>
      </c>
      <c r="G59" s="284">
        <f>'663'!J77</f>
        <v>98000</v>
      </c>
      <c r="H59" s="284">
        <f>'663'!K77</f>
        <v>98000</v>
      </c>
      <c r="I59" s="284">
        <f>'663'!L77</f>
        <v>98000</v>
      </c>
      <c r="J59" s="284">
        <f>'663'!M77</f>
        <v>98000</v>
      </c>
      <c r="K59" s="284">
        <f>'663'!N77</f>
        <v>98000</v>
      </c>
      <c r="L59" s="284">
        <f>'663'!O77</f>
        <v>110000</v>
      </c>
      <c r="M59" s="284">
        <f>'663'!P77</f>
        <v>0</v>
      </c>
      <c r="N59" s="284">
        <f>'663'!Q77</f>
        <v>0</v>
      </c>
      <c r="O59" s="285">
        <f t="shared" si="0"/>
        <v>1191000</v>
      </c>
      <c r="P59" s="289"/>
      <c r="Q59" s="287">
        <f>'663'!D77-O59</f>
        <v>0</v>
      </c>
      <c r="R59" s="290"/>
      <c r="S59" s="302"/>
    </row>
    <row r="60" spans="1:19" customFormat="1">
      <c r="A60" s="283">
        <v>664</v>
      </c>
      <c r="B60" s="283" t="s">
        <v>1017</v>
      </c>
      <c r="C60" s="284">
        <f>'664'!F77</f>
        <v>269000</v>
      </c>
      <c r="D60" s="284">
        <f>'664'!G77</f>
        <v>90000</v>
      </c>
      <c r="E60" s="284">
        <f>'664'!H77</f>
        <v>90000</v>
      </c>
      <c r="F60" s="284">
        <f>'664'!I77</f>
        <v>90000</v>
      </c>
      <c r="G60" s="284">
        <f>'664'!J77</f>
        <v>90000</v>
      </c>
      <c r="H60" s="284">
        <f>'664'!K77</f>
        <v>90000</v>
      </c>
      <c r="I60" s="284">
        <f>'664'!L77</f>
        <v>90000</v>
      </c>
      <c r="J60" s="284">
        <f>'664'!M77</f>
        <v>90000</v>
      </c>
      <c r="K60" s="284">
        <f>'664'!N77</f>
        <v>90000</v>
      </c>
      <c r="L60" s="284">
        <f>'664'!O77</f>
        <v>87000</v>
      </c>
      <c r="M60" s="284">
        <f>'664'!P77</f>
        <v>0</v>
      </c>
      <c r="N60" s="284">
        <f>'664'!Q77</f>
        <v>0</v>
      </c>
      <c r="O60" s="285">
        <f t="shared" si="0"/>
        <v>1076000</v>
      </c>
      <c r="P60" s="289"/>
      <c r="Q60" s="287">
        <f>'664'!D77-O60</f>
        <v>0</v>
      </c>
      <c r="R60" s="290"/>
      <c r="S60" s="302"/>
    </row>
    <row r="61" spans="1:19" customFormat="1">
      <c r="A61" s="283">
        <v>665</v>
      </c>
      <c r="B61" s="283" t="s">
        <v>1018</v>
      </c>
      <c r="C61" s="284">
        <f>'665'!F77</f>
        <v>1373000</v>
      </c>
      <c r="D61" s="284">
        <f>'665'!G77</f>
        <v>458000</v>
      </c>
      <c r="E61" s="284">
        <f>'665'!H77</f>
        <v>458000</v>
      </c>
      <c r="F61" s="284">
        <f>'665'!I77</f>
        <v>458000</v>
      </c>
      <c r="G61" s="284">
        <f>'665'!J77</f>
        <v>458000</v>
      </c>
      <c r="H61" s="284">
        <f>'665'!K77</f>
        <v>458000</v>
      </c>
      <c r="I61" s="284">
        <f>'665'!L77</f>
        <v>458000</v>
      </c>
      <c r="J61" s="284">
        <f>'665'!M77</f>
        <v>458000</v>
      </c>
      <c r="K61" s="284">
        <f>'665'!N77</f>
        <v>458000</v>
      </c>
      <c r="L61" s="284">
        <f>'665'!O77</f>
        <v>453000</v>
      </c>
      <c r="M61" s="284">
        <f>'665'!P77</f>
        <v>0</v>
      </c>
      <c r="N61" s="284">
        <f>'665'!Q77</f>
        <v>0</v>
      </c>
      <c r="O61" s="285">
        <f t="shared" si="0"/>
        <v>5490000</v>
      </c>
      <c r="P61" s="289"/>
      <c r="Q61" s="287">
        <f>'665'!D77-O61</f>
        <v>0</v>
      </c>
      <c r="R61" s="290"/>
      <c r="S61" s="302"/>
    </row>
    <row r="62" spans="1:19" customFormat="1">
      <c r="A62" s="283">
        <v>666</v>
      </c>
      <c r="B62" s="283" t="s">
        <v>1019</v>
      </c>
      <c r="C62" s="284">
        <f>'666'!F77</f>
        <v>1254000</v>
      </c>
      <c r="D62" s="284">
        <f>'666'!G77</f>
        <v>85000</v>
      </c>
      <c r="E62" s="284">
        <f>'666'!H77</f>
        <v>85000</v>
      </c>
      <c r="F62" s="284">
        <f>'666'!I77</f>
        <v>85000</v>
      </c>
      <c r="G62" s="284">
        <f>'666'!J77</f>
        <v>85000</v>
      </c>
      <c r="H62" s="284">
        <f>'666'!K77</f>
        <v>85000</v>
      </c>
      <c r="I62" s="284">
        <f>'666'!L77</f>
        <v>85000</v>
      </c>
      <c r="J62" s="284">
        <f>'666'!M77</f>
        <v>85000</v>
      </c>
      <c r="K62" s="284">
        <f>'666'!N77</f>
        <v>85000</v>
      </c>
      <c r="L62" s="284">
        <f>'666'!O77</f>
        <v>86000</v>
      </c>
      <c r="M62" s="284">
        <f>'666'!P77</f>
        <v>0</v>
      </c>
      <c r="N62" s="284">
        <f>'666'!Q77</f>
        <v>0</v>
      </c>
      <c r="O62" s="285">
        <f t="shared" si="0"/>
        <v>2020000</v>
      </c>
      <c r="P62" s="289"/>
      <c r="Q62" s="287">
        <f>'666'!D77-O62</f>
        <v>0</v>
      </c>
      <c r="R62" s="290"/>
      <c r="S62" s="302"/>
    </row>
    <row r="63" spans="1:19" customFormat="1">
      <c r="A63" s="283">
        <v>667</v>
      </c>
      <c r="B63" s="283" t="s">
        <v>1020</v>
      </c>
      <c r="C63" s="284">
        <f>'667'!F77</f>
        <v>283000</v>
      </c>
      <c r="D63" s="284">
        <f>'667'!G77</f>
        <v>94000</v>
      </c>
      <c r="E63" s="284">
        <f>'667'!H77</f>
        <v>94000</v>
      </c>
      <c r="F63" s="284">
        <f>'667'!I77</f>
        <v>94000</v>
      </c>
      <c r="G63" s="284">
        <f>'667'!J77</f>
        <v>94000</v>
      </c>
      <c r="H63" s="284">
        <f>'667'!K77</f>
        <v>94000</v>
      </c>
      <c r="I63" s="284">
        <f>'667'!L77</f>
        <v>94000</v>
      </c>
      <c r="J63" s="284">
        <f>'667'!M77</f>
        <v>94000</v>
      </c>
      <c r="K63" s="284">
        <f>'667'!N77</f>
        <v>94000</v>
      </c>
      <c r="L63" s="284">
        <f>'667'!O77</f>
        <v>96000</v>
      </c>
      <c r="M63" s="284">
        <f>'667'!P77</f>
        <v>0</v>
      </c>
      <c r="N63" s="284">
        <f>'667'!Q77</f>
        <v>0</v>
      </c>
      <c r="O63" s="285">
        <f t="shared" si="0"/>
        <v>1131000</v>
      </c>
      <c r="P63" s="289"/>
      <c r="Q63" s="287">
        <f>'667'!D77-O63</f>
        <v>0</v>
      </c>
      <c r="R63" s="290"/>
      <c r="S63" s="302"/>
    </row>
    <row r="64" spans="1:19" customFormat="1">
      <c r="A64" s="283">
        <v>668</v>
      </c>
      <c r="B64" s="283" t="s">
        <v>1021</v>
      </c>
      <c r="C64" s="284">
        <f>'668'!F77</f>
        <v>119000</v>
      </c>
      <c r="D64" s="284">
        <f>'668'!G77</f>
        <v>39000</v>
      </c>
      <c r="E64" s="284">
        <f>'668'!H77</f>
        <v>39000</v>
      </c>
      <c r="F64" s="284">
        <f>'668'!I77</f>
        <v>39000</v>
      </c>
      <c r="G64" s="284">
        <f>'668'!J77</f>
        <v>39000</v>
      </c>
      <c r="H64" s="284">
        <f>'668'!K77</f>
        <v>39000</v>
      </c>
      <c r="I64" s="284">
        <f>'668'!L77</f>
        <v>39000</v>
      </c>
      <c r="J64" s="284">
        <f>'668'!M77</f>
        <v>39000</v>
      </c>
      <c r="K64" s="284">
        <f>'668'!N77</f>
        <v>39000</v>
      </c>
      <c r="L64" s="284">
        <f>'668'!O77</f>
        <v>42000</v>
      </c>
      <c r="M64" s="284">
        <f>'668'!P77</f>
        <v>0</v>
      </c>
      <c r="N64" s="284">
        <f>'668'!Q77</f>
        <v>0</v>
      </c>
      <c r="O64" s="285">
        <f t="shared" si="0"/>
        <v>473000</v>
      </c>
      <c r="P64" s="289"/>
      <c r="Q64" s="287">
        <f>'668'!D77-O64</f>
        <v>0</v>
      </c>
      <c r="R64" s="290"/>
      <c r="S64" s="302"/>
    </row>
    <row r="65" spans="1:19" customFormat="1">
      <c r="A65" s="283">
        <v>669</v>
      </c>
      <c r="B65" s="283" t="s">
        <v>1022</v>
      </c>
      <c r="C65" s="284">
        <f>'669'!F77</f>
        <v>0</v>
      </c>
      <c r="D65" s="284">
        <f>'669'!G77</f>
        <v>0</v>
      </c>
      <c r="E65" s="284">
        <f>'669'!H77</f>
        <v>0</v>
      </c>
      <c r="F65" s="284">
        <f>'669'!I77</f>
        <v>0</v>
      </c>
      <c r="G65" s="284">
        <f>'669'!J77</f>
        <v>0</v>
      </c>
      <c r="H65" s="284">
        <f>'669'!K77</f>
        <v>0</v>
      </c>
      <c r="I65" s="284">
        <f>'669'!L77</f>
        <v>0</v>
      </c>
      <c r="J65" s="284">
        <f>'669'!M77</f>
        <v>0</v>
      </c>
      <c r="K65" s="284">
        <f>'669'!N77</f>
        <v>0</v>
      </c>
      <c r="L65" s="284">
        <f>'669'!O77</f>
        <v>0</v>
      </c>
      <c r="M65" s="284">
        <f>'669'!P77</f>
        <v>0</v>
      </c>
      <c r="N65" s="284">
        <f>'669'!Q77</f>
        <v>0</v>
      </c>
      <c r="O65" s="285">
        <f t="shared" si="0"/>
        <v>0</v>
      </c>
      <c r="P65" s="289"/>
      <c r="Q65" s="287">
        <f>'669'!D77-O65</f>
        <v>0</v>
      </c>
      <c r="R65" s="290"/>
      <c r="S65" s="302"/>
    </row>
    <row r="66" spans="1:19" customFormat="1">
      <c r="A66" s="283">
        <v>670</v>
      </c>
      <c r="B66" s="283" t="s">
        <v>1023</v>
      </c>
      <c r="C66" s="284">
        <f>'670'!F77</f>
        <v>484000</v>
      </c>
      <c r="D66" s="284">
        <f>'670'!G77</f>
        <v>161000</v>
      </c>
      <c r="E66" s="284">
        <f>'670'!H77</f>
        <v>161000</v>
      </c>
      <c r="F66" s="284">
        <f>'670'!I77</f>
        <v>161000</v>
      </c>
      <c r="G66" s="284">
        <f>'670'!J77</f>
        <v>161000</v>
      </c>
      <c r="H66" s="284">
        <f>'670'!K77</f>
        <v>161000</v>
      </c>
      <c r="I66" s="284">
        <f>'670'!L77</f>
        <v>161000</v>
      </c>
      <c r="J66" s="284">
        <f>'670'!M77</f>
        <v>161000</v>
      </c>
      <c r="K66" s="284">
        <f>'670'!N77</f>
        <v>161000</v>
      </c>
      <c r="L66" s="284">
        <f>'670'!O77</f>
        <v>165000</v>
      </c>
      <c r="M66" s="284">
        <f>'670'!P77</f>
        <v>0</v>
      </c>
      <c r="N66" s="284">
        <f>'670'!Q77</f>
        <v>0</v>
      </c>
      <c r="O66" s="285">
        <f t="shared" si="0"/>
        <v>1937000</v>
      </c>
      <c r="P66" s="289"/>
      <c r="Q66" s="287">
        <f>'670'!D77-O66</f>
        <v>0</v>
      </c>
      <c r="R66" s="290"/>
      <c r="S66" s="302"/>
    </row>
    <row r="67" spans="1:19" customFormat="1">
      <c r="A67" s="283">
        <v>671</v>
      </c>
      <c r="B67" s="283" t="s">
        <v>1024</v>
      </c>
      <c r="C67" s="284">
        <f>'671'!F77</f>
        <v>463000</v>
      </c>
      <c r="D67" s="284">
        <f>'671'!G77</f>
        <v>154000</v>
      </c>
      <c r="E67" s="284">
        <f>'671'!H77</f>
        <v>154000</v>
      </c>
      <c r="F67" s="284">
        <f>'671'!I77</f>
        <v>154000</v>
      </c>
      <c r="G67" s="284">
        <f>'671'!J77</f>
        <v>154000</v>
      </c>
      <c r="H67" s="284">
        <f>'671'!K77</f>
        <v>154000</v>
      </c>
      <c r="I67" s="284">
        <f>'671'!L77</f>
        <v>154000</v>
      </c>
      <c r="J67" s="284">
        <f>'671'!M77</f>
        <v>154000</v>
      </c>
      <c r="K67" s="284">
        <f>'671'!N77</f>
        <v>154000</v>
      </c>
      <c r="L67" s="284">
        <f>'671'!O77</f>
        <v>158000</v>
      </c>
      <c r="M67" s="284">
        <f>'671'!P77</f>
        <v>0</v>
      </c>
      <c r="N67" s="284">
        <f>'671'!Q77</f>
        <v>0</v>
      </c>
      <c r="O67" s="285">
        <f t="shared" ref="O67:O102" si="1">SUM(C67:N67)</f>
        <v>1853000</v>
      </c>
      <c r="P67" s="289"/>
      <c r="Q67" s="287">
        <f>'671'!D77-O67</f>
        <v>0</v>
      </c>
      <c r="R67" s="290"/>
      <c r="S67" s="302"/>
    </row>
    <row r="68" spans="1:19" customFormat="1">
      <c r="A68" s="283">
        <v>672</v>
      </c>
      <c r="B68" s="283" t="s">
        <v>1025</v>
      </c>
      <c r="C68" s="284">
        <f>'672'!F77</f>
        <v>328000</v>
      </c>
      <c r="D68" s="284">
        <f>'672'!G77</f>
        <v>109000</v>
      </c>
      <c r="E68" s="284">
        <f>'672'!H77</f>
        <v>109000</v>
      </c>
      <c r="F68" s="284">
        <f>'672'!I77</f>
        <v>109000</v>
      </c>
      <c r="G68" s="284">
        <f>'672'!J77</f>
        <v>109000</v>
      </c>
      <c r="H68" s="284">
        <f>'672'!K77</f>
        <v>109000</v>
      </c>
      <c r="I68" s="284">
        <f>'672'!L77</f>
        <v>109000</v>
      </c>
      <c r="J68" s="284">
        <f>'672'!M77</f>
        <v>109000</v>
      </c>
      <c r="K68" s="284">
        <f>'672'!N77</f>
        <v>109000</v>
      </c>
      <c r="L68" s="284">
        <f>'672'!O77</f>
        <v>111000</v>
      </c>
      <c r="M68" s="284">
        <f>'672'!P77</f>
        <v>0</v>
      </c>
      <c r="N68" s="284">
        <f>'672'!Q77</f>
        <v>0</v>
      </c>
      <c r="O68" s="285">
        <f t="shared" si="1"/>
        <v>1311000</v>
      </c>
      <c r="P68" s="289"/>
      <c r="Q68" s="287">
        <f>'672'!D77-O68</f>
        <v>0</v>
      </c>
      <c r="R68" s="290"/>
      <c r="S68" s="302"/>
    </row>
    <row r="69" spans="1:19" customFormat="1">
      <c r="A69" s="283">
        <v>673</v>
      </c>
      <c r="B69" s="283" t="s">
        <v>1026</v>
      </c>
      <c r="C69" s="284">
        <f>'673'!F77</f>
        <v>413000</v>
      </c>
      <c r="D69" s="284">
        <f>'673'!G77</f>
        <v>138000</v>
      </c>
      <c r="E69" s="284">
        <f>'673'!H77</f>
        <v>138000</v>
      </c>
      <c r="F69" s="284">
        <f>'673'!I77</f>
        <v>138000</v>
      </c>
      <c r="G69" s="284">
        <f>'673'!J77</f>
        <v>138000</v>
      </c>
      <c r="H69" s="284">
        <f>'673'!K77</f>
        <v>138000</v>
      </c>
      <c r="I69" s="284">
        <f>'673'!L77</f>
        <v>138000</v>
      </c>
      <c r="J69" s="284">
        <f>'673'!M77</f>
        <v>138000</v>
      </c>
      <c r="K69" s="284">
        <f>'673'!N77</f>
        <v>138000</v>
      </c>
      <c r="L69" s="284">
        <f>'673'!O77</f>
        <v>133000</v>
      </c>
      <c r="M69" s="284">
        <f>'673'!P77</f>
        <v>0</v>
      </c>
      <c r="N69" s="284">
        <f>'673'!Q77</f>
        <v>0</v>
      </c>
      <c r="O69" s="285">
        <f t="shared" si="1"/>
        <v>1650000</v>
      </c>
      <c r="P69" s="289"/>
      <c r="Q69" s="287">
        <f>'673'!D77-O69</f>
        <v>0</v>
      </c>
      <c r="R69" s="290"/>
      <c r="S69" s="302"/>
    </row>
    <row r="70" spans="1:19" customFormat="1">
      <c r="A70" s="283">
        <v>674</v>
      </c>
      <c r="B70" s="283" t="s">
        <v>1027</v>
      </c>
      <c r="C70" s="284">
        <f>'674'!F77</f>
        <v>193000</v>
      </c>
      <c r="D70" s="284">
        <f>'674'!G77</f>
        <v>64000</v>
      </c>
      <c r="E70" s="284">
        <f>'674'!H77</f>
        <v>64000</v>
      </c>
      <c r="F70" s="284">
        <f>'674'!I77</f>
        <v>64000</v>
      </c>
      <c r="G70" s="284">
        <f>'674'!J77</f>
        <v>64000</v>
      </c>
      <c r="H70" s="284">
        <f>'674'!K77</f>
        <v>64000</v>
      </c>
      <c r="I70" s="284">
        <f>'674'!L77</f>
        <v>64000</v>
      </c>
      <c r="J70" s="284">
        <f>'674'!M77</f>
        <v>64000</v>
      </c>
      <c r="K70" s="284">
        <f>'674'!N77</f>
        <v>64000</v>
      </c>
      <c r="L70" s="284">
        <f>'674'!O77</f>
        <v>67000</v>
      </c>
      <c r="M70" s="284">
        <f>'674'!P77</f>
        <v>0</v>
      </c>
      <c r="N70" s="284">
        <f>'674'!Q77</f>
        <v>0</v>
      </c>
      <c r="O70" s="285">
        <f t="shared" si="1"/>
        <v>772000</v>
      </c>
      <c r="P70" s="289"/>
      <c r="Q70" s="287">
        <f>'674'!D77-O70</f>
        <v>0</v>
      </c>
      <c r="R70" s="290"/>
      <c r="S70" s="302"/>
    </row>
    <row r="71" spans="1:19" customFormat="1">
      <c r="A71" s="283">
        <v>675</v>
      </c>
      <c r="B71" s="283" t="s">
        <v>1028</v>
      </c>
      <c r="C71" s="284">
        <f>'675'!F77</f>
        <v>437000</v>
      </c>
      <c r="D71" s="284">
        <f>'675'!G77</f>
        <v>146000</v>
      </c>
      <c r="E71" s="284">
        <f>'675'!H77</f>
        <v>146000</v>
      </c>
      <c r="F71" s="284">
        <f>'675'!I77</f>
        <v>146000</v>
      </c>
      <c r="G71" s="284">
        <f>'675'!J77</f>
        <v>146000</v>
      </c>
      <c r="H71" s="284">
        <f>'675'!K77</f>
        <v>146000</v>
      </c>
      <c r="I71" s="284">
        <f>'675'!L77</f>
        <v>146000</v>
      </c>
      <c r="J71" s="284">
        <f>'675'!M77</f>
        <v>146000</v>
      </c>
      <c r="K71" s="284">
        <f>'675'!N77</f>
        <v>146000</v>
      </c>
      <c r="L71" s="284">
        <f>'675'!O77</f>
        <v>140000</v>
      </c>
      <c r="M71" s="284">
        <f>'675'!P77</f>
        <v>0</v>
      </c>
      <c r="N71" s="284">
        <f>'675'!Q77</f>
        <v>0</v>
      </c>
      <c r="O71" s="285">
        <f t="shared" si="1"/>
        <v>1745000</v>
      </c>
      <c r="P71" s="289"/>
      <c r="Q71" s="287">
        <f>'675'!D77-O71</f>
        <v>0</v>
      </c>
      <c r="R71" s="290"/>
      <c r="S71" s="302"/>
    </row>
    <row r="72" spans="1:19" customFormat="1">
      <c r="A72" s="283">
        <v>676</v>
      </c>
      <c r="B72" s="283" t="s">
        <v>1029</v>
      </c>
      <c r="C72" s="284">
        <f>'676'!F77</f>
        <v>119000</v>
      </c>
      <c r="D72" s="284">
        <f>'676'!G77</f>
        <v>40000</v>
      </c>
      <c r="E72" s="284">
        <f>'676'!H77</f>
        <v>40000</v>
      </c>
      <c r="F72" s="284">
        <f>'676'!I77</f>
        <v>40000</v>
      </c>
      <c r="G72" s="284">
        <f>'676'!J77</f>
        <v>40000</v>
      </c>
      <c r="H72" s="284">
        <f>'676'!K77</f>
        <v>40000</v>
      </c>
      <c r="I72" s="284">
        <f>'676'!L77</f>
        <v>40000</v>
      </c>
      <c r="J72" s="284">
        <f>'676'!M77</f>
        <v>40000</v>
      </c>
      <c r="K72" s="284">
        <f>'676'!N77</f>
        <v>40000</v>
      </c>
      <c r="L72" s="284">
        <f>'676'!O77</f>
        <v>38000</v>
      </c>
      <c r="M72" s="284">
        <f>'676'!P77</f>
        <v>0</v>
      </c>
      <c r="N72" s="284">
        <f>'676'!Q77</f>
        <v>0</v>
      </c>
      <c r="O72" s="285">
        <f t="shared" si="1"/>
        <v>477000</v>
      </c>
      <c r="P72" s="289"/>
      <c r="Q72" s="287">
        <f>'676'!D77-O72</f>
        <v>0</v>
      </c>
      <c r="R72" s="290"/>
      <c r="S72" s="302"/>
    </row>
    <row r="73" spans="1:19" customFormat="1">
      <c r="A73" s="283">
        <v>678</v>
      </c>
      <c r="B73" s="283" t="s">
        <v>1030</v>
      </c>
      <c r="C73" s="284">
        <f>'678'!F77</f>
        <v>290000</v>
      </c>
      <c r="D73" s="284">
        <f>'678'!G77</f>
        <v>97000</v>
      </c>
      <c r="E73" s="284">
        <f>'678'!H77</f>
        <v>97000</v>
      </c>
      <c r="F73" s="284">
        <f>'678'!I77</f>
        <v>97000</v>
      </c>
      <c r="G73" s="284">
        <f>'678'!J77</f>
        <v>97000</v>
      </c>
      <c r="H73" s="284">
        <f>'678'!K77</f>
        <v>97000</v>
      </c>
      <c r="I73" s="284">
        <f>'678'!L77</f>
        <v>97000</v>
      </c>
      <c r="J73" s="284">
        <f>'678'!M77</f>
        <v>97000</v>
      </c>
      <c r="K73" s="284">
        <f>'678'!N77</f>
        <v>97000</v>
      </c>
      <c r="L73" s="284">
        <f>'678'!O77</f>
        <v>92000</v>
      </c>
      <c r="M73" s="284">
        <f>'678'!P77</f>
        <v>0</v>
      </c>
      <c r="N73" s="284">
        <f>'678'!Q77</f>
        <v>0</v>
      </c>
      <c r="O73" s="285">
        <f t="shared" si="1"/>
        <v>1158000</v>
      </c>
      <c r="P73" s="289"/>
      <c r="Q73" s="287">
        <f>'678'!D77-O73</f>
        <v>0</v>
      </c>
      <c r="R73" s="290"/>
      <c r="S73" s="302"/>
    </row>
    <row r="74" spans="1:19" customFormat="1">
      <c r="A74" s="283">
        <v>679</v>
      </c>
      <c r="B74" s="283" t="s">
        <v>1031</v>
      </c>
      <c r="C74" s="284">
        <f>'679'!F77</f>
        <v>1149000</v>
      </c>
      <c r="D74" s="284">
        <f>'679'!G77</f>
        <v>383000</v>
      </c>
      <c r="E74" s="284">
        <f>'679'!H77</f>
        <v>383000</v>
      </c>
      <c r="F74" s="284">
        <f>'679'!I77</f>
        <v>383000</v>
      </c>
      <c r="G74" s="284">
        <f>'679'!J77</f>
        <v>383000</v>
      </c>
      <c r="H74" s="284">
        <f>'679'!K77</f>
        <v>383000</v>
      </c>
      <c r="I74" s="284">
        <f>'679'!L77</f>
        <v>383000</v>
      </c>
      <c r="J74" s="284">
        <f>'679'!M77</f>
        <v>383000</v>
      </c>
      <c r="K74" s="284">
        <f>'679'!N77</f>
        <v>383000</v>
      </c>
      <c r="L74" s="284">
        <f>'679'!O77</f>
        <v>378000</v>
      </c>
      <c r="M74" s="284">
        <f>'679'!P77</f>
        <v>0</v>
      </c>
      <c r="N74" s="284">
        <f>'679'!Q77</f>
        <v>0</v>
      </c>
      <c r="O74" s="285">
        <f t="shared" si="1"/>
        <v>4591000</v>
      </c>
      <c r="P74" s="289"/>
      <c r="Q74" s="287">
        <f>'679'!D77-O74</f>
        <v>0</v>
      </c>
      <c r="R74" s="290"/>
      <c r="S74" s="302"/>
    </row>
    <row r="75" spans="1:19" customFormat="1">
      <c r="A75" s="283">
        <v>680</v>
      </c>
      <c r="B75" s="283" t="s">
        <v>1032</v>
      </c>
      <c r="C75" s="284">
        <f>'680'!F77</f>
        <v>1008000</v>
      </c>
      <c r="D75" s="284">
        <f>'680'!G77</f>
        <v>336000</v>
      </c>
      <c r="E75" s="284">
        <f>'680'!H77</f>
        <v>336000</v>
      </c>
      <c r="F75" s="284">
        <f>'680'!I77</f>
        <v>336000</v>
      </c>
      <c r="G75" s="284">
        <f>'680'!J77</f>
        <v>336000</v>
      </c>
      <c r="H75" s="284">
        <f>'680'!K77</f>
        <v>336000</v>
      </c>
      <c r="I75" s="284">
        <f>'680'!L77</f>
        <v>336000</v>
      </c>
      <c r="J75" s="284">
        <f>'680'!M77</f>
        <v>336000</v>
      </c>
      <c r="K75" s="284">
        <f>'680'!N77</f>
        <v>336000</v>
      </c>
      <c r="L75" s="284">
        <f>'680'!O77</f>
        <v>336000</v>
      </c>
      <c r="M75" s="284">
        <f>'680'!P77</f>
        <v>0</v>
      </c>
      <c r="N75" s="284">
        <f>'680'!Q77</f>
        <v>0</v>
      </c>
      <c r="O75" s="285">
        <f t="shared" si="1"/>
        <v>4032000</v>
      </c>
      <c r="P75" s="289"/>
      <c r="Q75" s="287">
        <f>'680'!D77-O75</f>
        <v>0</v>
      </c>
      <c r="R75" s="290"/>
      <c r="S75" s="302"/>
    </row>
    <row r="76" spans="1:19" customFormat="1">
      <c r="A76" s="283">
        <v>681</v>
      </c>
      <c r="B76" s="283" t="s">
        <v>1033</v>
      </c>
      <c r="C76" s="284">
        <f>'681'!F77</f>
        <v>541000</v>
      </c>
      <c r="D76" s="284">
        <f>'681'!G77</f>
        <v>181000</v>
      </c>
      <c r="E76" s="284">
        <f>'681'!H77</f>
        <v>181000</v>
      </c>
      <c r="F76" s="284">
        <f>'681'!I77</f>
        <v>181000</v>
      </c>
      <c r="G76" s="284">
        <f>'681'!J77</f>
        <v>181000</v>
      </c>
      <c r="H76" s="284">
        <f>'681'!K77</f>
        <v>181000</v>
      </c>
      <c r="I76" s="284">
        <f>'681'!L77</f>
        <v>181000</v>
      </c>
      <c r="J76" s="284">
        <f>'681'!M77</f>
        <v>181000</v>
      </c>
      <c r="K76" s="284">
        <f>'681'!N77</f>
        <v>181000</v>
      </c>
      <c r="L76" s="284">
        <f>'681'!O77</f>
        <v>174000</v>
      </c>
      <c r="M76" s="284">
        <f>'681'!P77</f>
        <v>0</v>
      </c>
      <c r="N76" s="284">
        <f>'681'!Q77</f>
        <v>0</v>
      </c>
      <c r="O76" s="285">
        <f t="shared" si="1"/>
        <v>2163000</v>
      </c>
      <c r="P76" s="289"/>
      <c r="Q76" s="287">
        <f>'681'!D77-O76</f>
        <v>0</v>
      </c>
      <c r="R76" s="290"/>
      <c r="S76" s="302"/>
    </row>
    <row r="77" spans="1:19" customFormat="1">
      <c r="A77" s="283">
        <v>682</v>
      </c>
      <c r="B77" s="283" t="s">
        <v>1034</v>
      </c>
      <c r="C77" s="284">
        <f>'682'!F77</f>
        <v>753000</v>
      </c>
      <c r="D77" s="284">
        <f>'682'!G77</f>
        <v>251000</v>
      </c>
      <c r="E77" s="284">
        <f>'682'!H77</f>
        <v>251000</v>
      </c>
      <c r="F77" s="284">
        <f>'682'!I77</f>
        <v>251000</v>
      </c>
      <c r="G77" s="284">
        <f>'682'!J77</f>
        <v>251000</v>
      </c>
      <c r="H77" s="284">
        <f>'682'!K77</f>
        <v>251000</v>
      </c>
      <c r="I77" s="284">
        <f>'682'!L77</f>
        <v>251000</v>
      </c>
      <c r="J77" s="284">
        <f>'682'!M77</f>
        <v>251000</v>
      </c>
      <c r="K77" s="284">
        <f>'682'!N77</f>
        <v>251000</v>
      </c>
      <c r="L77" s="284">
        <f>'682'!O77</f>
        <v>253000</v>
      </c>
      <c r="M77" s="284">
        <f>'682'!P77</f>
        <v>0</v>
      </c>
      <c r="N77" s="284">
        <f>'682'!Q77</f>
        <v>0</v>
      </c>
      <c r="O77" s="285">
        <f t="shared" si="1"/>
        <v>3014000</v>
      </c>
      <c r="P77" s="289"/>
      <c r="Q77" s="287">
        <f>'682'!D77-O77</f>
        <v>0</v>
      </c>
      <c r="R77" s="290"/>
      <c r="S77" s="302"/>
    </row>
    <row r="78" spans="1:19" customFormat="1">
      <c r="A78" s="283">
        <v>683</v>
      </c>
      <c r="B78" s="283" t="s">
        <v>1035</v>
      </c>
      <c r="C78" s="284">
        <f>'683'!F77</f>
        <v>918000</v>
      </c>
      <c r="D78" s="284">
        <f>'683'!G77</f>
        <v>306000</v>
      </c>
      <c r="E78" s="284">
        <f>'683'!H77</f>
        <v>306000</v>
      </c>
      <c r="F78" s="284">
        <f>'683'!I77</f>
        <v>306000</v>
      </c>
      <c r="G78" s="284">
        <f>'683'!J77</f>
        <v>306000</v>
      </c>
      <c r="H78" s="284">
        <f>'683'!K77</f>
        <v>306000</v>
      </c>
      <c r="I78" s="284">
        <f>'683'!L77</f>
        <v>306000</v>
      </c>
      <c r="J78" s="284">
        <f>'683'!M77</f>
        <v>306000</v>
      </c>
      <c r="K78" s="284">
        <f>'683'!N77</f>
        <v>306000</v>
      </c>
      <c r="L78" s="284">
        <f>'683'!O77</f>
        <v>305000</v>
      </c>
      <c r="M78" s="284">
        <f>'683'!P77</f>
        <v>0</v>
      </c>
      <c r="N78" s="284">
        <f>'683'!Q77</f>
        <v>0</v>
      </c>
      <c r="O78" s="285">
        <f t="shared" si="1"/>
        <v>3671000</v>
      </c>
      <c r="P78" s="289"/>
      <c r="Q78" s="287">
        <f>'683'!D77-O78</f>
        <v>0</v>
      </c>
      <c r="R78" s="290"/>
      <c r="S78" s="302"/>
    </row>
    <row r="79" spans="1:19" customFormat="1">
      <c r="A79" s="283">
        <v>684</v>
      </c>
      <c r="B79" s="283" t="s">
        <v>1036</v>
      </c>
      <c r="C79" s="284">
        <f>'684'!F77</f>
        <v>1763000</v>
      </c>
      <c r="D79" s="284">
        <f>'684'!G77</f>
        <v>588000</v>
      </c>
      <c r="E79" s="284">
        <f>'684'!H77</f>
        <v>588000</v>
      </c>
      <c r="F79" s="284">
        <f>'684'!I77</f>
        <v>588000</v>
      </c>
      <c r="G79" s="284">
        <f>'684'!J77</f>
        <v>588000</v>
      </c>
      <c r="H79" s="284">
        <f>'684'!K77</f>
        <v>588000</v>
      </c>
      <c r="I79" s="284">
        <f>'684'!L77</f>
        <v>588000</v>
      </c>
      <c r="J79" s="284">
        <f>'684'!M77</f>
        <v>588000</v>
      </c>
      <c r="K79" s="284">
        <f>'684'!N77</f>
        <v>588000</v>
      </c>
      <c r="L79" s="284">
        <f>'684'!O77</f>
        <v>583000</v>
      </c>
      <c r="M79" s="284">
        <f>'684'!P77</f>
        <v>0</v>
      </c>
      <c r="N79" s="284">
        <f>'684'!Q77</f>
        <v>0</v>
      </c>
      <c r="O79" s="285">
        <f t="shared" si="1"/>
        <v>7050000</v>
      </c>
      <c r="P79" s="289"/>
      <c r="Q79" s="287">
        <f>'684'!D77-O79</f>
        <v>0</v>
      </c>
      <c r="R79" s="290"/>
      <c r="S79" s="302"/>
    </row>
    <row r="80" spans="1:19" customFormat="1">
      <c r="A80" s="283">
        <v>685</v>
      </c>
      <c r="B80" s="283" t="s">
        <v>1037</v>
      </c>
      <c r="C80" s="284">
        <f>'685'!F77</f>
        <v>300000</v>
      </c>
      <c r="D80" s="284">
        <f>'685'!G77</f>
        <v>100000</v>
      </c>
      <c r="E80" s="284">
        <f>'685'!H77</f>
        <v>100000</v>
      </c>
      <c r="F80" s="284">
        <f>'685'!I77</f>
        <v>100000</v>
      </c>
      <c r="G80" s="284">
        <f>'685'!J77</f>
        <v>100000</v>
      </c>
      <c r="H80" s="284">
        <f>'685'!K77</f>
        <v>100000</v>
      </c>
      <c r="I80" s="284">
        <f>'685'!L77</f>
        <v>100000</v>
      </c>
      <c r="J80" s="284">
        <f>'685'!M77</f>
        <v>100000</v>
      </c>
      <c r="K80" s="284">
        <f>'685'!N77</f>
        <v>100000</v>
      </c>
      <c r="L80" s="284">
        <f>'685'!O77</f>
        <v>96000</v>
      </c>
      <c r="M80" s="284">
        <f>'685'!P77</f>
        <v>0</v>
      </c>
      <c r="N80" s="284">
        <f>'685'!Q77</f>
        <v>0</v>
      </c>
      <c r="O80" s="285">
        <f t="shared" si="1"/>
        <v>1196000</v>
      </c>
      <c r="P80" s="289"/>
      <c r="Q80" s="287">
        <f>'685'!D77-O80</f>
        <v>0</v>
      </c>
      <c r="R80" s="290"/>
      <c r="S80" s="302"/>
    </row>
    <row r="81" spans="1:19" customFormat="1">
      <c r="A81" s="283">
        <v>686</v>
      </c>
      <c r="B81" s="283" t="s">
        <v>1038</v>
      </c>
      <c r="C81" s="284">
        <f>'686'!F77</f>
        <v>1168000</v>
      </c>
      <c r="D81" s="284">
        <f>'686'!G77</f>
        <v>389000</v>
      </c>
      <c r="E81" s="284">
        <f>'686'!H77</f>
        <v>389000</v>
      </c>
      <c r="F81" s="284">
        <f>'686'!I77</f>
        <v>389000</v>
      </c>
      <c r="G81" s="284">
        <f>'686'!J77</f>
        <v>389000</v>
      </c>
      <c r="H81" s="284">
        <f>'686'!K77</f>
        <v>389000</v>
      </c>
      <c r="I81" s="284">
        <f>'686'!L77</f>
        <v>389000</v>
      </c>
      <c r="J81" s="284">
        <f>'686'!M77</f>
        <v>389000</v>
      </c>
      <c r="K81" s="284">
        <f>'686'!N77</f>
        <v>389000</v>
      </c>
      <c r="L81" s="284">
        <f>'686'!O77</f>
        <v>391000</v>
      </c>
      <c r="M81" s="284">
        <f>'686'!P77</f>
        <v>0</v>
      </c>
      <c r="N81" s="284">
        <f>'686'!Q77</f>
        <v>0</v>
      </c>
      <c r="O81" s="285">
        <f t="shared" si="1"/>
        <v>4671000</v>
      </c>
      <c r="P81" s="289"/>
      <c r="Q81" s="287">
        <f>'686'!D77-O81</f>
        <v>0</v>
      </c>
      <c r="R81" s="290"/>
      <c r="S81" s="302"/>
    </row>
    <row r="82" spans="1:19" customFormat="1">
      <c r="A82" s="283">
        <v>687</v>
      </c>
      <c r="B82" s="283" t="s">
        <v>1039</v>
      </c>
      <c r="C82" s="284">
        <f>'687'!F77</f>
        <v>1205000</v>
      </c>
      <c r="D82" s="284">
        <f>'687'!G77</f>
        <v>402000</v>
      </c>
      <c r="E82" s="284">
        <f>'687'!H77</f>
        <v>402000</v>
      </c>
      <c r="F82" s="284">
        <f>'687'!I77</f>
        <v>402000</v>
      </c>
      <c r="G82" s="284">
        <f>'687'!J77</f>
        <v>402000</v>
      </c>
      <c r="H82" s="284">
        <f>'687'!K77</f>
        <v>402000</v>
      </c>
      <c r="I82" s="284">
        <f>'687'!L77</f>
        <v>402000</v>
      </c>
      <c r="J82" s="284">
        <f>'687'!M77</f>
        <v>402000</v>
      </c>
      <c r="K82" s="284">
        <f>'687'!N77</f>
        <v>402000</v>
      </c>
      <c r="L82" s="284">
        <f>'687'!O77</f>
        <v>398000</v>
      </c>
      <c r="M82" s="284">
        <f>'687'!P77</f>
        <v>0</v>
      </c>
      <c r="N82" s="284">
        <f>'687'!Q77</f>
        <v>0</v>
      </c>
      <c r="O82" s="285">
        <f t="shared" si="1"/>
        <v>4819000</v>
      </c>
      <c r="P82" s="289"/>
      <c r="Q82" s="287">
        <f>'687'!D77-O82</f>
        <v>0</v>
      </c>
      <c r="R82" s="290"/>
      <c r="S82" s="302"/>
    </row>
    <row r="83" spans="1:19" customFormat="1">
      <c r="A83" s="283">
        <v>688</v>
      </c>
      <c r="B83" s="283" t="s">
        <v>1040</v>
      </c>
      <c r="C83" s="284">
        <f>'688'!F77</f>
        <v>761000</v>
      </c>
      <c r="D83" s="284">
        <f>'688'!G77</f>
        <v>254000</v>
      </c>
      <c r="E83" s="284">
        <f>'688'!H77</f>
        <v>254000</v>
      </c>
      <c r="F83" s="284">
        <f>'688'!I77</f>
        <v>254000</v>
      </c>
      <c r="G83" s="284">
        <f>'688'!J77</f>
        <v>254000</v>
      </c>
      <c r="H83" s="284">
        <f>'688'!K77</f>
        <v>254000</v>
      </c>
      <c r="I83" s="284">
        <f>'688'!L77</f>
        <v>254000</v>
      </c>
      <c r="J83" s="284">
        <f>'688'!M77</f>
        <v>254000</v>
      </c>
      <c r="K83" s="284">
        <f>'688'!N77</f>
        <v>254000</v>
      </c>
      <c r="L83" s="284">
        <f>'688'!O77</f>
        <v>249000</v>
      </c>
      <c r="M83" s="284">
        <f>'688'!P77</f>
        <v>0</v>
      </c>
      <c r="N83" s="284">
        <f>'688'!Q77</f>
        <v>0</v>
      </c>
      <c r="O83" s="285">
        <f t="shared" si="1"/>
        <v>3042000</v>
      </c>
      <c r="P83" s="289"/>
      <c r="Q83" s="287">
        <f>'688'!D77-O83</f>
        <v>0</v>
      </c>
      <c r="R83" s="290"/>
      <c r="S83" s="302"/>
    </row>
    <row r="84" spans="1:19" customFormat="1">
      <c r="A84" s="283">
        <v>689</v>
      </c>
      <c r="B84" s="283" t="s">
        <v>1041</v>
      </c>
      <c r="C84" s="284">
        <f>'689'!F77</f>
        <v>1373000</v>
      </c>
      <c r="D84" s="284">
        <f>'689'!G77</f>
        <v>458000</v>
      </c>
      <c r="E84" s="284">
        <f>'689'!H77</f>
        <v>458000</v>
      </c>
      <c r="F84" s="284">
        <f>'689'!I77</f>
        <v>458000</v>
      </c>
      <c r="G84" s="284">
        <f>'689'!J77</f>
        <v>458000</v>
      </c>
      <c r="H84" s="284">
        <f>'689'!K77</f>
        <v>458000</v>
      </c>
      <c r="I84" s="284">
        <f>'689'!L77</f>
        <v>458000</v>
      </c>
      <c r="J84" s="284">
        <f>'689'!M77</f>
        <v>458000</v>
      </c>
      <c r="K84" s="284">
        <f>'689'!N77</f>
        <v>458000</v>
      </c>
      <c r="L84" s="284">
        <f>'689'!O77</f>
        <v>455000</v>
      </c>
      <c r="M84" s="284">
        <f>'689'!P77</f>
        <v>0</v>
      </c>
      <c r="N84" s="284">
        <f>'689'!Q77</f>
        <v>0</v>
      </c>
      <c r="O84" s="285">
        <f t="shared" si="1"/>
        <v>5492000</v>
      </c>
      <c r="P84" s="289"/>
      <c r="Q84" s="287">
        <f>'689'!D77-O84</f>
        <v>0</v>
      </c>
      <c r="R84" s="290"/>
      <c r="S84" s="302"/>
    </row>
    <row r="85" spans="1:19" customFormat="1">
      <c r="A85" s="283">
        <v>690</v>
      </c>
      <c r="B85" s="283" t="s">
        <v>1042</v>
      </c>
      <c r="C85" s="284">
        <f>'690'!F77</f>
        <v>594000</v>
      </c>
      <c r="D85" s="284">
        <f>'690'!G77</f>
        <v>198000</v>
      </c>
      <c r="E85" s="284">
        <f>'690'!H77</f>
        <v>198000</v>
      </c>
      <c r="F85" s="284">
        <f>'690'!I77</f>
        <v>198000</v>
      </c>
      <c r="G85" s="284">
        <f>'690'!J77</f>
        <v>198000</v>
      </c>
      <c r="H85" s="284">
        <f>'690'!K77</f>
        <v>198000</v>
      </c>
      <c r="I85" s="284">
        <f>'690'!L77</f>
        <v>198000</v>
      </c>
      <c r="J85" s="284">
        <f>'690'!M77</f>
        <v>198000</v>
      </c>
      <c r="K85" s="284">
        <f>'690'!N77</f>
        <v>198000</v>
      </c>
      <c r="L85" s="284">
        <f>'690'!O77</f>
        <v>196000</v>
      </c>
      <c r="M85" s="284">
        <f>'690'!P77</f>
        <v>0</v>
      </c>
      <c r="N85" s="284">
        <f>'690'!Q77</f>
        <v>0</v>
      </c>
      <c r="O85" s="285">
        <f t="shared" si="1"/>
        <v>2374000</v>
      </c>
      <c r="P85" s="289"/>
      <c r="Q85" s="287">
        <f>'690'!D77-O85</f>
        <v>0</v>
      </c>
      <c r="R85" s="290"/>
      <c r="S85" s="302"/>
    </row>
    <row r="86" spans="1:19" customFormat="1">
      <c r="A86" s="283">
        <v>691</v>
      </c>
      <c r="B86" s="283" t="s">
        <v>1043</v>
      </c>
      <c r="C86" s="284">
        <f>'691'!F77</f>
        <v>709000</v>
      </c>
      <c r="D86" s="284">
        <f>'691'!G77</f>
        <v>236000</v>
      </c>
      <c r="E86" s="284">
        <f>'691'!H77</f>
        <v>236000</v>
      </c>
      <c r="F86" s="284">
        <f>'691'!I77</f>
        <v>236000</v>
      </c>
      <c r="G86" s="284">
        <f>'691'!J77</f>
        <v>236000</v>
      </c>
      <c r="H86" s="284">
        <f>'691'!K77</f>
        <v>236000</v>
      </c>
      <c r="I86" s="284">
        <f>'691'!L77</f>
        <v>236000</v>
      </c>
      <c r="J86" s="284">
        <f>'691'!M77</f>
        <v>236000</v>
      </c>
      <c r="K86" s="284">
        <f>'691'!N77</f>
        <v>236000</v>
      </c>
      <c r="L86" s="284">
        <f>'691'!O77</f>
        <v>239000</v>
      </c>
      <c r="M86" s="284">
        <f>'691'!P77</f>
        <v>0</v>
      </c>
      <c r="N86" s="284">
        <f>'691'!Q77</f>
        <v>0</v>
      </c>
      <c r="O86" s="285">
        <f t="shared" si="1"/>
        <v>2836000</v>
      </c>
      <c r="P86" s="289"/>
      <c r="Q86" s="287">
        <f>'691'!D77-O86</f>
        <v>0</v>
      </c>
      <c r="R86" s="290"/>
      <c r="S86" s="302"/>
    </row>
    <row r="87" spans="1:19" customFormat="1">
      <c r="A87" s="283">
        <v>692</v>
      </c>
      <c r="B87" s="283" t="s">
        <v>1044</v>
      </c>
      <c r="C87" s="284">
        <f>'692'!F77</f>
        <v>610000</v>
      </c>
      <c r="D87" s="284">
        <f>'692'!G77</f>
        <v>204000</v>
      </c>
      <c r="E87" s="284">
        <f>'692'!H77</f>
        <v>204000</v>
      </c>
      <c r="F87" s="284">
        <f>'692'!I77</f>
        <v>204000</v>
      </c>
      <c r="G87" s="284">
        <f>'692'!J77</f>
        <v>204000</v>
      </c>
      <c r="H87" s="284">
        <f>'692'!K77</f>
        <v>204000</v>
      </c>
      <c r="I87" s="284">
        <f>'692'!L77</f>
        <v>204000</v>
      </c>
      <c r="J87" s="284">
        <f>'692'!M77</f>
        <v>204000</v>
      </c>
      <c r="K87" s="284">
        <f>'692'!N77</f>
        <v>204000</v>
      </c>
      <c r="L87" s="284">
        <f>'692'!O77</f>
        <v>197000</v>
      </c>
      <c r="M87" s="284">
        <f>'692'!P77</f>
        <v>0</v>
      </c>
      <c r="N87" s="284">
        <f>'692'!Q77</f>
        <v>0</v>
      </c>
      <c r="O87" s="285">
        <f t="shared" si="1"/>
        <v>2439000</v>
      </c>
      <c r="P87" s="289"/>
      <c r="Q87" s="287">
        <f>'692'!D77-O87</f>
        <v>0</v>
      </c>
      <c r="R87" s="290"/>
      <c r="S87" s="302"/>
    </row>
    <row r="88" spans="1:19" customFormat="1">
      <c r="A88" s="283">
        <v>693</v>
      </c>
      <c r="B88" s="283" t="s">
        <v>1045</v>
      </c>
      <c r="C88" s="284">
        <f>'693'!F77</f>
        <v>580000</v>
      </c>
      <c r="D88" s="284">
        <f>'693'!G77</f>
        <v>194000</v>
      </c>
      <c r="E88" s="284">
        <f>'693'!H77</f>
        <v>194000</v>
      </c>
      <c r="F88" s="284">
        <f>'693'!I77</f>
        <v>194000</v>
      </c>
      <c r="G88" s="284">
        <f>'693'!J77</f>
        <v>194000</v>
      </c>
      <c r="H88" s="284">
        <f>'693'!K77</f>
        <v>194000</v>
      </c>
      <c r="I88" s="284">
        <f>'693'!L77</f>
        <v>194000</v>
      </c>
      <c r="J88" s="284">
        <f>'693'!M77</f>
        <v>194000</v>
      </c>
      <c r="K88" s="284">
        <f>'693'!N77</f>
        <v>194000</v>
      </c>
      <c r="L88" s="284">
        <f>'693'!O77</f>
        <v>189000</v>
      </c>
      <c r="M88" s="284">
        <f>'693'!P77</f>
        <v>0</v>
      </c>
      <c r="N88" s="284">
        <f>'693'!Q77</f>
        <v>0</v>
      </c>
      <c r="O88" s="285">
        <f t="shared" si="1"/>
        <v>2321000</v>
      </c>
      <c r="P88" s="289"/>
      <c r="Q88" s="287">
        <f>'693'!D77-O88</f>
        <v>0</v>
      </c>
      <c r="R88" s="290"/>
      <c r="S88" s="302"/>
    </row>
    <row r="89" spans="1:19" customFormat="1">
      <c r="A89" s="283">
        <v>694</v>
      </c>
      <c r="B89" s="283" t="s">
        <v>1046</v>
      </c>
      <c r="C89" s="284">
        <f>'694'!F77</f>
        <v>1047000</v>
      </c>
      <c r="D89" s="284">
        <f>'694'!G77</f>
        <v>349000</v>
      </c>
      <c r="E89" s="284">
        <f>'694'!H77</f>
        <v>349000</v>
      </c>
      <c r="F89" s="284">
        <f>'694'!I77</f>
        <v>349000</v>
      </c>
      <c r="G89" s="284">
        <f>'694'!J77</f>
        <v>349000</v>
      </c>
      <c r="H89" s="284">
        <f>'694'!K77</f>
        <v>349000</v>
      </c>
      <c r="I89" s="284">
        <f>'694'!L77</f>
        <v>349000</v>
      </c>
      <c r="J89" s="284">
        <f>'694'!M77</f>
        <v>349000</v>
      </c>
      <c r="K89" s="284">
        <f>'694'!N77</f>
        <v>349000</v>
      </c>
      <c r="L89" s="284">
        <f>'694'!O77</f>
        <v>346000</v>
      </c>
      <c r="M89" s="284">
        <f>'694'!P77</f>
        <v>0</v>
      </c>
      <c r="N89" s="284">
        <f>'694'!Q77</f>
        <v>0</v>
      </c>
      <c r="O89" s="285">
        <f t="shared" si="1"/>
        <v>4185000</v>
      </c>
      <c r="P89" s="289"/>
      <c r="Q89" s="287">
        <f>'694'!D77-O89</f>
        <v>0</v>
      </c>
      <c r="R89" s="290"/>
      <c r="S89" s="302"/>
    </row>
    <row r="90" spans="1:19" customFormat="1">
      <c r="A90" s="283">
        <v>695</v>
      </c>
      <c r="B90" s="283" t="s">
        <v>805</v>
      </c>
      <c r="C90" s="284">
        <f>'695'!F77</f>
        <v>935000</v>
      </c>
      <c r="D90" s="284">
        <f>'695'!G77</f>
        <v>312000</v>
      </c>
      <c r="E90" s="284">
        <f>'695'!H77</f>
        <v>312000</v>
      </c>
      <c r="F90" s="284">
        <f>'695'!I77</f>
        <v>312000</v>
      </c>
      <c r="G90" s="284">
        <f>'695'!J77</f>
        <v>312000</v>
      </c>
      <c r="H90" s="284">
        <f>'695'!K77</f>
        <v>312000</v>
      </c>
      <c r="I90" s="284">
        <f>'695'!L77</f>
        <v>312000</v>
      </c>
      <c r="J90" s="284">
        <f>'695'!M77</f>
        <v>312000</v>
      </c>
      <c r="K90" s="284">
        <f>'695'!N77</f>
        <v>312000</v>
      </c>
      <c r="L90" s="284">
        <f>'695'!O77</f>
        <v>309000</v>
      </c>
      <c r="M90" s="284">
        <f>'695'!P77</f>
        <v>0</v>
      </c>
      <c r="N90" s="284">
        <f>'695'!Q77</f>
        <v>0</v>
      </c>
      <c r="O90" s="285">
        <f t="shared" si="1"/>
        <v>3740000</v>
      </c>
      <c r="P90" s="289"/>
      <c r="Q90" s="287">
        <f>'695'!D77-O90</f>
        <v>0</v>
      </c>
      <c r="R90" s="290"/>
      <c r="S90" s="302"/>
    </row>
    <row r="91" spans="1:19" customFormat="1">
      <c r="A91" s="283">
        <v>696</v>
      </c>
      <c r="B91" s="283" t="s">
        <v>1047</v>
      </c>
      <c r="C91" s="284">
        <f>'696'!F77</f>
        <v>946000</v>
      </c>
      <c r="D91" s="284">
        <f>'696'!G77</f>
        <v>315000</v>
      </c>
      <c r="E91" s="284">
        <f>'696'!H77</f>
        <v>315000</v>
      </c>
      <c r="F91" s="284">
        <f>'696'!I77</f>
        <v>315000</v>
      </c>
      <c r="G91" s="284">
        <f>'696'!J77</f>
        <v>315000</v>
      </c>
      <c r="H91" s="284">
        <f>'696'!K77</f>
        <v>315000</v>
      </c>
      <c r="I91" s="284">
        <f>'696'!L77</f>
        <v>315000</v>
      </c>
      <c r="J91" s="284">
        <f>'696'!M77</f>
        <v>315000</v>
      </c>
      <c r="K91" s="284">
        <f>'696'!N77</f>
        <v>315000</v>
      </c>
      <c r="L91" s="284">
        <f>'696'!O77</f>
        <v>314000</v>
      </c>
      <c r="M91" s="284">
        <f>'696'!P77</f>
        <v>0</v>
      </c>
      <c r="N91" s="284">
        <f>'696'!Q77</f>
        <v>0</v>
      </c>
      <c r="O91" s="285">
        <f t="shared" si="1"/>
        <v>3780000</v>
      </c>
      <c r="P91" s="289"/>
      <c r="Q91" s="287">
        <f>'696'!D77-O91</f>
        <v>0</v>
      </c>
      <c r="R91" s="290"/>
      <c r="S91" s="302"/>
    </row>
    <row r="92" spans="1:19" customFormat="1">
      <c r="A92" s="283">
        <v>697</v>
      </c>
      <c r="B92" s="283" t="s">
        <v>1048</v>
      </c>
      <c r="C92" s="284">
        <f>'697'!F77</f>
        <v>198000</v>
      </c>
      <c r="D92" s="284">
        <f>'697'!G77</f>
        <v>66000</v>
      </c>
      <c r="E92" s="284">
        <f>'697'!H77</f>
        <v>66000</v>
      </c>
      <c r="F92" s="284">
        <f>'697'!I77</f>
        <v>66000</v>
      </c>
      <c r="G92" s="284">
        <f>'697'!J77</f>
        <v>66000</v>
      </c>
      <c r="H92" s="284">
        <f>'697'!K77</f>
        <v>66000</v>
      </c>
      <c r="I92" s="284">
        <f>'697'!L77</f>
        <v>66000</v>
      </c>
      <c r="J92" s="284">
        <f>'697'!M77</f>
        <v>66000</v>
      </c>
      <c r="K92" s="284">
        <f>'697'!N77</f>
        <v>66000</v>
      </c>
      <c r="L92" s="284">
        <f>'697'!O77</f>
        <v>65000</v>
      </c>
      <c r="M92" s="284">
        <f>'697'!P77</f>
        <v>0</v>
      </c>
      <c r="N92" s="284">
        <f>'697'!Q77</f>
        <v>0</v>
      </c>
      <c r="O92" s="285">
        <f t="shared" si="1"/>
        <v>791000</v>
      </c>
      <c r="P92" s="289"/>
      <c r="Q92" s="287">
        <f>'697'!D77-O92</f>
        <v>0</v>
      </c>
      <c r="R92" s="290"/>
      <c r="S92" s="302"/>
    </row>
    <row r="93" spans="1:19" customFormat="1">
      <c r="A93" s="283">
        <v>698</v>
      </c>
      <c r="B93" s="283" t="s">
        <v>1049</v>
      </c>
      <c r="C93" s="284">
        <f>'698'!F77</f>
        <v>1013000</v>
      </c>
      <c r="D93" s="284">
        <f>'698'!G77</f>
        <v>338000</v>
      </c>
      <c r="E93" s="284">
        <f>'698'!H77</f>
        <v>338000</v>
      </c>
      <c r="F93" s="284">
        <f>'698'!I77</f>
        <v>338000</v>
      </c>
      <c r="G93" s="284">
        <f>'698'!J77</f>
        <v>338000</v>
      </c>
      <c r="H93" s="284">
        <f>'698'!K77</f>
        <v>338000</v>
      </c>
      <c r="I93" s="284">
        <f>'698'!L77</f>
        <v>338000</v>
      </c>
      <c r="J93" s="284">
        <f>'698'!M77</f>
        <v>338000</v>
      </c>
      <c r="K93" s="284">
        <f>'698'!N77</f>
        <v>338000</v>
      </c>
      <c r="L93" s="284">
        <f>'698'!O77</f>
        <v>333000</v>
      </c>
      <c r="M93" s="284">
        <f>'698'!P77</f>
        <v>0</v>
      </c>
      <c r="N93" s="284">
        <f>'698'!Q77</f>
        <v>0</v>
      </c>
      <c r="O93" s="285">
        <f t="shared" si="1"/>
        <v>4050000</v>
      </c>
      <c r="P93" s="289"/>
      <c r="Q93" s="287">
        <f>'698'!D77-O93</f>
        <v>0</v>
      </c>
      <c r="R93" s="290"/>
      <c r="S93" s="302"/>
    </row>
    <row r="94" spans="1:19" customFormat="1">
      <c r="A94" s="283">
        <v>699</v>
      </c>
      <c r="B94" s="283" t="s">
        <v>1050</v>
      </c>
      <c r="C94" s="284">
        <f>'699'!F77</f>
        <v>844000</v>
      </c>
      <c r="D94" s="284">
        <f>'699'!G77</f>
        <v>281000</v>
      </c>
      <c r="E94" s="284">
        <f>'699'!H77</f>
        <v>281000</v>
      </c>
      <c r="F94" s="284">
        <f>'699'!I77</f>
        <v>281000</v>
      </c>
      <c r="G94" s="284">
        <f>'699'!J77</f>
        <v>281000</v>
      </c>
      <c r="H94" s="284">
        <f>'699'!K77</f>
        <v>281000</v>
      </c>
      <c r="I94" s="284">
        <f>'699'!L77</f>
        <v>281000</v>
      </c>
      <c r="J94" s="284">
        <f>'699'!M77</f>
        <v>281000</v>
      </c>
      <c r="K94" s="284">
        <f>'699'!N77</f>
        <v>281000</v>
      </c>
      <c r="L94" s="284">
        <f>'699'!O77</f>
        <v>284000</v>
      </c>
      <c r="M94" s="284">
        <f>'699'!P77</f>
        <v>0</v>
      </c>
      <c r="N94" s="284">
        <f>'699'!Q77</f>
        <v>0</v>
      </c>
      <c r="O94" s="285">
        <f t="shared" si="1"/>
        <v>3376000</v>
      </c>
      <c r="P94" s="289"/>
      <c r="Q94" s="287">
        <f>'699'!D77-O94</f>
        <v>0</v>
      </c>
      <c r="R94" s="290"/>
      <c r="S94" s="302"/>
    </row>
    <row r="95" spans="1:19" customFormat="1">
      <c r="A95" s="283">
        <v>700</v>
      </c>
      <c r="B95" s="283" t="s">
        <v>1051</v>
      </c>
      <c r="C95" s="284">
        <f>'700'!F77</f>
        <v>928000</v>
      </c>
      <c r="D95" s="284">
        <f>'700'!G77</f>
        <v>309000</v>
      </c>
      <c r="E95" s="284">
        <f>'700'!H77</f>
        <v>309000</v>
      </c>
      <c r="F95" s="284">
        <f>'700'!I77</f>
        <v>309000</v>
      </c>
      <c r="G95" s="284">
        <f>'700'!J77</f>
        <v>309000</v>
      </c>
      <c r="H95" s="284">
        <f>'700'!K77</f>
        <v>309000</v>
      </c>
      <c r="I95" s="284">
        <f>'700'!L77</f>
        <v>309000</v>
      </c>
      <c r="J95" s="284">
        <f>'700'!M77</f>
        <v>309000</v>
      </c>
      <c r="K95" s="284">
        <f>'700'!N77</f>
        <v>309000</v>
      </c>
      <c r="L95" s="284">
        <f>'700'!O77</f>
        <v>310000</v>
      </c>
      <c r="M95" s="284">
        <f>'700'!P77</f>
        <v>0</v>
      </c>
      <c r="N95" s="284">
        <f>'700'!Q77</f>
        <v>0</v>
      </c>
      <c r="O95" s="285">
        <f t="shared" si="1"/>
        <v>3710000</v>
      </c>
      <c r="P95" s="289"/>
      <c r="Q95" s="287">
        <f>'700'!D77-O95</f>
        <v>0</v>
      </c>
      <c r="R95" s="290"/>
      <c r="S95" s="302"/>
    </row>
    <row r="96" spans="1:19" customFormat="1">
      <c r="A96" s="283">
        <v>701</v>
      </c>
      <c r="B96" s="283" t="s">
        <v>1052</v>
      </c>
      <c r="C96" s="284">
        <f>'701'!F77</f>
        <v>750000</v>
      </c>
      <c r="D96" s="284">
        <f>'701'!G77</f>
        <v>250000</v>
      </c>
      <c r="E96" s="284">
        <f>'701'!H77</f>
        <v>250000</v>
      </c>
      <c r="F96" s="284">
        <f>'701'!I77</f>
        <v>250000</v>
      </c>
      <c r="G96" s="284">
        <f>'701'!J77</f>
        <v>250000</v>
      </c>
      <c r="H96" s="284">
        <f>'701'!K77</f>
        <v>250000</v>
      </c>
      <c r="I96" s="284">
        <f>'701'!L77</f>
        <v>250000</v>
      </c>
      <c r="J96" s="284">
        <f>'701'!M77</f>
        <v>250000</v>
      </c>
      <c r="K96" s="284">
        <f>'701'!N77</f>
        <v>250000</v>
      </c>
      <c r="L96" s="284">
        <f>'701'!O77</f>
        <v>251000</v>
      </c>
      <c r="M96" s="284">
        <f>'701'!P77</f>
        <v>0</v>
      </c>
      <c r="N96" s="284">
        <f>'701'!Q77</f>
        <v>0</v>
      </c>
      <c r="O96" s="285">
        <f t="shared" si="1"/>
        <v>3001000</v>
      </c>
      <c r="P96" s="289"/>
      <c r="Q96" s="287">
        <f>'701'!D77-O96</f>
        <v>0</v>
      </c>
      <c r="R96" s="290"/>
      <c r="S96" s="302"/>
    </row>
    <row r="97" spans="1:19" customFormat="1">
      <c r="A97" s="283">
        <v>702</v>
      </c>
      <c r="B97" s="283" t="s">
        <v>1053</v>
      </c>
      <c r="C97" s="284">
        <f>'702'!F77</f>
        <v>365000</v>
      </c>
      <c r="D97" s="284">
        <f>'702'!G77</f>
        <v>122000</v>
      </c>
      <c r="E97" s="284">
        <f>'702'!H77</f>
        <v>122000</v>
      </c>
      <c r="F97" s="284">
        <f>'702'!I77</f>
        <v>122000</v>
      </c>
      <c r="G97" s="284">
        <f>'702'!J77</f>
        <v>122000</v>
      </c>
      <c r="H97" s="284">
        <f>'702'!K77</f>
        <v>122000</v>
      </c>
      <c r="I97" s="284">
        <f>'702'!L77</f>
        <v>122000</v>
      </c>
      <c r="J97" s="284">
        <f>'702'!M77</f>
        <v>122000</v>
      </c>
      <c r="K97" s="284">
        <f>'702'!N77</f>
        <v>122000</v>
      </c>
      <c r="L97" s="284">
        <f>'702'!O77</f>
        <v>118000</v>
      </c>
      <c r="M97" s="284">
        <f>'702'!P77</f>
        <v>0</v>
      </c>
      <c r="N97" s="284">
        <f>'702'!Q77</f>
        <v>0</v>
      </c>
      <c r="O97" s="285">
        <f t="shared" si="1"/>
        <v>1459000</v>
      </c>
      <c r="P97" s="289"/>
      <c r="Q97" s="287">
        <f>'702'!D77-O97</f>
        <v>0</v>
      </c>
      <c r="R97" s="290"/>
      <c r="S97" s="302"/>
    </row>
    <row r="98" spans="1:19" customFormat="1">
      <c r="A98" s="283">
        <v>703</v>
      </c>
      <c r="B98" s="283" t="s">
        <v>1054</v>
      </c>
      <c r="C98" s="284">
        <f>'703'!F77</f>
        <v>228000</v>
      </c>
      <c r="D98" s="284">
        <f>'703'!G77</f>
        <v>76000</v>
      </c>
      <c r="E98" s="284">
        <f>'703'!H77</f>
        <v>76000</v>
      </c>
      <c r="F98" s="284">
        <f>'703'!I77</f>
        <v>76000</v>
      </c>
      <c r="G98" s="284">
        <f>'703'!J77</f>
        <v>76000</v>
      </c>
      <c r="H98" s="284">
        <f>'703'!K77</f>
        <v>76000</v>
      </c>
      <c r="I98" s="284">
        <f>'703'!L77</f>
        <v>76000</v>
      </c>
      <c r="J98" s="284">
        <f>'703'!M77</f>
        <v>76000</v>
      </c>
      <c r="K98" s="284">
        <f>'703'!N77</f>
        <v>76000</v>
      </c>
      <c r="L98" s="284">
        <f>'703'!O77</f>
        <v>77000</v>
      </c>
      <c r="M98" s="284">
        <f>'703'!P77</f>
        <v>0</v>
      </c>
      <c r="N98" s="284">
        <f>'703'!Q77</f>
        <v>0</v>
      </c>
      <c r="O98" s="285">
        <f t="shared" si="1"/>
        <v>913000</v>
      </c>
      <c r="P98" s="289"/>
      <c r="Q98" s="287">
        <f>'703'!D77-O98</f>
        <v>0</v>
      </c>
      <c r="R98" s="290"/>
      <c r="S98" s="302"/>
    </row>
    <row r="99" spans="1:19" customFormat="1">
      <c r="A99" s="283">
        <v>705</v>
      </c>
      <c r="B99" s="283" t="s">
        <v>1055</v>
      </c>
      <c r="C99" s="284">
        <f>'705'!F77</f>
        <v>570000</v>
      </c>
      <c r="D99" s="284">
        <f>'705'!G77</f>
        <v>168000</v>
      </c>
      <c r="E99" s="284">
        <f>'705'!H77</f>
        <v>168000</v>
      </c>
      <c r="F99" s="284">
        <f>'705'!I77</f>
        <v>168000</v>
      </c>
      <c r="G99" s="284">
        <f>'705'!J77</f>
        <v>168000</v>
      </c>
      <c r="H99" s="284">
        <f>'705'!K77</f>
        <v>168000</v>
      </c>
      <c r="I99" s="284">
        <f>'705'!L77</f>
        <v>168000</v>
      </c>
      <c r="J99" s="284">
        <f>'705'!M77</f>
        <v>168000</v>
      </c>
      <c r="K99" s="284">
        <f>'705'!N77</f>
        <v>168000</v>
      </c>
      <c r="L99" s="284">
        <f>'705'!O77</f>
        <v>174000</v>
      </c>
      <c r="M99" s="284">
        <f>'705'!P77</f>
        <v>0</v>
      </c>
      <c r="N99" s="284">
        <f>'705'!Q77</f>
        <v>0</v>
      </c>
      <c r="O99" s="285">
        <f t="shared" si="1"/>
        <v>2088000</v>
      </c>
      <c r="P99" s="289"/>
      <c r="Q99" s="287">
        <f>'705'!D77-O99</f>
        <v>0</v>
      </c>
      <c r="R99" s="290"/>
      <c r="S99" s="302"/>
    </row>
    <row r="100" spans="1:19" customFormat="1">
      <c r="A100" s="283">
        <v>706</v>
      </c>
      <c r="B100" s="283" t="s">
        <v>1056</v>
      </c>
      <c r="C100" s="284">
        <f>'706'!F77</f>
        <v>126000</v>
      </c>
      <c r="D100" s="284">
        <f>'706'!G77</f>
        <v>42000</v>
      </c>
      <c r="E100" s="284">
        <f>'706'!H77</f>
        <v>42000</v>
      </c>
      <c r="F100" s="284">
        <f>'706'!I77</f>
        <v>42000</v>
      </c>
      <c r="G100" s="284">
        <f>'706'!J77</f>
        <v>42000</v>
      </c>
      <c r="H100" s="284">
        <f>'706'!K77</f>
        <v>42000</v>
      </c>
      <c r="I100" s="284">
        <f>'706'!L77</f>
        <v>42000</v>
      </c>
      <c r="J100" s="284">
        <f>'706'!M77</f>
        <v>42000</v>
      </c>
      <c r="K100" s="284">
        <f>'706'!N77</f>
        <v>42000</v>
      </c>
      <c r="L100" s="284">
        <f>'706'!O77</f>
        <v>43000</v>
      </c>
      <c r="M100" s="284">
        <f>'706'!P77</f>
        <v>0</v>
      </c>
      <c r="N100" s="284">
        <f>'706'!Q77</f>
        <v>0</v>
      </c>
      <c r="O100" s="285">
        <f t="shared" si="1"/>
        <v>505000</v>
      </c>
      <c r="P100" s="289"/>
      <c r="Q100" s="287">
        <f>'706'!D77-O100</f>
        <v>0</v>
      </c>
      <c r="R100" s="290"/>
      <c r="S100" s="302"/>
    </row>
    <row r="101" spans="1:19" customFormat="1">
      <c r="A101" s="283">
        <v>707</v>
      </c>
      <c r="B101" s="283" t="s">
        <v>1057</v>
      </c>
      <c r="C101" s="284">
        <f>'707'!F77</f>
        <v>1002000</v>
      </c>
      <c r="D101" s="284">
        <f>'707'!G77</f>
        <v>334000</v>
      </c>
      <c r="E101" s="284">
        <f>'707'!H77</f>
        <v>334000</v>
      </c>
      <c r="F101" s="284">
        <f>'707'!I77</f>
        <v>334000</v>
      </c>
      <c r="G101" s="284">
        <f>'707'!J77</f>
        <v>334000</v>
      </c>
      <c r="H101" s="284">
        <f>'707'!K77</f>
        <v>334000</v>
      </c>
      <c r="I101" s="284">
        <f>'707'!L77</f>
        <v>334000</v>
      </c>
      <c r="J101" s="284">
        <f>'707'!M77</f>
        <v>334000</v>
      </c>
      <c r="K101" s="284">
        <f>'707'!N77</f>
        <v>334000</v>
      </c>
      <c r="L101" s="284">
        <f>'707'!O77</f>
        <v>332000</v>
      </c>
      <c r="M101" s="284">
        <f>'707'!P77</f>
        <v>0</v>
      </c>
      <c r="N101" s="284">
        <f>'707'!Q77</f>
        <v>0</v>
      </c>
      <c r="O101" s="285">
        <f t="shared" si="1"/>
        <v>4006000</v>
      </c>
      <c r="P101" s="289"/>
      <c r="Q101" s="287">
        <f>'707'!D77-O101</f>
        <v>0</v>
      </c>
      <c r="R101" s="290"/>
      <c r="S101" s="302"/>
    </row>
    <row r="102" spans="1:19" customFormat="1">
      <c r="A102" s="283">
        <v>708</v>
      </c>
      <c r="B102" s="283" t="s">
        <v>1058</v>
      </c>
      <c r="C102" s="284">
        <f>'708'!F77</f>
        <v>42000</v>
      </c>
      <c r="D102" s="284">
        <f>'708'!G77</f>
        <v>14000</v>
      </c>
      <c r="E102" s="284">
        <f>'708'!H77</f>
        <v>14000</v>
      </c>
      <c r="F102" s="284">
        <f>'708'!I77</f>
        <v>14000</v>
      </c>
      <c r="G102" s="284">
        <f>'708'!J77</f>
        <v>14000</v>
      </c>
      <c r="H102" s="284">
        <f>'708'!K77</f>
        <v>14000</v>
      </c>
      <c r="I102" s="284">
        <f>'708'!L77</f>
        <v>14000</v>
      </c>
      <c r="J102" s="284">
        <f>'708'!M77</f>
        <v>14000</v>
      </c>
      <c r="K102" s="284">
        <f>'708'!N77</f>
        <v>14000</v>
      </c>
      <c r="L102" s="284">
        <f>'708'!O77</f>
        <v>14000</v>
      </c>
      <c r="M102" s="284">
        <f>'708'!P77</f>
        <v>0</v>
      </c>
      <c r="N102" s="284">
        <f>'708'!Q77</f>
        <v>0</v>
      </c>
      <c r="O102" s="285">
        <f t="shared" si="1"/>
        <v>168000</v>
      </c>
      <c r="P102" s="289"/>
      <c r="Q102" s="287">
        <f>'708'!D77-O102</f>
        <v>0</v>
      </c>
      <c r="R102" s="290"/>
      <c r="S102" s="302"/>
    </row>
    <row r="103" spans="1:19" customFormat="1">
      <c r="A103" s="363" t="s">
        <v>396</v>
      </c>
      <c r="B103" s="363"/>
      <c r="C103" s="294">
        <f>SUM(C2:C102)</f>
        <v>134206000</v>
      </c>
      <c r="D103" s="294">
        <f t="shared" ref="D103:N103" si="2">SUM(D2:D102)</f>
        <v>44164000</v>
      </c>
      <c r="E103" s="294">
        <f t="shared" si="2"/>
        <v>44164000</v>
      </c>
      <c r="F103" s="294">
        <f t="shared" si="2"/>
        <v>44164000</v>
      </c>
      <c r="G103" s="294">
        <f t="shared" si="2"/>
        <v>44164000</v>
      </c>
      <c r="H103" s="294">
        <f t="shared" si="2"/>
        <v>44164000</v>
      </c>
      <c r="I103" s="294">
        <f t="shared" si="2"/>
        <v>44164000</v>
      </c>
      <c r="J103" s="294">
        <f t="shared" si="2"/>
        <v>44164000</v>
      </c>
      <c r="K103" s="294">
        <f t="shared" si="2"/>
        <v>44164000</v>
      </c>
      <c r="L103" s="294">
        <f t="shared" si="2"/>
        <v>44051000</v>
      </c>
      <c r="M103" s="294">
        <f t="shared" si="2"/>
        <v>0</v>
      </c>
      <c r="N103" s="294">
        <f t="shared" si="2"/>
        <v>0</v>
      </c>
      <c r="O103" s="294">
        <f t="shared" ref="O103" si="3">SUM(O2:O102)</f>
        <v>531569000</v>
      </c>
      <c r="P103" s="289"/>
      <c r="Q103" s="287"/>
      <c r="R103" s="290"/>
      <c r="S103" s="302"/>
    </row>
    <row r="104" spans="1:19" customFormat="1">
      <c r="A104" s="295"/>
      <c r="B104" s="295"/>
      <c r="C104" s="286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96"/>
      <c r="P104" s="289"/>
      <c r="Q104" s="287"/>
      <c r="R104" s="290"/>
      <c r="S104" s="302"/>
    </row>
  </sheetData>
  <mergeCells count="1">
    <mergeCell ref="A103:B103"/>
  </mergeCells>
  <phoneticPr fontId="3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DA113"/>
  <sheetViews>
    <sheetView workbookViewId="0">
      <pane ySplit="1" topLeftCell="A2" activePane="bottomLeft" state="frozen"/>
      <selection pane="bottomLeft" activeCell="E14" sqref="E14"/>
    </sheetView>
  </sheetViews>
  <sheetFormatPr defaultColWidth="9" defaultRowHeight="16.5"/>
  <cols>
    <col min="1" max="1" width="4.125" style="4" customWidth="1"/>
    <col min="2" max="2" width="27.5" style="4" customWidth="1"/>
    <col min="3" max="3" width="13.875" style="4" bestFit="1" customWidth="1"/>
    <col min="4" max="4" width="13.875" style="270" customWidth="1"/>
    <col min="5" max="5" width="14.625" style="52" customWidth="1"/>
    <col min="6" max="6" width="16.375" style="52" customWidth="1"/>
    <col min="7" max="105" width="14.625" style="52" customWidth="1"/>
    <col min="106" max="16384" width="9" style="4"/>
  </cols>
  <sheetData>
    <row r="1" spans="1:105">
      <c r="A1" s="310" t="s">
        <v>952</v>
      </c>
      <c r="B1" s="310"/>
      <c r="C1" s="204">
        <v>658</v>
      </c>
      <c r="D1" s="259" t="s">
        <v>955</v>
      </c>
      <c r="E1" s="246" t="s">
        <v>13</v>
      </c>
      <c r="F1" s="50" t="s">
        <v>14</v>
      </c>
      <c r="G1" s="246" t="s">
        <v>15</v>
      </c>
      <c r="H1" s="246" t="s">
        <v>16</v>
      </c>
      <c r="I1" s="246" t="s">
        <v>17</v>
      </c>
      <c r="J1" s="246" t="s">
        <v>18</v>
      </c>
      <c r="K1" s="246" t="s">
        <v>19</v>
      </c>
      <c r="L1" s="246" t="s">
        <v>20</v>
      </c>
      <c r="M1" s="246" t="s">
        <v>21</v>
      </c>
      <c r="N1" s="246" t="s">
        <v>22</v>
      </c>
      <c r="O1" s="246" t="s">
        <v>23</v>
      </c>
      <c r="P1" s="246" t="s">
        <v>24</v>
      </c>
      <c r="Q1" s="246" t="s">
        <v>25</v>
      </c>
      <c r="R1" s="246" t="s">
        <v>26</v>
      </c>
      <c r="S1" s="246" t="s">
        <v>27</v>
      </c>
      <c r="T1" s="246" t="s">
        <v>28</v>
      </c>
      <c r="U1" s="246" t="s">
        <v>29</v>
      </c>
      <c r="V1" s="246" t="s">
        <v>30</v>
      </c>
      <c r="W1" s="246" t="s">
        <v>31</v>
      </c>
      <c r="X1" s="246" t="s">
        <v>32</v>
      </c>
      <c r="Y1" s="246" t="s">
        <v>33</v>
      </c>
      <c r="Z1" s="246" t="s">
        <v>34</v>
      </c>
      <c r="AA1" s="246" t="s">
        <v>35</v>
      </c>
      <c r="AB1" s="246" t="s">
        <v>36</v>
      </c>
      <c r="AC1" s="246" t="s">
        <v>37</v>
      </c>
      <c r="AD1" s="246" t="s">
        <v>38</v>
      </c>
      <c r="AE1" s="246" t="s">
        <v>39</v>
      </c>
      <c r="AF1" s="246" t="s">
        <v>40</v>
      </c>
      <c r="AG1" s="246" t="s">
        <v>41</v>
      </c>
      <c r="AH1" s="246" t="s">
        <v>42</v>
      </c>
      <c r="AI1" s="246" t="s">
        <v>43</v>
      </c>
      <c r="AJ1" s="246" t="s">
        <v>44</v>
      </c>
      <c r="AK1" s="246" t="s">
        <v>45</v>
      </c>
      <c r="AL1" s="246" t="s">
        <v>46</v>
      </c>
      <c r="AM1" s="246" t="s">
        <v>47</v>
      </c>
      <c r="AN1" s="246" t="s">
        <v>48</v>
      </c>
      <c r="AO1" s="246" t="s">
        <v>49</v>
      </c>
      <c r="AP1" s="246" t="s">
        <v>50</v>
      </c>
      <c r="AQ1" s="246" t="s">
        <v>51</v>
      </c>
      <c r="AR1" s="246" t="s">
        <v>52</v>
      </c>
      <c r="AS1" s="246" t="s">
        <v>53</v>
      </c>
      <c r="AT1" s="246" t="s">
        <v>54</v>
      </c>
      <c r="AU1" s="246" t="s">
        <v>55</v>
      </c>
      <c r="AV1" s="246" t="s">
        <v>56</v>
      </c>
      <c r="AW1" s="246" t="s">
        <v>57</v>
      </c>
      <c r="AX1" s="246" t="s">
        <v>58</v>
      </c>
      <c r="AY1" s="246" t="s">
        <v>59</v>
      </c>
      <c r="AZ1" s="246" t="s">
        <v>60</v>
      </c>
      <c r="BA1" s="246" t="s">
        <v>61</v>
      </c>
      <c r="BB1" s="246" t="s">
        <v>62</v>
      </c>
      <c r="BC1" s="246" t="s">
        <v>63</v>
      </c>
      <c r="BD1" s="246" t="s">
        <v>64</v>
      </c>
      <c r="BE1" s="246" t="s">
        <v>65</v>
      </c>
      <c r="BF1" s="246" t="s">
        <v>66</v>
      </c>
      <c r="BG1" s="246" t="s">
        <v>67</v>
      </c>
      <c r="BH1" s="246" t="s">
        <v>68</v>
      </c>
      <c r="BI1" s="246" t="s">
        <v>69</v>
      </c>
      <c r="BJ1" s="246" t="s">
        <v>70</v>
      </c>
      <c r="BK1" s="246" t="s">
        <v>71</v>
      </c>
      <c r="BL1" s="246" t="s">
        <v>72</v>
      </c>
      <c r="BM1" s="246" t="s">
        <v>73</v>
      </c>
      <c r="BN1" s="246" t="s">
        <v>74</v>
      </c>
      <c r="BO1" s="246" t="s">
        <v>75</v>
      </c>
      <c r="BP1" s="246" t="s">
        <v>76</v>
      </c>
      <c r="BQ1" s="246" t="s">
        <v>77</v>
      </c>
      <c r="BR1" s="246" t="s">
        <v>78</v>
      </c>
      <c r="BS1" s="246" t="s">
        <v>79</v>
      </c>
      <c r="BT1" s="246" t="s">
        <v>80</v>
      </c>
      <c r="BU1" s="246" t="s">
        <v>81</v>
      </c>
      <c r="BV1" s="246" t="s">
        <v>82</v>
      </c>
      <c r="BW1" s="246" t="s">
        <v>83</v>
      </c>
      <c r="BX1" s="246" t="s">
        <v>84</v>
      </c>
      <c r="BY1" s="246" t="s">
        <v>85</v>
      </c>
      <c r="BZ1" s="246" t="s">
        <v>86</v>
      </c>
      <c r="CA1" s="246" t="s">
        <v>87</v>
      </c>
      <c r="CB1" s="246" t="s">
        <v>88</v>
      </c>
      <c r="CC1" s="246" t="s">
        <v>89</v>
      </c>
      <c r="CD1" s="246" t="s">
        <v>90</v>
      </c>
      <c r="CE1" s="246" t="s">
        <v>91</v>
      </c>
      <c r="CF1" s="246" t="s">
        <v>92</v>
      </c>
      <c r="CG1" s="246" t="s">
        <v>93</v>
      </c>
      <c r="CH1" s="246" t="s">
        <v>94</v>
      </c>
      <c r="CI1" s="246" t="s">
        <v>95</v>
      </c>
      <c r="CJ1" s="246" t="s">
        <v>96</v>
      </c>
      <c r="CK1" s="246" t="s">
        <v>97</v>
      </c>
      <c r="CL1" s="246" t="s">
        <v>98</v>
      </c>
      <c r="CM1" s="246" t="s">
        <v>99</v>
      </c>
      <c r="CN1" s="246" t="s">
        <v>100</v>
      </c>
      <c r="CO1" s="246" t="s">
        <v>101</v>
      </c>
      <c r="CP1" s="246" t="s">
        <v>102</v>
      </c>
      <c r="CQ1" s="246" t="s">
        <v>103</v>
      </c>
      <c r="CR1" s="246" t="s">
        <v>104</v>
      </c>
      <c r="CS1" s="246" t="s">
        <v>105</v>
      </c>
      <c r="CT1" s="246" t="s">
        <v>106</v>
      </c>
      <c r="CU1" s="246" t="s">
        <v>107</v>
      </c>
      <c r="CV1" s="246" t="s">
        <v>108</v>
      </c>
      <c r="CW1" s="246" t="s">
        <v>109</v>
      </c>
      <c r="CX1" s="246" t="s">
        <v>110</v>
      </c>
      <c r="CY1" s="246" t="s">
        <v>111</v>
      </c>
      <c r="CZ1" s="246" t="s">
        <v>112</v>
      </c>
      <c r="DA1" s="246" t="s">
        <v>113</v>
      </c>
    </row>
    <row r="2" spans="1:105">
      <c r="A2" s="304" t="s">
        <v>114</v>
      </c>
      <c r="B2" s="304"/>
      <c r="D2" s="260">
        <f>SUM(E2:DA2)</f>
        <v>0</v>
      </c>
      <c r="E2" s="154">
        <f>HLOOKUP(E1,概算表!$E$13:$DA$78,2,FALSE)-E25-E38-E41-E46-E48-E71-E77-E79-E80-E81-E82</f>
        <v>0</v>
      </c>
      <c r="F2" s="154">
        <f>HLOOKUP(F1,概算表!$E$13:$DA$78,2,FALSE)-F25-F38-F41-F46-F48-F71-F77-F79-F80-F81-F82</f>
        <v>0</v>
      </c>
      <c r="G2" s="154">
        <f>HLOOKUP(G1,概算表!$E$13:$DA$78,2,FALSE)-G25-G38-G41-G46-G48-G71-G77-G79-G80-G81-G82</f>
        <v>0</v>
      </c>
      <c r="H2" s="154">
        <f>HLOOKUP(H1,概算表!$E$13:$DA$78,2,FALSE)-H25-H38-H41-H46-H48-H71-H77-H79-H80-H81-H82</f>
        <v>0</v>
      </c>
      <c r="I2" s="154">
        <f>HLOOKUP(I1,概算表!$E$13:$DA$78,2,FALSE)-I25-I38-I41-I46-I48-I71-I77-I79-I80-I81-I82</f>
        <v>0</v>
      </c>
      <c r="J2" s="154">
        <f>HLOOKUP(J1,概算表!$E$13:$DA$78,2,FALSE)-J25-J38-J41-J46-J48-J71-J77-J79-J80-J81-J82</f>
        <v>0</v>
      </c>
      <c r="K2" s="154">
        <f>HLOOKUP(K1,概算表!$E$13:$DA$78,2,FALSE)-K25-K38-K41-K46-K48-K71-K77-K79-K80-K81-K82</f>
        <v>0</v>
      </c>
      <c r="L2" s="154">
        <f>HLOOKUP(L1,概算表!$E$13:$DA$78,2,FALSE)-L25-L38-L41-L46-L48-L71-L77-L79-L80-L81-L82</f>
        <v>0</v>
      </c>
      <c r="M2" s="154">
        <f>HLOOKUP(M1,概算表!$E$13:$DA$78,2,FALSE)-M25-M38-M41-M46-M48-M71-M77-M79-M80-M81-M82</f>
        <v>0</v>
      </c>
      <c r="N2" s="154">
        <f>HLOOKUP(N1,概算表!$E$13:$DA$78,2,FALSE)-N25-N38-N41-N46-N48-N71-N77-N79-N80-N81-N82</f>
        <v>0</v>
      </c>
      <c r="O2" s="154">
        <f>HLOOKUP(O1,概算表!$E$13:$DA$78,2,FALSE)-O25-O38-O41-O46-O48-O71-O77-O79-O80-O81-O82</f>
        <v>0</v>
      </c>
      <c r="P2" s="154">
        <f>HLOOKUP(P1,概算表!$E$13:$DA$78,2,FALSE)-P25-P38-P41-P46-P48-P71-P77-P79-P80-P81-P82</f>
        <v>0</v>
      </c>
      <c r="Q2" s="154">
        <f>HLOOKUP(Q1,概算表!$E$13:$DA$78,2,FALSE)-Q25-Q38-Q41-Q46-Q48-Q71-Q77-Q79-Q80-Q81-Q82</f>
        <v>0</v>
      </c>
      <c r="R2" s="154">
        <f>HLOOKUP(R1,概算表!$E$13:$DA$78,2,FALSE)-R25-R38-R41-R46-R48-R71-R77-R79-R80-R81-R82</f>
        <v>0</v>
      </c>
      <c r="S2" s="154">
        <f>HLOOKUP(S1,概算表!$E$13:$DA$78,2,FALSE)-S25-S38-S41-S46-S48-S71-S77-S79-S80-S81-S82</f>
        <v>0</v>
      </c>
      <c r="T2" s="154">
        <f>HLOOKUP(T1,概算表!$E$13:$DA$78,2,FALSE)-T25-T38-T41-T46-T48-T71-T77-T79-T80-T81-T82</f>
        <v>0</v>
      </c>
      <c r="U2" s="154">
        <f>HLOOKUP(U1,概算表!$E$13:$DA$78,2,FALSE)-U25-U38-U41-U46-U48-U71-U77-U79-U80-U81-U82</f>
        <v>0</v>
      </c>
      <c r="V2" s="154">
        <f>HLOOKUP(V1,概算表!$E$13:$DA$78,2,FALSE)-V25-V38-V41-V46-V48-V71-V77-V79-V80-V81-V82</f>
        <v>0</v>
      </c>
      <c r="W2" s="154">
        <f>HLOOKUP(W1,概算表!$E$13:$DA$78,2,FALSE)-W25-W38-W41-W46-W48-W71-W77-W79-W80-W81-W82</f>
        <v>0</v>
      </c>
      <c r="X2" s="154">
        <f>HLOOKUP(X1,概算表!$E$13:$DA$78,2,FALSE)-X25-X38-X41-X46-X48-X71-X77-X79-X80-X81-X82</f>
        <v>0</v>
      </c>
      <c r="Y2" s="154">
        <f>HLOOKUP(Y1,概算表!$E$13:$DA$78,2,FALSE)-Y25-Y38-Y41-Y46-Y48-Y71-Y77-Y79-Y80-Y81-Y82</f>
        <v>0</v>
      </c>
      <c r="Z2" s="154">
        <f>HLOOKUP(Z1,概算表!$E$13:$DA$78,2,FALSE)-Z25-Z38-Z41-Z46-Z48-Z71-Z77-Z79-Z80-Z81-Z82</f>
        <v>0</v>
      </c>
      <c r="AA2" s="154">
        <f>HLOOKUP(AA1,概算表!$E$13:$DA$78,2,FALSE)-AA25-AA38-AA41-AA46-AA48-AA71-AA77-AA79-AA80-AA81-AA82</f>
        <v>0</v>
      </c>
      <c r="AB2" s="154">
        <f>HLOOKUP(AB1,概算表!$E$13:$DA$78,2,FALSE)-AB25-AB38-AB41-AB46-AB48-AB71-AB77-AB79-AB80-AB81-AB82</f>
        <v>0</v>
      </c>
      <c r="AC2" s="154">
        <f>HLOOKUP(AC1,概算表!$E$13:$DA$78,2,FALSE)-AC25-AC38-AC41-AC46-AC48-AC71-AC77-AC79-AC80-AC81-AC82</f>
        <v>0</v>
      </c>
      <c r="AD2" s="154">
        <f>HLOOKUP(AD1,概算表!$E$13:$DA$78,2,FALSE)-AD25-AD38-AD41-AD46-AD48-AD71-AD77-AD79-AD80-AD81-AD82</f>
        <v>0</v>
      </c>
      <c r="AE2" s="154">
        <f>HLOOKUP(AE1,概算表!$E$13:$DA$78,2,FALSE)-AE25-AE38-AE41-AE46-AE48-AE71-AE77-AE79-AE80-AE81-AE82</f>
        <v>0</v>
      </c>
      <c r="AF2" s="154">
        <f>HLOOKUP(AF1,概算表!$E$13:$DA$78,2,FALSE)-AF25-AF38-AF41-AF46-AF48-AF71-AF77-AF79-AF80-AF81-AF82</f>
        <v>0</v>
      </c>
      <c r="AG2" s="154">
        <f>HLOOKUP(AG1,概算表!$E$13:$DA$78,2,FALSE)-AG25-AG38-AG41-AG46-AG48-AG71-AG77-AG79-AG80-AG81-AG82</f>
        <v>0</v>
      </c>
      <c r="AH2" s="154">
        <f>HLOOKUP(AH1,概算表!$E$13:$DA$78,2,FALSE)-AH25-AH38-AH41-AH46-AH48-AH71-AH77-AH79-AH80-AH81-AH82</f>
        <v>0</v>
      </c>
      <c r="AI2" s="154">
        <f>HLOOKUP(AI1,概算表!$E$13:$DA$78,2,FALSE)-AI25-AI38-AI41-AI46-AI48-AI71-AI77-AI79-AI80-AI81-AI82</f>
        <v>0</v>
      </c>
      <c r="AJ2" s="154">
        <f>HLOOKUP(AJ1,概算表!$E$13:$DA$78,2,FALSE)-AJ25-AJ38-AJ41-AJ46-AJ48-AJ71-AJ77-AJ79-AJ80-AJ81-AJ82</f>
        <v>0</v>
      </c>
      <c r="AK2" s="154">
        <f>HLOOKUP(AK1,概算表!$E$13:$DA$78,2,FALSE)-AK25-AK38-AK41-AK46-AK48-AK71-AK77-AK79-AK80-AK81-AK82</f>
        <v>0</v>
      </c>
      <c r="AL2" s="154">
        <f>HLOOKUP(AL1,概算表!$E$13:$DA$78,2,FALSE)-AL25-AL38-AL41-AL46-AL48-AL71-AL77-AL79-AL80-AL81-AL82</f>
        <v>0</v>
      </c>
      <c r="AM2" s="154">
        <f>HLOOKUP(AM1,概算表!$E$13:$DA$78,2,FALSE)-AM25-AM38-AM41-AM46-AM48-AM71-AM77-AM79-AM80-AM81-AM82</f>
        <v>0</v>
      </c>
      <c r="AN2" s="154">
        <f>HLOOKUP(AN1,概算表!$E$13:$DA$78,2,FALSE)-AN25-AN38-AN41-AN46-AN48-AN71-AN77-AN79-AN80-AN81-AN82</f>
        <v>0</v>
      </c>
      <c r="AO2" s="154">
        <f>HLOOKUP(AO1,概算表!$E$13:$DA$78,2,FALSE)-AO25-AO38-AO41-AO46-AO48-AO71-AO77-AO79-AO80-AO81-AO82</f>
        <v>0</v>
      </c>
      <c r="AP2" s="154">
        <f>HLOOKUP(AP1,概算表!$E$13:$DA$78,2,FALSE)-AP25-AP38-AP41-AP46-AP48-AP71-AP77-AP79-AP80-AP81-AP82</f>
        <v>0</v>
      </c>
      <c r="AQ2" s="154">
        <f>HLOOKUP(AQ1,概算表!$E$13:$DA$78,2,FALSE)-AQ25-AQ38-AQ41-AQ46-AQ48-AQ71-AQ77-AQ79-AQ80-AQ81-AQ82</f>
        <v>0</v>
      </c>
      <c r="AR2" s="154">
        <f>HLOOKUP(AR1,概算表!$E$13:$DA$78,2,FALSE)-AR25-AR38-AR41-AR46-AR48-AR71-AR77-AR79-AR80-AR81-AR82</f>
        <v>0</v>
      </c>
      <c r="AS2" s="154">
        <f>HLOOKUP(AS1,概算表!$E$13:$DA$78,2,FALSE)-AS25-AS38-AS41-AS46-AS48-AS71-AS77-AS79-AS80-AS81-AS82</f>
        <v>0</v>
      </c>
      <c r="AT2" s="154">
        <f>HLOOKUP(AT1,概算表!$E$13:$DA$78,2,FALSE)-AT25-AT38-AT41-AT46-AT48-AT71-AT77-AT79-AT80-AT81-AT82</f>
        <v>0</v>
      </c>
      <c r="AU2" s="154">
        <f>HLOOKUP(AU1,概算表!$E$13:$DA$78,2,FALSE)-AU25-AU38-AU41-AU46-AU48-AU71-AU77-AU79-AU80-AU81-AU82</f>
        <v>0</v>
      </c>
      <c r="AV2" s="154">
        <f>HLOOKUP(AV1,概算表!$E$13:$DA$78,2,FALSE)-AV25-AV38-AV41-AV46-AV48-AV71-AV77-AV79-AV80-AV81-AV82</f>
        <v>0</v>
      </c>
      <c r="AW2" s="154">
        <f>HLOOKUP(AW1,概算表!$E$13:$DA$78,2,FALSE)-AW25-AW38-AW41-AW46-AW48-AW71-AW77-AW79-AW80-AW81-AW82</f>
        <v>0</v>
      </c>
      <c r="AX2" s="154">
        <f>HLOOKUP(AX1,概算表!$E$13:$DA$78,2,FALSE)-AX25-AX38-AX41-AX46-AX48-AX71-AX77-AX79-AX80-AX81-AX82</f>
        <v>0</v>
      </c>
      <c r="AY2" s="154">
        <f>HLOOKUP(AY1,概算表!$E$13:$DA$78,2,FALSE)-AY25-AY38-AY41-AY46-AY48-AY71-AY77-AY79-AY80-AY81-AY82</f>
        <v>0</v>
      </c>
      <c r="AZ2" s="154">
        <f>HLOOKUP(AZ1,概算表!$E$13:$DA$78,2,FALSE)-AZ25-AZ38-AZ41-AZ46-AZ48-AZ71-AZ77-AZ79-AZ80-AZ81-AZ82</f>
        <v>0</v>
      </c>
      <c r="BA2" s="154">
        <f>HLOOKUP(BA1,概算表!$E$13:$DA$78,2,FALSE)-BA25-BA38-BA41-BA46-BA48-BA71-BA77-BA79-BA80-BA81-BA82</f>
        <v>0</v>
      </c>
      <c r="BB2" s="154">
        <f>HLOOKUP(BB1,概算表!$E$13:$DA$78,2,FALSE)-BB25-BB38-BB41-BB46-BB48-BB71-BB77-BB79-BB80-BB81-BB82</f>
        <v>0</v>
      </c>
      <c r="BC2" s="154">
        <f>HLOOKUP(BC1,概算表!$E$13:$DA$78,2,FALSE)-BC25-BC38-BC41-BC46-BC48-BC71-BC77-BC79-BC80-BC81-BC82</f>
        <v>0</v>
      </c>
      <c r="BD2" s="154">
        <f>HLOOKUP(BD1,概算表!$E$13:$DA$78,2,FALSE)-BD25-BD38-BD41-BD46-BD48-BD71-BD77-BD79-BD80-BD81-BD82</f>
        <v>0</v>
      </c>
      <c r="BE2" s="154">
        <f>HLOOKUP(BE1,概算表!$E$13:$DA$78,2,FALSE)-BE25-BE38-BE41-BE46-BE48-BE71-BE77-BE79-BE80-BE81-BE82</f>
        <v>0</v>
      </c>
      <c r="BF2" s="154">
        <f>HLOOKUP(BF1,概算表!$E$13:$DA$78,2,FALSE)-BF25-BF38-BF41-BF46-BF48-BF71-BF77-BF79-BF80-BF81-BF82</f>
        <v>0</v>
      </c>
      <c r="BG2" s="154">
        <f>HLOOKUP(BG1,概算表!$E$13:$DA$78,2,FALSE)-BG25-BG38-BG41-BG46-BG48-BG71-BG77-BG79-BG80-BG81-BG82</f>
        <v>0</v>
      </c>
      <c r="BH2" s="154">
        <f>HLOOKUP(BH1,概算表!$E$13:$DA$78,2,FALSE)-BH25-BH38-BH41-BH46-BH48-BH71-BH77-BH79-BH80-BH81-BH82</f>
        <v>0</v>
      </c>
      <c r="BI2" s="154">
        <f>HLOOKUP(BI1,概算表!$E$13:$DA$78,2,FALSE)-BI25-BI38-BI41-BI46-BI48-BI71-BI77-BI79-BI80-BI81-BI82</f>
        <v>0</v>
      </c>
      <c r="BJ2" s="154">
        <f>HLOOKUP(BJ1,概算表!$E$13:$DA$78,2,FALSE)-BJ25-BJ38-BJ41-BJ46-BJ48-BJ71-BJ77-BJ79-BJ80-BJ81-BJ82</f>
        <v>0</v>
      </c>
      <c r="BK2" s="154">
        <f>HLOOKUP(BK1,概算表!$E$13:$DA$78,2,FALSE)-BK25-BK38-BK41-BK46-BK48-BK71-BK77-BK79-BK80-BK81-BK82</f>
        <v>0</v>
      </c>
      <c r="BL2" s="154">
        <f>HLOOKUP(BL1,概算表!$E$13:$DA$78,2,FALSE)-BL25-BL38-BL41-BL46-BL48-BL71-BL77-BL79-BL80-BL81-BL82</f>
        <v>0</v>
      </c>
      <c r="BM2" s="154">
        <f>HLOOKUP(BM1,概算表!$E$13:$DA$78,2,FALSE)-BM25-BM38-BM41-BM46-BM48-BM71-BM77-BM79-BM80-BM81-BM82</f>
        <v>0</v>
      </c>
      <c r="BN2" s="154">
        <f>HLOOKUP(BN1,概算表!$E$13:$DA$78,2,FALSE)-BN25-BN38-BN41-BN46-BN48-BN71-BN77-BN79-BN80-BN81-BN82</f>
        <v>0</v>
      </c>
      <c r="BO2" s="154">
        <f>HLOOKUP(BO1,概算表!$E$13:$DA$78,2,FALSE)-BO25-BO38-BO41-BO46-BO48-BO71-BO77-BO79-BO80-BO81-BO82</f>
        <v>0</v>
      </c>
      <c r="BP2" s="154">
        <f>HLOOKUP(BP1,概算表!$E$13:$DA$78,2,FALSE)-BP25-BP38-BP41-BP46-BP48-BP71-BP77-BP79-BP80-BP81-BP82</f>
        <v>0</v>
      </c>
      <c r="BQ2" s="154">
        <f>HLOOKUP(BQ1,概算表!$E$13:$DA$78,2,FALSE)-BQ25-BQ38-BQ41-BQ46-BQ48-BQ71-BQ77-BQ79-BQ80-BQ81-BQ82</f>
        <v>0</v>
      </c>
      <c r="BR2" s="154">
        <f>HLOOKUP(BR1,概算表!$E$13:$DA$78,2,FALSE)-BR25-BR38-BR41-BR46-BR48-BR71-BR77-BR79-BR80-BR81-BR82</f>
        <v>0</v>
      </c>
      <c r="BS2" s="154">
        <f>HLOOKUP(BS1,概算表!$E$13:$DA$78,2,FALSE)-BS25-BS38-BS41-BS46-BS48-BS71-BS77-BS79-BS80-BS81-BS82</f>
        <v>0</v>
      </c>
      <c r="BT2" s="154">
        <f>HLOOKUP(BT1,概算表!$E$13:$DA$78,2,FALSE)-BT25-BT38-BT41-BT46-BT48-BT71-BT77-BT79-BT80-BT81-BT82</f>
        <v>0</v>
      </c>
      <c r="BU2" s="154">
        <f>HLOOKUP(BU1,概算表!$E$13:$DA$78,2,FALSE)-BU25-BU38-BU41-BU46-BU48-BU71-BU77-BU79-BU80-BU81-BU82</f>
        <v>0</v>
      </c>
      <c r="BV2" s="154">
        <f>HLOOKUP(BV1,概算表!$E$13:$DA$78,2,FALSE)-BV25-BV38-BV41-BV46-BV48-BV71-BV77-BV79-BV80-BV81-BV82</f>
        <v>0</v>
      </c>
      <c r="BW2" s="154">
        <f>HLOOKUP(BW1,概算表!$E$13:$DA$78,2,FALSE)-BW25-BW38-BW41-BW46-BW48-BW71-BW77-BW79-BW80-BW81-BW82</f>
        <v>0</v>
      </c>
      <c r="BX2" s="154">
        <f>HLOOKUP(BX1,概算表!$E$13:$DA$78,2,FALSE)-BX25-BX38-BX41-BX46-BX48-BX71-BX77-BX79-BX80-BX81-BX82</f>
        <v>0</v>
      </c>
      <c r="BY2" s="154">
        <f>HLOOKUP(BY1,概算表!$E$13:$DA$78,2,FALSE)-BY25-BY38-BY41-BY46-BY48-BY71-BY77-BY79-BY80-BY81-BY82</f>
        <v>0</v>
      </c>
      <c r="BZ2" s="154">
        <f>HLOOKUP(BZ1,概算表!$E$13:$DA$78,2,FALSE)-BZ25-BZ38-BZ41-BZ46-BZ48-BZ71-BZ77-BZ79-BZ80-BZ81-BZ82</f>
        <v>0</v>
      </c>
      <c r="CA2" s="154">
        <f>HLOOKUP(CA1,概算表!$E$13:$DA$78,2,FALSE)-CA25-CA38-CA41-CA46-CA48-CA71-CA77-CA79-CA80-CA81-CA82</f>
        <v>0</v>
      </c>
      <c r="CB2" s="154">
        <f>HLOOKUP(CB1,概算表!$E$13:$DA$78,2,FALSE)-CB25-CB38-CB41-CB46-CB48-CB71-CB77-CB79-CB80-CB81-CB82</f>
        <v>0</v>
      </c>
      <c r="CC2" s="154">
        <f>HLOOKUP(CC1,概算表!$E$13:$DA$78,2,FALSE)-CC25-CC38-CC41-CC46-CC48-CC71-CC77-CC79-CC80-CC81-CC82</f>
        <v>0</v>
      </c>
      <c r="CD2" s="154">
        <f>HLOOKUP(CD1,概算表!$E$13:$DA$78,2,FALSE)-CD25-CD38-CD41-CD46-CD48-CD71-CD77-CD79-CD80-CD81-CD82</f>
        <v>0</v>
      </c>
      <c r="CE2" s="154">
        <f>HLOOKUP(CE1,概算表!$E$13:$DA$78,2,FALSE)-CE25-CE38-CE41-CE46-CE48-CE71-CE77-CE79-CE80-CE81-CE82</f>
        <v>0</v>
      </c>
      <c r="CF2" s="154">
        <f>HLOOKUP(CF1,概算表!$E$13:$DA$78,2,FALSE)-CF25-CF38-CF41-CF46-CF48-CF71-CF77-CF79-CF80-CF81-CF82</f>
        <v>0</v>
      </c>
      <c r="CG2" s="154">
        <f>HLOOKUP(CG1,概算表!$E$13:$DA$78,2,FALSE)-CG25-CG38-CG41-CG46-CG48-CG71-CG77-CG79-CG80-CG81-CG82</f>
        <v>0</v>
      </c>
      <c r="CH2" s="154">
        <f>HLOOKUP(CH1,概算表!$E$13:$DA$78,2,FALSE)-CH25-CH38-CH41-CH46-CH48-CH71-CH77-CH79-CH80-CH81-CH82</f>
        <v>0</v>
      </c>
      <c r="CI2" s="154">
        <f>HLOOKUP(CI1,概算表!$E$13:$DA$78,2,FALSE)-CI25-CI38-CI41-CI46-CI48-CI71-CI77-CI79-CI80-CI81-CI82</f>
        <v>0</v>
      </c>
      <c r="CJ2" s="154">
        <f>HLOOKUP(CJ1,概算表!$E$13:$DA$78,2,FALSE)-CJ25-CJ38-CJ41-CJ46-CJ48-CJ71-CJ77-CJ79-CJ80-CJ81-CJ82</f>
        <v>0</v>
      </c>
      <c r="CK2" s="154">
        <f>HLOOKUP(CK1,概算表!$E$13:$DA$78,2,FALSE)-CK25-CK38-CK41-CK46-CK48-CK71-CK77-CK79-CK80-CK81-CK82</f>
        <v>0</v>
      </c>
      <c r="CL2" s="154">
        <f>HLOOKUP(CL1,概算表!$E$13:$DA$78,2,FALSE)-CL25-CL38-CL41-CL46-CL48-CL71-CL77-CL79-CL80-CL81-CL82</f>
        <v>0</v>
      </c>
      <c r="CM2" s="154">
        <f>HLOOKUP(CM1,概算表!$E$13:$DA$78,2,FALSE)-CM25-CM38-CM41-CM46-CM48-CM71-CM77-CM79-CM80-CM81-CM82</f>
        <v>0</v>
      </c>
      <c r="CN2" s="154">
        <f>HLOOKUP(CN1,概算表!$E$13:$DA$78,2,FALSE)-CN25-CN38-CN41-CN46-CN48-CN71-CN77-CN79-CN80-CN81-CN82</f>
        <v>0</v>
      </c>
      <c r="CO2" s="154">
        <f>HLOOKUP(CO1,概算表!$E$13:$DA$78,2,FALSE)-CO25-CO38-CO41-CO46-CO48-CO71-CO77-CO79-CO80-CO81-CO82</f>
        <v>0</v>
      </c>
      <c r="CP2" s="154">
        <f>HLOOKUP(CP1,概算表!$E$13:$DA$78,2,FALSE)-CP25-CP38-CP41-CP46-CP48-CP71-CP77-CP79-CP80-CP81-CP82</f>
        <v>0</v>
      </c>
      <c r="CQ2" s="154">
        <f>HLOOKUP(CQ1,概算表!$E$13:$DA$78,2,FALSE)-CQ25-CQ38-CQ41-CQ46-CQ48-CQ71-CQ77-CQ79-CQ80-CQ81-CQ82</f>
        <v>0</v>
      </c>
      <c r="CR2" s="154">
        <f>HLOOKUP(CR1,概算表!$E$13:$DA$78,2,FALSE)-CR25-CR38-CR41-CR46-CR48-CR71-CR77-CR79-CR80-CR81-CR82</f>
        <v>0</v>
      </c>
      <c r="CS2" s="154">
        <f>HLOOKUP(CS1,概算表!$E$13:$DA$78,2,FALSE)-CS25-CS38-CS41-CS46-CS48-CS71-CS77-CS79-CS80-CS81-CS82</f>
        <v>0</v>
      </c>
      <c r="CT2" s="154">
        <f>HLOOKUP(CT1,概算表!$E$13:$DA$78,2,FALSE)-CT25-CT38-CT41-CT46-CT48-CT71-CT77-CT79-CT80-CT81-CT82</f>
        <v>0</v>
      </c>
      <c r="CU2" s="154">
        <f>HLOOKUP(CU1,概算表!$E$13:$DA$78,2,FALSE)-CU25-CU38-CU41-CU46-CU48-CU71-CU77-CU79-CU80-CU81-CU82</f>
        <v>0</v>
      </c>
      <c r="CV2" s="154">
        <f>HLOOKUP(CV1,概算表!$E$13:$DA$78,2,FALSE)-CV25-CV38-CV41-CV46-CV48-CV71-CV77-CV79-CV80-CV81-CV82</f>
        <v>0</v>
      </c>
      <c r="CW2" s="154">
        <f>HLOOKUP(CW1,概算表!$E$13:$DA$78,2,FALSE)-CW25-CW38-CW41-CW46-CW48-CW71-CW77-CW79-CW80-CW81-CW82</f>
        <v>0</v>
      </c>
      <c r="CX2" s="154">
        <f>HLOOKUP(CX1,概算表!$E$13:$DA$78,2,FALSE)-CX25-CX38-CX41-CX46-CX48-CX71-CX77-CX79-CX80-CX81-CX82</f>
        <v>0</v>
      </c>
      <c r="CY2" s="154">
        <f>HLOOKUP(CY1,概算表!$E$13:$DA$78,2,FALSE)-CY25-CY38-CY41-CY46-CY48-CY71-CY77-CY79-CY80-CY81-CY82</f>
        <v>0</v>
      </c>
      <c r="CZ2" s="154">
        <f>HLOOKUP(CZ1,概算表!$E$13:$DA$78,2,FALSE)-CZ25-CZ38-CZ41-CZ46-CZ48-CZ71-CZ77-CZ79-CZ80-CZ81-CZ82</f>
        <v>0</v>
      </c>
      <c r="DA2" s="154">
        <f>HLOOKUP(DA1,概算表!$E$13:$DA$78,2,FALSE)-DA25-DA38-DA41-DA46-DA48-DA71-DA77-DA79-DA80-DA81-DA82</f>
        <v>0</v>
      </c>
    </row>
    <row r="3" spans="1:105" ht="16.5" customHeight="1">
      <c r="A3" s="311" t="s">
        <v>116</v>
      </c>
      <c r="B3" s="11" t="s">
        <v>117</v>
      </c>
      <c r="C3" s="12">
        <v>212</v>
      </c>
      <c r="D3" s="261"/>
      <c r="E3" s="154">
        <f>HLOOKUP(E1,概算表!$E$13:$DA$78,3,FALSE)</f>
        <v>271000</v>
      </c>
      <c r="F3" s="154">
        <f>HLOOKUP(F1,概算表!$E$13:$DA$78,3,FALSE)</f>
        <v>1035000</v>
      </c>
      <c r="G3" s="154">
        <f>HLOOKUP(G1,概算表!$E$13:$DA$78,3,FALSE)</f>
        <v>391000</v>
      </c>
      <c r="H3" s="154">
        <f>HLOOKUP(H1,概算表!$E$13:$DA$78,3,FALSE)</f>
        <v>321000</v>
      </c>
      <c r="I3" s="154">
        <f>HLOOKUP(I1,概算表!$E$13:$DA$78,3,FALSE)</f>
        <v>519000</v>
      </c>
      <c r="J3" s="154">
        <f>HLOOKUP(J1,概算表!$E$13:$DA$78,3,FALSE)</f>
        <v>136000</v>
      </c>
      <c r="K3" s="154">
        <f>HLOOKUP(K1,概算表!$E$13:$DA$78,3,FALSE)</f>
        <v>120000</v>
      </c>
      <c r="L3" s="154">
        <f>HLOOKUP(L1,概算表!$E$13:$DA$78,3,FALSE)</f>
        <v>312000</v>
      </c>
      <c r="M3" s="154">
        <f>HLOOKUP(M1,概算表!$E$13:$DA$78,3,FALSE)</f>
        <v>334000</v>
      </c>
      <c r="N3" s="154">
        <f>HLOOKUP(N1,概算表!$E$13:$DA$78,3,FALSE)</f>
        <v>136000</v>
      </c>
      <c r="O3" s="154">
        <f>HLOOKUP(O1,概算表!$E$13:$DA$78,3,FALSE)</f>
        <v>401000</v>
      </c>
      <c r="P3" s="154">
        <f>HLOOKUP(P1,概算表!$E$13:$DA$78,3,FALSE)</f>
        <v>136000</v>
      </c>
      <c r="Q3" s="154">
        <f>HLOOKUP(Q1,概算表!$E$13:$DA$78,3,FALSE)</f>
        <v>296000</v>
      </c>
      <c r="R3" s="154">
        <f>HLOOKUP(R1,概算表!$E$13:$DA$78,3,FALSE)</f>
        <v>372000</v>
      </c>
      <c r="S3" s="154">
        <f>HLOOKUP(S1,概算表!$E$13:$DA$78,3,FALSE)</f>
        <v>153000</v>
      </c>
      <c r="T3" s="154">
        <f>HLOOKUP(T1,概算表!$E$13:$DA$78,3,FALSE)</f>
        <v>120000</v>
      </c>
      <c r="U3" s="154">
        <f>HLOOKUP(U1,概算表!$E$13:$DA$78,3,FALSE)</f>
        <v>258000</v>
      </c>
      <c r="V3" s="154">
        <f>HLOOKUP(V1,概算表!$E$13:$DA$78,3,FALSE)</f>
        <v>577000</v>
      </c>
      <c r="W3" s="154">
        <f>HLOOKUP(W1,概算表!$E$13:$DA$78,3,FALSE)</f>
        <v>479000</v>
      </c>
      <c r="X3" s="154">
        <f>HLOOKUP(X1,概算表!$E$13:$DA$78,3,FALSE)</f>
        <v>153000</v>
      </c>
      <c r="Y3" s="154">
        <f>HLOOKUP(Y1,概算表!$E$13:$DA$78,3,FALSE)</f>
        <v>258000</v>
      </c>
      <c r="Z3" s="154">
        <f>HLOOKUP(Z1,概算表!$E$13:$DA$78,3,FALSE)</f>
        <v>136000</v>
      </c>
      <c r="AA3" s="154">
        <f>HLOOKUP(AA1,概算表!$E$13:$DA$78,3,FALSE)</f>
        <v>271000</v>
      </c>
      <c r="AB3" s="154">
        <f>HLOOKUP(AB1,概算表!$E$13:$DA$78,3,FALSE)</f>
        <v>309000</v>
      </c>
      <c r="AC3" s="154">
        <f>HLOOKUP(AC1,概算表!$E$13:$DA$78,3,FALSE)</f>
        <v>120000</v>
      </c>
      <c r="AD3" s="154">
        <f>HLOOKUP(AD1,概算表!$E$13:$DA$78,3,FALSE)</f>
        <v>187000</v>
      </c>
      <c r="AE3" s="154">
        <f>HLOOKUP(AE1,概算表!$E$13:$DA$78,3,FALSE)</f>
        <v>120000</v>
      </c>
      <c r="AF3" s="154">
        <f>HLOOKUP(AF1,概算表!$E$13:$DA$78,3,FALSE)</f>
        <v>136000</v>
      </c>
      <c r="AG3" s="154">
        <f>HLOOKUP(AG1,概算表!$E$13:$DA$78,3,FALSE)</f>
        <v>153000</v>
      </c>
      <c r="AH3" s="154">
        <f>HLOOKUP(AH1,概算表!$E$13:$DA$78,3,FALSE)</f>
        <v>120000</v>
      </c>
      <c r="AI3" s="154">
        <f>HLOOKUP(AI1,概算表!$E$13:$DA$78,3,FALSE)</f>
        <v>136000</v>
      </c>
      <c r="AJ3" s="154">
        <f>HLOOKUP(AJ1,概算表!$E$13:$DA$78,3,FALSE)</f>
        <v>101000</v>
      </c>
      <c r="AK3" s="154">
        <f>HLOOKUP(AK1,概算表!$E$13:$DA$78,3,FALSE)</f>
        <v>233000</v>
      </c>
      <c r="AL3" s="154">
        <f>HLOOKUP(AL1,概算表!$E$13:$DA$78,3,FALSE)</f>
        <v>136000</v>
      </c>
      <c r="AM3" s="154">
        <f>HLOOKUP(AM1,概算表!$E$13:$DA$78,3,FALSE)</f>
        <v>136000</v>
      </c>
      <c r="AN3" s="154">
        <f>HLOOKUP(AN1,概算表!$E$13:$DA$78,3,FALSE)</f>
        <v>136000</v>
      </c>
      <c r="AO3" s="154">
        <f>HLOOKUP(AO1,概算表!$E$13:$DA$78,3,FALSE)</f>
        <v>120000</v>
      </c>
      <c r="AP3" s="154">
        <f>HLOOKUP(AP1,概算表!$E$13:$DA$78,3,FALSE)</f>
        <v>120000</v>
      </c>
      <c r="AQ3" s="154">
        <f>HLOOKUP(AQ1,概算表!$E$13:$DA$78,3,FALSE)</f>
        <v>187000</v>
      </c>
      <c r="AR3" s="154">
        <f>HLOOKUP(AR1,概算表!$E$13:$DA$78,3,FALSE)</f>
        <v>136000</v>
      </c>
      <c r="AS3" s="154">
        <f>HLOOKUP(AS1,概算表!$E$13:$DA$78,3,FALSE)</f>
        <v>153000</v>
      </c>
      <c r="AT3" s="154">
        <f>HLOOKUP(AT1,概算表!$E$13:$DA$78,3,FALSE)</f>
        <v>283000</v>
      </c>
      <c r="AU3" s="154">
        <f>HLOOKUP(AU1,概算表!$E$13:$DA$78,3,FALSE)</f>
        <v>136000</v>
      </c>
      <c r="AV3" s="154">
        <f>HLOOKUP(AV1,概算表!$E$13:$DA$78,3,FALSE)</f>
        <v>120000</v>
      </c>
      <c r="AW3" s="154">
        <f>HLOOKUP(AW1,概算表!$E$13:$DA$78,3,FALSE)</f>
        <v>101000</v>
      </c>
      <c r="AX3" s="154">
        <f>HLOOKUP(AX1,概算表!$E$13:$DA$78,3,FALSE)</f>
        <v>136000</v>
      </c>
      <c r="AY3" s="154">
        <f>HLOOKUP(AY1,概算表!$E$13:$DA$78,3,FALSE)</f>
        <v>136000</v>
      </c>
      <c r="AZ3" s="154">
        <f>HLOOKUP(AZ1,概算表!$E$13:$DA$78,3,FALSE)</f>
        <v>136000</v>
      </c>
      <c r="BA3" s="154">
        <f>HLOOKUP(BA1,概算表!$E$13:$DA$78,3,FALSE)</f>
        <v>153000</v>
      </c>
      <c r="BB3" s="154">
        <f>HLOOKUP(BB1,概算表!$E$13:$DA$78,3,FALSE)</f>
        <v>101000</v>
      </c>
      <c r="BC3" s="154">
        <f>HLOOKUP(BC1,概算表!$E$13:$DA$78,3,FALSE)</f>
        <v>136000</v>
      </c>
      <c r="BD3" s="154">
        <f>HLOOKUP(BD1,概算表!$E$13:$DA$78,3,FALSE)</f>
        <v>136000</v>
      </c>
      <c r="BE3" s="154">
        <f>HLOOKUP(BE1,概算表!$E$13:$DA$78,3,FALSE)</f>
        <v>359000</v>
      </c>
      <c r="BF3" s="154">
        <f>HLOOKUP(BF1,概算表!$E$13:$DA$78,3,FALSE)</f>
        <v>136000</v>
      </c>
      <c r="BG3" s="154">
        <f>HLOOKUP(BG1,概算表!$E$13:$DA$78,3,FALSE)</f>
        <v>136000</v>
      </c>
      <c r="BH3" s="154">
        <f>HLOOKUP(BH1,概算表!$E$13:$DA$78,3,FALSE)</f>
        <v>120000</v>
      </c>
      <c r="BI3" s="154">
        <f>HLOOKUP(BI1,概算表!$E$13:$DA$78,3,FALSE)</f>
        <v>136000</v>
      </c>
      <c r="BJ3" s="154">
        <f>HLOOKUP(BJ1,概算表!$E$13:$DA$78,3,FALSE)</f>
        <v>136000</v>
      </c>
      <c r="BK3" s="154">
        <f>HLOOKUP(BK1,概算表!$E$13:$DA$78,3,FALSE)</f>
        <v>120000</v>
      </c>
      <c r="BL3" s="154">
        <f>HLOOKUP(BL1,概算表!$E$13:$DA$78,3,FALSE)</f>
        <v>283000</v>
      </c>
      <c r="BM3" s="154">
        <f>HLOOKUP(BM1,概算表!$E$13:$DA$78,3,FALSE)</f>
        <v>136000</v>
      </c>
      <c r="BN3" s="154">
        <f>HLOOKUP(BN1,概算表!$E$13:$DA$78,3,FALSE)</f>
        <v>136000</v>
      </c>
      <c r="BO3" s="154">
        <f>HLOOKUP(BO1,概算表!$E$13:$DA$78,3,FALSE)</f>
        <v>136000</v>
      </c>
      <c r="BP3" s="154">
        <f>HLOOKUP(BP1,概算表!$E$13:$DA$78,3,FALSE)</f>
        <v>136000</v>
      </c>
      <c r="BQ3" s="154">
        <f>HLOOKUP(BQ1,概算表!$E$13:$DA$78,3,FALSE)</f>
        <v>170000</v>
      </c>
      <c r="BR3" s="154">
        <f>HLOOKUP(BR1,概算表!$E$13:$DA$78,3,FALSE)</f>
        <v>120000</v>
      </c>
      <c r="BS3" s="154">
        <f>HLOOKUP(BS1,概算表!$E$13:$DA$78,3,FALSE)</f>
        <v>136000</v>
      </c>
      <c r="BT3" s="154">
        <f>HLOOKUP(BT1,概算表!$E$13:$DA$78,3,FALSE)</f>
        <v>136000</v>
      </c>
      <c r="BU3" s="154">
        <f>HLOOKUP(BU1,概算表!$E$13:$DA$78,3,FALSE)</f>
        <v>136000</v>
      </c>
      <c r="BV3" s="154">
        <f>HLOOKUP(BV1,概算表!$E$13:$DA$78,3,FALSE)</f>
        <v>136000</v>
      </c>
      <c r="BW3" s="154">
        <f>HLOOKUP(BW1,概算表!$E$13:$DA$78,3,FALSE)</f>
        <v>136000</v>
      </c>
      <c r="BX3" s="154">
        <f>HLOOKUP(BX1,概算表!$E$13:$DA$78,3,FALSE)</f>
        <v>120000</v>
      </c>
      <c r="BY3" s="154">
        <f>HLOOKUP(BY1,概算表!$E$13:$DA$78,3,FALSE)</f>
        <v>170000</v>
      </c>
      <c r="BZ3" s="154">
        <f>HLOOKUP(BZ1,概算表!$E$13:$DA$78,3,FALSE)</f>
        <v>136000</v>
      </c>
      <c r="CA3" s="154">
        <f>HLOOKUP(CA1,概算表!$E$13:$DA$78,3,FALSE)</f>
        <v>153000</v>
      </c>
      <c r="CB3" s="154">
        <f>HLOOKUP(CB1,概算表!$E$13:$DA$78,3,FALSE)</f>
        <v>120000</v>
      </c>
      <c r="CC3" s="154">
        <f>HLOOKUP(CC1,概算表!$E$13:$DA$78,3,FALSE)</f>
        <v>136000</v>
      </c>
      <c r="CD3" s="154">
        <f>HLOOKUP(CD1,概算表!$E$13:$DA$78,3,FALSE)</f>
        <v>136000</v>
      </c>
      <c r="CE3" s="154">
        <f>HLOOKUP(CE1,概算表!$E$13:$DA$78,3,FALSE)</f>
        <v>136000</v>
      </c>
      <c r="CF3" s="154">
        <f>HLOOKUP(CF1,概算表!$E$13:$DA$78,3,FALSE)</f>
        <v>136000</v>
      </c>
      <c r="CG3" s="154">
        <f>HLOOKUP(CG1,概算表!$E$13:$DA$78,3,FALSE)</f>
        <v>136000</v>
      </c>
      <c r="CH3" s="154">
        <f>HLOOKUP(CH1,概算表!$E$13:$DA$78,3,FALSE)</f>
        <v>136000</v>
      </c>
      <c r="CI3" s="154">
        <f>HLOOKUP(CI1,概算表!$E$13:$DA$78,3,FALSE)</f>
        <v>120000</v>
      </c>
      <c r="CJ3" s="154">
        <f>HLOOKUP(CJ1,概算表!$E$13:$DA$78,3,FALSE)</f>
        <v>170000</v>
      </c>
      <c r="CK3" s="154">
        <f>HLOOKUP(CK1,概算表!$E$13:$DA$78,3,FALSE)</f>
        <v>136000</v>
      </c>
      <c r="CL3" s="154">
        <f>HLOOKUP(CL1,概算表!$E$13:$DA$78,3,FALSE)</f>
        <v>136000</v>
      </c>
      <c r="CM3" s="154">
        <f>HLOOKUP(CM1,概算表!$E$13:$DA$78,3,FALSE)</f>
        <v>120000</v>
      </c>
      <c r="CN3" s="154">
        <f>HLOOKUP(CN1,概算表!$E$13:$DA$78,3,FALSE)</f>
        <v>136000</v>
      </c>
      <c r="CO3" s="154">
        <f>HLOOKUP(CO1,概算表!$E$13:$DA$78,3,FALSE)</f>
        <v>136000</v>
      </c>
      <c r="CP3" s="154">
        <f>HLOOKUP(CP1,概算表!$E$13:$DA$78,3,FALSE)</f>
        <v>136000</v>
      </c>
      <c r="CQ3" s="154">
        <f>HLOOKUP(CQ1,概算表!$E$13:$DA$78,3,FALSE)</f>
        <v>120000</v>
      </c>
      <c r="CR3" s="154">
        <f>HLOOKUP(CR1,概算表!$E$13:$DA$78,3,FALSE)</f>
        <v>136000</v>
      </c>
      <c r="CS3" s="154">
        <f>HLOOKUP(CS1,概算表!$E$13:$DA$78,3,FALSE)</f>
        <v>136000</v>
      </c>
      <c r="CT3" s="154">
        <f>HLOOKUP(CT1,概算表!$E$13:$DA$78,3,FALSE)</f>
        <v>136000</v>
      </c>
      <c r="CU3" s="154">
        <f>HLOOKUP(CU1,概算表!$E$13:$DA$78,3,FALSE)</f>
        <v>136000</v>
      </c>
      <c r="CV3" s="154">
        <f>HLOOKUP(CV1,概算表!$E$13:$DA$78,3,FALSE)</f>
        <v>120000</v>
      </c>
      <c r="CW3" s="154">
        <f>HLOOKUP(CW1,概算表!$E$13:$DA$78,3,FALSE)</f>
        <v>120000</v>
      </c>
      <c r="CX3" s="154">
        <f>HLOOKUP(CX1,概算表!$E$13:$DA$78,3,FALSE)</f>
        <v>120000</v>
      </c>
      <c r="CY3" s="154">
        <f>HLOOKUP(CY1,概算表!$E$13:$DA$78,3,FALSE)</f>
        <v>120000</v>
      </c>
      <c r="CZ3" s="154">
        <f>HLOOKUP(CZ1,概算表!$E$13:$DA$78,3,FALSE)</f>
        <v>372000</v>
      </c>
      <c r="DA3" s="154">
        <f>HLOOKUP(DA1,概算表!$E$13:$DA$78,3,FALSE)</f>
        <v>120000</v>
      </c>
    </row>
    <row r="4" spans="1:105">
      <c r="A4" s="311"/>
      <c r="B4" s="11" t="s">
        <v>118</v>
      </c>
      <c r="C4" s="12">
        <v>214</v>
      </c>
      <c r="D4" s="261"/>
      <c r="E4" s="154">
        <f>HLOOKUP(E1,概算表!$E$13:$DA$78,4,FALSE)</f>
        <v>116000</v>
      </c>
      <c r="F4" s="154">
        <f>HLOOKUP(F1,概算表!$E$13:$DA$78,4,FALSE)</f>
        <v>443000</v>
      </c>
      <c r="G4" s="154">
        <f>HLOOKUP(G1,概算表!$E$13:$DA$78,4,FALSE)</f>
        <v>168000</v>
      </c>
      <c r="H4" s="154">
        <f>HLOOKUP(H1,概算表!$E$13:$DA$78,4,FALSE)</f>
        <v>138000</v>
      </c>
      <c r="I4" s="154">
        <f>HLOOKUP(I1,概算表!$E$13:$DA$78,4,FALSE)</f>
        <v>222000</v>
      </c>
      <c r="J4" s="154">
        <f>HLOOKUP(J1,概算表!$E$13:$DA$78,4,FALSE)</f>
        <v>59000</v>
      </c>
      <c r="K4" s="154">
        <f>HLOOKUP(K1,概算表!$E$13:$DA$78,4,FALSE)</f>
        <v>51000</v>
      </c>
      <c r="L4" s="154">
        <f>HLOOKUP(L1,概算表!$E$13:$DA$78,4,FALSE)</f>
        <v>134000</v>
      </c>
      <c r="M4" s="154">
        <f>HLOOKUP(M1,概算表!$E$13:$DA$78,4,FALSE)</f>
        <v>143000</v>
      </c>
      <c r="N4" s="154">
        <f>HLOOKUP(N1,概算表!$E$13:$DA$78,4,FALSE)</f>
        <v>59000</v>
      </c>
      <c r="O4" s="154">
        <f>HLOOKUP(O1,概算表!$E$13:$DA$78,4,FALSE)</f>
        <v>172000</v>
      </c>
      <c r="P4" s="154">
        <f>HLOOKUP(P1,概算表!$E$13:$DA$78,4,FALSE)</f>
        <v>59000</v>
      </c>
      <c r="Q4" s="154">
        <f>HLOOKUP(Q1,概算表!$E$13:$DA$78,4,FALSE)</f>
        <v>127000</v>
      </c>
      <c r="R4" s="154">
        <f>HLOOKUP(R1,概算表!$E$13:$DA$78,4,FALSE)</f>
        <v>159000</v>
      </c>
      <c r="S4" s="154">
        <f>HLOOKUP(S1,概算表!$E$13:$DA$78,4,FALSE)</f>
        <v>66000</v>
      </c>
      <c r="T4" s="154">
        <f>HLOOKUP(T1,概算表!$E$13:$DA$78,4,FALSE)</f>
        <v>51000</v>
      </c>
      <c r="U4" s="154">
        <f>HLOOKUP(U1,概算表!$E$13:$DA$78,4,FALSE)</f>
        <v>111000</v>
      </c>
      <c r="V4" s="154">
        <f>HLOOKUP(V1,概算表!$E$13:$DA$78,4,FALSE)</f>
        <v>248000</v>
      </c>
      <c r="W4" s="154">
        <f>HLOOKUP(W1,概算表!$E$13:$DA$78,4,FALSE)</f>
        <v>206000</v>
      </c>
      <c r="X4" s="154">
        <f>HLOOKUP(X1,概算表!$E$13:$DA$78,4,FALSE)</f>
        <v>66000</v>
      </c>
      <c r="Y4" s="154">
        <f>HLOOKUP(Y1,概算表!$E$13:$DA$78,4,FALSE)</f>
        <v>111000</v>
      </c>
      <c r="Z4" s="154">
        <f>HLOOKUP(Z1,概算表!$E$13:$DA$78,4,FALSE)</f>
        <v>59000</v>
      </c>
      <c r="AA4" s="154">
        <f>HLOOKUP(AA1,概算表!$E$13:$DA$78,4,FALSE)</f>
        <v>116000</v>
      </c>
      <c r="AB4" s="154">
        <f>HLOOKUP(AB1,概算表!$E$13:$DA$78,4,FALSE)</f>
        <v>132000</v>
      </c>
      <c r="AC4" s="154">
        <f>HLOOKUP(AC1,概算表!$E$13:$DA$78,4,FALSE)</f>
        <v>51000</v>
      </c>
      <c r="AD4" s="154">
        <f>HLOOKUP(AD1,概算表!$E$13:$DA$78,4,FALSE)</f>
        <v>80000</v>
      </c>
      <c r="AE4" s="154">
        <f>HLOOKUP(AE1,概算表!$E$13:$DA$78,4,FALSE)</f>
        <v>51000</v>
      </c>
      <c r="AF4" s="154">
        <f>HLOOKUP(AF1,概算表!$E$13:$DA$78,4,FALSE)</f>
        <v>59000</v>
      </c>
      <c r="AG4" s="154">
        <f>HLOOKUP(AG1,概算表!$E$13:$DA$78,4,FALSE)</f>
        <v>66000</v>
      </c>
      <c r="AH4" s="154">
        <f>HLOOKUP(AH1,概算表!$E$13:$DA$78,4,FALSE)</f>
        <v>51000</v>
      </c>
      <c r="AI4" s="154">
        <f>HLOOKUP(AI1,概算表!$E$13:$DA$78,4,FALSE)</f>
        <v>59000</v>
      </c>
      <c r="AJ4" s="154">
        <f>HLOOKUP(AJ1,概算表!$E$13:$DA$78,4,FALSE)</f>
        <v>43000</v>
      </c>
      <c r="AK4" s="154">
        <f>HLOOKUP(AK1,概算表!$E$13:$DA$78,4,FALSE)</f>
        <v>100000</v>
      </c>
      <c r="AL4" s="154">
        <f>HLOOKUP(AL1,概算表!$E$13:$DA$78,4,FALSE)</f>
        <v>59000</v>
      </c>
      <c r="AM4" s="154">
        <f>HLOOKUP(AM1,概算表!$E$13:$DA$78,4,FALSE)</f>
        <v>59000</v>
      </c>
      <c r="AN4" s="154">
        <f>HLOOKUP(AN1,概算表!$E$13:$DA$78,4,FALSE)</f>
        <v>59000</v>
      </c>
      <c r="AO4" s="154">
        <f>HLOOKUP(AO1,概算表!$E$13:$DA$78,4,FALSE)</f>
        <v>51000</v>
      </c>
      <c r="AP4" s="154">
        <f>HLOOKUP(AP1,概算表!$E$13:$DA$78,4,FALSE)</f>
        <v>51000</v>
      </c>
      <c r="AQ4" s="154">
        <f>HLOOKUP(AQ1,概算表!$E$13:$DA$78,4,FALSE)</f>
        <v>80000</v>
      </c>
      <c r="AR4" s="154">
        <f>HLOOKUP(AR1,概算表!$E$13:$DA$78,4,FALSE)</f>
        <v>59000</v>
      </c>
      <c r="AS4" s="154">
        <f>HLOOKUP(AS1,概算表!$E$13:$DA$78,4,FALSE)</f>
        <v>66000</v>
      </c>
      <c r="AT4" s="154">
        <f>HLOOKUP(AT1,概算表!$E$13:$DA$78,4,FALSE)</f>
        <v>122000</v>
      </c>
      <c r="AU4" s="154">
        <f>HLOOKUP(AU1,概算表!$E$13:$DA$78,4,FALSE)</f>
        <v>59000</v>
      </c>
      <c r="AV4" s="154">
        <f>HLOOKUP(AV1,概算表!$E$13:$DA$78,4,FALSE)</f>
        <v>51000</v>
      </c>
      <c r="AW4" s="154">
        <f>HLOOKUP(AW1,概算表!$E$13:$DA$78,4,FALSE)</f>
        <v>43000</v>
      </c>
      <c r="AX4" s="154">
        <f>HLOOKUP(AX1,概算表!$E$13:$DA$78,4,FALSE)</f>
        <v>59000</v>
      </c>
      <c r="AY4" s="154">
        <f>HLOOKUP(AY1,概算表!$E$13:$DA$78,4,FALSE)</f>
        <v>59000</v>
      </c>
      <c r="AZ4" s="154">
        <f>HLOOKUP(AZ1,概算表!$E$13:$DA$78,4,FALSE)</f>
        <v>59000</v>
      </c>
      <c r="BA4" s="154">
        <f>HLOOKUP(BA1,概算表!$E$13:$DA$78,4,FALSE)</f>
        <v>66000</v>
      </c>
      <c r="BB4" s="154">
        <f>HLOOKUP(BB1,概算表!$E$13:$DA$78,4,FALSE)</f>
        <v>43000</v>
      </c>
      <c r="BC4" s="154">
        <f>HLOOKUP(BC1,概算表!$E$13:$DA$78,4,FALSE)</f>
        <v>59000</v>
      </c>
      <c r="BD4" s="154">
        <f>HLOOKUP(BD1,概算表!$E$13:$DA$78,4,FALSE)</f>
        <v>59000</v>
      </c>
      <c r="BE4" s="154">
        <f>HLOOKUP(BE1,概算表!$E$13:$DA$78,4,FALSE)</f>
        <v>154000</v>
      </c>
      <c r="BF4" s="154">
        <f>HLOOKUP(BF1,概算表!$E$13:$DA$78,4,FALSE)</f>
        <v>59000</v>
      </c>
      <c r="BG4" s="154">
        <f>HLOOKUP(BG1,概算表!$E$13:$DA$78,4,FALSE)</f>
        <v>59000</v>
      </c>
      <c r="BH4" s="154">
        <f>HLOOKUP(BH1,概算表!$E$13:$DA$78,4,FALSE)</f>
        <v>51000</v>
      </c>
      <c r="BI4" s="154">
        <f>HLOOKUP(BI1,概算表!$E$13:$DA$78,4,FALSE)</f>
        <v>59000</v>
      </c>
      <c r="BJ4" s="154">
        <f>HLOOKUP(BJ1,概算表!$E$13:$DA$78,4,FALSE)</f>
        <v>59000</v>
      </c>
      <c r="BK4" s="154">
        <f>HLOOKUP(BK1,概算表!$E$13:$DA$78,4,FALSE)</f>
        <v>51000</v>
      </c>
      <c r="BL4" s="154">
        <f>HLOOKUP(BL1,概算表!$E$13:$DA$78,4,FALSE)</f>
        <v>122000</v>
      </c>
      <c r="BM4" s="154">
        <f>HLOOKUP(BM1,概算表!$E$13:$DA$78,4,FALSE)</f>
        <v>59000</v>
      </c>
      <c r="BN4" s="154">
        <f>HLOOKUP(BN1,概算表!$E$13:$DA$78,4,FALSE)</f>
        <v>59000</v>
      </c>
      <c r="BO4" s="154">
        <f>HLOOKUP(BO1,概算表!$E$13:$DA$78,4,FALSE)</f>
        <v>59000</v>
      </c>
      <c r="BP4" s="154">
        <f>HLOOKUP(BP1,概算表!$E$13:$DA$78,4,FALSE)</f>
        <v>59000</v>
      </c>
      <c r="BQ4" s="154">
        <f>HLOOKUP(BQ1,概算表!$E$13:$DA$78,4,FALSE)</f>
        <v>73000</v>
      </c>
      <c r="BR4" s="154">
        <f>HLOOKUP(BR1,概算表!$E$13:$DA$78,4,FALSE)</f>
        <v>51000</v>
      </c>
      <c r="BS4" s="154">
        <f>HLOOKUP(BS1,概算表!$E$13:$DA$78,4,FALSE)</f>
        <v>59000</v>
      </c>
      <c r="BT4" s="154">
        <f>HLOOKUP(BT1,概算表!$E$13:$DA$78,4,FALSE)</f>
        <v>59000</v>
      </c>
      <c r="BU4" s="154">
        <f>HLOOKUP(BU1,概算表!$E$13:$DA$78,4,FALSE)</f>
        <v>59000</v>
      </c>
      <c r="BV4" s="154">
        <f>HLOOKUP(BV1,概算表!$E$13:$DA$78,4,FALSE)</f>
        <v>59000</v>
      </c>
      <c r="BW4" s="154">
        <f>HLOOKUP(BW1,概算表!$E$13:$DA$78,4,FALSE)</f>
        <v>59000</v>
      </c>
      <c r="BX4" s="154">
        <f>HLOOKUP(BX1,概算表!$E$13:$DA$78,4,FALSE)</f>
        <v>51000</v>
      </c>
      <c r="BY4" s="154">
        <f>HLOOKUP(BY1,概算表!$E$13:$DA$78,4,FALSE)</f>
        <v>73000</v>
      </c>
      <c r="BZ4" s="154">
        <f>HLOOKUP(BZ1,概算表!$E$13:$DA$78,4,FALSE)</f>
        <v>59000</v>
      </c>
      <c r="CA4" s="154">
        <f>HLOOKUP(CA1,概算表!$E$13:$DA$78,4,FALSE)</f>
        <v>66000</v>
      </c>
      <c r="CB4" s="154">
        <f>HLOOKUP(CB1,概算表!$E$13:$DA$78,4,FALSE)</f>
        <v>51000</v>
      </c>
      <c r="CC4" s="154">
        <f>HLOOKUP(CC1,概算表!$E$13:$DA$78,4,FALSE)</f>
        <v>59000</v>
      </c>
      <c r="CD4" s="154">
        <f>HLOOKUP(CD1,概算表!$E$13:$DA$78,4,FALSE)</f>
        <v>59000</v>
      </c>
      <c r="CE4" s="154">
        <f>HLOOKUP(CE1,概算表!$E$13:$DA$78,4,FALSE)</f>
        <v>59000</v>
      </c>
      <c r="CF4" s="154">
        <f>HLOOKUP(CF1,概算表!$E$13:$DA$78,4,FALSE)</f>
        <v>59000</v>
      </c>
      <c r="CG4" s="154">
        <f>HLOOKUP(CG1,概算表!$E$13:$DA$78,4,FALSE)</f>
        <v>59000</v>
      </c>
      <c r="CH4" s="154">
        <f>HLOOKUP(CH1,概算表!$E$13:$DA$78,4,FALSE)</f>
        <v>59000</v>
      </c>
      <c r="CI4" s="154">
        <f>HLOOKUP(CI1,概算表!$E$13:$DA$78,4,FALSE)</f>
        <v>51000</v>
      </c>
      <c r="CJ4" s="154">
        <f>HLOOKUP(CJ1,概算表!$E$13:$DA$78,4,FALSE)</f>
        <v>73000</v>
      </c>
      <c r="CK4" s="154">
        <f>HLOOKUP(CK1,概算表!$E$13:$DA$78,4,FALSE)</f>
        <v>59000</v>
      </c>
      <c r="CL4" s="154">
        <f>HLOOKUP(CL1,概算表!$E$13:$DA$78,4,FALSE)</f>
        <v>59000</v>
      </c>
      <c r="CM4" s="154">
        <f>HLOOKUP(CM1,概算表!$E$13:$DA$78,4,FALSE)</f>
        <v>51000</v>
      </c>
      <c r="CN4" s="154">
        <f>HLOOKUP(CN1,概算表!$E$13:$DA$78,4,FALSE)</f>
        <v>59000</v>
      </c>
      <c r="CO4" s="154">
        <f>HLOOKUP(CO1,概算表!$E$13:$DA$78,4,FALSE)</f>
        <v>59000</v>
      </c>
      <c r="CP4" s="154">
        <f>HLOOKUP(CP1,概算表!$E$13:$DA$78,4,FALSE)</f>
        <v>59000</v>
      </c>
      <c r="CQ4" s="154">
        <f>HLOOKUP(CQ1,概算表!$E$13:$DA$78,4,FALSE)</f>
        <v>51000</v>
      </c>
      <c r="CR4" s="154">
        <f>HLOOKUP(CR1,概算表!$E$13:$DA$78,4,FALSE)</f>
        <v>59000</v>
      </c>
      <c r="CS4" s="154">
        <f>HLOOKUP(CS1,概算表!$E$13:$DA$78,4,FALSE)</f>
        <v>59000</v>
      </c>
      <c r="CT4" s="154">
        <f>HLOOKUP(CT1,概算表!$E$13:$DA$78,4,FALSE)</f>
        <v>59000</v>
      </c>
      <c r="CU4" s="154">
        <f>HLOOKUP(CU1,概算表!$E$13:$DA$78,4,FALSE)</f>
        <v>59000</v>
      </c>
      <c r="CV4" s="154">
        <f>HLOOKUP(CV1,概算表!$E$13:$DA$78,4,FALSE)</f>
        <v>51000</v>
      </c>
      <c r="CW4" s="154">
        <f>HLOOKUP(CW1,概算表!$E$13:$DA$78,4,FALSE)</f>
        <v>51000</v>
      </c>
      <c r="CX4" s="154">
        <f>HLOOKUP(CX1,概算表!$E$13:$DA$78,4,FALSE)</f>
        <v>51000</v>
      </c>
      <c r="CY4" s="154">
        <f>HLOOKUP(CY1,概算表!$E$13:$DA$78,4,FALSE)</f>
        <v>51000</v>
      </c>
      <c r="CZ4" s="154">
        <f>HLOOKUP(CZ1,概算表!$E$13:$DA$78,4,FALSE)</f>
        <v>159000</v>
      </c>
      <c r="DA4" s="154">
        <f>HLOOKUP(DA1,概算表!$E$13:$DA$78,4,FALSE)</f>
        <v>51000</v>
      </c>
    </row>
    <row r="5" spans="1:105">
      <c r="A5" s="311"/>
      <c r="B5" s="11" t="s">
        <v>119</v>
      </c>
      <c r="C5" s="12" t="s">
        <v>120</v>
      </c>
      <c r="D5" s="261"/>
      <c r="E5" s="154">
        <f>HLOOKUP(E1,概算表!$E$13:$DA$78,5,FALSE)</f>
        <v>0</v>
      </c>
      <c r="F5" s="154">
        <f>HLOOKUP(F1,概算表!$E$13:$DA$78,5,FALSE)</f>
        <v>45000</v>
      </c>
      <c r="G5" s="154">
        <f>HLOOKUP(G1,概算表!$E$13:$DA$78,5,FALSE)</f>
        <v>0</v>
      </c>
      <c r="H5" s="154">
        <f>HLOOKUP(H1,概算表!$E$13:$DA$78,5,FALSE)</f>
        <v>0</v>
      </c>
      <c r="I5" s="154">
        <f>HLOOKUP(I1,概算表!$E$13:$DA$78,5,FALSE)</f>
        <v>0</v>
      </c>
      <c r="J5" s="154">
        <f>HLOOKUP(J1,概算表!$E$13:$DA$78,5,FALSE)</f>
        <v>0</v>
      </c>
      <c r="K5" s="154">
        <f>HLOOKUP(K1,概算表!$E$13:$DA$78,5,FALSE)</f>
        <v>0</v>
      </c>
      <c r="L5" s="154">
        <f>HLOOKUP(L1,概算表!$E$13:$DA$78,5,FALSE)</f>
        <v>0</v>
      </c>
      <c r="M5" s="154">
        <f>HLOOKUP(M1,概算表!$E$13:$DA$78,5,FALSE)</f>
        <v>0</v>
      </c>
      <c r="N5" s="154">
        <f>HLOOKUP(N1,概算表!$E$13:$DA$78,5,FALSE)</f>
        <v>0</v>
      </c>
      <c r="O5" s="154">
        <f>HLOOKUP(O1,概算表!$E$13:$DA$78,5,FALSE)</f>
        <v>0</v>
      </c>
      <c r="P5" s="154">
        <f>HLOOKUP(P1,概算表!$E$13:$DA$78,5,FALSE)</f>
        <v>0</v>
      </c>
      <c r="Q5" s="154">
        <f>HLOOKUP(Q1,概算表!$E$13:$DA$78,5,FALSE)</f>
        <v>0</v>
      </c>
      <c r="R5" s="154">
        <f>HLOOKUP(R1,概算表!$E$13:$DA$78,5,FALSE)</f>
        <v>0</v>
      </c>
      <c r="S5" s="154">
        <f>HLOOKUP(S1,概算表!$E$13:$DA$78,5,FALSE)</f>
        <v>0</v>
      </c>
      <c r="T5" s="154">
        <f>HLOOKUP(T1,概算表!$E$13:$DA$78,5,FALSE)</f>
        <v>0</v>
      </c>
      <c r="U5" s="154">
        <f>HLOOKUP(U1,概算表!$E$13:$DA$78,5,FALSE)</f>
        <v>0</v>
      </c>
      <c r="V5" s="154">
        <f>HLOOKUP(V1,概算表!$E$13:$DA$78,5,FALSE)</f>
        <v>45000</v>
      </c>
      <c r="W5" s="154">
        <f>HLOOKUP(W1,概算表!$E$13:$DA$78,5,FALSE)</f>
        <v>0</v>
      </c>
      <c r="X5" s="154">
        <f>HLOOKUP(X1,概算表!$E$13:$DA$78,5,FALSE)</f>
        <v>0</v>
      </c>
      <c r="Y5" s="154">
        <f>HLOOKUP(Y1,概算表!$E$13:$DA$78,5,FALSE)</f>
        <v>0</v>
      </c>
      <c r="Z5" s="154">
        <f>HLOOKUP(Z1,概算表!$E$13:$DA$78,5,FALSE)</f>
        <v>0</v>
      </c>
      <c r="AA5" s="154">
        <f>HLOOKUP(AA1,概算表!$E$13:$DA$78,5,FALSE)</f>
        <v>0</v>
      </c>
      <c r="AB5" s="154">
        <f>HLOOKUP(AB1,概算表!$E$13:$DA$78,5,FALSE)</f>
        <v>0</v>
      </c>
      <c r="AC5" s="154">
        <f>HLOOKUP(AC1,概算表!$E$13:$DA$78,5,FALSE)</f>
        <v>0</v>
      </c>
      <c r="AD5" s="154">
        <f>HLOOKUP(AD1,概算表!$E$13:$DA$78,5,FALSE)</f>
        <v>0</v>
      </c>
      <c r="AE5" s="154">
        <f>HLOOKUP(AE1,概算表!$E$13:$DA$78,5,FALSE)</f>
        <v>0</v>
      </c>
      <c r="AF5" s="154">
        <f>HLOOKUP(AF1,概算表!$E$13:$DA$78,5,FALSE)</f>
        <v>0</v>
      </c>
      <c r="AG5" s="154">
        <f>HLOOKUP(AG1,概算表!$E$13:$DA$78,5,FALSE)</f>
        <v>0</v>
      </c>
      <c r="AH5" s="154">
        <f>HLOOKUP(AH1,概算表!$E$13:$DA$78,5,FALSE)</f>
        <v>0</v>
      </c>
      <c r="AI5" s="154">
        <f>HLOOKUP(AI1,概算表!$E$13:$DA$78,5,FALSE)</f>
        <v>0</v>
      </c>
      <c r="AJ5" s="154">
        <f>HLOOKUP(AJ1,概算表!$E$13:$DA$78,5,FALSE)</f>
        <v>0</v>
      </c>
      <c r="AK5" s="154">
        <f>HLOOKUP(AK1,概算表!$E$13:$DA$78,5,FALSE)</f>
        <v>0</v>
      </c>
      <c r="AL5" s="154">
        <f>HLOOKUP(AL1,概算表!$E$13:$DA$78,5,FALSE)</f>
        <v>0</v>
      </c>
      <c r="AM5" s="154">
        <f>HLOOKUP(AM1,概算表!$E$13:$DA$78,5,FALSE)</f>
        <v>0</v>
      </c>
      <c r="AN5" s="154">
        <f>HLOOKUP(AN1,概算表!$E$13:$DA$78,5,FALSE)</f>
        <v>0</v>
      </c>
      <c r="AO5" s="154">
        <f>HLOOKUP(AO1,概算表!$E$13:$DA$78,5,FALSE)</f>
        <v>0</v>
      </c>
      <c r="AP5" s="154">
        <f>HLOOKUP(AP1,概算表!$E$13:$DA$78,5,FALSE)</f>
        <v>0</v>
      </c>
      <c r="AQ5" s="154">
        <f>HLOOKUP(AQ1,概算表!$E$13:$DA$78,5,FALSE)</f>
        <v>0</v>
      </c>
      <c r="AR5" s="154">
        <f>HLOOKUP(AR1,概算表!$E$13:$DA$78,5,FALSE)</f>
        <v>0</v>
      </c>
      <c r="AS5" s="154">
        <f>HLOOKUP(AS1,概算表!$E$13:$DA$78,5,FALSE)</f>
        <v>0</v>
      </c>
      <c r="AT5" s="154">
        <f>HLOOKUP(AT1,概算表!$E$13:$DA$78,5,FALSE)</f>
        <v>0</v>
      </c>
      <c r="AU5" s="154">
        <f>HLOOKUP(AU1,概算表!$E$13:$DA$78,5,FALSE)</f>
        <v>0</v>
      </c>
      <c r="AV5" s="154">
        <f>HLOOKUP(AV1,概算表!$E$13:$DA$78,5,FALSE)</f>
        <v>0</v>
      </c>
      <c r="AW5" s="154">
        <f>HLOOKUP(AW1,概算表!$E$13:$DA$78,5,FALSE)</f>
        <v>0</v>
      </c>
      <c r="AX5" s="154">
        <f>HLOOKUP(AX1,概算表!$E$13:$DA$78,5,FALSE)</f>
        <v>0</v>
      </c>
      <c r="AY5" s="154">
        <f>HLOOKUP(AY1,概算表!$E$13:$DA$78,5,FALSE)</f>
        <v>0</v>
      </c>
      <c r="AZ5" s="154">
        <f>HLOOKUP(AZ1,概算表!$E$13:$DA$78,5,FALSE)</f>
        <v>0</v>
      </c>
      <c r="BA5" s="154">
        <f>HLOOKUP(BA1,概算表!$E$13:$DA$78,5,FALSE)</f>
        <v>0</v>
      </c>
      <c r="BB5" s="154">
        <f>HLOOKUP(BB1,概算表!$E$13:$DA$78,5,FALSE)</f>
        <v>0</v>
      </c>
      <c r="BC5" s="154">
        <f>HLOOKUP(BC1,概算表!$E$13:$DA$78,5,FALSE)</f>
        <v>0</v>
      </c>
      <c r="BD5" s="154">
        <f>HLOOKUP(BD1,概算表!$E$13:$DA$78,5,FALSE)</f>
        <v>0</v>
      </c>
      <c r="BE5" s="154">
        <f>HLOOKUP(BE1,概算表!$E$13:$DA$78,5,FALSE)</f>
        <v>45000</v>
      </c>
      <c r="BF5" s="154">
        <f>HLOOKUP(BF1,概算表!$E$13:$DA$78,5,FALSE)</f>
        <v>0</v>
      </c>
      <c r="BG5" s="154">
        <f>HLOOKUP(BG1,概算表!$E$13:$DA$78,5,FALSE)</f>
        <v>0</v>
      </c>
      <c r="BH5" s="154">
        <f>HLOOKUP(BH1,概算表!$E$13:$DA$78,5,FALSE)</f>
        <v>0</v>
      </c>
      <c r="BI5" s="154">
        <f>HLOOKUP(BI1,概算表!$E$13:$DA$78,5,FALSE)</f>
        <v>0</v>
      </c>
      <c r="BJ5" s="154">
        <f>HLOOKUP(BJ1,概算表!$E$13:$DA$78,5,FALSE)</f>
        <v>0</v>
      </c>
      <c r="BK5" s="154">
        <f>HLOOKUP(BK1,概算表!$E$13:$DA$78,5,FALSE)</f>
        <v>0</v>
      </c>
      <c r="BL5" s="154">
        <f>HLOOKUP(BL1,概算表!$E$13:$DA$78,5,FALSE)</f>
        <v>0</v>
      </c>
      <c r="BM5" s="154">
        <f>HLOOKUP(BM1,概算表!$E$13:$DA$78,5,FALSE)</f>
        <v>0</v>
      </c>
      <c r="BN5" s="154">
        <f>HLOOKUP(BN1,概算表!$E$13:$DA$78,5,FALSE)</f>
        <v>0</v>
      </c>
      <c r="BO5" s="154">
        <f>HLOOKUP(BO1,概算表!$E$13:$DA$78,5,FALSE)</f>
        <v>0</v>
      </c>
      <c r="BP5" s="154">
        <f>HLOOKUP(BP1,概算表!$E$13:$DA$78,5,FALSE)</f>
        <v>0</v>
      </c>
      <c r="BQ5" s="154">
        <f>HLOOKUP(BQ1,概算表!$E$13:$DA$78,5,FALSE)</f>
        <v>0</v>
      </c>
      <c r="BR5" s="154">
        <f>HLOOKUP(BR1,概算表!$E$13:$DA$78,5,FALSE)</f>
        <v>0</v>
      </c>
      <c r="BS5" s="154">
        <f>HLOOKUP(BS1,概算表!$E$13:$DA$78,5,FALSE)</f>
        <v>0</v>
      </c>
      <c r="BT5" s="154">
        <f>HLOOKUP(BT1,概算表!$E$13:$DA$78,5,FALSE)</f>
        <v>0</v>
      </c>
      <c r="BU5" s="154">
        <f>HLOOKUP(BU1,概算表!$E$13:$DA$78,5,FALSE)</f>
        <v>0</v>
      </c>
      <c r="BV5" s="154">
        <f>HLOOKUP(BV1,概算表!$E$13:$DA$78,5,FALSE)</f>
        <v>0</v>
      </c>
      <c r="BW5" s="154">
        <f>HLOOKUP(BW1,概算表!$E$13:$DA$78,5,FALSE)</f>
        <v>0</v>
      </c>
      <c r="BX5" s="154">
        <f>HLOOKUP(BX1,概算表!$E$13:$DA$78,5,FALSE)</f>
        <v>0</v>
      </c>
      <c r="BY5" s="154">
        <f>HLOOKUP(BY1,概算表!$E$13:$DA$78,5,FALSE)</f>
        <v>0</v>
      </c>
      <c r="BZ5" s="154">
        <f>HLOOKUP(BZ1,概算表!$E$13:$DA$78,5,FALSE)</f>
        <v>0</v>
      </c>
      <c r="CA5" s="154">
        <f>HLOOKUP(CA1,概算表!$E$13:$DA$78,5,FALSE)</f>
        <v>0</v>
      </c>
      <c r="CB5" s="154">
        <f>HLOOKUP(CB1,概算表!$E$13:$DA$78,5,FALSE)</f>
        <v>0</v>
      </c>
      <c r="CC5" s="154">
        <f>HLOOKUP(CC1,概算表!$E$13:$DA$78,5,FALSE)</f>
        <v>0</v>
      </c>
      <c r="CD5" s="154">
        <f>HLOOKUP(CD1,概算表!$E$13:$DA$78,5,FALSE)</f>
        <v>0</v>
      </c>
      <c r="CE5" s="154">
        <f>HLOOKUP(CE1,概算表!$E$13:$DA$78,5,FALSE)</f>
        <v>0</v>
      </c>
      <c r="CF5" s="154">
        <f>HLOOKUP(CF1,概算表!$E$13:$DA$78,5,FALSE)</f>
        <v>0</v>
      </c>
      <c r="CG5" s="154">
        <f>HLOOKUP(CG1,概算表!$E$13:$DA$78,5,FALSE)</f>
        <v>0</v>
      </c>
      <c r="CH5" s="154">
        <f>HLOOKUP(CH1,概算表!$E$13:$DA$78,5,FALSE)</f>
        <v>0</v>
      </c>
      <c r="CI5" s="154">
        <f>HLOOKUP(CI1,概算表!$E$13:$DA$78,5,FALSE)</f>
        <v>0</v>
      </c>
      <c r="CJ5" s="154">
        <f>HLOOKUP(CJ1,概算表!$E$13:$DA$78,5,FALSE)</f>
        <v>0</v>
      </c>
      <c r="CK5" s="154">
        <f>HLOOKUP(CK1,概算表!$E$13:$DA$78,5,FALSE)</f>
        <v>0</v>
      </c>
      <c r="CL5" s="154">
        <f>HLOOKUP(CL1,概算表!$E$13:$DA$78,5,FALSE)</f>
        <v>0</v>
      </c>
      <c r="CM5" s="154">
        <f>HLOOKUP(CM1,概算表!$E$13:$DA$78,5,FALSE)</f>
        <v>0</v>
      </c>
      <c r="CN5" s="154">
        <f>HLOOKUP(CN1,概算表!$E$13:$DA$78,5,FALSE)</f>
        <v>0</v>
      </c>
      <c r="CO5" s="154">
        <f>HLOOKUP(CO1,概算表!$E$13:$DA$78,5,FALSE)</f>
        <v>0</v>
      </c>
      <c r="CP5" s="154">
        <f>HLOOKUP(CP1,概算表!$E$13:$DA$78,5,FALSE)</f>
        <v>0</v>
      </c>
      <c r="CQ5" s="154">
        <f>HLOOKUP(CQ1,概算表!$E$13:$DA$78,5,FALSE)</f>
        <v>0</v>
      </c>
      <c r="CR5" s="154">
        <f>HLOOKUP(CR1,概算表!$E$13:$DA$78,5,FALSE)</f>
        <v>0</v>
      </c>
      <c r="CS5" s="154">
        <f>HLOOKUP(CS1,概算表!$E$13:$DA$78,5,FALSE)</f>
        <v>0</v>
      </c>
      <c r="CT5" s="154">
        <f>HLOOKUP(CT1,概算表!$E$13:$DA$78,5,FALSE)</f>
        <v>0</v>
      </c>
      <c r="CU5" s="154">
        <f>HLOOKUP(CU1,概算表!$E$13:$DA$78,5,FALSE)</f>
        <v>0</v>
      </c>
      <c r="CV5" s="154">
        <f>HLOOKUP(CV1,概算表!$E$13:$DA$78,5,FALSE)</f>
        <v>0</v>
      </c>
      <c r="CW5" s="154">
        <f>HLOOKUP(CW1,概算表!$E$13:$DA$78,5,FALSE)</f>
        <v>0</v>
      </c>
      <c r="CX5" s="154">
        <f>HLOOKUP(CX1,概算表!$E$13:$DA$78,5,FALSE)</f>
        <v>0</v>
      </c>
      <c r="CY5" s="154">
        <f>HLOOKUP(CY1,概算表!$E$13:$DA$78,5,FALSE)</f>
        <v>0</v>
      </c>
      <c r="CZ5" s="154">
        <f>HLOOKUP(CZ1,概算表!$E$13:$DA$78,5,FALSE)</f>
        <v>0</v>
      </c>
      <c r="DA5" s="154">
        <f>HLOOKUP(DA1,概算表!$E$13:$DA$78,5,FALSE)</f>
        <v>0</v>
      </c>
    </row>
    <row r="6" spans="1:105">
      <c r="A6" s="311"/>
      <c r="B6" s="11" t="s">
        <v>121</v>
      </c>
      <c r="C6" s="12" t="s">
        <v>122</v>
      </c>
      <c r="D6" s="261"/>
      <c r="E6" s="154">
        <f>HLOOKUP(E1,概算表!$E$13:$DA$78,6,FALSE)</f>
        <v>0</v>
      </c>
      <c r="F6" s="154">
        <f>HLOOKUP(F1,概算表!$E$13:$DA$78,6,FALSE)</f>
        <v>165000</v>
      </c>
      <c r="G6" s="154">
        <f>HLOOKUP(G1,概算表!$E$13:$DA$78,6,FALSE)</f>
        <v>0</v>
      </c>
      <c r="H6" s="154">
        <f>HLOOKUP(H1,概算表!$E$13:$DA$78,6,FALSE)</f>
        <v>0</v>
      </c>
      <c r="I6" s="154">
        <f>HLOOKUP(I1,概算表!$E$13:$DA$78,6,FALSE)</f>
        <v>0</v>
      </c>
      <c r="J6" s="154">
        <f>HLOOKUP(J1,概算表!$E$13:$DA$78,6,FALSE)</f>
        <v>0</v>
      </c>
      <c r="K6" s="154">
        <f>HLOOKUP(K1,概算表!$E$13:$DA$78,6,FALSE)</f>
        <v>0</v>
      </c>
      <c r="L6" s="154">
        <f>HLOOKUP(L1,概算表!$E$13:$DA$78,6,FALSE)</f>
        <v>0</v>
      </c>
      <c r="M6" s="154">
        <f>HLOOKUP(M1,概算表!$E$13:$DA$78,6,FALSE)</f>
        <v>0</v>
      </c>
      <c r="N6" s="154">
        <f>HLOOKUP(N1,概算表!$E$13:$DA$78,6,FALSE)</f>
        <v>0</v>
      </c>
      <c r="O6" s="154">
        <f>HLOOKUP(O1,概算表!$E$13:$DA$78,6,FALSE)</f>
        <v>0</v>
      </c>
      <c r="P6" s="154">
        <f>HLOOKUP(P1,概算表!$E$13:$DA$78,6,FALSE)</f>
        <v>0</v>
      </c>
      <c r="Q6" s="154">
        <f>HLOOKUP(Q1,概算表!$E$13:$DA$78,6,FALSE)</f>
        <v>269000</v>
      </c>
      <c r="R6" s="154">
        <f>HLOOKUP(R1,概算表!$E$13:$DA$78,6,FALSE)</f>
        <v>0</v>
      </c>
      <c r="S6" s="154">
        <f>HLOOKUP(S1,概算表!$E$13:$DA$78,6,FALSE)</f>
        <v>0</v>
      </c>
      <c r="T6" s="154">
        <f>HLOOKUP(T1,概算表!$E$13:$DA$78,6,FALSE)</f>
        <v>0</v>
      </c>
      <c r="U6" s="154">
        <f>HLOOKUP(U1,概算表!$E$13:$DA$78,6,FALSE)</f>
        <v>0</v>
      </c>
      <c r="V6" s="154">
        <f>HLOOKUP(V1,概算表!$E$13:$DA$78,6,FALSE)</f>
        <v>0</v>
      </c>
      <c r="W6" s="154">
        <f>HLOOKUP(W1,概算表!$E$13:$DA$78,6,FALSE)</f>
        <v>0</v>
      </c>
      <c r="X6" s="154">
        <f>HLOOKUP(X1,概算表!$E$13:$DA$78,6,FALSE)</f>
        <v>0</v>
      </c>
      <c r="Y6" s="154">
        <f>HLOOKUP(Y1,概算表!$E$13:$DA$78,6,FALSE)</f>
        <v>0</v>
      </c>
      <c r="Z6" s="154">
        <f>HLOOKUP(Z1,概算表!$E$13:$DA$78,6,FALSE)</f>
        <v>0</v>
      </c>
      <c r="AA6" s="154">
        <f>HLOOKUP(AA1,概算表!$E$13:$DA$78,6,FALSE)</f>
        <v>0</v>
      </c>
      <c r="AB6" s="154">
        <f>HLOOKUP(AB1,概算表!$E$13:$DA$78,6,FALSE)</f>
        <v>0</v>
      </c>
      <c r="AC6" s="154">
        <f>HLOOKUP(AC1,概算表!$E$13:$DA$78,6,FALSE)</f>
        <v>0</v>
      </c>
      <c r="AD6" s="154">
        <f>HLOOKUP(AD1,概算表!$E$13:$DA$78,6,FALSE)</f>
        <v>0</v>
      </c>
      <c r="AE6" s="154">
        <f>HLOOKUP(AE1,概算表!$E$13:$DA$78,6,FALSE)</f>
        <v>0</v>
      </c>
      <c r="AF6" s="154">
        <f>HLOOKUP(AF1,概算表!$E$13:$DA$78,6,FALSE)</f>
        <v>0</v>
      </c>
      <c r="AG6" s="154">
        <f>HLOOKUP(AG1,概算表!$E$13:$DA$78,6,FALSE)</f>
        <v>0</v>
      </c>
      <c r="AH6" s="154">
        <f>HLOOKUP(AH1,概算表!$E$13:$DA$78,6,FALSE)</f>
        <v>0</v>
      </c>
      <c r="AI6" s="154">
        <f>HLOOKUP(AI1,概算表!$E$13:$DA$78,6,FALSE)</f>
        <v>0</v>
      </c>
      <c r="AJ6" s="154">
        <f>HLOOKUP(AJ1,概算表!$E$13:$DA$78,6,FALSE)</f>
        <v>0</v>
      </c>
      <c r="AK6" s="154">
        <f>HLOOKUP(AK1,概算表!$E$13:$DA$78,6,FALSE)</f>
        <v>0</v>
      </c>
      <c r="AL6" s="154">
        <f>HLOOKUP(AL1,概算表!$E$13:$DA$78,6,FALSE)</f>
        <v>0</v>
      </c>
      <c r="AM6" s="154">
        <f>HLOOKUP(AM1,概算表!$E$13:$DA$78,6,FALSE)</f>
        <v>0</v>
      </c>
      <c r="AN6" s="154">
        <f>HLOOKUP(AN1,概算表!$E$13:$DA$78,6,FALSE)</f>
        <v>0</v>
      </c>
      <c r="AO6" s="154">
        <f>HLOOKUP(AO1,概算表!$E$13:$DA$78,6,FALSE)</f>
        <v>0</v>
      </c>
      <c r="AP6" s="154">
        <f>HLOOKUP(AP1,概算表!$E$13:$DA$78,6,FALSE)</f>
        <v>0</v>
      </c>
      <c r="AQ6" s="154">
        <f>HLOOKUP(AQ1,概算表!$E$13:$DA$78,6,FALSE)</f>
        <v>0</v>
      </c>
      <c r="AR6" s="154">
        <f>HLOOKUP(AR1,概算表!$E$13:$DA$78,6,FALSE)</f>
        <v>0</v>
      </c>
      <c r="AS6" s="154">
        <f>HLOOKUP(AS1,概算表!$E$13:$DA$78,6,FALSE)</f>
        <v>0</v>
      </c>
      <c r="AT6" s="154">
        <f>HLOOKUP(AT1,概算表!$E$13:$DA$78,6,FALSE)</f>
        <v>0</v>
      </c>
      <c r="AU6" s="154">
        <f>HLOOKUP(AU1,概算表!$E$13:$DA$78,6,FALSE)</f>
        <v>135000</v>
      </c>
      <c r="AV6" s="154">
        <f>HLOOKUP(AV1,概算表!$E$13:$DA$78,6,FALSE)</f>
        <v>0</v>
      </c>
      <c r="AW6" s="154">
        <f>HLOOKUP(AW1,概算表!$E$13:$DA$78,6,FALSE)</f>
        <v>0</v>
      </c>
      <c r="AX6" s="154">
        <f>HLOOKUP(AX1,概算表!$E$13:$DA$78,6,FALSE)</f>
        <v>0</v>
      </c>
      <c r="AY6" s="154">
        <f>HLOOKUP(AY1,概算表!$E$13:$DA$78,6,FALSE)</f>
        <v>12000</v>
      </c>
      <c r="AZ6" s="154">
        <f>HLOOKUP(AZ1,概算表!$E$13:$DA$78,6,FALSE)</f>
        <v>0</v>
      </c>
      <c r="BA6" s="154">
        <f>HLOOKUP(BA1,概算表!$E$13:$DA$78,6,FALSE)</f>
        <v>0</v>
      </c>
      <c r="BB6" s="154">
        <f>HLOOKUP(BB1,概算表!$E$13:$DA$78,6,FALSE)</f>
        <v>0</v>
      </c>
      <c r="BC6" s="154">
        <f>HLOOKUP(BC1,概算表!$E$13:$DA$78,6,FALSE)</f>
        <v>0</v>
      </c>
      <c r="BD6" s="154">
        <f>HLOOKUP(BD1,概算表!$E$13:$DA$78,6,FALSE)</f>
        <v>0</v>
      </c>
      <c r="BE6" s="154">
        <f>HLOOKUP(BE1,概算表!$E$13:$DA$78,6,FALSE)</f>
        <v>147000</v>
      </c>
      <c r="BF6" s="154">
        <f>HLOOKUP(BF1,概算表!$E$13:$DA$78,6,FALSE)</f>
        <v>0</v>
      </c>
      <c r="BG6" s="154">
        <f>HLOOKUP(BG1,概算表!$E$13:$DA$78,6,FALSE)</f>
        <v>0</v>
      </c>
      <c r="BH6" s="154">
        <f>HLOOKUP(BH1,概算表!$E$13:$DA$78,6,FALSE)</f>
        <v>0</v>
      </c>
      <c r="BI6" s="154">
        <f>HLOOKUP(BI1,概算表!$E$13:$DA$78,6,FALSE)</f>
        <v>0</v>
      </c>
      <c r="BJ6" s="154">
        <f>HLOOKUP(BJ1,概算表!$E$13:$DA$78,6,FALSE)</f>
        <v>0</v>
      </c>
      <c r="BK6" s="154">
        <f>HLOOKUP(BK1,概算表!$E$13:$DA$78,6,FALSE)</f>
        <v>0</v>
      </c>
      <c r="BL6" s="154">
        <f>HLOOKUP(BL1,概算表!$E$13:$DA$78,6,FALSE)</f>
        <v>0</v>
      </c>
      <c r="BM6" s="154">
        <f>HLOOKUP(BM1,概算表!$E$13:$DA$78,6,FALSE)</f>
        <v>0</v>
      </c>
      <c r="BN6" s="154">
        <f>HLOOKUP(BN1,概算表!$E$13:$DA$78,6,FALSE)</f>
        <v>0</v>
      </c>
      <c r="BO6" s="154">
        <f>HLOOKUP(BO1,概算表!$E$13:$DA$78,6,FALSE)</f>
        <v>0</v>
      </c>
      <c r="BP6" s="154">
        <f>HLOOKUP(BP1,概算表!$E$13:$DA$78,6,FALSE)</f>
        <v>0</v>
      </c>
      <c r="BQ6" s="154">
        <f>HLOOKUP(BQ1,概算表!$E$13:$DA$78,6,FALSE)</f>
        <v>69000</v>
      </c>
      <c r="BR6" s="154">
        <f>HLOOKUP(BR1,概算表!$E$13:$DA$78,6,FALSE)</f>
        <v>0</v>
      </c>
      <c r="BS6" s="154">
        <f>HLOOKUP(BS1,概算表!$E$13:$DA$78,6,FALSE)</f>
        <v>0</v>
      </c>
      <c r="BT6" s="154">
        <f>HLOOKUP(BT1,概算表!$E$13:$DA$78,6,FALSE)</f>
        <v>0</v>
      </c>
      <c r="BU6" s="154">
        <f>HLOOKUP(BU1,概算表!$E$13:$DA$78,6,FALSE)</f>
        <v>0</v>
      </c>
      <c r="BV6" s="154">
        <f>HLOOKUP(BV1,概算表!$E$13:$DA$78,6,FALSE)</f>
        <v>0</v>
      </c>
      <c r="BW6" s="154">
        <f>HLOOKUP(BW1,概算表!$E$13:$DA$78,6,FALSE)</f>
        <v>0</v>
      </c>
      <c r="BX6" s="154">
        <f>HLOOKUP(BX1,概算表!$E$13:$DA$78,6,FALSE)</f>
        <v>0</v>
      </c>
      <c r="BY6" s="154">
        <f>HLOOKUP(BY1,概算表!$E$13:$DA$78,6,FALSE)</f>
        <v>0</v>
      </c>
      <c r="BZ6" s="154">
        <f>HLOOKUP(BZ1,概算表!$E$13:$DA$78,6,FALSE)</f>
        <v>0</v>
      </c>
      <c r="CA6" s="154">
        <f>HLOOKUP(CA1,概算表!$E$13:$DA$78,6,FALSE)</f>
        <v>0</v>
      </c>
      <c r="CB6" s="154">
        <f>HLOOKUP(CB1,概算表!$E$13:$DA$78,6,FALSE)</f>
        <v>0</v>
      </c>
      <c r="CC6" s="154">
        <f>HLOOKUP(CC1,概算表!$E$13:$DA$78,6,FALSE)</f>
        <v>0</v>
      </c>
      <c r="CD6" s="154">
        <f>HLOOKUP(CD1,概算表!$E$13:$DA$78,6,FALSE)</f>
        <v>0</v>
      </c>
      <c r="CE6" s="154">
        <f>HLOOKUP(CE1,概算表!$E$13:$DA$78,6,FALSE)</f>
        <v>0</v>
      </c>
      <c r="CF6" s="154">
        <f>HLOOKUP(CF1,概算表!$E$13:$DA$78,6,FALSE)</f>
        <v>0</v>
      </c>
      <c r="CG6" s="154">
        <f>HLOOKUP(CG1,概算表!$E$13:$DA$78,6,FALSE)</f>
        <v>0</v>
      </c>
      <c r="CH6" s="154">
        <f>HLOOKUP(CH1,概算表!$E$13:$DA$78,6,FALSE)</f>
        <v>0</v>
      </c>
      <c r="CI6" s="154">
        <f>HLOOKUP(CI1,概算表!$E$13:$DA$78,6,FALSE)</f>
        <v>0</v>
      </c>
      <c r="CJ6" s="154">
        <f>HLOOKUP(CJ1,概算表!$E$13:$DA$78,6,FALSE)</f>
        <v>0</v>
      </c>
      <c r="CK6" s="154">
        <f>HLOOKUP(CK1,概算表!$E$13:$DA$78,6,FALSE)</f>
        <v>0</v>
      </c>
      <c r="CL6" s="154">
        <f>HLOOKUP(CL1,概算表!$E$13:$DA$78,6,FALSE)</f>
        <v>0</v>
      </c>
      <c r="CM6" s="154">
        <f>HLOOKUP(CM1,概算表!$E$13:$DA$78,6,FALSE)</f>
        <v>0</v>
      </c>
      <c r="CN6" s="154">
        <f>HLOOKUP(CN1,概算表!$E$13:$DA$78,6,FALSE)</f>
        <v>0</v>
      </c>
      <c r="CO6" s="154">
        <f>HLOOKUP(CO1,概算表!$E$13:$DA$78,6,FALSE)</f>
        <v>0</v>
      </c>
      <c r="CP6" s="154">
        <f>HLOOKUP(CP1,概算表!$E$13:$DA$78,6,FALSE)</f>
        <v>0</v>
      </c>
      <c r="CQ6" s="154">
        <f>HLOOKUP(CQ1,概算表!$E$13:$DA$78,6,FALSE)</f>
        <v>0</v>
      </c>
      <c r="CR6" s="154">
        <f>HLOOKUP(CR1,概算表!$E$13:$DA$78,6,FALSE)</f>
        <v>0</v>
      </c>
      <c r="CS6" s="154">
        <f>HLOOKUP(CS1,概算表!$E$13:$DA$78,6,FALSE)</f>
        <v>0</v>
      </c>
      <c r="CT6" s="154">
        <f>HLOOKUP(CT1,概算表!$E$13:$DA$78,6,FALSE)</f>
        <v>0</v>
      </c>
      <c r="CU6" s="154">
        <f>HLOOKUP(CU1,概算表!$E$13:$DA$78,6,FALSE)</f>
        <v>0</v>
      </c>
      <c r="CV6" s="154">
        <f>HLOOKUP(CV1,概算表!$E$13:$DA$78,6,FALSE)</f>
        <v>0</v>
      </c>
      <c r="CW6" s="154">
        <f>HLOOKUP(CW1,概算表!$E$13:$DA$78,6,FALSE)</f>
        <v>0</v>
      </c>
      <c r="CX6" s="154">
        <f>HLOOKUP(CX1,概算表!$E$13:$DA$78,6,FALSE)</f>
        <v>0</v>
      </c>
      <c r="CY6" s="154">
        <f>HLOOKUP(CY1,概算表!$E$13:$DA$78,6,FALSE)</f>
        <v>0</v>
      </c>
      <c r="CZ6" s="154">
        <f>HLOOKUP(CZ1,概算表!$E$13:$DA$78,6,FALSE)</f>
        <v>0</v>
      </c>
      <c r="DA6" s="154">
        <f>HLOOKUP(DA1,概算表!$E$13:$DA$78,6,FALSE)</f>
        <v>0</v>
      </c>
    </row>
    <row r="7" spans="1:105">
      <c r="A7" s="311"/>
      <c r="B7" s="11" t="s">
        <v>123</v>
      </c>
      <c r="C7" s="12">
        <v>255</v>
      </c>
      <c r="D7" s="261"/>
      <c r="E7" s="154">
        <f>HLOOKUP(E1,概算表!$E$13:$DA$78,7,FALSE)</f>
        <v>69000</v>
      </c>
      <c r="F7" s="154">
        <f>HLOOKUP(F1,概算表!$E$13:$DA$78,7,FALSE)</f>
        <v>99000</v>
      </c>
      <c r="G7" s="154">
        <f>HLOOKUP(G1,概算表!$E$13:$DA$78,7,FALSE)</f>
        <v>75000</v>
      </c>
      <c r="H7" s="154">
        <f>HLOOKUP(H1,概算表!$E$13:$DA$78,7,FALSE)</f>
        <v>72000</v>
      </c>
      <c r="I7" s="154">
        <f>HLOOKUP(I1,概算表!$E$13:$DA$78,7,FALSE)</f>
        <v>83000</v>
      </c>
      <c r="J7" s="154">
        <f>HLOOKUP(J1,概算表!$E$13:$DA$78,7,FALSE)</f>
        <v>64000</v>
      </c>
      <c r="K7" s="154">
        <f>HLOOKUP(K1,概算表!$E$13:$DA$78,7,FALSE)</f>
        <v>63000</v>
      </c>
      <c r="L7" s="154">
        <f>HLOOKUP(L1,概算表!$E$13:$DA$78,7,FALSE)</f>
        <v>69000</v>
      </c>
      <c r="M7" s="154">
        <f>HLOOKUP(M1,概算表!$E$13:$DA$78,7,FALSE)</f>
        <v>72000</v>
      </c>
      <c r="N7" s="154">
        <f>HLOOKUP(N1,概算表!$E$13:$DA$78,7,FALSE)</f>
        <v>64000</v>
      </c>
      <c r="O7" s="154">
        <f>HLOOKUP(O1,概算表!$E$13:$DA$78,7,FALSE)</f>
        <v>76000</v>
      </c>
      <c r="P7" s="154">
        <f>HLOOKUP(P1,概算表!$E$13:$DA$78,7,FALSE)</f>
        <v>64000</v>
      </c>
      <c r="Q7" s="154">
        <f>HLOOKUP(Q1,概算表!$E$13:$DA$78,7,FALSE)</f>
        <v>70000</v>
      </c>
      <c r="R7" s="154">
        <f>HLOOKUP(R1,概算表!$E$13:$DA$78,7,FALSE)</f>
        <v>74000</v>
      </c>
      <c r="S7" s="154">
        <f>HLOOKUP(S1,概算表!$E$13:$DA$78,7,FALSE)</f>
        <v>64000</v>
      </c>
      <c r="T7" s="154">
        <f>HLOOKUP(T1,概算表!$E$13:$DA$78,7,FALSE)</f>
        <v>63000</v>
      </c>
      <c r="U7" s="154">
        <f>HLOOKUP(U1,概算表!$E$13:$DA$78,7,FALSE)</f>
        <v>69000</v>
      </c>
      <c r="V7" s="154">
        <f>HLOOKUP(V1,概算表!$E$13:$DA$78,7,FALSE)</f>
        <v>87000</v>
      </c>
      <c r="W7" s="154">
        <f>HLOOKUP(W1,概算表!$E$13:$DA$78,7,FALSE)</f>
        <v>81000</v>
      </c>
      <c r="X7" s="154">
        <f>HLOOKUP(X1,概算表!$E$13:$DA$78,7,FALSE)</f>
        <v>64000</v>
      </c>
      <c r="Y7" s="154">
        <f>HLOOKUP(Y1,概算表!$E$13:$DA$78,7,FALSE)</f>
        <v>69000</v>
      </c>
      <c r="Z7" s="154">
        <f>HLOOKUP(Z1,概算表!$E$13:$DA$78,7,FALSE)</f>
        <v>64000</v>
      </c>
      <c r="AA7" s="154">
        <f>HLOOKUP(AA1,概算表!$E$13:$DA$78,7,FALSE)</f>
        <v>69000</v>
      </c>
      <c r="AB7" s="154">
        <f>HLOOKUP(AB1,概算表!$E$13:$DA$78,7,FALSE)</f>
        <v>71000</v>
      </c>
      <c r="AC7" s="154">
        <f>HLOOKUP(AC1,概算表!$E$13:$DA$78,7,FALSE)</f>
        <v>63000</v>
      </c>
      <c r="AD7" s="154">
        <f>HLOOKUP(AD1,概算表!$E$13:$DA$78,7,FALSE)</f>
        <v>66000</v>
      </c>
      <c r="AE7" s="154">
        <f>HLOOKUP(AE1,概算表!$E$13:$DA$78,7,FALSE)</f>
        <v>63000</v>
      </c>
      <c r="AF7" s="154">
        <f>HLOOKUP(AF1,概算表!$E$13:$DA$78,7,FALSE)</f>
        <v>64000</v>
      </c>
      <c r="AG7" s="154">
        <f>HLOOKUP(AG1,概算表!$E$13:$DA$78,7,FALSE)</f>
        <v>64000</v>
      </c>
      <c r="AH7" s="154">
        <f>HLOOKUP(AH1,概算表!$E$13:$DA$78,7,FALSE)</f>
        <v>63000</v>
      </c>
      <c r="AI7" s="154">
        <f>HLOOKUP(AI1,概算表!$E$13:$DA$78,7,FALSE)</f>
        <v>64000</v>
      </c>
      <c r="AJ7" s="154">
        <f>HLOOKUP(AJ1,概算表!$E$13:$DA$78,7,FALSE)</f>
        <v>63000</v>
      </c>
      <c r="AK7" s="154">
        <f>HLOOKUP(AK1,概算表!$E$13:$DA$78,7,FALSE)</f>
        <v>67000</v>
      </c>
      <c r="AL7" s="154">
        <f>HLOOKUP(AL1,概算表!$E$13:$DA$78,7,FALSE)</f>
        <v>64000</v>
      </c>
      <c r="AM7" s="154">
        <f>HLOOKUP(AM1,概算表!$E$13:$DA$78,7,FALSE)</f>
        <v>64000</v>
      </c>
      <c r="AN7" s="154">
        <f>HLOOKUP(AN1,概算表!$E$13:$DA$78,7,FALSE)</f>
        <v>64000</v>
      </c>
      <c r="AO7" s="154">
        <f>HLOOKUP(AO1,概算表!$E$13:$DA$78,7,FALSE)</f>
        <v>63000</v>
      </c>
      <c r="AP7" s="154">
        <f>HLOOKUP(AP1,概算表!$E$13:$DA$78,7,FALSE)</f>
        <v>63000</v>
      </c>
      <c r="AQ7" s="154">
        <f>HLOOKUP(AQ1,概算表!$E$13:$DA$78,7,FALSE)</f>
        <v>66000</v>
      </c>
      <c r="AR7" s="154">
        <f>HLOOKUP(AR1,概算表!$E$13:$DA$78,7,FALSE)</f>
        <v>64000</v>
      </c>
      <c r="AS7" s="154">
        <f>HLOOKUP(AS1,概算表!$E$13:$DA$78,7,FALSE)</f>
        <v>64000</v>
      </c>
      <c r="AT7" s="154">
        <f>HLOOKUP(AT1,概算表!$E$13:$DA$78,7,FALSE)</f>
        <v>70000</v>
      </c>
      <c r="AU7" s="154">
        <f>HLOOKUP(AU1,概算表!$E$13:$DA$78,7,FALSE)</f>
        <v>64000</v>
      </c>
      <c r="AV7" s="154">
        <f>HLOOKUP(AV1,概算表!$E$13:$DA$78,7,FALSE)</f>
        <v>63000</v>
      </c>
      <c r="AW7" s="154">
        <f>HLOOKUP(AW1,概算表!$E$13:$DA$78,7,FALSE)</f>
        <v>63000</v>
      </c>
      <c r="AX7" s="154">
        <f>HLOOKUP(AX1,概算表!$E$13:$DA$78,7,FALSE)</f>
        <v>64000</v>
      </c>
      <c r="AY7" s="154">
        <f>HLOOKUP(AY1,概算表!$E$13:$DA$78,7,FALSE)</f>
        <v>64000</v>
      </c>
      <c r="AZ7" s="154">
        <f>HLOOKUP(AZ1,概算表!$E$13:$DA$78,7,FALSE)</f>
        <v>64000</v>
      </c>
      <c r="BA7" s="154">
        <f>HLOOKUP(BA1,概算表!$E$13:$DA$78,7,FALSE)</f>
        <v>64000</v>
      </c>
      <c r="BB7" s="154">
        <f>HLOOKUP(BB1,概算表!$E$13:$DA$78,7,FALSE)</f>
        <v>63000</v>
      </c>
      <c r="BC7" s="154">
        <f>HLOOKUP(BC1,概算表!$E$13:$DA$78,7,FALSE)</f>
        <v>64000</v>
      </c>
      <c r="BD7" s="154">
        <f>HLOOKUP(BD1,概算表!$E$13:$DA$78,7,FALSE)</f>
        <v>64000</v>
      </c>
      <c r="BE7" s="154">
        <f>HLOOKUP(BE1,概算表!$E$13:$DA$78,7,FALSE)</f>
        <v>73000</v>
      </c>
      <c r="BF7" s="154">
        <f>HLOOKUP(BF1,概算表!$E$13:$DA$78,7,FALSE)</f>
        <v>64000</v>
      </c>
      <c r="BG7" s="154">
        <f>HLOOKUP(BG1,概算表!$E$13:$DA$78,7,FALSE)</f>
        <v>64000</v>
      </c>
      <c r="BH7" s="154">
        <f>HLOOKUP(BH1,概算表!$E$13:$DA$78,7,FALSE)</f>
        <v>63000</v>
      </c>
      <c r="BI7" s="154">
        <f>HLOOKUP(BI1,概算表!$E$13:$DA$78,7,FALSE)</f>
        <v>64000</v>
      </c>
      <c r="BJ7" s="154">
        <f>HLOOKUP(BJ1,概算表!$E$13:$DA$78,7,FALSE)</f>
        <v>64000</v>
      </c>
      <c r="BK7" s="154">
        <f>HLOOKUP(BK1,概算表!$E$13:$DA$78,7,FALSE)</f>
        <v>63000</v>
      </c>
      <c r="BL7" s="154">
        <f>HLOOKUP(BL1,概算表!$E$13:$DA$78,7,FALSE)</f>
        <v>70000</v>
      </c>
      <c r="BM7" s="154">
        <f>HLOOKUP(BM1,概算表!$E$13:$DA$78,7,FALSE)</f>
        <v>64000</v>
      </c>
      <c r="BN7" s="154">
        <f>HLOOKUP(BN1,概算表!$E$13:$DA$78,7,FALSE)</f>
        <v>64000</v>
      </c>
      <c r="BO7" s="154">
        <f>HLOOKUP(BO1,概算表!$E$13:$DA$78,7,FALSE)</f>
        <v>64000</v>
      </c>
      <c r="BP7" s="154">
        <f>HLOOKUP(BP1,概算表!$E$13:$DA$78,7,FALSE)</f>
        <v>64000</v>
      </c>
      <c r="BQ7" s="154">
        <f>HLOOKUP(BQ1,概算表!$E$13:$DA$78,7,FALSE)</f>
        <v>65000</v>
      </c>
      <c r="BR7" s="154">
        <f>HLOOKUP(BR1,概算表!$E$13:$DA$78,7,FALSE)</f>
        <v>63000</v>
      </c>
      <c r="BS7" s="154">
        <f>HLOOKUP(BS1,概算表!$E$13:$DA$78,7,FALSE)</f>
        <v>64000</v>
      </c>
      <c r="BT7" s="154">
        <f>HLOOKUP(BT1,概算表!$E$13:$DA$78,7,FALSE)</f>
        <v>64000</v>
      </c>
      <c r="BU7" s="154">
        <f>HLOOKUP(BU1,概算表!$E$13:$DA$78,7,FALSE)</f>
        <v>64000</v>
      </c>
      <c r="BV7" s="154">
        <f>HLOOKUP(BV1,概算表!$E$13:$DA$78,7,FALSE)</f>
        <v>64000</v>
      </c>
      <c r="BW7" s="154">
        <f>HLOOKUP(BW1,概算表!$E$13:$DA$78,7,FALSE)</f>
        <v>64000</v>
      </c>
      <c r="BX7" s="154">
        <f>HLOOKUP(BX1,概算表!$E$13:$DA$78,7,FALSE)</f>
        <v>63000</v>
      </c>
      <c r="BY7" s="154">
        <f>HLOOKUP(BY1,概算表!$E$13:$DA$78,7,FALSE)</f>
        <v>65000</v>
      </c>
      <c r="BZ7" s="154">
        <f>HLOOKUP(BZ1,概算表!$E$13:$DA$78,7,FALSE)</f>
        <v>64000</v>
      </c>
      <c r="CA7" s="154">
        <f>HLOOKUP(CA1,概算表!$E$13:$DA$78,7,FALSE)</f>
        <v>64000</v>
      </c>
      <c r="CB7" s="154">
        <f>HLOOKUP(CB1,概算表!$E$13:$DA$78,7,FALSE)</f>
        <v>63000</v>
      </c>
      <c r="CC7" s="154">
        <f>HLOOKUP(CC1,概算表!$E$13:$DA$78,7,FALSE)</f>
        <v>64000</v>
      </c>
      <c r="CD7" s="154">
        <f>HLOOKUP(CD1,概算表!$E$13:$DA$78,7,FALSE)</f>
        <v>64000</v>
      </c>
      <c r="CE7" s="154">
        <f>HLOOKUP(CE1,概算表!$E$13:$DA$78,7,FALSE)</f>
        <v>64000</v>
      </c>
      <c r="CF7" s="154">
        <f>HLOOKUP(CF1,概算表!$E$13:$DA$78,7,FALSE)</f>
        <v>64000</v>
      </c>
      <c r="CG7" s="154">
        <f>HLOOKUP(CG1,概算表!$E$13:$DA$78,7,FALSE)</f>
        <v>64000</v>
      </c>
      <c r="CH7" s="154">
        <f>HLOOKUP(CH1,概算表!$E$13:$DA$78,7,FALSE)</f>
        <v>64000</v>
      </c>
      <c r="CI7" s="154">
        <f>HLOOKUP(CI1,概算表!$E$13:$DA$78,7,FALSE)</f>
        <v>63000</v>
      </c>
      <c r="CJ7" s="154">
        <f>HLOOKUP(CJ1,概算表!$E$13:$DA$78,7,FALSE)</f>
        <v>65000</v>
      </c>
      <c r="CK7" s="154">
        <f>HLOOKUP(CK1,概算表!$E$13:$DA$78,7,FALSE)</f>
        <v>64000</v>
      </c>
      <c r="CL7" s="154">
        <f>HLOOKUP(CL1,概算表!$E$13:$DA$78,7,FALSE)</f>
        <v>64000</v>
      </c>
      <c r="CM7" s="154">
        <f>HLOOKUP(CM1,概算表!$E$13:$DA$78,7,FALSE)</f>
        <v>63000</v>
      </c>
      <c r="CN7" s="154">
        <f>HLOOKUP(CN1,概算表!$E$13:$DA$78,7,FALSE)</f>
        <v>64000</v>
      </c>
      <c r="CO7" s="154">
        <f>HLOOKUP(CO1,概算表!$E$13:$DA$78,7,FALSE)</f>
        <v>64000</v>
      </c>
      <c r="CP7" s="154">
        <f>HLOOKUP(CP1,概算表!$E$13:$DA$78,7,FALSE)</f>
        <v>64000</v>
      </c>
      <c r="CQ7" s="154">
        <f>HLOOKUP(CQ1,概算表!$E$13:$DA$78,7,FALSE)</f>
        <v>63000</v>
      </c>
      <c r="CR7" s="154">
        <f>HLOOKUP(CR1,概算表!$E$13:$DA$78,7,FALSE)</f>
        <v>64000</v>
      </c>
      <c r="CS7" s="154">
        <f>HLOOKUP(CS1,概算表!$E$13:$DA$78,7,FALSE)</f>
        <v>64000</v>
      </c>
      <c r="CT7" s="154">
        <f>HLOOKUP(CT1,概算表!$E$13:$DA$78,7,FALSE)</f>
        <v>64000</v>
      </c>
      <c r="CU7" s="154">
        <f>HLOOKUP(CU1,概算表!$E$13:$DA$78,7,FALSE)</f>
        <v>64000</v>
      </c>
      <c r="CV7" s="154">
        <f>HLOOKUP(CV1,概算表!$E$13:$DA$78,7,FALSE)</f>
        <v>63000</v>
      </c>
      <c r="CW7" s="154">
        <f>HLOOKUP(CW1,概算表!$E$13:$DA$78,7,FALSE)</f>
        <v>63000</v>
      </c>
      <c r="CX7" s="154">
        <f>HLOOKUP(CX1,概算表!$E$13:$DA$78,7,FALSE)</f>
        <v>63000</v>
      </c>
      <c r="CY7" s="154">
        <f>HLOOKUP(CY1,概算表!$E$13:$DA$78,7,FALSE)</f>
        <v>63000</v>
      </c>
      <c r="CZ7" s="154">
        <f>HLOOKUP(CZ1,概算表!$E$13:$DA$78,7,FALSE)</f>
        <v>74000</v>
      </c>
      <c r="DA7" s="154">
        <f>HLOOKUP(DA1,概算表!$E$13:$DA$78,7,FALSE)</f>
        <v>63000</v>
      </c>
    </row>
    <row r="8" spans="1:105">
      <c r="A8" s="311"/>
      <c r="B8" s="17" t="s">
        <v>124</v>
      </c>
      <c r="C8" s="38">
        <v>255</v>
      </c>
      <c r="D8" s="261"/>
      <c r="E8" s="154">
        <f>HLOOKUP(E1,概算表!$E$13:$DA$78,8,FALSE)</f>
        <v>60000</v>
      </c>
      <c r="F8" s="154">
        <f>HLOOKUP(F1,概算表!$E$13:$DA$78,8,FALSE)</f>
        <v>120000</v>
      </c>
      <c r="G8" s="154">
        <f>HLOOKUP(G1,概算表!$E$13:$DA$78,8,FALSE)</f>
        <v>60000</v>
      </c>
      <c r="H8" s="154">
        <f>HLOOKUP(H1,概算表!$E$13:$DA$78,8,FALSE)</f>
        <v>60000</v>
      </c>
      <c r="I8" s="154">
        <f>HLOOKUP(I1,概算表!$E$13:$DA$78,8,FALSE)</f>
        <v>90000</v>
      </c>
      <c r="J8" s="154">
        <f>HLOOKUP(J1,概算表!$E$13:$DA$78,8,FALSE)</f>
        <v>30000</v>
      </c>
      <c r="K8" s="154">
        <f>HLOOKUP(K1,概算表!$E$13:$DA$78,8,FALSE)</f>
        <v>30000</v>
      </c>
      <c r="L8" s="154">
        <f>HLOOKUP(L1,概算表!$E$13:$DA$78,8,FALSE)</f>
        <v>30000</v>
      </c>
      <c r="M8" s="154">
        <f>HLOOKUP(M1,概算表!$E$13:$DA$78,8,FALSE)</f>
        <v>60000</v>
      </c>
      <c r="N8" s="154">
        <f>HLOOKUP(N1,概算表!$E$13:$DA$78,8,FALSE)</f>
        <v>0</v>
      </c>
      <c r="O8" s="154">
        <f>HLOOKUP(O1,概算表!$E$13:$DA$78,8,FALSE)</f>
        <v>72000</v>
      </c>
      <c r="P8" s="154">
        <f>HLOOKUP(P1,概算表!$E$13:$DA$78,8,FALSE)</f>
        <v>0</v>
      </c>
      <c r="Q8" s="154">
        <f>HLOOKUP(Q1,概算表!$E$13:$DA$78,8,FALSE)</f>
        <v>30000</v>
      </c>
      <c r="R8" s="154">
        <f>HLOOKUP(R1,概算表!$E$13:$DA$78,8,FALSE)</f>
        <v>60000</v>
      </c>
      <c r="S8" s="154">
        <f>HLOOKUP(S1,概算表!$E$13:$DA$78,8,FALSE)</f>
        <v>0</v>
      </c>
      <c r="T8" s="154">
        <f>HLOOKUP(T1,概算表!$E$13:$DA$78,8,FALSE)</f>
        <v>0</v>
      </c>
      <c r="U8" s="154">
        <f>HLOOKUP(U1,概算表!$E$13:$DA$78,8,FALSE)</f>
        <v>30000</v>
      </c>
      <c r="V8" s="154">
        <f>HLOOKUP(V1,概算表!$E$13:$DA$78,8,FALSE)</f>
        <v>60000</v>
      </c>
      <c r="W8" s="154">
        <f>HLOOKUP(W1,概算表!$E$13:$DA$78,8,FALSE)</f>
        <v>90000</v>
      </c>
      <c r="X8" s="154">
        <f>HLOOKUP(X1,概算表!$E$13:$DA$78,8,FALSE)</f>
        <v>30000</v>
      </c>
      <c r="Y8" s="154">
        <f>HLOOKUP(Y1,概算表!$E$13:$DA$78,8,FALSE)</f>
        <v>60000</v>
      </c>
      <c r="Z8" s="154">
        <f>HLOOKUP(Z1,概算表!$E$13:$DA$78,8,FALSE)</f>
        <v>30000</v>
      </c>
      <c r="AA8" s="154">
        <f>HLOOKUP(AA1,概算表!$E$13:$DA$78,8,FALSE)</f>
        <v>60000</v>
      </c>
      <c r="AB8" s="154">
        <f>HLOOKUP(AB1,概算表!$E$13:$DA$78,8,FALSE)</f>
        <v>60000</v>
      </c>
      <c r="AC8" s="154">
        <f>HLOOKUP(AC1,概算表!$E$13:$DA$78,8,FALSE)</f>
        <v>0</v>
      </c>
      <c r="AD8" s="154">
        <f>HLOOKUP(AD1,概算表!$E$13:$DA$78,8,FALSE)</f>
        <v>0</v>
      </c>
      <c r="AE8" s="154">
        <f>HLOOKUP(AE1,概算表!$E$13:$DA$78,8,FALSE)</f>
        <v>0</v>
      </c>
      <c r="AF8" s="154">
        <f>HLOOKUP(AF1,概算表!$E$13:$DA$78,8,FALSE)</f>
        <v>0</v>
      </c>
      <c r="AG8" s="154">
        <f>HLOOKUP(AG1,概算表!$E$13:$DA$78,8,FALSE)</f>
        <v>30000</v>
      </c>
      <c r="AH8" s="154">
        <f>HLOOKUP(AH1,概算表!$E$13:$DA$78,8,FALSE)</f>
        <v>0</v>
      </c>
      <c r="AI8" s="154">
        <f>HLOOKUP(AI1,概算表!$E$13:$DA$78,8,FALSE)</f>
        <v>30000</v>
      </c>
      <c r="AJ8" s="154">
        <f>HLOOKUP(AJ1,概算表!$E$13:$DA$78,8,FALSE)</f>
        <v>0</v>
      </c>
      <c r="AK8" s="154">
        <f>HLOOKUP(AK1,概算表!$E$13:$DA$78,8,FALSE)</f>
        <v>35000</v>
      </c>
      <c r="AL8" s="154">
        <f>HLOOKUP(AL1,概算表!$E$13:$DA$78,8,FALSE)</f>
        <v>0</v>
      </c>
      <c r="AM8" s="154">
        <f>HLOOKUP(AM1,概算表!$E$13:$DA$78,8,FALSE)</f>
        <v>0</v>
      </c>
      <c r="AN8" s="154">
        <f>HLOOKUP(AN1,概算表!$E$13:$DA$78,8,FALSE)</f>
        <v>0</v>
      </c>
      <c r="AO8" s="154">
        <f>HLOOKUP(AO1,概算表!$E$13:$DA$78,8,FALSE)</f>
        <v>0</v>
      </c>
      <c r="AP8" s="154">
        <f>HLOOKUP(AP1,概算表!$E$13:$DA$78,8,FALSE)</f>
        <v>0</v>
      </c>
      <c r="AQ8" s="154">
        <f>HLOOKUP(AQ1,概算表!$E$13:$DA$78,8,FALSE)</f>
        <v>30000</v>
      </c>
      <c r="AR8" s="154">
        <f>HLOOKUP(AR1,概算表!$E$13:$DA$78,8,FALSE)</f>
        <v>0</v>
      </c>
      <c r="AS8" s="154">
        <f>HLOOKUP(AS1,概算表!$E$13:$DA$78,8,FALSE)</f>
        <v>0</v>
      </c>
      <c r="AT8" s="154">
        <f>HLOOKUP(AT1,概算表!$E$13:$DA$78,8,FALSE)</f>
        <v>0</v>
      </c>
      <c r="AU8" s="154">
        <f>HLOOKUP(AU1,概算表!$E$13:$DA$78,8,FALSE)</f>
        <v>0</v>
      </c>
      <c r="AV8" s="154">
        <f>HLOOKUP(AV1,概算表!$E$13:$DA$78,8,FALSE)</f>
        <v>0</v>
      </c>
      <c r="AW8" s="154">
        <f>HLOOKUP(AW1,概算表!$E$13:$DA$78,8,FALSE)</f>
        <v>0</v>
      </c>
      <c r="AX8" s="154">
        <f>HLOOKUP(AX1,概算表!$E$13:$DA$78,8,FALSE)</f>
        <v>0</v>
      </c>
      <c r="AY8" s="154">
        <f>HLOOKUP(AY1,概算表!$E$13:$DA$78,8,FALSE)</f>
        <v>0</v>
      </c>
      <c r="AZ8" s="154">
        <f>HLOOKUP(AZ1,概算表!$E$13:$DA$78,8,FALSE)</f>
        <v>0</v>
      </c>
      <c r="BA8" s="154">
        <f>HLOOKUP(BA1,概算表!$E$13:$DA$78,8,FALSE)</f>
        <v>0</v>
      </c>
      <c r="BB8" s="154">
        <f>HLOOKUP(BB1,概算表!$E$13:$DA$78,8,FALSE)</f>
        <v>0</v>
      </c>
      <c r="BC8" s="154">
        <f>HLOOKUP(BC1,概算表!$E$13:$DA$78,8,FALSE)</f>
        <v>0</v>
      </c>
      <c r="BD8" s="154">
        <f>HLOOKUP(BD1,概算表!$E$13:$DA$78,8,FALSE)</f>
        <v>30000</v>
      </c>
      <c r="BE8" s="154">
        <f>HLOOKUP(BE1,概算表!$E$13:$DA$78,8,FALSE)</f>
        <v>30000</v>
      </c>
      <c r="BF8" s="154">
        <f>HLOOKUP(BF1,概算表!$E$13:$DA$78,8,FALSE)</f>
        <v>0</v>
      </c>
      <c r="BG8" s="154">
        <f>HLOOKUP(BG1,概算表!$E$13:$DA$78,8,FALSE)</f>
        <v>0</v>
      </c>
      <c r="BH8" s="154">
        <f>HLOOKUP(BH1,概算表!$E$13:$DA$78,8,FALSE)</f>
        <v>0</v>
      </c>
      <c r="BI8" s="154">
        <f>HLOOKUP(BI1,概算表!$E$13:$DA$78,8,FALSE)</f>
        <v>0</v>
      </c>
      <c r="BJ8" s="154">
        <f>HLOOKUP(BJ1,概算表!$E$13:$DA$78,8,FALSE)</f>
        <v>0</v>
      </c>
      <c r="BK8" s="154">
        <f>HLOOKUP(BK1,概算表!$E$13:$DA$78,8,FALSE)</f>
        <v>0</v>
      </c>
      <c r="BL8" s="154">
        <f>HLOOKUP(BL1,概算表!$E$13:$DA$78,8,FALSE)</f>
        <v>30000</v>
      </c>
      <c r="BM8" s="154">
        <f>HLOOKUP(BM1,概算表!$E$13:$DA$78,8,FALSE)</f>
        <v>0</v>
      </c>
      <c r="BN8" s="154">
        <f>HLOOKUP(BN1,概算表!$E$13:$DA$78,8,FALSE)</f>
        <v>0</v>
      </c>
      <c r="BO8" s="154">
        <f>HLOOKUP(BO1,概算表!$E$13:$DA$78,8,FALSE)</f>
        <v>0</v>
      </c>
      <c r="BP8" s="154">
        <f>HLOOKUP(BP1,概算表!$E$13:$DA$78,8,FALSE)</f>
        <v>0</v>
      </c>
      <c r="BQ8" s="154">
        <f>HLOOKUP(BQ1,概算表!$E$13:$DA$78,8,FALSE)</f>
        <v>0</v>
      </c>
      <c r="BR8" s="154">
        <f>HLOOKUP(BR1,概算表!$E$13:$DA$78,8,FALSE)</f>
        <v>0</v>
      </c>
      <c r="BS8" s="154">
        <f>HLOOKUP(BS1,概算表!$E$13:$DA$78,8,FALSE)</f>
        <v>0</v>
      </c>
      <c r="BT8" s="154">
        <f>HLOOKUP(BT1,概算表!$E$13:$DA$78,8,FALSE)</f>
        <v>0</v>
      </c>
      <c r="BU8" s="154">
        <f>HLOOKUP(BU1,概算表!$E$13:$DA$78,8,FALSE)</f>
        <v>0</v>
      </c>
      <c r="BV8" s="154">
        <f>HLOOKUP(BV1,概算表!$E$13:$DA$78,8,FALSE)</f>
        <v>30000</v>
      </c>
      <c r="BW8" s="154">
        <f>HLOOKUP(BW1,概算表!$E$13:$DA$78,8,FALSE)</f>
        <v>0</v>
      </c>
      <c r="BX8" s="154">
        <f>HLOOKUP(BX1,概算表!$E$13:$DA$78,8,FALSE)</f>
        <v>30000</v>
      </c>
      <c r="BY8" s="154">
        <f>HLOOKUP(BY1,概算表!$E$13:$DA$78,8,FALSE)</f>
        <v>30000</v>
      </c>
      <c r="BZ8" s="154">
        <f>HLOOKUP(BZ1,概算表!$E$13:$DA$78,8,FALSE)</f>
        <v>0</v>
      </c>
      <c r="CA8" s="154">
        <f>HLOOKUP(CA1,概算表!$E$13:$DA$78,8,FALSE)</f>
        <v>30000</v>
      </c>
      <c r="CB8" s="154">
        <f>HLOOKUP(CB1,概算表!$E$13:$DA$78,8,FALSE)</f>
        <v>30000</v>
      </c>
      <c r="CC8" s="154">
        <f>HLOOKUP(CC1,概算表!$E$13:$DA$78,8,FALSE)</f>
        <v>0</v>
      </c>
      <c r="CD8" s="154">
        <f>HLOOKUP(CD1,概算表!$E$13:$DA$78,8,FALSE)</f>
        <v>0</v>
      </c>
      <c r="CE8" s="154">
        <f>HLOOKUP(CE1,概算表!$E$13:$DA$78,8,FALSE)</f>
        <v>0</v>
      </c>
      <c r="CF8" s="154">
        <f>HLOOKUP(CF1,概算表!$E$13:$DA$78,8,FALSE)</f>
        <v>0</v>
      </c>
      <c r="CG8" s="154">
        <f>HLOOKUP(CG1,概算表!$E$13:$DA$78,8,FALSE)</f>
        <v>30000</v>
      </c>
      <c r="CH8" s="154">
        <f>HLOOKUP(CH1,概算表!$E$13:$DA$78,8,FALSE)</f>
        <v>0</v>
      </c>
      <c r="CI8" s="154">
        <f>HLOOKUP(CI1,概算表!$E$13:$DA$78,8,FALSE)</f>
        <v>0</v>
      </c>
      <c r="CJ8" s="154">
        <f>HLOOKUP(CJ1,概算表!$E$13:$DA$78,8,FALSE)</f>
        <v>0</v>
      </c>
      <c r="CK8" s="154">
        <f>HLOOKUP(CK1,概算表!$E$13:$DA$78,8,FALSE)</f>
        <v>0</v>
      </c>
      <c r="CL8" s="154">
        <f>HLOOKUP(CL1,概算表!$E$13:$DA$78,8,FALSE)</f>
        <v>0</v>
      </c>
      <c r="CM8" s="154">
        <f>HLOOKUP(CM1,概算表!$E$13:$DA$78,8,FALSE)</f>
        <v>0</v>
      </c>
      <c r="CN8" s="154">
        <f>HLOOKUP(CN1,概算表!$E$13:$DA$78,8,FALSE)</f>
        <v>0</v>
      </c>
      <c r="CO8" s="154">
        <f>HLOOKUP(CO1,概算表!$E$13:$DA$78,8,FALSE)</f>
        <v>30000</v>
      </c>
      <c r="CP8" s="154">
        <f>HLOOKUP(CP1,概算表!$E$13:$DA$78,8,FALSE)</f>
        <v>30000</v>
      </c>
      <c r="CQ8" s="154">
        <f>HLOOKUP(CQ1,概算表!$E$13:$DA$78,8,FALSE)</f>
        <v>0</v>
      </c>
      <c r="CR8" s="154">
        <f>HLOOKUP(CR1,概算表!$E$13:$DA$78,8,FALSE)</f>
        <v>0</v>
      </c>
      <c r="CS8" s="154">
        <f>HLOOKUP(CS1,概算表!$E$13:$DA$78,8,FALSE)</f>
        <v>0</v>
      </c>
      <c r="CT8" s="154">
        <f>HLOOKUP(CT1,概算表!$E$13:$DA$78,8,FALSE)</f>
        <v>0</v>
      </c>
      <c r="CU8" s="154">
        <f>HLOOKUP(CU1,概算表!$E$13:$DA$78,8,FALSE)</f>
        <v>30000</v>
      </c>
      <c r="CV8" s="154">
        <f>HLOOKUP(CV1,概算表!$E$13:$DA$78,8,FALSE)</f>
        <v>30000</v>
      </c>
      <c r="CW8" s="154">
        <f>HLOOKUP(CW1,概算表!$E$13:$DA$78,8,FALSE)</f>
        <v>0</v>
      </c>
      <c r="CX8" s="154">
        <f>HLOOKUP(CX1,概算表!$E$13:$DA$78,8,FALSE)</f>
        <v>30000</v>
      </c>
      <c r="CY8" s="154">
        <f>HLOOKUP(CY1,概算表!$E$13:$DA$78,8,FALSE)</f>
        <v>30000</v>
      </c>
      <c r="CZ8" s="154">
        <f>HLOOKUP(CZ1,概算表!$E$13:$DA$78,8,FALSE)</f>
        <v>90000</v>
      </c>
      <c r="DA8" s="154">
        <f>HLOOKUP(DA1,概算表!$E$13:$DA$78,8,FALSE)</f>
        <v>0</v>
      </c>
    </row>
    <row r="9" spans="1:105">
      <c r="A9" s="311"/>
      <c r="B9" s="17" t="s">
        <v>125</v>
      </c>
      <c r="C9" s="38">
        <v>255</v>
      </c>
      <c r="D9" s="261"/>
      <c r="E9" s="154">
        <f>HLOOKUP(E1,概算表!$E$13:$DA$78,9,FALSE)</f>
        <v>3000</v>
      </c>
      <c r="F9" s="154">
        <f>HLOOKUP(F1,概算表!$E$13:$DA$78,9,FALSE)</f>
        <v>53000</v>
      </c>
      <c r="G9" s="154">
        <f>HLOOKUP(G1,概算表!$E$13:$DA$78,9,FALSE)</f>
        <v>6000</v>
      </c>
      <c r="H9" s="154">
        <f>HLOOKUP(H1,概算表!$E$13:$DA$78,9,FALSE)</f>
        <v>6000</v>
      </c>
      <c r="I9" s="154">
        <f>HLOOKUP(I1,概算表!$E$13:$DA$78,9,FALSE)</f>
        <v>9000</v>
      </c>
      <c r="J9" s="154">
        <f>HLOOKUP(J1,概算表!$E$13:$DA$78,9,FALSE)</f>
        <v>3000</v>
      </c>
      <c r="K9" s="154">
        <f>HLOOKUP(K1,概算表!$E$13:$DA$78,9,FALSE)</f>
        <v>4000</v>
      </c>
      <c r="L9" s="154">
        <f>HLOOKUP(L1,概算表!$E$13:$DA$78,9,FALSE)</f>
        <v>6000</v>
      </c>
      <c r="M9" s="154">
        <f>HLOOKUP(M1,概算表!$E$13:$DA$78,9,FALSE)</f>
        <v>6000</v>
      </c>
      <c r="N9" s="154">
        <f>HLOOKUP(N1,概算表!$E$13:$DA$78,9,FALSE)</f>
        <v>0</v>
      </c>
      <c r="O9" s="154">
        <f>HLOOKUP(O1,概算表!$E$13:$DA$78,9,FALSE)</f>
        <v>6000</v>
      </c>
      <c r="P9" s="154">
        <f>HLOOKUP(P1,概算表!$E$13:$DA$78,9,FALSE)</f>
        <v>0</v>
      </c>
      <c r="Q9" s="154">
        <f>HLOOKUP(Q1,概算表!$E$13:$DA$78,9,FALSE)</f>
        <v>3000</v>
      </c>
      <c r="R9" s="154">
        <f>HLOOKUP(R1,概算表!$E$13:$DA$78,9,FALSE)</f>
        <v>6000</v>
      </c>
      <c r="S9" s="154">
        <f>HLOOKUP(S1,概算表!$E$13:$DA$78,9,FALSE)</f>
        <v>0</v>
      </c>
      <c r="T9" s="154">
        <f>HLOOKUP(T1,概算表!$E$13:$DA$78,9,FALSE)</f>
        <v>0</v>
      </c>
      <c r="U9" s="154">
        <f>HLOOKUP(U1,概算表!$E$13:$DA$78,9,FALSE)</f>
        <v>6000</v>
      </c>
      <c r="V9" s="154">
        <f>HLOOKUP(V1,概算表!$E$13:$DA$78,9,FALSE)</f>
        <v>6000</v>
      </c>
      <c r="W9" s="154">
        <f>HLOOKUP(W1,概算表!$E$13:$DA$78,9,FALSE)</f>
        <v>15000</v>
      </c>
      <c r="X9" s="154">
        <f>HLOOKUP(X1,概算表!$E$13:$DA$78,9,FALSE)</f>
        <v>3000</v>
      </c>
      <c r="Y9" s="154">
        <f>HLOOKUP(Y1,概算表!$E$13:$DA$78,9,FALSE)</f>
        <v>6000</v>
      </c>
      <c r="Z9" s="154">
        <f>HLOOKUP(Z1,概算表!$E$13:$DA$78,9,FALSE)</f>
        <v>6000</v>
      </c>
      <c r="AA9" s="154">
        <f>HLOOKUP(AA1,概算表!$E$13:$DA$78,9,FALSE)</f>
        <v>6000</v>
      </c>
      <c r="AB9" s="154">
        <f>HLOOKUP(AB1,概算表!$E$13:$DA$78,9,FALSE)</f>
        <v>6000</v>
      </c>
      <c r="AC9" s="154">
        <f>HLOOKUP(AC1,概算表!$E$13:$DA$78,9,FALSE)</f>
        <v>0</v>
      </c>
      <c r="AD9" s="154">
        <f>HLOOKUP(AD1,概算表!$E$13:$DA$78,9,FALSE)</f>
        <v>0</v>
      </c>
      <c r="AE9" s="154">
        <f>HLOOKUP(AE1,概算表!$E$13:$DA$78,9,FALSE)</f>
        <v>0</v>
      </c>
      <c r="AF9" s="154">
        <f>HLOOKUP(AF1,概算表!$E$13:$DA$78,9,FALSE)</f>
        <v>0</v>
      </c>
      <c r="AG9" s="154">
        <f>HLOOKUP(AG1,概算表!$E$13:$DA$78,9,FALSE)</f>
        <v>3000</v>
      </c>
      <c r="AH9" s="154">
        <f>HLOOKUP(AH1,概算表!$E$13:$DA$78,9,FALSE)</f>
        <v>0</v>
      </c>
      <c r="AI9" s="154">
        <f>HLOOKUP(AI1,概算表!$E$13:$DA$78,9,FALSE)</f>
        <v>3000</v>
      </c>
      <c r="AJ9" s="154">
        <f>HLOOKUP(AJ1,概算表!$E$13:$DA$78,9,FALSE)</f>
        <v>0</v>
      </c>
      <c r="AK9" s="154">
        <f>HLOOKUP(AK1,概算表!$E$13:$DA$78,9,FALSE)</f>
        <v>3000</v>
      </c>
      <c r="AL9" s="154">
        <f>HLOOKUP(AL1,概算表!$E$13:$DA$78,9,FALSE)</f>
        <v>0</v>
      </c>
      <c r="AM9" s="154">
        <f>HLOOKUP(AM1,概算表!$E$13:$DA$78,9,FALSE)</f>
        <v>0</v>
      </c>
      <c r="AN9" s="154">
        <f>HLOOKUP(AN1,概算表!$E$13:$DA$78,9,FALSE)</f>
        <v>0</v>
      </c>
      <c r="AO9" s="154">
        <f>HLOOKUP(AO1,概算表!$E$13:$DA$78,9,FALSE)</f>
        <v>0</v>
      </c>
      <c r="AP9" s="154">
        <f>HLOOKUP(AP1,概算表!$E$13:$DA$78,9,FALSE)</f>
        <v>0</v>
      </c>
      <c r="AQ9" s="154">
        <f>HLOOKUP(AQ1,概算表!$E$13:$DA$78,9,FALSE)</f>
        <v>3000</v>
      </c>
      <c r="AR9" s="154">
        <f>HLOOKUP(AR1,概算表!$E$13:$DA$78,9,FALSE)</f>
        <v>0</v>
      </c>
      <c r="AS9" s="154">
        <f>HLOOKUP(AS1,概算表!$E$13:$DA$78,9,FALSE)</f>
        <v>0</v>
      </c>
      <c r="AT9" s="154">
        <f>HLOOKUP(AT1,概算表!$E$13:$DA$78,9,FALSE)</f>
        <v>0</v>
      </c>
      <c r="AU9" s="154">
        <f>HLOOKUP(AU1,概算表!$E$13:$DA$78,9,FALSE)</f>
        <v>0</v>
      </c>
      <c r="AV9" s="154">
        <f>HLOOKUP(AV1,概算表!$E$13:$DA$78,9,FALSE)</f>
        <v>0</v>
      </c>
      <c r="AW9" s="154">
        <f>HLOOKUP(AW1,概算表!$E$13:$DA$78,9,FALSE)</f>
        <v>0</v>
      </c>
      <c r="AX9" s="154">
        <f>HLOOKUP(AX1,概算表!$E$13:$DA$78,9,FALSE)</f>
        <v>0</v>
      </c>
      <c r="AY9" s="154">
        <f>HLOOKUP(AY1,概算表!$E$13:$DA$78,9,FALSE)</f>
        <v>0</v>
      </c>
      <c r="AZ9" s="154">
        <f>HLOOKUP(AZ1,概算表!$E$13:$DA$78,9,FALSE)</f>
        <v>0</v>
      </c>
      <c r="BA9" s="154">
        <f>HLOOKUP(BA1,概算表!$E$13:$DA$78,9,FALSE)</f>
        <v>0</v>
      </c>
      <c r="BB9" s="154">
        <f>HLOOKUP(BB1,概算表!$E$13:$DA$78,9,FALSE)</f>
        <v>0</v>
      </c>
      <c r="BC9" s="154">
        <f>HLOOKUP(BC1,概算表!$E$13:$DA$78,9,FALSE)</f>
        <v>0</v>
      </c>
      <c r="BD9" s="154">
        <f>HLOOKUP(BD1,概算表!$E$13:$DA$78,9,FALSE)</f>
        <v>3000</v>
      </c>
      <c r="BE9" s="154">
        <f>HLOOKUP(BE1,概算表!$E$13:$DA$78,9,FALSE)</f>
        <v>3000</v>
      </c>
      <c r="BF9" s="154">
        <f>HLOOKUP(BF1,概算表!$E$13:$DA$78,9,FALSE)</f>
        <v>0</v>
      </c>
      <c r="BG9" s="154">
        <f>HLOOKUP(BG1,概算表!$E$13:$DA$78,9,FALSE)</f>
        <v>0</v>
      </c>
      <c r="BH9" s="154">
        <f>HLOOKUP(BH1,概算表!$E$13:$DA$78,9,FALSE)</f>
        <v>0</v>
      </c>
      <c r="BI9" s="154">
        <f>HLOOKUP(BI1,概算表!$E$13:$DA$78,9,FALSE)</f>
        <v>0</v>
      </c>
      <c r="BJ9" s="154">
        <f>HLOOKUP(BJ1,概算表!$E$13:$DA$78,9,FALSE)</f>
        <v>0</v>
      </c>
      <c r="BK9" s="154">
        <f>HLOOKUP(BK1,概算表!$E$13:$DA$78,9,FALSE)</f>
        <v>0</v>
      </c>
      <c r="BL9" s="154">
        <f>HLOOKUP(BL1,概算表!$E$13:$DA$78,9,FALSE)</f>
        <v>6000</v>
      </c>
      <c r="BM9" s="154">
        <f>HLOOKUP(BM1,概算表!$E$13:$DA$78,9,FALSE)</f>
        <v>0</v>
      </c>
      <c r="BN9" s="154">
        <f>HLOOKUP(BN1,概算表!$E$13:$DA$78,9,FALSE)</f>
        <v>0</v>
      </c>
      <c r="BO9" s="154">
        <f>HLOOKUP(BO1,概算表!$E$13:$DA$78,9,FALSE)</f>
        <v>0</v>
      </c>
      <c r="BP9" s="154">
        <f>HLOOKUP(BP1,概算表!$E$13:$DA$78,9,FALSE)</f>
        <v>0</v>
      </c>
      <c r="BQ9" s="154">
        <f>HLOOKUP(BQ1,概算表!$E$13:$DA$78,9,FALSE)</f>
        <v>0</v>
      </c>
      <c r="BR9" s="154">
        <f>HLOOKUP(BR1,概算表!$E$13:$DA$78,9,FALSE)</f>
        <v>0</v>
      </c>
      <c r="BS9" s="154">
        <f>HLOOKUP(BS1,概算表!$E$13:$DA$78,9,FALSE)</f>
        <v>0</v>
      </c>
      <c r="BT9" s="154">
        <f>HLOOKUP(BT1,概算表!$E$13:$DA$78,9,FALSE)</f>
        <v>0</v>
      </c>
      <c r="BU9" s="154">
        <f>HLOOKUP(BU1,概算表!$E$13:$DA$78,9,FALSE)</f>
        <v>0</v>
      </c>
      <c r="BV9" s="154">
        <f>HLOOKUP(BV1,概算表!$E$13:$DA$78,9,FALSE)</f>
        <v>3000</v>
      </c>
      <c r="BW9" s="154">
        <f>HLOOKUP(BW1,概算表!$E$13:$DA$78,9,FALSE)</f>
        <v>0</v>
      </c>
      <c r="BX9" s="154">
        <f>HLOOKUP(BX1,概算表!$E$13:$DA$78,9,FALSE)</f>
        <v>6000</v>
      </c>
      <c r="BY9" s="154">
        <f>HLOOKUP(BY1,概算表!$E$13:$DA$78,9,FALSE)</f>
        <v>6000</v>
      </c>
      <c r="BZ9" s="154">
        <f>HLOOKUP(BZ1,概算表!$E$13:$DA$78,9,FALSE)</f>
        <v>0</v>
      </c>
      <c r="CA9" s="154">
        <f>HLOOKUP(CA1,概算表!$E$13:$DA$78,9,FALSE)</f>
        <v>3000</v>
      </c>
      <c r="CB9" s="154">
        <f>HLOOKUP(CB1,概算表!$E$13:$DA$78,9,FALSE)</f>
        <v>3000</v>
      </c>
      <c r="CC9" s="154">
        <f>HLOOKUP(CC1,概算表!$E$13:$DA$78,9,FALSE)</f>
        <v>0</v>
      </c>
      <c r="CD9" s="154">
        <f>HLOOKUP(CD1,概算表!$E$13:$DA$78,9,FALSE)</f>
        <v>0</v>
      </c>
      <c r="CE9" s="154">
        <f>HLOOKUP(CE1,概算表!$E$13:$DA$78,9,FALSE)</f>
        <v>0</v>
      </c>
      <c r="CF9" s="154">
        <f>HLOOKUP(CF1,概算表!$E$13:$DA$78,9,FALSE)</f>
        <v>0</v>
      </c>
      <c r="CG9" s="154">
        <f>HLOOKUP(CG1,概算表!$E$13:$DA$78,9,FALSE)</f>
        <v>3000</v>
      </c>
      <c r="CH9" s="154">
        <f>HLOOKUP(CH1,概算表!$E$13:$DA$78,9,FALSE)</f>
        <v>0</v>
      </c>
      <c r="CI9" s="154">
        <f>HLOOKUP(CI1,概算表!$E$13:$DA$78,9,FALSE)</f>
        <v>0</v>
      </c>
      <c r="CJ9" s="154">
        <f>HLOOKUP(CJ1,概算表!$E$13:$DA$78,9,FALSE)</f>
        <v>0</v>
      </c>
      <c r="CK9" s="154">
        <f>HLOOKUP(CK1,概算表!$E$13:$DA$78,9,FALSE)</f>
        <v>0</v>
      </c>
      <c r="CL9" s="154">
        <f>HLOOKUP(CL1,概算表!$E$13:$DA$78,9,FALSE)</f>
        <v>0</v>
      </c>
      <c r="CM9" s="154">
        <f>HLOOKUP(CM1,概算表!$E$13:$DA$78,9,FALSE)</f>
        <v>0</v>
      </c>
      <c r="CN9" s="154">
        <f>HLOOKUP(CN1,概算表!$E$13:$DA$78,9,FALSE)</f>
        <v>0</v>
      </c>
      <c r="CO9" s="154">
        <f>HLOOKUP(CO1,概算表!$E$13:$DA$78,9,FALSE)</f>
        <v>3000</v>
      </c>
      <c r="CP9" s="154">
        <f>HLOOKUP(CP1,概算表!$E$13:$DA$78,9,FALSE)</f>
        <v>3000</v>
      </c>
      <c r="CQ9" s="154">
        <f>HLOOKUP(CQ1,概算表!$E$13:$DA$78,9,FALSE)</f>
        <v>0</v>
      </c>
      <c r="CR9" s="154">
        <f>HLOOKUP(CR1,概算表!$E$13:$DA$78,9,FALSE)</f>
        <v>0</v>
      </c>
      <c r="CS9" s="154">
        <f>HLOOKUP(CS1,概算表!$E$13:$DA$78,9,FALSE)</f>
        <v>0</v>
      </c>
      <c r="CT9" s="154">
        <f>HLOOKUP(CT1,概算表!$E$13:$DA$78,9,FALSE)</f>
        <v>0</v>
      </c>
      <c r="CU9" s="154">
        <f>HLOOKUP(CU1,概算表!$E$13:$DA$78,9,FALSE)</f>
        <v>3000</v>
      </c>
      <c r="CV9" s="154">
        <f>HLOOKUP(CV1,概算表!$E$13:$DA$78,9,FALSE)</f>
        <v>3000</v>
      </c>
      <c r="CW9" s="154">
        <f>HLOOKUP(CW1,概算表!$E$13:$DA$78,9,FALSE)</f>
        <v>0</v>
      </c>
      <c r="CX9" s="154">
        <f>HLOOKUP(CX1,概算表!$E$13:$DA$78,9,FALSE)</f>
        <v>4000</v>
      </c>
      <c r="CY9" s="154">
        <f>HLOOKUP(CY1,概算表!$E$13:$DA$78,9,FALSE)</f>
        <v>3000</v>
      </c>
      <c r="CZ9" s="154">
        <f>HLOOKUP(CZ1,概算表!$E$13:$DA$78,9,FALSE)</f>
        <v>15000</v>
      </c>
      <c r="DA9" s="154">
        <f>HLOOKUP(DA1,概算表!$E$13:$DA$78,9,FALSE)</f>
        <v>0</v>
      </c>
    </row>
    <row r="10" spans="1:105">
      <c r="A10" s="311"/>
      <c r="B10" s="42" t="s">
        <v>126</v>
      </c>
      <c r="C10" s="43">
        <v>256</v>
      </c>
      <c r="D10" s="262"/>
      <c r="E10" s="154">
        <f>HLOOKUP(E1,概算表!$E$13:$DA$78,10,FALSE)</f>
        <v>0</v>
      </c>
      <c r="F10" s="154">
        <f>HLOOKUP(F1,概算表!$E$13:$DA$78,10,FALSE)</f>
        <v>0</v>
      </c>
      <c r="G10" s="154">
        <f>HLOOKUP(G1,概算表!$E$13:$DA$78,10,FALSE)</f>
        <v>0</v>
      </c>
      <c r="H10" s="154">
        <f>HLOOKUP(H1,概算表!$E$13:$DA$78,10,FALSE)</f>
        <v>8000</v>
      </c>
      <c r="I10" s="154">
        <f>HLOOKUP(I1,概算表!$E$13:$DA$78,10,FALSE)</f>
        <v>0</v>
      </c>
      <c r="J10" s="154">
        <f>HLOOKUP(J1,概算表!$E$13:$DA$78,10,FALSE)</f>
        <v>0</v>
      </c>
      <c r="K10" s="154">
        <f>HLOOKUP(K1,概算表!$E$13:$DA$78,10,FALSE)</f>
        <v>0</v>
      </c>
      <c r="L10" s="154">
        <f>HLOOKUP(L1,概算表!$E$13:$DA$78,10,FALSE)</f>
        <v>0</v>
      </c>
      <c r="M10" s="154">
        <f>HLOOKUP(M1,概算表!$E$13:$DA$78,10,FALSE)</f>
        <v>0</v>
      </c>
      <c r="N10" s="154">
        <f>HLOOKUP(N1,概算表!$E$13:$DA$78,10,FALSE)</f>
        <v>0</v>
      </c>
      <c r="O10" s="154">
        <f>HLOOKUP(O1,概算表!$E$13:$DA$78,10,FALSE)</f>
        <v>0</v>
      </c>
      <c r="P10" s="154">
        <f>HLOOKUP(P1,概算表!$E$13:$DA$78,10,FALSE)</f>
        <v>0</v>
      </c>
      <c r="Q10" s="154">
        <f>HLOOKUP(Q1,概算表!$E$13:$DA$78,10,FALSE)</f>
        <v>17000</v>
      </c>
      <c r="R10" s="154">
        <f>HLOOKUP(R1,概算表!$E$13:$DA$78,10,FALSE)</f>
        <v>0</v>
      </c>
      <c r="S10" s="154">
        <f>HLOOKUP(S1,概算表!$E$13:$DA$78,10,FALSE)</f>
        <v>0</v>
      </c>
      <c r="T10" s="154">
        <f>HLOOKUP(T1,概算表!$E$13:$DA$78,10,FALSE)</f>
        <v>0</v>
      </c>
      <c r="U10" s="154">
        <f>HLOOKUP(U1,概算表!$E$13:$DA$78,10,FALSE)</f>
        <v>0</v>
      </c>
      <c r="V10" s="154">
        <f>HLOOKUP(V1,概算表!$E$13:$DA$78,10,FALSE)</f>
        <v>0</v>
      </c>
      <c r="W10" s="154">
        <f>HLOOKUP(W1,概算表!$E$13:$DA$78,10,FALSE)</f>
        <v>0</v>
      </c>
      <c r="X10" s="154">
        <f>HLOOKUP(X1,概算表!$E$13:$DA$78,10,FALSE)</f>
        <v>51000</v>
      </c>
      <c r="Y10" s="154">
        <f>HLOOKUP(Y1,概算表!$E$13:$DA$78,10,FALSE)</f>
        <v>0</v>
      </c>
      <c r="Z10" s="154">
        <f>HLOOKUP(Z1,概算表!$E$13:$DA$78,10,FALSE)</f>
        <v>0</v>
      </c>
      <c r="AA10" s="154">
        <f>HLOOKUP(AA1,概算表!$E$13:$DA$78,10,FALSE)</f>
        <v>0</v>
      </c>
      <c r="AB10" s="154">
        <f>HLOOKUP(AB1,概算表!$E$13:$DA$78,10,FALSE)</f>
        <v>0</v>
      </c>
      <c r="AC10" s="154">
        <f>HLOOKUP(AC1,概算表!$E$13:$DA$78,10,FALSE)</f>
        <v>8000</v>
      </c>
      <c r="AD10" s="154">
        <f>HLOOKUP(AD1,概算表!$E$13:$DA$78,10,FALSE)</f>
        <v>0</v>
      </c>
      <c r="AE10" s="154">
        <f>HLOOKUP(AE1,概算表!$E$13:$DA$78,10,FALSE)</f>
        <v>0</v>
      </c>
      <c r="AF10" s="154">
        <f>HLOOKUP(AF1,概算表!$E$13:$DA$78,10,FALSE)</f>
        <v>0</v>
      </c>
      <c r="AG10" s="154">
        <f>HLOOKUP(AG1,概算表!$E$13:$DA$78,10,FALSE)</f>
        <v>0</v>
      </c>
      <c r="AH10" s="154">
        <f>HLOOKUP(AH1,概算表!$E$13:$DA$78,10,FALSE)</f>
        <v>51000</v>
      </c>
      <c r="AI10" s="154">
        <f>HLOOKUP(AI1,概算表!$E$13:$DA$78,10,FALSE)</f>
        <v>0</v>
      </c>
      <c r="AJ10" s="154">
        <f>HLOOKUP(AJ1,概算表!$E$13:$DA$78,10,FALSE)</f>
        <v>0</v>
      </c>
      <c r="AK10" s="154">
        <f>HLOOKUP(AK1,概算表!$E$13:$DA$78,10,FALSE)</f>
        <v>59000</v>
      </c>
      <c r="AL10" s="154">
        <f>HLOOKUP(AL1,概算表!$E$13:$DA$78,10,FALSE)</f>
        <v>8000</v>
      </c>
      <c r="AM10" s="154">
        <f>HLOOKUP(AM1,概算表!$E$13:$DA$78,10,FALSE)</f>
        <v>0</v>
      </c>
      <c r="AN10" s="154">
        <f>HLOOKUP(AN1,概算表!$E$13:$DA$78,10,FALSE)</f>
        <v>0</v>
      </c>
      <c r="AO10" s="154">
        <f>HLOOKUP(AO1,概算表!$E$13:$DA$78,10,FALSE)</f>
        <v>8000</v>
      </c>
      <c r="AP10" s="154">
        <f>HLOOKUP(AP1,概算表!$E$13:$DA$78,10,FALSE)</f>
        <v>0</v>
      </c>
      <c r="AQ10" s="154">
        <f>HLOOKUP(AQ1,概算表!$E$13:$DA$78,10,FALSE)</f>
        <v>8000</v>
      </c>
      <c r="AR10" s="154">
        <f>HLOOKUP(AR1,概算表!$E$13:$DA$78,10,FALSE)</f>
        <v>51000</v>
      </c>
      <c r="AS10" s="154">
        <f>HLOOKUP(AS1,概算表!$E$13:$DA$78,10,FALSE)</f>
        <v>8000</v>
      </c>
      <c r="AT10" s="154">
        <f>HLOOKUP(AT1,概算表!$E$13:$DA$78,10,FALSE)</f>
        <v>76000</v>
      </c>
      <c r="AU10" s="154">
        <f>HLOOKUP(AU1,概算表!$E$13:$DA$78,10,FALSE)</f>
        <v>0</v>
      </c>
      <c r="AV10" s="154">
        <f>HLOOKUP(AV1,概算表!$E$13:$DA$78,10,FALSE)</f>
        <v>0</v>
      </c>
      <c r="AW10" s="154">
        <f>HLOOKUP(AW1,概算表!$E$13:$DA$78,10,FALSE)</f>
        <v>0</v>
      </c>
      <c r="AX10" s="154">
        <f>HLOOKUP(AX1,概算表!$E$13:$DA$78,10,FALSE)</f>
        <v>0</v>
      </c>
      <c r="AY10" s="154">
        <f>HLOOKUP(AY1,概算表!$E$13:$DA$78,10,FALSE)</f>
        <v>0</v>
      </c>
      <c r="AZ10" s="154">
        <f>HLOOKUP(AZ1,概算表!$E$13:$DA$78,10,FALSE)</f>
        <v>0</v>
      </c>
      <c r="BA10" s="154">
        <f>HLOOKUP(BA1,概算表!$E$13:$DA$78,10,FALSE)</f>
        <v>8000</v>
      </c>
      <c r="BB10" s="154">
        <f>HLOOKUP(BB1,概算表!$E$13:$DA$78,10,FALSE)</f>
        <v>0</v>
      </c>
      <c r="BC10" s="154">
        <f>HLOOKUP(BC1,概算表!$E$13:$DA$78,10,FALSE)</f>
        <v>0</v>
      </c>
      <c r="BD10" s="154">
        <f>HLOOKUP(BD1,概算表!$E$13:$DA$78,10,FALSE)</f>
        <v>51000</v>
      </c>
      <c r="BE10" s="154">
        <f>HLOOKUP(BE1,概算表!$E$13:$DA$78,10,FALSE)</f>
        <v>85000</v>
      </c>
      <c r="BF10" s="154">
        <f>HLOOKUP(BF1,概算表!$E$13:$DA$78,10,FALSE)</f>
        <v>0</v>
      </c>
      <c r="BG10" s="154">
        <f>HLOOKUP(BG1,概算表!$E$13:$DA$78,10,FALSE)</f>
        <v>8000</v>
      </c>
      <c r="BH10" s="154">
        <f>HLOOKUP(BH1,概算表!$E$13:$DA$78,10,FALSE)</f>
        <v>0</v>
      </c>
      <c r="BI10" s="154">
        <f>HLOOKUP(BI1,概算表!$E$13:$DA$78,10,FALSE)</f>
        <v>0</v>
      </c>
      <c r="BJ10" s="154">
        <f>HLOOKUP(BJ1,概算表!$E$13:$DA$78,10,FALSE)</f>
        <v>42000</v>
      </c>
      <c r="BK10" s="154">
        <f>HLOOKUP(BK1,概算表!$E$13:$DA$78,10,FALSE)</f>
        <v>0</v>
      </c>
      <c r="BL10" s="154">
        <f>HLOOKUP(BL1,概算表!$E$13:$DA$78,10,FALSE)</f>
        <v>0</v>
      </c>
      <c r="BM10" s="154">
        <f>HLOOKUP(BM1,概算表!$E$13:$DA$78,10,FALSE)</f>
        <v>8000</v>
      </c>
      <c r="BN10" s="154">
        <f>HLOOKUP(BN1,概算表!$E$13:$DA$78,10,FALSE)</f>
        <v>0</v>
      </c>
      <c r="BO10" s="154">
        <f>HLOOKUP(BO1,概算表!$E$13:$DA$78,10,FALSE)</f>
        <v>0</v>
      </c>
      <c r="BP10" s="154">
        <f>HLOOKUP(BP1,概算表!$E$13:$DA$78,10,FALSE)</f>
        <v>0</v>
      </c>
      <c r="BQ10" s="154">
        <f>HLOOKUP(BQ1,概算表!$E$13:$DA$78,10,FALSE)</f>
        <v>51000</v>
      </c>
      <c r="BR10" s="154">
        <f>HLOOKUP(BR1,概算表!$E$13:$DA$78,10,FALSE)</f>
        <v>0</v>
      </c>
      <c r="BS10" s="154">
        <f>HLOOKUP(BS1,概算表!$E$13:$DA$78,10,FALSE)</f>
        <v>0</v>
      </c>
      <c r="BT10" s="154">
        <f>HLOOKUP(BT1,概算表!$E$13:$DA$78,10,FALSE)</f>
        <v>0</v>
      </c>
      <c r="BU10" s="154">
        <f>HLOOKUP(BU1,概算表!$E$13:$DA$78,10,FALSE)</f>
        <v>8000</v>
      </c>
      <c r="BV10" s="154">
        <f>HLOOKUP(BV1,概算表!$E$13:$DA$78,10,FALSE)</f>
        <v>0</v>
      </c>
      <c r="BW10" s="154">
        <f>HLOOKUP(BW1,概算表!$E$13:$DA$78,10,FALSE)</f>
        <v>0</v>
      </c>
      <c r="BX10" s="154">
        <f>HLOOKUP(BX1,概算表!$E$13:$DA$78,10,FALSE)</f>
        <v>25000</v>
      </c>
      <c r="BY10" s="154">
        <f>HLOOKUP(BY1,概算表!$E$13:$DA$78,10,FALSE)</f>
        <v>0</v>
      </c>
      <c r="BZ10" s="154">
        <f>HLOOKUP(BZ1,概算表!$E$13:$DA$78,10,FALSE)</f>
        <v>0</v>
      </c>
      <c r="CA10" s="154">
        <f>HLOOKUP(CA1,概算表!$E$13:$DA$78,10,FALSE)</f>
        <v>8000</v>
      </c>
      <c r="CB10" s="154">
        <f>HLOOKUP(CB1,概算表!$E$13:$DA$78,10,FALSE)</f>
        <v>0</v>
      </c>
      <c r="CC10" s="154">
        <f>HLOOKUP(CC1,概算表!$E$13:$DA$78,10,FALSE)</f>
        <v>0</v>
      </c>
      <c r="CD10" s="154">
        <f>HLOOKUP(CD1,概算表!$E$13:$DA$78,10,FALSE)</f>
        <v>0</v>
      </c>
      <c r="CE10" s="154">
        <f>HLOOKUP(CE1,概算表!$E$13:$DA$78,10,FALSE)</f>
        <v>0</v>
      </c>
      <c r="CF10" s="154">
        <f>HLOOKUP(CF1,概算表!$E$13:$DA$78,10,FALSE)</f>
        <v>42000</v>
      </c>
      <c r="CG10" s="154">
        <f>HLOOKUP(CG1,概算表!$E$13:$DA$78,10,FALSE)</f>
        <v>0</v>
      </c>
      <c r="CH10" s="154">
        <f>HLOOKUP(CH1,概算表!$E$13:$DA$78,10,FALSE)</f>
        <v>0</v>
      </c>
      <c r="CI10" s="154">
        <f>HLOOKUP(CI1,概算表!$E$13:$DA$78,10,FALSE)</f>
        <v>0</v>
      </c>
      <c r="CJ10" s="154">
        <f>HLOOKUP(CJ1,概算表!$E$13:$DA$78,10,FALSE)</f>
        <v>0</v>
      </c>
      <c r="CK10" s="154">
        <f>HLOOKUP(CK1,概算表!$E$13:$DA$78,10,FALSE)</f>
        <v>0</v>
      </c>
      <c r="CL10" s="154">
        <f>HLOOKUP(CL1,概算表!$E$13:$DA$78,10,FALSE)</f>
        <v>0</v>
      </c>
      <c r="CM10" s="154">
        <f>HLOOKUP(CM1,概算表!$E$13:$DA$78,10,FALSE)</f>
        <v>0</v>
      </c>
      <c r="CN10" s="154">
        <f>HLOOKUP(CN1,概算表!$E$13:$DA$78,10,FALSE)</f>
        <v>0</v>
      </c>
      <c r="CO10" s="154">
        <f>HLOOKUP(CO1,概算表!$E$13:$DA$78,10,FALSE)</f>
        <v>0</v>
      </c>
      <c r="CP10" s="154">
        <f>HLOOKUP(CP1,概算表!$E$13:$DA$78,10,FALSE)</f>
        <v>0</v>
      </c>
      <c r="CQ10" s="154">
        <f>HLOOKUP(CQ1,概算表!$E$13:$DA$78,10,FALSE)</f>
        <v>0</v>
      </c>
      <c r="CR10" s="154">
        <f>HLOOKUP(CR1,概算表!$E$13:$DA$78,10,FALSE)</f>
        <v>8000</v>
      </c>
      <c r="CS10" s="154">
        <f>HLOOKUP(CS1,概算表!$E$13:$DA$78,10,FALSE)</f>
        <v>0</v>
      </c>
      <c r="CT10" s="154">
        <f>HLOOKUP(CT1,概算表!$E$13:$DA$78,10,FALSE)</f>
        <v>8000</v>
      </c>
      <c r="CU10" s="154">
        <f>HLOOKUP(CU1,概算表!$E$13:$DA$78,10,FALSE)</f>
        <v>59000</v>
      </c>
      <c r="CV10" s="154">
        <f>HLOOKUP(CV1,概算表!$E$13:$DA$78,10,FALSE)</f>
        <v>0</v>
      </c>
      <c r="CW10" s="154">
        <f>HLOOKUP(CW1,概算表!$E$13:$DA$78,10,FALSE)</f>
        <v>0</v>
      </c>
      <c r="CX10" s="154">
        <f>HLOOKUP(CX1,概算表!$E$13:$DA$78,10,FALSE)</f>
        <v>0</v>
      </c>
      <c r="CY10" s="154">
        <f>HLOOKUP(CY1,概算表!$E$13:$DA$78,10,FALSE)</f>
        <v>0</v>
      </c>
      <c r="CZ10" s="154">
        <f>HLOOKUP(CZ1,概算表!$E$13:$DA$78,10,FALSE)</f>
        <v>8000</v>
      </c>
      <c r="DA10" s="154">
        <f>HLOOKUP(DA1,概算表!$E$13:$DA$78,10,FALSE)</f>
        <v>8000</v>
      </c>
    </row>
    <row r="11" spans="1:105">
      <c r="A11" s="311"/>
      <c r="B11" s="42" t="s">
        <v>127</v>
      </c>
      <c r="C11" s="43">
        <v>264</v>
      </c>
      <c r="D11" s="262"/>
      <c r="E11" s="154">
        <f>HLOOKUP(E1,概算表!$E$13:$DA$78,11,FALSE)</f>
        <v>0</v>
      </c>
      <c r="F11" s="154">
        <f>HLOOKUP(F1,概算表!$E$13:$DA$78,11,FALSE)</f>
        <v>0</v>
      </c>
      <c r="G11" s="154">
        <f>HLOOKUP(G1,概算表!$E$13:$DA$78,11,FALSE)</f>
        <v>0</v>
      </c>
      <c r="H11" s="154">
        <f>HLOOKUP(H1,概算表!$E$13:$DA$78,11,FALSE)</f>
        <v>21000</v>
      </c>
      <c r="I11" s="154">
        <f>HLOOKUP(I1,概算表!$E$13:$DA$78,11,FALSE)</f>
        <v>0</v>
      </c>
      <c r="J11" s="154">
        <f>HLOOKUP(J1,概算表!$E$13:$DA$78,11,FALSE)</f>
        <v>0</v>
      </c>
      <c r="K11" s="154">
        <f>HLOOKUP(K1,概算表!$E$13:$DA$78,11,FALSE)</f>
        <v>0</v>
      </c>
      <c r="L11" s="154">
        <f>HLOOKUP(L1,概算表!$E$13:$DA$78,11,FALSE)</f>
        <v>0</v>
      </c>
      <c r="M11" s="154">
        <f>HLOOKUP(M1,概算表!$E$13:$DA$78,11,FALSE)</f>
        <v>0</v>
      </c>
      <c r="N11" s="154">
        <f>HLOOKUP(N1,概算表!$E$13:$DA$78,11,FALSE)</f>
        <v>0</v>
      </c>
      <c r="O11" s="154">
        <f>HLOOKUP(O1,概算表!$E$13:$DA$78,11,FALSE)</f>
        <v>0</v>
      </c>
      <c r="P11" s="154">
        <f>HLOOKUP(P1,概算表!$E$13:$DA$78,11,FALSE)</f>
        <v>0</v>
      </c>
      <c r="Q11" s="154">
        <f>HLOOKUP(Q1,概算表!$E$13:$DA$78,11,FALSE)</f>
        <v>27000</v>
      </c>
      <c r="R11" s="154">
        <f>HLOOKUP(R1,概算表!$E$13:$DA$78,11,FALSE)</f>
        <v>0</v>
      </c>
      <c r="S11" s="154">
        <f>HLOOKUP(S1,概算表!$E$13:$DA$78,11,FALSE)</f>
        <v>0</v>
      </c>
      <c r="T11" s="154">
        <f>HLOOKUP(T1,概算表!$E$13:$DA$78,11,FALSE)</f>
        <v>0</v>
      </c>
      <c r="U11" s="154">
        <f>HLOOKUP(U1,概算表!$E$13:$DA$78,11,FALSE)</f>
        <v>0</v>
      </c>
      <c r="V11" s="154">
        <f>HLOOKUP(V1,概算表!$E$13:$DA$78,11,FALSE)</f>
        <v>0</v>
      </c>
      <c r="W11" s="154">
        <f>HLOOKUP(W1,概算表!$E$13:$DA$78,11,FALSE)</f>
        <v>0</v>
      </c>
      <c r="X11" s="154">
        <f>HLOOKUP(X1,概算表!$E$13:$DA$78,11,FALSE)</f>
        <v>23000</v>
      </c>
      <c r="Y11" s="154">
        <f>HLOOKUP(Y1,概算表!$E$13:$DA$78,11,FALSE)</f>
        <v>0</v>
      </c>
      <c r="Z11" s="154">
        <f>HLOOKUP(Z1,概算表!$E$13:$DA$78,11,FALSE)</f>
        <v>0</v>
      </c>
      <c r="AA11" s="154">
        <f>HLOOKUP(AA1,概算表!$E$13:$DA$78,11,FALSE)</f>
        <v>0</v>
      </c>
      <c r="AB11" s="154">
        <f>HLOOKUP(AB1,概算表!$E$13:$DA$78,11,FALSE)</f>
        <v>0</v>
      </c>
      <c r="AC11" s="154">
        <f>HLOOKUP(AC1,概算表!$E$13:$DA$78,11,FALSE)</f>
        <v>23000</v>
      </c>
      <c r="AD11" s="154">
        <f>HLOOKUP(AD1,概算表!$E$13:$DA$78,11,FALSE)</f>
        <v>0</v>
      </c>
      <c r="AE11" s="154">
        <f>HLOOKUP(AE1,概算表!$E$13:$DA$78,11,FALSE)</f>
        <v>0</v>
      </c>
      <c r="AF11" s="154">
        <f>HLOOKUP(AF1,概算表!$E$13:$DA$78,11,FALSE)</f>
        <v>0</v>
      </c>
      <c r="AG11" s="154">
        <f>HLOOKUP(AG1,概算表!$E$13:$DA$78,11,FALSE)</f>
        <v>0</v>
      </c>
      <c r="AH11" s="154">
        <f>HLOOKUP(AH1,概算表!$E$13:$DA$78,11,FALSE)</f>
        <v>23000</v>
      </c>
      <c r="AI11" s="154">
        <f>HLOOKUP(AI1,概算表!$E$13:$DA$78,11,FALSE)</f>
        <v>0</v>
      </c>
      <c r="AJ11" s="154">
        <f>HLOOKUP(AJ1,概算表!$E$13:$DA$78,11,FALSE)</f>
        <v>0</v>
      </c>
      <c r="AK11" s="154">
        <f>HLOOKUP(AK1,概算表!$E$13:$DA$78,11,FALSE)</f>
        <v>27000</v>
      </c>
      <c r="AL11" s="154">
        <f>HLOOKUP(AL1,概算表!$E$13:$DA$78,11,FALSE)</f>
        <v>23000</v>
      </c>
      <c r="AM11" s="154">
        <f>HLOOKUP(AM1,概算表!$E$13:$DA$78,11,FALSE)</f>
        <v>0</v>
      </c>
      <c r="AN11" s="154">
        <f>HLOOKUP(AN1,概算表!$E$13:$DA$78,11,FALSE)</f>
        <v>0</v>
      </c>
      <c r="AO11" s="154">
        <f>HLOOKUP(AO1,概算表!$E$13:$DA$78,11,FALSE)</f>
        <v>23000</v>
      </c>
      <c r="AP11" s="154">
        <f>HLOOKUP(AP1,概算表!$E$13:$DA$78,11,FALSE)</f>
        <v>0</v>
      </c>
      <c r="AQ11" s="154">
        <f>HLOOKUP(AQ1,概算表!$E$13:$DA$78,11,FALSE)</f>
        <v>21000</v>
      </c>
      <c r="AR11" s="154">
        <f>HLOOKUP(AR1,概算表!$E$13:$DA$78,11,FALSE)</f>
        <v>7000</v>
      </c>
      <c r="AS11" s="154">
        <f>HLOOKUP(AS1,概算表!$E$13:$DA$78,11,FALSE)</f>
        <v>23000</v>
      </c>
      <c r="AT11" s="154">
        <f>HLOOKUP(AT1,概算表!$E$13:$DA$78,11,FALSE)</f>
        <v>30000</v>
      </c>
      <c r="AU11" s="154">
        <f>HLOOKUP(AU1,概算表!$E$13:$DA$78,11,FALSE)</f>
        <v>0</v>
      </c>
      <c r="AV11" s="154">
        <f>HLOOKUP(AV1,概算表!$E$13:$DA$78,11,FALSE)</f>
        <v>0</v>
      </c>
      <c r="AW11" s="154">
        <f>HLOOKUP(AW1,概算表!$E$13:$DA$78,11,FALSE)</f>
        <v>0</v>
      </c>
      <c r="AX11" s="154">
        <f>HLOOKUP(AX1,概算表!$E$13:$DA$78,11,FALSE)</f>
        <v>0</v>
      </c>
      <c r="AY11" s="154">
        <f>HLOOKUP(AY1,概算表!$E$13:$DA$78,11,FALSE)</f>
        <v>0</v>
      </c>
      <c r="AZ11" s="154">
        <f>HLOOKUP(AZ1,概算表!$E$13:$DA$78,11,FALSE)</f>
        <v>0</v>
      </c>
      <c r="BA11" s="154">
        <f>HLOOKUP(BA1,概算表!$E$13:$DA$78,11,FALSE)</f>
        <v>23000</v>
      </c>
      <c r="BB11" s="154">
        <f>HLOOKUP(BB1,概算表!$E$13:$DA$78,11,FALSE)</f>
        <v>0</v>
      </c>
      <c r="BC11" s="154">
        <f>HLOOKUP(BC1,概算表!$E$13:$DA$78,11,FALSE)</f>
        <v>0</v>
      </c>
      <c r="BD11" s="154">
        <f>HLOOKUP(BD1,概算表!$E$13:$DA$78,11,FALSE)</f>
        <v>23000</v>
      </c>
      <c r="BE11" s="154">
        <f>HLOOKUP(BE1,概算表!$E$13:$DA$78,11,FALSE)</f>
        <v>27000</v>
      </c>
      <c r="BF11" s="154">
        <f>HLOOKUP(BF1,概算表!$E$13:$DA$78,11,FALSE)</f>
        <v>0</v>
      </c>
      <c r="BG11" s="154">
        <f>HLOOKUP(BG1,概算表!$E$13:$DA$78,11,FALSE)</f>
        <v>23000</v>
      </c>
      <c r="BH11" s="154">
        <f>HLOOKUP(BH1,概算表!$E$13:$DA$78,11,FALSE)</f>
        <v>0</v>
      </c>
      <c r="BI11" s="154">
        <f>HLOOKUP(BI1,概算表!$E$13:$DA$78,11,FALSE)</f>
        <v>0</v>
      </c>
      <c r="BJ11" s="154">
        <f>HLOOKUP(BJ1,概算表!$E$13:$DA$78,11,FALSE)</f>
        <v>37000</v>
      </c>
      <c r="BK11" s="154">
        <f>HLOOKUP(BK1,概算表!$E$13:$DA$78,11,FALSE)</f>
        <v>0</v>
      </c>
      <c r="BL11" s="154">
        <f>HLOOKUP(BL1,概算表!$E$13:$DA$78,11,FALSE)</f>
        <v>0</v>
      </c>
      <c r="BM11" s="154">
        <f>HLOOKUP(BM1,概算表!$E$13:$DA$78,11,FALSE)</f>
        <v>23000</v>
      </c>
      <c r="BN11" s="154">
        <f>HLOOKUP(BN1,概算表!$E$13:$DA$78,11,FALSE)</f>
        <v>0</v>
      </c>
      <c r="BO11" s="154">
        <f>HLOOKUP(BO1,概算表!$E$13:$DA$78,11,FALSE)</f>
        <v>0</v>
      </c>
      <c r="BP11" s="154">
        <f>HLOOKUP(BP1,概算表!$E$13:$DA$78,11,FALSE)</f>
        <v>0</v>
      </c>
      <c r="BQ11" s="154">
        <f>HLOOKUP(BQ1,概算表!$E$13:$DA$78,11,FALSE)</f>
        <v>7000</v>
      </c>
      <c r="BR11" s="154">
        <f>HLOOKUP(BR1,概算表!$E$13:$DA$78,11,FALSE)</f>
        <v>0</v>
      </c>
      <c r="BS11" s="154">
        <f>HLOOKUP(BS1,概算表!$E$13:$DA$78,11,FALSE)</f>
        <v>0</v>
      </c>
      <c r="BT11" s="154">
        <f>HLOOKUP(BT1,概算表!$E$13:$DA$78,11,FALSE)</f>
        <v>0</v>
      </c>
      <c r="BU11" s="154">
        <f>HLOOKUP(BU1,概算表!$E$13:$DA$78,11,FALSE)</f>
        <v>23000</v>
      </c>
      <c r="BV11" s="154">
        <f>HLOOKUP(BV1,概算表!$E$13:$DA$78,11,FALSE)</f>
        <v>0</v>
      </c>
      <c r="BW11" s="154">
        <f>HLOOKUP(BW1,概算表!$E$13:$DA$78,11,FALSE)</f>
        <v>0</v>
      </c>
      <c r="BX11" s="154">
        <f>HLOOKUP(BX1,概算表!$E$13:$DA$78,11,FALSE)</f>
        <v>23000</v>
      </c>
      <c r="BY11" s="154">
        <f>HLOOKUP(BY1,概算表!$E$13:$DA$78,11,FALSE)</f>
        <v>0</v>
      </c>
      <c r="BZ11" s="154">
        <f>HLOOKUP(BZ1,概算表!$E$13:$DA$78,11,FALSE)</f>
        <v>0</v>
      </c>
      <c r="CA11" s="154">
        <f>HLOOKUP(CA1,概算表!$E$13:$DA$78,11,FALSE)</f>
        <v>37000</v>
      </c>
      <c r="CB11" s="154">
        <f>HLOOKUP(CB1,概算表!$E$13:$DA$78,11,FALSE)</f>
        <v>0</v>
      </c>
      <c r="CC11" s="154">
        <f>HLOOKUP(CC1,概算表!$E$13:$DA$78,11,FALSE)</f>
        <v>0</v>
      </c>
      <c r="CD11" s="154">
        <f>HLOOKUP(CD1,概算表!$E$13:$DA$78,11,FALSE)</f>
        <v>0</v>
      </c>
      <c r="CE11" s="154">
        <f>HLOOKUP(CE1,概算表!$E$13:$DA$78,11,FALSE)</f>
        <v>0</v>
      </c>
      <c r="CF11" s="154">
        <f>HLOOKUP(CF1,概算表!$E$13:$DA$78,11,FALSE)</f>
        <v>37000</v>
      </c>
      <c r="CG11" s="154">
        <f>HLOOKUP(CG1,概算表!$E$13:$DA$78,11,FALSE)</f>
        <v>0</v>
      </c>
      <c r="CH11" s="154">
        <f>HLOOKUP(CH1,概算表!$E$13:$DA$78,11,FALSE)</f>
        <v>0</v>
      </c>
      <c r="CI11" s="154">
        <f>HLOOKUP(CI1,概算表!$E$13:$DA$78,11,FALSE)</f>
        <v>0</v>
      </c>
      <c r="CJ11" s="154">
        <f>HLOOKUP(CJ1,概算表!$E$13:$DA$78,11,FALSE)</f>
        <v>0</v>
      </c>
      <c r="CK11" s="154">
        <f>HLOOKUP(CK1,概算表!$E$13:$DA$78,11,FALSE)</f>
        <v>0</v>
      </c>
      <c r="CL11" s="154">
        <f>HLOOKUP(CL1,概算表!$E$13:$DA$78,11,FALSE)</f>
        <v>0</v>
      </c>
      <c r="CM11" s="154">
        <f>HLOOKUP(CM1,概算表!$E$13:$DA$78,11,FALSE)</f>
        <v>0</v>
      </c>
      <c r="CN11" s="154">
        <f>HLOOKUP(CN1,概算表!$E$13:$DA$78,11,FALSE)</f>
        <v>0</v>
      </c>
      <c r="CO11" s="154">
        <f>HLOOKUP(CO1,概算表!$E$13:$DA$78,11,FALSE)</f>
        <v>0</v>
      </c>
      <c r="CP11" s="154">
        <f>HLOOKUP(CP1,概算表!$E$13:$DA$78,11,FALSE)</f>
        <v>0</v>
      </c>
      <c r="CQ11" s="154">
        <f>HLOOKUP(CQ1,概算表!$E$13:$DA$78,11,FALSE)</f>
        <v>0</v>
      </c>
      <c r="CR11" s="154">
        <f>HLOOKUP(CR1,概算表!$E$13:$DA$78,11,FALSE)</f>
        <v>23000</v>
      </c>
      <c r="CS11" s="154">
        <f>HLOOKUP(CS1,概算表!$E$13:$DA$78,11,FALSE)</f>
        <v>0</v>
      </c>
      <c r="CT11" s="154">
        <f>HLOOKUP(CT1,概算表!$E$13:$DA$78,11,FALSE)</f>
        <v>23000</v>
      </c>
      <c r="CU11" s="154">
        <f>HLOOKUP(CU1,概算表!$E$13:$DA$78,11,FALSE)</f>
        <v>37000</v>
      </c>
      <c r="CV11" s="154">
        <f>HLOOKUP(CV1,概算表!$E$13:$DA$78,11,FALSE)</f>
        <v>0</v>
      </c>
      <c r="CW11" s="154">
        <f>HLOOKUP(CW1,概算表!$E$13:$DA$78,11,FALSE)</f>
        <v>0</v>
      </c>
      <c r="CX11" s="154">
        <f>HLOOKUP(CX1,概算表!$E$13:$DA$78,11,FALSE)</f>
        <v>0</v>
      </c>
      <c r="CY11" s="154">
        <f>HLOOKUP(CY1,概算表!$E$13:$DA$78,11,FALSE)</f>
        <v>0</v>
      </c>
      <c r="CZ11" s="154">
        <f>HLOOKUP(CZ1,概算表!$E$13:$DA$78,11,FALSE)</f>
        <v>21000</v>
      </c>
      <c r="DA11" s="154">
        <f>HLOOKUP(DA1,概算表!$E$13:$DA$78,11,FALSE)</f>
        <v>35000</v>
      </c>
    </row>
    <row r="12" spans="1:105" ht="33">
      <c r="A12" s="311"/>
      <c r="B12" s="42" t="s">
        <v>128</v>
      </c>
      <c r="C12" s="43" t="s">
        <v>129</v>
      </c>
      <c r="D12" s="262"/>
      <c r="E12" s="154">
        <f>HLOOKUP(E1,概算表!$E$13:$DA$78,12,FALSE)</f>
        <v>0</v>
      </c>
      <c r="F12" s="154">
        <f>HLOOKUP(F1,概算表!$E$13:$DA$78,12,FALSE)</f>
        <v>0</v>
      </c>
      <c r="G12" s="154">
        <f>HLOOKUP(G1,概算表!$E$13:$DA$78,12,FALSE)</f>
        <v>0</v>
      </c>
      <c r="H12" s="154">
        <f>HLOOKUP(H1,概算表!$E$13:$DA$78,12,FALSE)</f>
        <v>492000</v>
      </c>
      <c r="I12" s="154">
        <f>HLOOKUP(I1,概算表!$E$13:$DA$78,12,FALSE)</f>
        <v>0</v>
      </c>
      <c r="J12" s="154">
        <f>HLOOKUP(J1,概算表!$E$13:$DA$78,12,FALSE)</f>
        <v>0</v>
      </c>
      <c r="K12" s="154">
        <f>HLOOKUP(K1,概算表!$E$13:$DA$78,12,FALSE)</f>
        <v>0</v>
      </c>
      <c r="L12" s="154">
        <f>HLOOKUP(L1,概算表!$E$13:$DA$78,12,FALSE)</f>
        <v>0</v>
      </c>
      <c r="M12" s="154">
        <f>HLOOKUP(M1,概算表!$E$13:$DA$78,12,FALSE)</f>
        <v>0</v>
      </c>
      <c r="N12" s="154">
        <f>HLOOKUP(N1,概算表!$E$13:$DA$78,12,FALSE)</f>
        <v>0</v>
      </c>
      <c r="O12" s="154">
        <f>HLOOKUP(O1,概算表!$E$13:$DA$78,12,FALSE)</f>
        <v>0</v>
      </c>
      <c r="P12" s="154">
        <f>HLOOKUP(P1,概算表!$E$13:$DA$78,12,FALSE)</f>
        <v>0</v>
      </c>
      <c r="Q12" s="154">
        <f>HLOOKUP(Q1,概算表!$E$13:$DA$78,12,FALSE)</f>
        <v>690000</v>
      </c>
      <c r="R12" s="154">
        <f>HLOOKUP(R1,概算表!$E$13:$DA$78,12,FALSE)</f>
        <v>0</v>
      </c>
      <c r="S12" s="154">
        <f>HLOOKUP(S1,概算表!$E$13:$DA$78,12,FALSE)</f>
        <v>0</v>
      </c>
      <c r="T12" s="154">
        <f>HLOOKUP(T1,概算表!$E$13:$DA$78,12,FALSE)</f>
        <v>0</v>
      </c>
      <c r="U12" s="154">
        <f>HLOOKUP(U1,概算表!$E$13:$DA$78,12,FALSE)</f>
        <v>0</v>
      </c>
      <c r="V12" s="154">
        <f>HLOOKUP(V1,概算表!$E$13:$DA$78,12,FALSE)</f>
        <v>0</v>
      </c>
      <c r="W12" s="154">
        <f>HLOOKUP(W1,概算表!$E$13:$DA$78,12,FALSE)</f>
        <v>0</v>
      </c>
      <c r="X12" s="154">
        <f>HLOOKUP(X1,概算表!$E$13:$DA$78,12,FALSE)</f>
        <v>492000</v>
      </c>
      <c r="Y12" s="154">
        <f>HLOOKUP(Y1,概算表!$E$13:$DA$78,12,FALSE)</f>
        <v>0</v>
      </c>
      <c r="Z12" s="154">
        <f>HLOOKUP(Z1,概算表!$E$13:$DA$78,12,FALSE)</f>
        <v>0</v>
      </c>
      <c r="AA12" s="154">
        <f>HLOOKUP(AA1,概算表!$E$13:$DA$78,12,FALSE)</f>
        <v>0</v>
      </c>
      <c r="AB12" s="154">
        <f>HLOOKUP(AB1,概算表!$E$13:$DA$78,12,FALSE)</f>
        <v>0</v>
      </c>
      <c r="AC12" s="154">
        <f>HLOOKUP(AC1,概算表!$E$13:$DA$78,12,FALSE)</f>
        <v>491000</v>
      </c>
      <c r="AD12" s="154">
        <f>HLOOKUP(AD1,概算表!$E$13:$DA$78,12,FALSE)</f>
        <v>0</v>
      </c>
      <c r="AE12" s="154">
        <f>HLOOKUP(AE1,概算表!$E$13:$DA$78,12,FALSE)</f>
        <v>0</v>
      </c>
      <c r="AF12" s="154">
        <f>HLOOKUP(AF1,概算表!$E$13:$DA$78,12,FALSE)</f>
        <v>0</v>
      </c>
      <c r="AG12" s="154">
        <f>HLOOKUP(AG1,概算表!$E$13:$DA$78,12,FALSE)</f>
        <v>0</v>
      </c>
      <c r="AH12" s="154">
        <f>HLOOKUP(AH1,概算表!$E$13:$DA$78,12,FALSE)</f>
        <v>491000</v>
      </c>
      <c r="AI12" s="154">
        <f>HLOOKUP(AI1,概算表!$E$13:$DA$78,12,FALSE)</f>
        <v>0</v>
      </c>
      <c r="AJ12" s="154">
        <f>HLOOKUP(AJ1,概算表!$E$13:$DA$78,12,FALSE)</f>
        <v>0</v>
      </c>
      <c r="AK12" s="154">
        <f>HLOOKUP(AK1,概算表!$E$13:$DA$78,12,FALSE)</f>
        <v>690000</v>
      </c>
      <c r="AL12" s="154">
        <f>HLOOKUP(AL1,概算表!$E$13:$DA$78,12,FALSE)</f>
        <v>491000</v>
      </c>
      <c r="AM12" s="154">
        <f>HLOOKUP(AM1,概算表!$E$13:$DA$78,12,FALSE)</f>
        <v>0</v>
      </c>
      <c r="AN12" s="154">
        <f>HLOOKUP(AN1,概算表!$E$13:$DA$78,12,FALSE)</f>
        <v>0</v>
      </c>
      <c r="AO12" s="154">
        <f>HLOOKUP(AO1,概算表!$E$13:$DA$78,12,FALSE)</f>
        <v>492000</v>
      </c>
      <c r="AP12" s="154">
        <f>HLOOKUP(AP1,概算表!$E$13:$DA$78,12,FALSE)</f>
        <v>0</v>
      </c>
      <c r="AQ12" s="154">
        <f>HLOOKUP(AQ1,概算表!$E$13:$DA$78,12,FALSE)</f>
        <v>491000</v>
      </c>
      <c r="AR12" s="154">
        <f>HLOOKUP(AR1,概算表!$E$13:$DA$78,12,FALSE)</f>
        <v>493000</v>
      </c>
      <c r="AS12" s="154">
        <f>HLOOKUP(AS1,概算表!$E$13:$DA$78,12,FALSE)</f>
        <v>491000</v>
      </c>
      <c r="AT12" s="154">
        <f>HLOOKUP(AT1,概算表!$E$13:$DA$78,12,FALSE)</f>
        <v>983000</v>
      </c>
      <c r="AU12" s="154">
        <f>HLOOKUP(AU1,概算表!$E$13:$DA$78,12,FALSE)</f>
        <v>0</v>
      </c>
      <c r="AV12" s="154">
        <f>HLOOKUP(AV1,概算表!$E$13:$DA$78,12,FALSE)</f>
        <v>0</v>
      </c>
      <c r="AW12" s="154">
        <f>HLOOKUP(AW1,概算表!$E$13:$DA$78,12,FALSE)</f>
        <v>0</v>
      </c>
      <c r="AX12" s="154">
        <f>HLOOKUP(AX1,概算表!$E$13:$DA$78,12,FALSE)</f>
        <v>0</v>
      </c>
      <c r="AY12" s="154">
        <f>HLOOKUP(AY1,概算表!$E$13:$DA$78,12,FALSE)</f>
        <v>0</v>
      </c>
      <c r="AZ12" s="154">
        <f>HLOOKUP(AZ1,概算表!$E$13:$DA$78,12,FALSE)</f>
        <v>0</v>
      </c>
      <c r="BA12" s="154">
        <f>HLOOKUP(BA1,概算表!$E$13:$DA$78,12,FALSE)</f>
        <v>492000</v>
      </c>
      <c r="BB12" s="154">
        <f>HLOOKUP(BB1,概算表!$E$13:$DA$78,12,FALSE)</f>
        <v>0</v>
      </c>
      <c r="BC12" s="154">
        <f>HLOOKUP(BC1,概算表!$E$13:$DA$78,12,FALSE)</f>
        <v>0</v>
      </c>
      <c r="BD12" s="154">
        <f>HLOOKUP(BD1,概算表!$E$13:$DA$78,12,FALSE)</f>
        <v>491000</v>
      </c>
      <c r="BE12" s="154">
        <f>HLOOKUP(BE1,概算表!$E$13:$DA$78,12,FALSE)</f>
        <v>728000</v>
      </c>
      <c r="BF12" s="154">
        <f>HLOOKUP(BF1,概算表!$E$13:$DA$78,12,FALSE)</f>
        <v>0</v>
      </c>
      <c r="BG12" s="154">
        <f>HLOOKUP(BG1,概算表!$E$13:$DA$78,12,FALSE)</f>
        <v>492000</v>
      </c>
      <c r="BH12" s="154">
        <f>HLOOKUP(BH1,概算表!$E$13:$DA$78,12,FALSE)</f>
        <v>0</v>
      </c>
      <c r="BI12" s="154">
        <f>HLOOKUP(BI1,概算表!$E$13:$DA$78,12,FALSE)</f>
        <v>0</v>
      </c>
      <c r="BJ12" s="154">
        <f>HLOOKUP(BJ1,概算表!$E$13:$DA$78,12,FALSE)</f>
        <v>690000</v>
      </c>
      <c r="BK12" s="154">
        <f>HLOOKUP(BK1,概算表!$E$13:$DA$78,12,FALSE)</f>
        <v>0</v>
      </c>
      <c r="BL12" s="154">
        <f>HLOOKUP(BL1,概算表!$E$13:$DA$78,12,FALSE)</f>
        <v>0</v>
      </c>
      <c r="BM12" s="154">
        <f>HLOOKUP(BM1,概算表!$E$13:$DA$78,12,FALSE)</f>
        <v>491000</v>
      </c>
      <c r="BN12" s="154">
        <f>HLOOKUP(BN1,概算表!$E$13:$DA$78,12,FALSE)</f>
        <v>0</v>
      </c>
      <c r="BO12" s="154">
        <f>HLOOKUP(BO1,概算表!$E$13:$DA$78,12,FALSE)</f>
        <v>0</v>
      </c>
      <c r="BP12" s="154">
        <f>HLOOKUP(BP1,概算表!$E$13:$DA$78,12,FALSE)</f>
        <v>0</v>
      </c>
      <c r="BQ12" s="154">
        <f>HLOOKUP(BQ1,概算表!$E$13:$DA$78,12,FALSE)</f>
        <v>491000</v>
      </c>
      <c r="BR12" s="154">
        <f>HLOOKUP(BR1,概算表!$E$13:$DA$78,12,FALSE)</f>
        <v>0</v>
      </c>
      <c r="BS12" s="154">
        <f>HLOOKUP(BS1,概算表!$E$13:$DA$78,12,FALSE)</f>
        <v>0</v>
      </c>
      <c r="BT12" s="154">
        <f>HLOOKUP(BT1,概算表!$E$13:$DA$78,12,FALSE)</f>
        <v>0</v>
      </c>
      <c r="BU12" s="154">
        <f>HLOOKUP(BU1,概算表!$E$13:$DA$78,12,FALSE)</f>
        <v>491000</v>
      </c>
      <c r="BV12" s="154">
        <f>HLOOKUP(BV1,概算表!$E$13:$DA$78,12,FALSE)</f>
        <v>0</v>
      </c>
      <c r="BW12" s="154">
        <f>HLOOKUP(BW1,概算表!$E$13:$DA$78,12,FALSE)</f>
        <v>0</v>
      </c>
      <c r="BX12" s="154">
        <f>HLOOKUP(BX1,概算表!$E$13:$DA$78,12,FALSE)</f>
        <v>491000</v>
      </c>
      <c r="BY12" s="154">
        <f>HLOOKUP(BY1,概算表!$E$13:$DA$78,12,FALSE)</f>
        <v>0</v>
      </c>
      <c r="BZ12" s="154">
        <f>HLOOKUP(BZ1,概算表!$E$13:$DA$78,12,FALSE)</f>
        <v>0</v>
      </c>
      <c r="CA12" s="154">
        <f>HLOOKUP(CA1,概算表!$E$13:$DA$78,12,FALSE)</f>
        <v>491000</v>
      </c>
      <c r="CB12" s="154">
        <f>HLOOKUP(CB1,概算表!$E$13:$DA$78,12,FALSE)</f>
        <v>0</v>
      </c>
      <c r="CC12" s="154">
        <f>HLOOKUP(CC1,概算表!$E$13:$DA$78,12,FALSE)</f>
        <v>0</v>
      </c>
      <c r="CD12" s="154">
        <f>HLOOKUP(CD1,概算表!$E$13:$DA$78,12,FALSE)</f>
        <v>0</v>
      </c>
      <c r="CE12" s="154">
        <f>HLOOKUP(CE1,概算表!$E$13:$DA$78,12,FALSE)</f>
        <v>0</v>
      </c>
      <c r="CF12" s="154">
        <f>HLOOKUP(CF1,概算表!$E$13:$DA$78,12,FALSE)</f>
        <v>690000</v>
      </c>
      <c r="CG12" s="154">
        <f>HLOOKUP(CG1,概算表!$E$13:$DA$78,12,FALSE)</f>
        <v>0</v>
      </c>
      <c r="CH12" s="154">
        <f>HLOOKUP(CH1,概算表!$E$13:$DA$78,12,FALSE)</f>
        <v>0</v>
      </c>
      <c r="CI12" s="154">
        <f>HLOOKUP(CI1,概算表!$E$13:$DA$78,12,FALSE)</f>
        <v>0</v>
      </c>
      <c r="CJ12" s="154">
        <f>HLOOKUP(CJ1,概算表!$E$13:$DA$78,12,FALSE)</f>
        <v>0</v>
      </c>
      <c r="CK12" s="154">
        <f>HLOOKUP(CK1,概算表!$E$13:$DA$78,12,FALSE)</f>
        <v>0</v>
      </c>
      <c r="CL12" s="154">
        <f>HLOOKUP(CL1,概算表!$E$13:$DA$78,12,FALSE)</f>
        <v>0</v>
      </c>
      <c r="CM12" s="154">
        <f>HLOOKUP(CM1,概算表!$E$13:$DA$78,12,FALSE)</f>
        <v>0</v>
      </c>
      <c r="CN12" s="154">
        <f>HLOOKUP(CN1,概算表!$E$13:$DA$78,12,FALSE)</f>
        <v>0</v>
      </c>
      <c r="CO12" s="154">
        <f>HLOOKUP(CO1,概算表!$E$13:$DA$78,12,FALSE)</f>
        <v>0</v>
      </c>
      <c r="CP12" s="154">
        <f>HLOOKUP(CP1,概算表!$E$13:$DA$78,12,FALSE)</f>
        <v>0</v>
      </c>
      <c r="CQ12" s="154">
        <f>HLOOKUP(CQ1,概算表!$E$13:$DA$78,12,FALSE)</f>
        <v>0</v>
      </c>
      <c r="CR12" s="154">
        <f>HLOOKUP(CR1,概算表!$E$13:$DA$78,12,FALSE)</f>
        <v>491000</v>
      </c>
      <c r="CS12" s="154">
        <f>HLOOKUP(CS1,概算表!$E$13:$DA$78,12,FALSE)</f>
        <v>0</v>
      </c>
      <c r="CT12" s="154">
        <f>HLOOKUP(CT1,概算表!$E$13:$DA$78,12,FALSE)</f>
        <v>492000</v>
      </c>
      <c r="CU12" s="154">
        <f>HLOOKUP(CU1,概算表!$E$13:$DA$78,12,FALSE)</f>
        <v>690000</v>
      </c>
      <c r="CV12" s="154">
        <f>HLOOKUP(CV1,概算表!$E$13:$DA$78,12,FALSE)</f>
        <v>0</v>
      </c>
      <c r="CW12" s="154">
        <f>HLOOKUP(CW1,概算表!$E$13:$DA$78,12,FALSE)</f>
        <v>0</v>
      </c>
      <c r="CX12" s="154">
        <f>HLOOKUP(CX1,概算表!$E$13:$DA$78,12,FALSE)</f>
        <v>0</v>
      </c>
      <c r="CY12" s="154">
        <f>HLOOKUP(CY1,概算表!$E$13:$DA$78,12,FALSE)</f>
        <v>0</v>
      </c>
      <c r="CZ12" s="154">
        <f>HLOOKUP(CZ1,概算表!$E$13:$DA$78,12,FALSE)</f>
        <v>492000</v>
      </c>
      <c r="DA12" s="154">
        <f>HLOOKUP(DA1,概算表!$E$13:$DA$78,12,FALSE)</f>
        <v>491000</v>
      </c>
    </row>
    <row r="13" spans="1:105">
      <c r="A13" s="311"/>
      <c r="B13" s="11" t="s">
        <v>130</v>
      </c>
      <c r="C13" s="12" t="s">
        <v>129</v>
      </c>
      <c r="D13" s="261"/>
      <c r="E13" s="154">
        <f>HLOOKUP(E1,概算表!$E$13:$DA$78,13,FALSE)</f>
        <v>164000</v>
      </c>
      <c r="F13" s="154">
        <f>HLOOKUP(F1,概算表!$E$13:$DA$78,13,FALSE)</f>
        <v>234000</v>
      </c>
      <c r="G13" s="154">
        <f>HLOOKUP(G1,概算表!$E$13:$DA$78,13,FALSE)</f>
        <v>164000</v>
      </c>
      <c r="H13" s="154">
        <f>HLOOKUP(H1,概算表!$E$13:$DA$78,13,FALSE)</f>
        <v>68000</v>
      </c>
      <c r="I13" s="154">
        <f>HLOOKUP(I1,概算表!$E$13:$DA$78,13,FALSE)</f>
        <v>68000</v>
      </c>
      <c r="J13" s="154">
        <f>HLOOKUP(J1,概算表!$E$13:$DA$78,13,FALSE)</f>
        <v>0</v>
      </c>
      <c r="K13" s="154">
        <f>HLOOKUP(K1,概算表!$E$13:$DA$78,13,FALSE)</f>
        <v>101000</v>
      </c>
      <c r="L13" s="154">
        <f>HLOOKUP(L1,概算表!$E$13:$DA$78,13,FALSE)</f>
        <v>68000</v>
      </c>
      <c r="M13" s="154">
        <f>HLOOKUP(M1,概算表!$E$13:$DA$78,13,FALSE)</f>
        <v>164000</v>
      </c>
      <c r="N13" s="154">
        <f>HLOOKUP(N1,概算表!$E$13:$DA$78,13,FALSE)</f>
        <v>65000</v>
      </c>
      <c r="O13" s="154">
        <f>HLOOKUP(O1,概算表!$E$13:$DA$78,13,FALSE)</f>
        <v>69000</v>
      </c>
      <c r="P13" s="154">
        <f>HLOOKUP(P1,概算表!$E$13:$DA$78,13,FALSE)</f>
        <v>68000</v>
      </c>
      <c r="Q13" s="154">
        <f>HLOOKUP(Q1,概算表!$E$13:$DA$78,13,FALSE)</f>
        <v>164000</v>
      </c>
      <c r="R13" s="154">
        <f>HLOOKUP(R1,概算表!$E$13:$DA$78,13,FALSE)</f>
        <v>68000</v>
      </c>
      <c r="S13" s="154">
        <f>HLOOKUP(S1,概算表!$E$13:$DA$78,13,FALSE)</f>
        <v>68000</v>
      </c>
      <c r="T13" s="154">
        <f>HLOOKUP(T1,概算表!$E$13:$DA$78,13,FALSE)</f>
        <v>68000</v>
      </c>
      <c r="U13" s="154">
        <f>HLOOKUP(U1,概算表!$E$13:$DA$78,13,FALSE)</f>
        <v>68000</v>
      </c>
      <c r="V13" s="154">
        <f>HLOOKUP(V1,概算表!$E$13:$DA$78,13,FALSE)</f>
        <v>164000</v>
      </c>
      <c r="W13" s="154">
        <f>HLOOKUP(W1,概算表!$E$13:$DA$78,13,FALSE)</f>
        <v>164000</v>
      </c>
      <c r="X13" s="154">
        <f>HLOOKUP(X1,概算表!$E$13:$DA$78,13,FALSE)</f>
        <v>68000</v>
      </c>
      <c r="Y13" s="154">
        <f>HLOOKUP(Y1,概算表!$E$13:$DA$78,13,FALSE)</f>
        <v>164000</v>
      </c>
      <c r="Z13" s="154">
        <f>HLOOKUP(Z1,概算表!$E$13:$DA$78,13,FALSE)</f>
        <v>0</v>
      </c>
      <c r="AA13" s="154">
        <f>HLOOKUP(AA1,概算表!$E$13:$DA$78,13,FALSE)</f>
        <v>68000</v>
      </c>
      <c r="AB13" s="154">
        <f>HLOOKUP(AB1,概算表!$E$13:$DA$78,13,FALSE)</f>
        <v>90000</v>
      </c>
      <c r="AC13" s="154">
        <f>HLOOKUP(AC1,概算表!$E$13:$DA$78,13,FALSE)</f>
        <v>68000</v>
      </c>
      <c r="AD13" s="154">
        <f>HLOOKUP(AD1,概算表!$E$13:$DA$78,13,FALSE)</f>
        <v>80000</v>
      </c>
      <c r="AE13" s="154">
        <f>HLOOKUP(AE1,概算表!$E$13:$DA$78,13,FALSE)</f>
        <v>68000</v>
      </c>
      <c r="AF13" s="154">
        <f>HLOOKUP(AF1,概算表!$E$13:$DA$78,13,FALSE)</f>
        <v>68000</v>
      </c>
      <c r="AG13" s="154">
        <f>HLOOKUP(AG1,概算表!$E$13:$DA$78,13,FALSE)</f>
        <v>0</v>
      </c>
      <c r="AH13" s="154">
        <f>HLOOKUP(AH1,概算表!$E$13:$DA$78,13,FALSE)</f>
        <v>128000</v>
      </c>
      <c r="AI13" s="154">
        <f>HLOOKUP(AI1,概算表!$E$13:$DA$78,13,FALSE)</f>
        <v>164000</v>
      </c>
      <c r="AJ13" s="154">
        <f>HLOOKUP(AJ1,概算表!$E$13:$DA$78,13,FALSE)</f>
        <v>68000</v>
      </c>
      <c r="AK13" s="154">
        <f>HLOOKUP(AK1,概算表!$E$13:$DA$78,13,FALSE)</f>
        <v>164000</v>
      </c>
      <c r="AL13" s="154">
        <f>HLOOKUP(AL1,概算表!$E$13:$DA$78,13,FALSE)</f>
        <v>68000</v>
      </c>
      <c r="AM13" s="154">
        <f>HLOOKUP(AM1,概算表!$E$13:$DA$78,13,FALSE)</f>
        <v>0</v>
      </c>
      <c r="AN13" s="154">
        <f>HLOOKUP(AN1,概算表!$E$13:$DA$78,13,FALSE)</f>
        <v>68000</v>
      </c>
      <c r="AO13" s="154">
        <f>HLOOKUP(AO1,概算表!$E$13:$DA$78,13,FALSE)</f>
        <v>164000</v>
      </c>
      <c r="AP13" s="154">
        <f>HLOOKUP(AP1,概算表!$E$13:$DA$78,13,FALSE)</f>
        <v>164000</v>
      </c>
      <c r="AQ13" s="154">
        <f>HLOOKUP(AQ1,概算表!$E$13:$DA$78,13,FALSE)</f>
        <v>164000</v>
      </c>
      <c r="AR13" s="154">
        <f>HLOOKUP(AR1,概算表!$E$13:$DA$78,13,FALSE)</f>
        <v>164000</v>
      </c>
      <c r="AS13" s="154">
        <f>HLOOKUP(AS1,概算表!$E$13:$DA$78,13,FALSE)</f>
        <v>157000</v>
      </c>
      <c r="AT13" s="154">
        <f>HLOOKUP(AT1,概算表!$E$13:$DA$78,13,FALSE)</f>
        <v>55000</v>
      </c>
      <c r="AU13" s="154">
        <f>HLOOKUP(AU1,概算表!$E$13:$DA$78,13,FALSE)</f>
        <v>39000</v>
      </c>
      <c r="AV13" s="154">
        <f>HLOOKUP(AV1,概算表!$E$13:$DA$78,13,FALSE)</f>
        <v>164000</v>
      </c>
      <c r="AW13" s="154">
        <f>HLOOKUP(AW1,概算表!$E$13:$DA$78,13,FALSE)</f>
        <v>0</v>
      </c>
      <c r="AX13" s="154">
        <f>HLOOKUP(AX1,概算表!$E$13:$DA$78,13,FALSE)</f>
        <v>68000</v>
      </c>
      <c r="AY13" s="154">
        <f>HLOOKUP(AY1,概算表!$E$13:$DA$78,13,FALSE)</f>
        <v>164000</v>
      </c>
      <c r="AZ13" s="154">
        <f>HLOOKUP(AZ1,概算表!$E$13:$DA$78,13,FALSE)</f>
        <v>164000</v>
      </c>
      <c r="BA13" s="154">
        <f>HLOOKUP(BA1,概算表!$E$13:$DA$78,13,FALSE)</f>
        <v>164000</v>
      </c>
      <c r="BB13" s="154">
        <f>HLOOKUP(BB1,概算表!$E$13:$DA$78,13,FALSE)</f>
        <v>88000</v>
      </c>
      <c r="BC13" s="154">
        <f>HLOOKUP(BC1,概算表!$E$13:$DA$78,13,FALSE)</f>
        <v>68000</v>
      </c>
      <c r="BD13" s="154">
        <f>HLOOKUP(BD1,概算表!$E$13:$DA$78,13,FALSE)</f>
        <v>68000</v>
      </c>
      <c r="BE13" s="154">
        <f>HLOOKUP(BE1,概算表!$E$13:$DA$78,13,FALSE)</f>
        <v>328000</v>
      </c>
      <c r="BF13" s="154">
        <f>HLOOKUP(BF1,概算表!$E$13:$DA$78,13,FALSE)</f>
        <v>107000</v>
      </c>
      <c r="BG13" s="154">
        <f>HLOOKUP(BG1,概算表!$E$13:$DA$78,13,FALSE)</f>
        <v>68000</v>
      </c>
      <c r="BH13" s="154">
        <f>HLOOKUP(BH1,概算表!$E$13:$DA$78,13,FALSE)</f>
        <v>68000</v>
      </c>
      <c r="BI13" s="154">
        <f>HLOOKUP(BI1,概算表!$E$13:$DA$78,13,FALSE)</f>
        <v>68000</v>
      </c>
      <c r="BJ13" s="154">
        <f>HLOOKUP(BJ1,概算表!$E$13:$DA$78,13,FALSE)</f>
        <v>164000</v>
      </c>
      <c r="BK13" s="154">
        <f>HLOOKUP(BK1,概算表!$E$13:$DA$78,13,FALSE)</f>
        <v>164000</v>
      </c>
      <c r="BL13" s="154">
        <f>HLOOKUP(BL1,概算表!$E$13:$DA$78,13,FALSE)</f>
        <v>68000</v>
      </c>
      <c r="BM13" s="154">
        <f>HLOOKUP(BM1,概算表!$E$13:$DA$78,13,FALSE)</f>
        <v>164000</v>
      </c>
      <c r="BN13" s="154">
        <f>HLOOKUP(BN1,概算表!$E$13:$DA$78,13,FALSE)</f>
        <v>68000</v>
      </c>
      <c r="BO13" s="154">
        <f>HLOOKUP(BO1,概算表!$E$13:$DA$78,13,FALSE)</f>
        <v>68000</v>
      </c>
      <c r="BP13" s="154">
        <f>HLOOKUP(BP1,概算表!$E$13:$DA$78,13,FALSE)</f>
        <v>68000</v>
      </c>
      <c r="BQ13" s="154">
        <f>HLOOKUP(BQ1,概算表!$E$13:$DA$78,13,FALSE)</f>
        <v>164000</v>
      </c>
      <c r="BR13" s="154">
        <f>HLOOKUP(BR1,概算表!$E$13:$DA$78,13,FALSE)</f>
        <v>164000</v>
      </c>
      <c r="BS13" s="154">
        <f>HLOOKUP(BS1,概算表!$E$13:$DA$78,13,FALSE)</f>
        <v>164000</v>
      </c>
      <c r="BT13" s="154">
        <f>HLOOKUP(BT1,概算表!$E$13:$DA$78,13,FALSE)</f>
        <v>80000</v>
      </c>
      <c r="BU13" s="154">
        <f>HLOOKUP(BU1,概算表!$E$13:$DA$78,13,FALSE)</f>
        <v>0</v>
      </c>
      <c r="BV13" s="154">
        <f>HLOOKUP(BV1,概算表!$E$13:$DA$78,13,FALSE)</f>
        <v>164000</v>
      </c>
      <c r="BW13" s="154">
        <f>HLOOKUP(BW1,概算表!$E$13:$DA$78,13,FALSE)</f>
        <v>164000</v>
      </c>
      <c r="BX13" s="154">
        <f>HLOOKUP(BX1,概算表!$E$13:$DA$78,13,FALSE)</f>
        <v>59000</v>
      </c>
      <c r="BY13" s="154">
        <f>HLOOKUP(BY1,概算表!$E$13:$DA$78,13,FALSE)</f>
        <v>74000</v>
      </c>
      <c r="BZ13" s="154">
        <f>HLOOKUP(BZ1,概算表!$E$13:$DA$78,13,FALSE)</f>
        <v>92000</v>
      </c>
      <c r="CA13" s="154">
        <f>HLOOKUP(CA1,概算表!$E$13:$DA$78,13,FALSE)</f>
        <v>80000</v>
      </c>
      <c r="CB13" s="154">
        <f>HLOOKUP(CB1,概算表!$E$13:$DA$78,13,FALSE)</f>
        <v>68000</v>
      </c>
      <c r="CC13" s="154">
        <f>HLOOKUP(CC1,概算表!$E$13:$DA$78,13,FALSE)</f>
        <v>68000</v>
      </c>
      <c r="CD13" s="154">
        <f>HLOOKUP(CD1,概算表!$E$13:$DA$78,13,FALSE)</f>
        <v>115000</v>
      </c>
      <c r="CE13" s="154">
        <f>HLOOKUP(CE1,概算表!$E$13:$DA$78,13,FALSE)</f>
        <v>92000</v>
      </c>
      <c r="CF13" s="154">
        <f>HLOOKUP(CF1,概算表!$E$13:$DA$78,13,FALSE)</f>
        <v>114000</v>
      </c>
      <c r="CG13" s="154">
        <f>HLOOKUP(CG1,概算表!$E$13:$DA$78,13,FALSE)</f>
        <v>83000</v>
      </c>
      <c r="CH13" s="154">
        <f>HLOOKUP(CH1,概算表!$E$13:$DA$78,13,FALSE)</f>
        <v>0</v>
      </c>
      <c r="CI13" s="154">
        <f>HLOOKUP(CI1,概算表!$E$13:$DA$78,13,FALSE)</f>
        <v>86000</v>
      </c>
      <c r="CJ13" s="154">
        <f>HLOOKUP(CJ1,概算表!$E$13:$DA$78,13,FALSE)</f>
        <v>0</v>
      </c>
      <c r="CK13" s="154">
        <f>HLOOKUP(CK1,概算表!$E$13:$DA$78,13,FALSE)</f>
        <v>68000</v>
      </c>
      <c r="CL13" s="154">
        <f>HLOOKUP(CL1,概算表!$E$13:$DA$78,13,FALSE)</f>
        <v>164000</v>
      </c>
      <c r="CM13" s="154">
        <f>HLOOKUP(CM1,概算表!$E$13:$DA$78,13,FALSE)</f>
        <v>68000</v>
      </c>
      <c r="CN13" s="154">
        <f>HLOOKUP(CN1,概算表!$E$13:$DA$78,13,FALSE)</f>
        <v>68000</v>
      </c>
      <c r="CO13" s="154">
        <f>HLOOKUP(CO1,概算表!$E$13:$DA$78,13,FALSE)</f>
        <v>59000</v>
      </c>
      <c r="CP13" s="154">
        <f>HLOOKUP(CP1,概算表!$E$13:$DA$78,13,FALSE)</f>
        <v>0</v>
      </c>
      <c r="CQ13" s="154">
        <f>HLOOKUP(CQ1,概算表!$E$13:$DA$78,13,FALSE)</f>
        <v>68000</v>
      </c>
      <c r="CR13" s="154">
        <f>HLOOKUP(CR1,概算表!$E$13:$DA$78,13,FALSE)</f>
        <v>164000</v>
      </c>
      <c r="CS13" s="154">
        <f>HLOOKUP(CS1,概算表!$E$13:$DA$78,13,FALSE)</f>
        <v>0</v>
      </c>
      <c r="CT13" s="154">
        <f>HLOOKUP(CT1,概算表!$E$13:$DA$78,13,FALSE)</f>
        <v>164000</v>
      </c>
      <c r="CU13" s="154">
        <f>HLOOKUP(CU1,概算表!$E$13:$DA$78,13,FALSE)</f>
        <v>68000</v>
      </c>
      <c r="CV13" s="154">
        <f>HLOOKUP(CV1,概算表!$E$13:$DA$78,13,FALSE)</f>
        <v>0</v>
      </c>
      <c r="CW13" s="154">
        <f>HLOOKUP(CW1,概算表!$E$13:$DA$78,13,FALSE)</f>
        <v>68000</v>
      </c>
      <c r="CX13" s="154">
        <f>HLOOKUP(CX1,概算表!$E$13:$DA$78,13,FALSE)</f>
        <v>164000</v>
      </c>
      <c r="CY13" s="154">
        <f>HLOOKUP(CY1,概算表!$E$13:$DA$78,13,FALSE)</f>
        <v>0</v>
      </c>
      <c r="CZ13" s="154">
        <f>HLOOKUP(CZ1,概算表!$E$13:$DA$78,13,FALSE)</f>
        <v>68000</v>
      </c>
      <c r="DA13" s="154">
        <f>HLOOKUP(DA1,概算表!$E$13:$DA$78,13,FALSE)</f>
        <v>164000</v>
      </c>
    </row>
    <row r="14" spans="1:105" ht="33">
      <c r="A14" s="311"/>
      <c r="B14" s="11" t="s">
        <v>131</v>
      </c>
      <c r="C14" s="12" t="s">
        <v>129</v>
      </c>
      <c r="D14" s="261"/>
      <c r="E14" s="154">
        <f>HLOOKUP(E1,概算表!$E$13:$DA$78,14,FALSE)</f>
        <v>60000</v>
      </c>
      <c r="F14" s="154">
        <f>HLOOKUP(F1,概算表!$E$13:$DA$78,14,FALSE)</f>
        <v>0</v>
      </c>
      <c r="G14" s="154">
        <f>HLOOKUP(G1,概算表!$E$13:$DA$78,14,FALSE)</f>
        <v>0</v>
      </c>
      <c r="H14" s="154">
        <f>HLOOKUP(H1,概算表!$E$13:$DA$78,14,FALSE)</f>
        <v>80000</v>
      </c>
      <c r="I14" s="154">
        <f>HLOOKUP(I1,概算表!$E$13:$DA$78,14,FALSE)</f>
        <v>0</v>
      </c>
      <c r="J14" s="154">
        <f>HLOOKUP(J1,概算表!$E$13:$DA$78,14,FALSE)</f>
        <v>60000</v>
      </c>
      <c r="K14" s="154">
        <f>HLOOKUP(K1,概算表!$E$13:$DA$78,14,FALSE)</f>
        <v>0</v>
      </c>
      <c r="L14" s="154">
        <f>HLOOKUP(L1,概算表!$E$13:$DA$78,14,FALSE)</f>
        <v>0</v>
      </c>
      <c r="M14" s="154">
        <f>HLOOKUP(M1,概算表!$E$13:$DA$78,14,FALSE)</f>
        <v>60000</v>
      </c>
      <c r="N14" s="154">
        <f>HLOOKUP(N1,概算表!$E$13:$DA$78,14,FALSE)</f>
        <v>60000</v>
      </c>
      <c r="O14" s="154">
        <f>HLOOKUP(O1,概算表!$E$13:$DA$78,14,FALSE)</f>
        <v>0</v>
      </c>
      <c r="P14" s="154">
        <f>HLOOKUP(P1,概算表!$E$13:$DA$78,14,FALSE)</f>
        <v>0</v>
      </c>
      <c r="Q14" s="154">
        <f>HLOOKUP(Q1,概算表!$E$13:$DA$78,14,FALSE)</f>
        <v>60000</v>
      </c>
      <c r="R14" s="154">
        <f>HLOOKUP(R1,概算表!$E$13:$DA$78,14,FALSE)</f>
        <v>80000</v>
      </c>
      <c r="S14" s="154">
        <f>HLOOKUP(S1,概算表!$E$13:$DA$78,14,FALSE)</f>
        <v>0</v>
      </c>
      <c r="T14" s="154">
        <f>HLOOKUP(T1,概算表!$E$13:$DA$78,14,FALSE)</f>
        <v>0</v>
      </c>
      <c r="U14" s="154">
        <f>HLOOKUP(U1,概算表!$E$13:$DA$78,14,FALSE)</f>
        <v>0</v>
      </c>
      <c r="V14" s="154">
        <f>HLOOKUP(V1,概算表!$E$13:$DA$78,14,FALSE)</f>
        <v>0</v>
      </c>
      <c r="W14" s="154">
        <f>HLOOKUP(W1,概算表!$E$13:$DA$78,14,FALSE)</f>
        <v>0</v>
      </c>
      <c r="X14" s="154">
        <f>HLOOKUP(X1,概算表!$E$13:$DA$78,14,FALSE)</f>
        <v>80000</v>
      </c>
      <c r="Y14" s="154">
        <f>HLOOKUP(Y1,概算表!$E$13:$DA$78,14,FALSE)</f>
        <v>60000</v>
      </c>
      <c r="Z14" s="154">
        <f>HLOOKUP(Z1,概算表!$E$13:$DA$78,14,FALSE)</f>
        <v>0</v>
      </c>
      <c r="AA14" s="154">
        <f>HLOOKUP(AA1,概算表!$E$13:$DA$78,14,FALSE)</f>
        <v>80000</v>
      </c>
      <c r="AB14" s="154">
        <f>HLOOKUP(AB1,概算表!$E$13:$DA$78,14,FALSE)</f>
        <v>0</v>
      </c>
      <c r="AC14" s="154">
        <f>HLOOKUP(AC1,概算表!$E$13:$DA$78,14,FALSE)</f>
        <v>0</v>
      </c>
      <c r="AD14" s="154">
        <f>HLOOKUP(AD1,概算表!$E$13:$DA$78,14,FALSE)</f>
        <v>80000</v>
      </c>
      <c r="AE14" s="154">
        <f>HLOOKUP(AE1,概算表!$E$13:$DA$78,14,FALSE)</f>
        <v>80000</v>
      </c>
      <c r="AF14" s="154">
        <f>HLOOKUP(AF1,概算表!$E$13:$DA$78,14,FALSE)</f>
        <v>80000</v>
      </c>
      <c r="AG14" s="154">
        <f>HLOOKUP(AG1,概算表!$E$13:$DA$78,14,FALSE)</f>
        <v>80000</v>
      </c>
      <c r="AH14" s="154">
        <f>HLOOKUP(AH1,概算表!$E$13:$DA$78,14,FALSE)</f>
        <v>0</v>
      </c>
      <c r="AI14" s="154">
        <f>HLOOKUP(AI1,概算表!$E$13:$DA$78,14,FALSE)</f>
        <v>80000</v>
      </c>
      <c r="AJ14" s="154">
        <f>HLOOKUP(AJ1,概算表!$E$13:$DA$78,14,FALSE)</f>
        <v>80000</v>
      </c>
      <c r="AK14" s="154">
        <f>HLOOKUP(AK1,概算表!$E$13:$DA$78,14,FALSE)</f>
        <v>80000</v>
      </c>
      <c r="AL14" s="154">
        <f>HLOOKUP(AL1,概算表!$E$13:$DA$78,14,FALSE)</f>
        <v>0</v>
      </c>
      <c r="AM14" s="154">
        <f>HLOOKUP(AM1,概算表!$E$13:$DA$78,14,FALSE)</f>
        <v>60000</v>
      </c>
      <c r="AN14" s="154">
        <f>HLOOKUP(AN1,概算表!$E$13:$DA$78,14,FALSE)</f>
        <v>60000</v>
      </c>
      <c r="AO14" s="154">
        <f>HLOOKUP(AO1,概算表!$E$13:$DA$78,14,FALSE)</f>
        <v>60000</v>
      </c>
      <c r="AP14" s="154">
        <f>HLOOKUP(AP1,概算表!$E$13:$DA$78,14,FALSE)</f>
        <v>0</v>
      </c>
      <c r="AQ14" s="154">
        <f>HLOOKUP(AQ1,概算表!$E$13:$DA$78,14,FALSE)</f>
        <v>0</v>
      </c>
      <c r="AR14" s="154">
        <f>HLOOKUP(AR1,概算表!$E$13:$DA$78,14,FALSE)</f>
        <v>0</v>
      </c>
      <c r="AS14" s="154">
        <f>HLOOKUP(AS1,概算表!$E$13:$DA$78,14,FALSE)</f>
        <v>0</v>
      </c>
      <c r="AT14" s="154">
        <f>HLOOKUP(AT1,概算表!$E$13:$DA$78,14,FALSE)</f>
        <v>80000</v>
      </c>
      <c r="AU14" s="154">
        <f>HLOOKUP(AU1,概算表!$E$13:$DA$78,14,FALSE)</f>
        <v>80000</v>
      </c>
      <c r="AV14" s="154">
        <f>HLOOKUP(AV1,概算表!$E$13:$DA$78,14,FALSE)</f>
        <v>60000</v>
      </c>
      <c r="AW14" s="154">
        <f>HLOOKUP(AW1,概算表!$E$13:$DA$78,14,FALSE)</f>
        <v>80000</v>
      </c>
      <c r="AX14" s="154">
        <f>HLOOKUP(AX1,概算表!$E$13:$DA$78,14,FALSE)</f>
        <v>0</v>
      </c>
      <c r="AY14" s="154">
        <f>HLOOKUP(AY1,概算表!$E$13:$DA$78,14,FALSE)</f>
        <v>80000</v>
      </c>
      <c r="AZ14" s="154">
        <f>HLOOKUP(AZ1,概算表!$E$13:$DA$78,14,FALSE)</f>
        <v>0</v>
      </c>
      <c r="BA14" s="154">
        <f>HLOOKUP(BA1,概算表!$E$13:$DA$78,14,FALSE)</f>
        <v>60000</v>
      </c>
      <c r="BB14" s="154">
        <f>HLOOKUP(BB1,概算表!$E$13:$DA$78,14,FALSE)</f>
        <v>60000</v>
      </c>
      <c r="BC14" s="154">
        <f>HLOOKUP(BC1,概算表!$E$13:$DA$78,14,FALSE)</f>
        <v>60000</v>
      </c>
      <c r="BD14" s="154">
        <f>HLOOKUP(BD1,概算表!$E$13:$DA$78,14,FALSE)</f>
        <v>60000</v>
      </c>
      <c r="BE14" s="154">
        <f>HLOOKUP(BE1,概算表!$E$13:$DA$78,14,FALSE)</f>
        <v>0</v>
      </c>
      <c r="BF14" s="154">
        <f>HLOOKUP(BF1,概算表!$E$13:$DA$78,14,FALSE)</f>
        <v>0</v>
      </c>
      <c r="BG14" s="154">
        <f>HLOOKUP(BG1,概算表!$E$13:$DA$78,14,FALSE)</f>
        <v>60000</v>
      </c>
      <c r="BH14" s="154">
        <f>HLOOKUP(BH1,概算表!$E$13:$DA$78,14,FALSE)</f>
        <v>80000</v>
      </c>
      <c r="BI14" s="154">
        <f>HLOOKUP(BI1,概算表!$E$13:$DA$78,14,FALSE)</f>
        <v>60000</v>
      </c>
      <c r="BJ14" s="154">
        <f>HLOOKUP(BJ1,概算表!$E$13:$DA$78,14,FALSE)</f>
        <v>80000</v>
      </c>
      <c r="BK14" s="154">
        <f>HLOOKUP(BK1,概算表!$E$13:$DA$78,14,FALSE)</f>
        <v>0</v>
      </c>
      <c r="BL14" s="154">
        <f>HLOOKUP(BL1,概算表!$E$13:$DA$78,14,FALSE)</f>
        <v>0</v>
      </c>
      <c r="BM14" s="154">
        <f>HLOOKUP(BM1,概算表!$E$13:$DA$78,14,FALSE)</f>
        <v>80000</v>
      </c>
      <c r="BN14" s="154">
        <f>HLOOKUP(BN1,概算表!$E$13:$DA$78,14,FALSE)</f>
        <v>60000</v>
      </c>
      <c r="BO14" s="154">
        <f>HLOOKUP(BO1,概算表!$E$13:$DA$78,14,FALSE)</f>
        <v>0</v>
      </c>
      <c r="BP14" s="154">
        <f>HLOOKUP(BP1,概算表!$E$13:$DA$78,14,FALSE)</f>
        <v>60000</v>
      </c>
      <c r="BQ14" s="154">
        <f>HLOOKUP(BQ1,概算表!$E$13:$DA$78,14,FALSE)</f>
        <v>80000</v>
      </c>
      <c r="BR14" s="154">
        <f>HLOOKUP(BR1,概算表!$E$13:$DA$78,14,FALSE)</f>
        <v>0</v>
      </c>
      <c r="BS14" s="154">
        <f>HLOOKUP(BS1,概算表!$E$13:$DA$78,14,FALSE)</f>
        <v>80000</v>
      </c>
      <c r="BT14" s="154">
        <f>HLOOKUP(BT1,概算表!$E$13:$DA$78,14,FALSE)</f>
        <v>80000</v>
      </c>
      <c r="BU14" s="154">
        <f>HLOOKUP(BU1,概算表!$E$13:$DA$78,14,FALSE)</f>
        <v>0</v>
      </c>
      <c r="BV14" s="154">
        <f>HLOOKUP(BV1,概算表!$E$13:$DA$78,14,FALSE)</f>
        <v>0</v>
      </c>
      <c r="BW14" s="154">
        <f>HLOOKUP(BW1,概算表!$E$13:$DA$78,14,FALSE)</f>
        <v>0</v>
      </c>
      <c r="BX14" s="154">
        <f>HLOOKUP(BX1,概算表!$E$13:$DA$78,14,FALSE)</f>
        <v>60000</v>
      </c>
      <c r="BY14" s="154">
        <f>HLOOKUP(BY1,概算表!$E$13:$DA$78,14,FALSE)</f>
        <v>60000</v>
      </c>
      <c r="BZ14" s="154">
        <f>HLOOKUP(BZ1,概算表!$E$13:$DA$78,14,FALSE)</f>
        <v>80000</v>
      </c>
      <c r="CA14" s="154">
        <f>HLOOKUP(CA1,概算表!$E$13:$DA$78,14,FALSE)</f>
        <v>0</v>
      </c>
      <c r="CB14" s="154">
        <f>HLOOKUP(CB1,概算表!$E$13:$DA$78,14,FALSE)</f>
        <v>80000</v>
      </c>
      <c r="CC14" s="154">
        <f>HLOOKUP(CC1,概算表!$E$13:$DA$78,14,FALSE)</f>
        <v>0</v>
      </c>
      <c r="CD14" s="154">
        <f>HLOOKUP(CD1,概算表!$E$13:$DA$78,14,FALSE)</f>
        <v>60000</v>
      </c>
      <c r="CE14" s="154">
        <f>HLOOKUP(CE1,概算表!$E$13:$DA$78,14,FALSE)</f>
        <v>0</v>
      </c>
      <c r="CF14" s="154">
        <f>HLOOKUP(CF1,概算表!$E$13:$DA$78,14,FALSE)</f>
        <v>0</v>
      </c>
      <c r="CG14" s="154">
        <f>HLOOKUP(CG1,概算表!$E$13:$DA$78,14,FALSE)</f>
        <v>60000</v>
      </c>
      <c r="CH14" s="154">
        <f>HLOOKUP(CH1,概算表!$E$13:$DA$78,14,FALSE)</f>
        <v>60000</v>
      </c>
      <c r="CI14" s="154">
        <f>HLOOKUP(CI1,概算表!$E$13:$DA$78,14,FALSE)</f>
        <v>0</v>
      </c>
      <c r="CJ14" s="154">
        <f>HLOOKUP(CJ1,概算表!$E$13:$DA$78,14,FALSE)</f>
        <v>0</v>
      </c>
      <c r="CK14" s="154">
        <f>HLOOKUP(CK1,概算表!$E$13:$DA$78,14,FALSE)</f>
        <v>80000</v>
      </c>
      <c r="CL14" s="154">
        <f>HLOOKUP(CL1,概算表!$E$13:$DA$78,14,FALSE)</f>
        <v>60000</v>
      </c>
      <c r="CM14" s="154">
        <f>HLOOKUP(CM1,概算表!$E$13:$DA$78,14,FALSE)</f>
        <v>60000</v>
      </c>
      <c r="CN14" s="154">
        <f>HLOOKUP(CN1,概算表!$E$13:$DA$78,14,FALSE)</f>
        <v>60000</v>
      </c>
      <c r="CO14" s="154">
        <f>HLOOKUP(CO1,概算表!$E$13:$DA$78,14,FALSE)</f>
        <v>80000</v>
      </c>
      <c r="CP14" s="154">
        <f>HLOOKUP(CP1,概算表!$E$13:$DA$78,14,FALSE)</f>
        <v>60000</v>
      </c>
      <c r="CQ14" s="154">
        <f>HLOOKUP(CQ1,概算表!$E$13:$DA$78,14,FALSE)</f>
        <v>0</v>
      </c>
      <c r="CR14" s="154">
        <f>HLOOKUP(CR1,概算表!$E$13:$DA$78,14,FALSE)</f>
        <v>0</v>
      </c>
      <c r="CS14" s="154">
        <f>HLOOKUP(CS1,概算表!$E$13:$DA$78,14,FALSE)</f>
        <v>60000</v>
      </c>
      <c r="CT14" s="154">
        <f>HLOOKUP(CT1,概算表!$E$13:$DA$78,14,FALSE)</f>
        <v>0</v>
      </c>
      <c r="CU14" s="154">
        <f>HLOOKUP(CU1,概算表!$E$13:$DA$78,14,FALSE)</f>
        <v>60000</v>
      </c>
      <c r="CV14" s="154">
        <f>HLOOKUP(CV1,概算表!$E$13:$DA$78,14,FALSE)</f>
        <v>0</v>
      </c>
      <c r="CW14" s="154">
        <f>HLOOKUP(CW1,概算表!$E$13:$DA$78,14,FALSE)</f>
        <v>60000</v>
      </c>
      <c r="CX14" s="154">
        <f>HLOOKUP(CX1,概算表!$E$13:$DA$78,14,FALSE)</f>
        <v>0</v>
      </c>
      <c r="CY14" s="154">
        <f>HLOOKUP(CY1,概算表!$E$13:$DA$78,14,FALSE)</f>
        <v>60000</v>
      </c>
      <c r="CZ14" s="154">
        <f>HLOOKUP(CZ1,概算表!$E$13:$DA$78,14,FALSE)</f>
        <v>0</v>
      </c>
      <c r="DA14" s="154">
        <f>HLOOKUP(DA1,概算表!$E$13:$DA$78,14,FALSE)</f>
        <v>0</v>
      </c>
    </row>
    <row r="15" spans="1:105">
      <c r="A15" s="311"/>
      <c r="B15" s="11" t="s">
        <v>132</v>
      </c>
      <c r="C15" s="12" t="s">
        <v>133</v>
      </c>
      <c r="D15" s="261"/>
      <c r="E15" s="154">
        <f>HLOOKUP(E1,概算表!$E$13:$DA$78,15,FALSE)</f>
        <v>54000</v>
      </c>
      <c r="F15" s="154">
        <f>HLOOKUP(F1,概算表!$E$13:$DA$78,15,FALSE)</f>
        <v>246000</v>
      </c>
      <c r="G15" s="154">
        <f>HLOOKUP(G1,概算表!$E$13:$DA$78,15,FALSE)</f>
        <v>96000</v>
      </c>
      <c r="H15" s="154">
        <f>HLOOKUP(H1,概算表!$E$13:$DA$78,15,FALSE)</f>
        <v>74000</v>
      </c>
      <c r="I15" s="154">
        <f>HLOOKUP(I1,概算表!$E$13:$DA$78,15,FALSE)</f>
        <v>152000</v>
      </c>
      <c r="J15" s="154">
        <f>HLOOKUP(J1,概算表!$E$13:$DA$78,15,FALSE)</f>
        <v>28000</v>
      </c>
      <c r="K15" s="154">
        <f>HLOOKUP(K1,概算表!$E$13:$DA$78,15,FALSE)</f>
        <v>30000</v>
      </c>
      <c r="L15" s="154">
        <f>HLOOKUP(L1,概算表!$E$13:$DA$78,15,FALSE)</f>
        <v>70000</v>
      </c>
      <c r="M15" s="154">
        <f>HLOOKUP(M1,概算表!$E$13:$DA$78,15,FALSE)</f>
        <v>86000</v>
      </c>
      <c r="N15" s="154">
        <f>HLOOKUP(N1,概算表!$E$13:$DA$78,15,FALSE)</f>
        <v>28000</v>
      </c>
      <c r="O15" s="154">
        <f>HLOOKUP(O1,概算表!$E$13:$DA$78,15,FALSE)</f>
        <v>108000</v>
      </c>
      <c r="P15" s="154">
        <f>HLOOKUP(P1,概算表!$E$13:$DA$78,15,FALSE)</f>
        <v>30000</v>
      </c>
      <c r="Q15" s="154">
        <f>HLOOKUP(Q1,概算表!$E$13:$DA$78,15,FALSE)</f>
        <v>66000</v>
      </c>
      <c r="R15" s="154">
        <f>HLOOKUP(R1,概算表!$E$13:$DA$78,15,FALSE)</f>
        <v>94000</v>
      </c>
      <c r="S15" s="154">
        <f>HLOOKUP(S1,概算表!$E$13:$DA$78,15,FALSE)</f>
        <v>36000</v>
      </c>
      <c r="T15" s="154">
        <f>HLOOKUP(T1,概算表!$E$13:$DA$78,15,FALSE)</f>
        <v>32000</v>
      </c>
      <c r="U15" s="154">
        <f>HLOOKUP(U1,概算表!$E$13:$DA$78,15,FALSE)</f>
        <v>58000</v>
      </c>
      <c r="V15" s="154">
        <f>HLOOKUP(V1,概算表!$E$13:$DA$78,15,FALSE)</f>
        <v>176000</v>
      </c>
      <c r="W15" s="154">
        <f>HLOOKUP(W1,概算表!$E$13:$DA$78,15,FALSE)</f>
        <v>134000</v>
      </c>
      <c r="X15" s="154">
        <f>HLOOKUP(X1,概算表!$E$13:$DA$78,15,FALSE)</f>
        <v>28000</v>
      </c>
      <c r="Y15" s="154">
        <f>HLOOKUP(Y1,概算表!$E$13:$DA$78,15,FALSE)</f>
        <v>64000</v>
      </c>
      <c r="Z15" s="154">
        <f>HLOOKUP(Z1,概算表!$E$13:$DA$78,15,FALSE)</f>
        <v>34000</v>
      </c>
      <c r="AA15" s="154">
        <f>HLOOKUP(AA1,概算表!$E$13:$DA$78,15,FALSE)</f>
        <v>58000</v>
      </c>
      <c r="AB15" s="154">
        <f>HLOOKUP(AB1,概算表!$E$13:$DA$78,15,FALSE)</f>
        <v>76000</v>
      </c>
      <c r="AC15" s="154">
        <f>HLOOKUP(AC1,概算表!$E$13:$DA$78,15,FALSE)</f>
        <v>34000</v>
      </c>
      <c r="AD15" s="154">
        <f>HLOOKUP(AD1,概算表!$E$13:$DA$78,15,FALSE)</f>
        <v>40000</v>
      </c>
      <c r="AE15" s="154">
        <f>HLOOKUP(AE1,概算表!$E$13:$DA$78,15,FALSE)</f>
        <v>30000</v>
      </c>
      <c r="AF15" s="154">
        <f>HLOOKUP(AF1,概算表!$E$13:$DA$78,15,FALSE)</f>
        <v>32000</v>
      </c>
      <c r="AG15" s="154">
        <f>HLOOKUP(AG1,概算表!$E$13:$DA$78,15,FALSE)</f>
        <v>30000</v>
      </c>
      <c r="AH15" s="154">
        <f>HLOOKUP(AH1,概算表!$E$13:$DA$78,15,FALSE)</f>
        <v>28000</v>
      </c>
      <c r="AI15" s="154">
        <f>HLOOKUP(AI1,概算表!$E$13:$DA$78,15,FALSE)</f>
        <v>28000</v>
      </c>
      <c r="AJ15" s="154">
        <f>HLOOKUP(AJ1,概算表!$E$13:$DA$78,15,FALSE)</f>
        <v>24000</v>
      </c>
      <c r="AK15" s="154">
        <f>HLOOKUP(AK1,概算表!$E$13:$DA$78,15,FALSE)</f>
        <v>54000</v>
      </c>
      <c r="AL15" s="154">
        <f>HLOOKUP(AL1,概算表!$E$13:$DA$78,15,FALSE)</f>
        <v>34000</v>
      </c>
      <c r="AM15" s="154">
        <f>HLOOKUP(AM1,概算表!$E$13:$DA$78,15,FALSE)</f>
        <v>32000</v>
      </c>
      <c r="AN15" s="154">
        <f>HLOOKUP(AN1,概算表!$E$13:$DA$78,15,FALSE)</f>
        <v>32000</v>
      </c>
      <c r="AO15" s="154">
        <f>HLOOKUP(AO1,概算表!$E$13:$DA$78,15,FALSE)</f>
        <v>26000</v>
      </c>
      <c r="AP15" s="154">
        <f>HLOOKUP(AP1,概算表!$E$13:$DA$78,15,FALSE)</f>
        <v>34000</v>
      </c>
      <c r="AQ15" s="154">
        <f>HLOOKUP(AQ1,概算表!$E$13:$DA$78,15,FALSE)</f>
        <v>44000</v>
      </c>
      <c r="AR15" s="154">
        <f>HLOOKUP(AR1,概算表!$E$13:$DA$78,15,FALSE)</f>
        <v>36000</v>
      </c>
      <c r="AS15" s="154">
        <f>HLOOKUP(AS1,概算表!$E$13:$DA$78,15,FALSE)</f>
        <v>36000</v>
      </c>
      <c r="AT15" s="154">
        <f>HLOOKUP(AT1,概算表!$E$13:$DA$78,15,FALSE)</f>
        <v>70000</v>
      </c>
      <c r="AU15" s="154">
        <f>HLOOKUP(AU1,概算表!$E$13:$DA$78,15,FALSE)</f>
        <v>32000</v>
      </c>
      <c r="AV15" s="154">
        <f>HLOOKUP(AV1,概算表!$E$13:$DA$78,15,FALSE)</f>
        <v>28000</v>
      </c>
      <c r="AW15" s="154">
        <f>HLOOKUP(AW1,概算表!$E$13:$DA$78,15,FALSE)</f>
        <v>24000</v>
      </c>
      <c r="AX15" s="154">
        <f>HLOOKUP(AX1,概算表!$E$13:$DA$78,15,FALSE)</f>
        <v>30000</v>
      </c>
      <c r="AY15" s="154">
        <f>HLOOKUP(AY1,概算表!$E$13:$DA$78,15,FALSE)</f>
        <v>32000</v>
      </c>
      <c r="AZ15" s="154">
        <f>HLOOKUP(AZ1,概算表!$E$13:$DA$78,15,FALSE)</f>
        <v>34000</v>
      </c>
      <c r="BA15" s="154">
        <f>HLOOKUP(BA1,概算表!$E$13:$DA$78,15,FALSE)</f>
        <v>34000</v>
      </c>
      <c r="BB15" s="154">
        <f>HLOOKUP(BB1,概算表!$E$13:$DA$78,15,FALSE)</f>
        <v>24000</v>
      </c>
      <c r="BC15" s="154">
        <f>HLOOKUP(BC1,概算表!$E$13:$DA$78,15,FALSE)</f>
        <v>28000</v>
      </c>
      <c r="BD15" s="154">
        <f>HLOOKUP(BD1,概算表!$E$13:$DA$78,15,FALSE)</f>
        <v>28000</v>
      </c>
      <c r="BE15" s="154">
        <f>HLOOKUP(BE1,概算表!$E$13:$DA$78,15,FALSE)</f>
        <v>100000</v>
      </c>
      <c r="BF15" s="154">
        <f>HLOOKUP(BF1,概算表!$E$13:$DA$78,15,FALSE)</f>
        <v>36000</v>
      </c>
      <c r="BG15" s="154">
        <f>HLOOKUP(BG1,概算表!$E$13:$DA$78,15,FALSE)</f>
        <v>34000</v>
      </c>
      <c r="BH15" s="154">
        <f>HLOOKUP(BH1,概算表!$E$13:$DA$78,15,FALSE)</f>
        <v>26000</v>
      </c>
      <c r="BI15" s="154">
        <f>HLOOKUP(BI1,概算表!$E$13:$DA$78,15,FALSE)</f>
        <v>32000</v>
      </c>
      <c r="BJ15" s="154">
        <f>HLOOKUP(BJ1,概算表!$E$13:$DA$78,15,FALSE)</f>
        <v>32000</v>
      </c>
      <c r="BK15" s="154">
        <f>HLOOKUP(BK1,概算表!$E$13:$DA$78,15,FALSE)</f>
        <v>28000</v>
      </c>
      <c r="BL15" s="154">
        <f>HLOOKUP(BL1,概算表!$E$13:$DA$78,15,FALSE)</f>
        <v>70000</v>
      </c>
      <c r="BM15" s="154">
        <f>HLOOKUP(BM1,概算表!$E$13:$DA$78,15,FALSE)</f>
        <v>28000</v>
      </c>
      <c r="BN15" s="154">
        <f>HLOOKUP(BN1,概算表!$E$13:$DA$78,15,FALSE)</f>
        <v>32000</v>
      </c>
      <c r="BO15" s="154">
        <f>HLOOKUP(BO1,概算表!$E$13:$DA$78,15,FALSE)</f>
        <v>34000</v>
      </c>
      <c r="BP15" s="154">
        <f>HLOOKUP(BP1,概算表!$E$13:$DA$78,15,FALSE)</f>
        <v>28000</v>
      </c>
      <c r="BQ15" s="154">
        <f>HLOOKUP(BQ1,概算表!$E$13:$DA$78,15,FALSE)</f>
        <v>40000</v>
      </c>
      <c r="BR15" s="154">
        <f>HLOOKUP(BR1,概算表!$E$13:$DA$78,15,FALSE)</f>
        <v>28000</v>
      </c>
      <c r="BS15" s="154">
        <f>HLOOKUP(BS1,概算表!$E$13:$DA$78,15,FALSE)</f>
        <v>28000</v>
      </c>
      <c r="BT15" s="154">
        <f>HLOOKUP(BT1,概算表!$E$13:$DA$78,15,FALSE)</f>
        <v>28000</v>
      </c>
      <c r="BU15" s="154">
        <f>HLOOKUP(BU1,概算表!$E$13:$DA$78,15,FALSE)</f>
        <v>34000</v>
      </c>
      <c r="BV15" s="154">
        <f>HLOOKUP(BV1,概算表!$E$13:$DA$78,15,FALSE)</f>
        <v>34000</v>
      </c>
      <c r="BW15" s="154">
        <f>HLOOKUP(BW1,概算表!$E$13:$DA$78,15,FALSE)</f>
        <v>32000</v>
      </c>
      <c r="BX15" s="154">
        <f>HLOOKUP(BX1,概算表!$E$13:$DA$78,15,FALSE)</f>
        <v>26000</v>
      </c>
      <c r="BY15" s="154">
        <f>HLOOKUP(BY1,概算表!$E$13:$DA$78,15,FALSE)</f>
        <v>38000</v>
      </c>
      <c r="BZ15" s="154">
        <f>HLOOKUP(BZ1,概算表!$E$13:$DA$78,15,FALSE)</f>
        <v>32000</v>
      </c>
      <c r="CA15" s="154">
        <f>HLOOKUP(CA1,概算表!$E$13:$DA$78,15,FALSE)</f>
        <v>38000</v>
      </c>
      <c r="CB15" s="154">
        <f>HLOOKUP(CB1,概算表!$E$13:$DA$78,15,FALSE)</f>
        <v>26000</v>
      </c>
      <c r="CC15" s="154">
        <f>HLOOKUP(CC1,概算表!$E$13:$DA$78,15,FALSE)</f>
        <v>32000</v>
      </c>
      <c r="CD15" s="154">
        <f>HLOOKUP(CD1,概算表!$E$13:$DA$78,15,FALSE)</f>
        <v>30000</v>
      </c>
      <c r="CE15" s="154">
        <f>HLOOKUP(CE1,概算表!$E$13:$DA$78,15,FALSE)</f>
        <v>34000</v>
      </c>
      <c r="CF15" s="154">
        <f>HLOOKUP(CF1,概算表!$E$13:$DA$78,15,FALSE)</f>
        <v>38000</v>
      </c>
      <c r="CG15" s="154">
        <f>HLOOKUP(CG1,概算表!$E$13:$DA$78,15,FALSE)</f>
        <v>30000</v>
      </c>
      <c r="CH15" s="154">
        <f>HLOOKUP(CH1,概算表!$E$13:$DA$78,15,FALSE)</f>
        <v>32000</v>
      </c>
      <c r="CI15" s="154">
        <f>HLOOKUP(CI1,概算表!$E$13:$DA$78,15,FALSE)</f>
        <v>32000</v>
      </c>
      <c r="CJ15" s="154">
        <f>HLOOKUP(CJ1,概算表!$E$13:$DA$78,15,FALSE)</f>
        <v>44000</v>
      </c>
      <c r="CK15" s="154">
        <f>HLOOKUP(CK1,概算表!$E$13:$DA$78,15,FALSE)</f>
        <v>32000</v>
      </c>
      <c r="CL15" s="154">
        <f>HLOOKUP(CL1,概算表!$E$13:$DA$78,15,FALSE)</f>
        <v>34000</v>
      </c>
      <c r="CM15" s="154">
        <f>HLOOKUP(CM1,概算表!$E$13:$DA$78,15,FALSE)</f>
        <v>30000</v>
      </c>
      <c r="CN15" s="154">
        <f>HLOOKUP(CN1,概算表!$E$13:$DA$78,15,FALSE)</f>
        <v>32000</v>
      </c>
      <c r="CO15" s="154">
        <f>HLOOKUP(CO1,概算表!$E$13:$DA$78,15,FALSE)</f>
        <v>34000</v>
      </c>
      <c r="CP15" s="154">
        <f>HLOOKUP(CP1,概算表!$E$13:$DA$78,15,FALSE)</f>
        <v>32000</v>
      </c>
      <c r="CQ15" s="154">
        <f>HLOOKUP(CQ1,概算表!$E$13:$DA$78,15,FALSE)</f>
        <v>32000</v>
      </c>
      <c r="CR15" s="154">
        <f>HLOOKUP(CR1,概算表!$E$13:$DA$78,15,FALSE)</f>
        <v>34000</v>
      </c>
      <c r="CS15" s="154">
        <f>HLOOKUP(CS1,概算表!$E$13:$DA$78,15,FALSE)</f>
        <v>28000</v>
      </c>
      <c r="CT15" s="154">
        <f>HLOOKUP(CT1,概算表!$E$13:$DA$78,15,FALSE)</f>
        <v>34000</v>
      </c>
      <c r="CU15" s="154">
        <f>HLOOKUP(CU1,概算表!$E$13:$DA$78,15,FALSE)</f>
        <v>32000</v>
      </c>
      <c r="CV15" s="154">
        <f>HLOOKUP(CV1,概算表!$E$13:$DA$78,15,FALSE)</f>
        <v>32000</v>
      </c>
      <c r="CW15" s="154">
        <f>HLOOKUP(CW1,概算表!$E$13:$DA$78,15,FALSE)</f>
        <v>26000</v>
      </c>
      <c r="CX15" s="154">
        <f>HLOOKUP(CX1,概算表!$E$13:$DA$78,15,FALSE)</f>
        <v>32000</v>
      </c>
      <c r="CY15" s="154">
        <f>HLOOKUP(CY1,概算表!$E$13:$DA$78,15,FALSE)</f>
        <v>30000</v>
      </c>
      <c r="CZ15" s="154">
        <f>HLOOKUP(CZ1,概算表!$E$13:$DA$78,15,FALSE)</f>
        <v>98000</v>
      </c>
      <c r="DA15" s="154">
        <f>HLOOKUP(DA1,概算表!$E$13:$DA$78,15,FALSE)</f>
        <v>36000</v>
      </c>
    </row>
    <row r="16" spans="1:105">
      <c r="A16" s="311"/>
      <c r="B16" s="11" t="s">
        <v>134</v>
      </c>
      <c r="C16" s="12" t="s">
        <v>135</v>
      </c>
      <c r="D16" s="261"/>
      <c r="E16" s="154">
        <f>HLOOKUP(E1,概算表!$E$13:$DA$78,16,FALSE)</f>
        <v>60000</v>
      </c>
      <c r="F16" s="154">
        <f>HLOOKUP(F1,概算表!$E$13:$DA$78,16,FALSE)</f>
        <v>94000</v>
      </c>
      <c r="G16" s="154">
        <f>HLOOKUP(G1,概算表!$E$13:$DA$78,16,FALSE)</f>
        <v>0</v>
      </c>
      <c r="H16" s="154">
        <f>HLOOKUP(H1,概算表!$E$13:$DA$78,16,FALSE)</f>
        <v>96000</v>
      </c>
      <c r="I16" s="154">
        <f>HLOOKUP(I1,概算表!$E$13:$DA$78,16,FALSE)</f>
        <v>96000</v>
      </c>
      <c r="J16" s="154">
        <f>HLOOKUP(J1,概算表!$E$13:$DA$78,16,FALSE)</f>
        <v>164000</v>
      </c>
      <c r="K16" s="154">
        <f>HLOOKUP(K1,概算表!$E$13:$DA$78,16,FALSE)</f>
        <v>63000</v>
      </c>
      <c r="L16" s="154">
        <f>HLOOKUP(L1,概算表!$E$13:$DA$78,16,FALSE)</f>
        <v>96000</v>
      </c>
      <c r="M16" s="154">
        <f>HLOOKUP(M1,概算表!$E$13:$DA$78,16,FALSE)</f>
        <v>0</v>
      </c>
      <c r="N16" s="154">
        <f>HLOOKUP(N1,概算表!$E$13:$DA$78,16,FALSE)</f>
        <v>98000</v>
      </c>
      <c r="O16" s="154">
        <f>HLOOKUP(O1,概算表!$E$13:$DA$78,16,FALSE)</f>
        <v>94000</v>
      </c>
      <c r="P16" s="154">
        <f>HLOOKUP(P1,概算表!$E$13:$DA$78,16,FALSE)</f>
        <v>96000</v>
      </c>
      <c r="Q16" s="154">
        <f>HLOOKUP(Q1,概算表!$E$13:$DA$78,16,FALSE)</f>
        <v>0</v>
      </c>
      <c r="R16" s="154">
        <f>HLOOKUP(R1,概算表!$E$13:$DA$78,16,FALSE)</f>
        <v>96000</v>
      </c>
      <c r="S16" s="154">
        <f>HLOOKUP(S1,概算表!$E$13:$DA$78,16,FALSE)</f>
        <v>96000</v>
      </c>
      <c r="T16" s="154">
        <f>HLOOKUP(T1,概算表!$E$13:$DA$78,16,FALSE)</f>
        <v>96000</v>
      </c>
      <c r="U16" s="154">
        <f>HLOOKUP(U1,概算表!$E$13:$DA$78,16,FALSE)</f>
        <v>96000</v>
      </c>
      <c r="V16" s="154">
        <f>HLOOKUP(V1,概算表!$E$13:$DA$78,16,FALSE)</f>
        <v>0</v>
      </c>
      <c r="W16" s="154">
        <f>HLOOKUP(W1,概算表!$E$13:$DA$78,16,FALSE)</f>
        <v>0</v>
      </c>
      <c r="X16" s="154">
        <f>HLOOKUP(X1,概算表!$E$13:$DA$78,16,FALSE)</f>
        <v>96000</v>
      </c>
      <c r="Y16" s="154">
        <f>HLOOKUP(Y1,概算表!$E$13:$DA$78,16,FALSE)</f>
        <v>0</v>
      </c>
      <c r="Z16" s="154">
        <f>HLOOKUP(Z1,概算表!$E$13:$DA$78,16,FALSE)</f>
        <v>90000</v>
      </c>
      <c r="AA16" s="154">
        <f>HLOOKUP(AA1,概算表!$E$13:$DA$78,16,FALSE)</f>
        <v>96000</v>
      </c>
      <c r="AB16" s="154">
        <f>HLOOKUP(AB1,概算表!$E$13:$DA$78,16,FALSE)</f>
        <v>74000</v>
      </c>
      <c r="AC16" s="154">
        <f>HLOOKUP(AC1,概算表!$E$13:$DA$78,16,FALSE)</f>
        <v>96000</v>
      </c>
      <c r="AD16" s="154">
        <f>HLOOKUP(AD1,概算表!$E$13:$DA$78,16,FALSE)</f>
        <v>84000</v>
      </c>
      <c r="AE16" s="154">
        <f>HLOOKUP(AE1,概算表!$E$13:$DA$78,16,FALSE)</f>
        <v>96000</v>
      </c>
      <c r="AF16" s="154">
        <f>HLOOKUP(AF1,概算表!$E$13:$DA$78,16,FALSE)</f>
        <v>96000</v>
      </c>
      <c r="AG16" s="154">
        <f>HLOOKUP(AG1,概算表!$E$13:$DA$78,16,FALSE)</f>
        <v>164000</v>
      </c>
      <c r="AH16" s="154">
        <f>HLOOKUP(AH1,概算表!$E$13:$DA$78,16,FALSE)</f>
        <v>36000</v>
      </c>
      <c r="AI16" s="154">
        <f>HLOOKUP(AI1,概算表!$E$13:$DA$78,16,FALSE)</f>
        <v>0</v>
      </c>
      <c r="AJ16" s="154">
        <f>HLOOKUP(AJ1,概算表!$E$13:$DA$78,16,FALSE)</f>
        <v>96000</v>
      </c>
      <c r="AK16" s="154">
        <f>HLOOKUP(AK1,概算表!$E$13:$DA$78,16,FALSE)</f>
        <v>0</v>
      </c>
      <c r="AL16" s="154">
        <f>HLOOKUP(AL1,概算表!$E$13:$DA$78,16,FALSE)</f>
        <v>96000</v>
      </c>
      <c r="AM16" s="154">
        <f>HLOOKUP(AM1,概算表!$E$13:$DA$78,16,FALSE)</f>
        <v>0</v>
      </c>
      <c r="AN16" s="154">
        <f>HLOOKUP(AN1,概算表!$E$13:$DA$78,16,FALSE)</f>
        <v>96000</v>
      </c>
      <c r="AO16" s="154">
        <f>HLOOKUP(AO1,概算表!$E$13:$DA$78,16,FALSE)</f>
        <v>0</v>
      </c>
      <c r="AP16" s="154">
        <f>HLOOKUP(AP1,概算表!$E$13:$DA$78,16,FALSE)</f>
        <v>0</v>
      </c>
      <c r="AQ16" s="154">
        <f>HLOOKUP(AQ1,概算表!$E$13:$DA$78,16,FALSE)</f>
        <v>0</v>
      </c>
      <c r="AR16" s="154">
        <f>HLOOKUP(AR1,概算表!$E$13:$DA$78,16,FALSE)</f>
        <v>0</v>
      </c>
      <c r="AS16" s="154">
        <f>HLOOKUP(AS1,概算表!$E$13:$DA$78,16,FALSE)</f>
        <v>0</v>
      </c>
      <c r="AT16" s="154">
        <f>HLOOKUP(AT1,概算表!$E$13:$DA$78,16,FALSE)</f>
        <v>109000</v>
      </c>
      <c r="AU16" s="154">
        <f>HLOOKUP(AU1,概算表!$E$13:$DA$78,16,FALSE)</f>
        <v>124000</v>
      </c>
      <c r="AV16" s="154">
        <f>HLOOKUP(AV1,概算表!$E$13:$DA$78,16,FALSE)</f>
        <v>0</v>
      </c>
      <c r="AW16" s="154">
        <f>HLOOKUP(AW1,概算表!$E$13:$DA$78,16,FALSE)</f>
        <v>96000</v>
      </c>
      <c r="AX16" s="154">
        <f>HLOOKUP(AX1,概算表!$E$13:$DA$78,16,FALSE)</f>
        <v>96000</v>
      </c>
      <c r="AY16" s="154">
        <f>HLOOKUP(AY1,概算表!$E$13:$DA$78,16,FALSE)</f>
        <v>0</v>
      </c>
      <c r="AZ16" s="154">
        <f>HLOOKUP(AZ1,概算表!$E$13:$DA$78,16,FALSE)</f>
        <v>0</v>
      </c>
      <c r="BA16" s="154">
        <f>HLOOKUP(BA1,概算表!$E$13:$DA$78,16,FALSE)</f>
        <v>0</v>
      </c>
      <c r="BB16" s="154">
        <f>HLOOKUP(BB1,概算表!$E$13:$DA$78,16,FALSE)</f>
        <v>76000</v>
      </c>
      <c r="BC16" s="154">
        <f>HLOOKUP(BC1,概算表!$E$13:$DA$78,16,FALSE)</f>
        <v>96000</v>
      </c>
      <c r="BD16" s="154">
        <f>HLOOKUP(BD1,概算表!$E$13:$DA$78,16,FALSE)</f>
        <v>96000</v>
      </c>
      <c r="BE16" s="154">
        <f>HLOOKUP(BE1,概算表!$E$13:$DA$78,16,FALSE)</f>
        <v>0</v>
      </c>
      <c r="BF16" s="154">
        <f>HLOOKUP(BF1,概算表!$E$13:$DA$78,16,FALSE)</f>
        <v>56000</v>
      </c>
      <c r="BG16" s="154">
        <f>HLOOKUP(BG1,概算表!$E$13:$DA$78,16,FALSE)</f>
        <v>96000</v>
      </c>
      <c r="BH16" s="154">
        <f>HLOOKUP(BH1,概算表!$E$13:$DA$78,16,FALSE)</f>
        <v>96000</v>
      </c>
      <c r="BI16" s="154">
        <f>HLOOKUP(BI1,概算表!$E$13:$DA$78,16,FALSE)</f>
        <v>96000</v>
      </c>
      <c r="BJ16" s="154">
        <f>HLOOKUP(BJ1,概算表!$E$13:$DA$78,16,FALSE)</f>
        <v>0</v>
      </c>
      <c r="BK16" s="154">
        <f>HLOOKUP(BK1,概算表!$E$13:$DA$78,16,FALSE)</f>
        <v>0</v>
      </c>
      <c r="BL16" s="154">
        <f>HLOOKUP(BL1,概算表!$E$13:$DA$78,16,FALSE)</f>
        <v>96000</v>
      </c>
      <c r="BM16" s="154">
        <f>HLOOKUP(BM1,概算表!$E$13:$DA$78,16,FALSE)</f>
        <v>0</v>
      </c>
      <c r="BN16" s="154">
        <f>HLOOKUP(BN1,概算表!$E$13:$DA$78,16,FALSE)</f>
        <v>96000</v>
      </c>
      <c r="BO16" s="154">
        <f>HLOOKUP(BO1,概算表!$E$13:$DA$78,16,FALSE)</f>
        <v>96000</v>
      </c>
      <c r="BP16" s="154">
        <f>HLOOKUP(BP1,概算表!$E$13:$DA$78,16,FALSE)</f>
        <v>96000</v>
      </c>
      <c r="BQ16" s="154">
        <f>HLOOKUP(BQ1,概算表!$E$13:$DA$78,16,FALSE)</f>
        <v>0</v>
      </c>
      <c r="BR16" s="154">
        <f>HLOOKUP(BR1,概算表!$E$13:$DA$78,16,FALSE)</f>
        <v>0</v>
      </c>
      <c r="BS16" s="154">
        <f>HLOOKUP(BS1,概算表!$E$13:$DA$78,16,FALSE)</f>
        <v>0</v>
      </c>
      <c r="BT16" s="154">
        <f>HLOOKUP(BT1,概算表!$E$13:$DA$78,16,FALSE)</f>
        <v>84000</v>
      </c>
      <c r="BU16" s="154">
        <f>HLOOKUP(BU1,概算表!$E$13:$DA$78,16,FALSE)</f>
        <v>96000</v>
      </c>
      <c r="BV16" s="154">
        <f>HLOOKUP(BV1,概算表!$E$13:$DA$78,16,FALSE)</f>
        <v>0</v>
      </c>
      <c r="BW16" s="154">
        <f>HLOOKUP(BW1,概算表!$E$13:$DA$78,16,FALSE)</f>
        <v>0</v>
      </c>
      <c r="BX16" s="154">
        <f>HLOOKUP(BX1,概算表!$E$13:$DA$78,16,FALSE)</f>
        <v>105000</v>
      </c>
      <c r="BY16" s="154">
        <f>HLOOKUP(BY1,概算表!$E$13:$DA$78,16,FALSE)</f>
        <v>90000</v>
      </c>
      <c r="BZ16" s="154">
        <f>HLOOKUP(BZ1,概算表!$E$13:$DA$78,16,FALSE)</f>
        <v>72000</v>
      </c>
      <c r="CA16" s="154">
        <f>HLOOKUP(CA1,概算表!$E$13:$DA$78,16,FALSE)</f>
        <v>84000</v>
      </c>
      <c r="CB16" s="154">
        <f>HLOOKUP(CB1,概算表!$E$13:$DA$78,16,FALSE)</f>
        <v>96000</v>
      </c>
      <c r="CC16" s="154">
        <f>HLOOKUP(CC1,概算表!$E$13:$DA$78,16,FALSE)</f>
        <v>96000</v>
      </c>
      <c r="CD16" s="154">
        <f>HLOOKUP(CD1,概算表!$E$13:$DA$78,16,FALSE)</f>
        <v>48000</v>
      </c>
      <c r="CE16" s="154">
        <f>HLOOKUP(CE1,概算表!$E$13:$DA$78,16,FALSE)</f>
        <v>72000</v>
      </c>
      <c r="CF16" s="154">
        <f>HLOOKUP(CF1,概算表!$E$13:$DA$78,16,FALSE)</f>
        <v>100000</v>
      </c>
      <c r="CG16" s="154">
        <f>HLOOKUP(CG1,概算表!$E$13:$DA$78,16,FALSE)</f>
        <v>72000</v>
      </c>
      <c r="CH16" s="154">
        <f>HLOOKUP(CH1,概算表!$E$13:$DA$78,16,FALSE)</f>
        <v>84000</v>
      </c>
      <c r="CI16" s="154">
        <f>HLOOKUP(CI1,概算表!$E$13:$DA$78,16,FALSE)</f>
        <v>78000</v>
      </c>
      <c r="CJ16" s="154">
        <f>HLOOKUP(CJ1,概算表!$E$13:$DA$78,16,FALSE)</f>
        <v>164000</v>
      </c>
      <c r="CK16" s="154">
        <f>HLOOKUP(CK1,概算表!$E$13:$DA$78,16,FALSE)</f>
        <v>96000</v>
      </c>
      <c r="CL16" s="154">
        <f>HLOOKUP(CL1,概算表!$E$13:$DA$78,16,FALSE)</f>
        <v>0</v>
      </c>
      <c r="CM16" s="154">
        <f>HLOOKUP(CM1,概算表!$E$13:$DA$78,16,FALSE)</f>
        <v>96000</v>
      </c>
      <c r="CN16" s="154">
        <f>HLOOKUP(CN1,概算表!$E$13:$DA$78,16,FALSE)</f>
        <v>96000</v>
      </c>
      <c r="CO16" s="154">
        <f>HLOOKUP(CO1,概算表!$E$13:$DA$78,16,FALSE)</f>
        <v>105000</v>
      </c>
      <c r="CP16" s="154">
        <f>HLOOKUP(CP1,概算表!$E$13:$DA$78,16,FALSE)</f>
        <v>164000</v>
      </c>
      <c r="CQ16" s="154">
        <f>HLOOKUP(CQ1,概算表!$E$13:$DA$78,16,FALSE)</f>
        <v>96000</v>
      </c>
      <c r="CR16" s="154">
        <f>HLOOKUP(CR1,概算表!$E$13:$DA$78,16,FALSE)</f>
        <v>0</v>
      </c>
      <c r="CS16" s="154">
        <f>HLOOKUP(CS1,概算表!$E$13:$DA$78,16,FALSE)</f>
        <v>96000</v>
      </c>
      <c r="CT16" s="154">
        <f>HLOOKUP(CT1,概算表!$E$13:$DA$78,16,FALSE)</f>
        <v>0</v>
      </c>
      <c r="CU16" s="154">
        <f>HLOOKUP(CU1,概算表!$E$13:$DA$78,16,FALSE)</f>
        <v>96000</v>
      </c>
      <c r="CV16" s="154">
        <f>HLOOKUP(CV1,概算表!$E$13:$DA$78,16,FALSE)</f>
        <v>164000</v>
      </c>
      <c r="CW16" s="154">
        <f>HLOOKUP(CW1,概算表!$E$13:$DA$78,16,FALSE)</f>
        <v>96000</v>
      </c>
      <c r="CX16" s="154">
        <f>HLOOKUP(CX1,概算表!$E$13:$DA$78,16,FALSE)</f>
        <v>0</v>
      </c>
      <c r="CY16" s="154">
        <f>HLOOKUP(CY1,概算表!$E$13:$DA$78,16,FALSE)</f>
        <v>164000</v>
      </c>
      <c r="CZ16" s="154">
        <f>HLOOKUP(CZ1,概算表!$E$13:$DA$78,16,FALSE)</f>
        <v>96000</v>
      </c>
      <c r="DA16" s="154">
        <f>HLOOKUP(DA1,概算表!$E$13:$DA$78,16,FALSE)</f>
        <v>0</v>
      </c>
    </row>
    <row r="17" spans="1:105">
      <c r="A17" s="311"/>
      <c r="B17" s="11" t="s">
        <v>136</v>
      </c>
      <c r="C17" s="12">
        <v>291</v>
      </c>
      <c r="D17" s="261"/>
      <c r="E17" s="154">
        <f>HLOOKUP(E1,概算表!$E$13:$DA$78,17,FALSE)</f>
        <v>53000</v>
      </c>
      <c r="F17" s="154">
        <f>HLOOKUP(F1,概算表!$E$13:$DA$78,17,FALSE)</f>
        <v>98000</v>
      </c>
      <c r="G17" s="154">
        <f>HLOOKUP(G1,概算表!$E$13:$DA$78,17,FALSE)</f>
        <v>64000</v>
      </c>
      <c r="H17" s="154">
        <f>HLOOKUP(H1,概算表!$E$13:$DA$78,17,FALSE)</f>
        <v>57000</v>
      </c>
      <c r="I17" s="154">
        <f>HLOOKUP(I1,概算表!$E$13:$DA$78,17,FALSE)</f>
        <v>72000</v>
      </c>
      <c r="J17" s="154">
        <f>HLOOKUP(J1,概算表!$E$13:$DA$78,17,FALSE)</f>
        <v>43000</v>
      </c>
      <c r="K17" s="154">
        <f>HLOOKUP(K1,概算表!$E$13:$DA$78,17,FALSE)</f>
        <v>42000</v>
      </c>
      <c r="L17" s="154">
        <f>HLOOKUP(L1,概算表!$E$13:$DA$78,17,FALSE)</f>
        <v>53000</v>
      </c>
      <c r="M17" s="154">
        <f>HLOOKUP(M1,概算表!$E$13:$DA$78,17,FALSE)</f>
        <v>58000</v>
      </c>
      <c r="N17" s="154">
        <f>HLOOKUP(N1,概算表!$E$13:$DA$78,17,FALSE)</f>
        <v>43000</v>
      </c>
      <c r="O17" s="154">
        <f>HLOOKUP(O1,概算表!$E$13:$DA$78,17,FALSE)</f>
        <v>65000</v>
      </c>
      <c r="P17" s="154">
        <f>HLOOKUP(P1,概算表!$E$13:$DA$78,17,FALSE)</f>
        <v>43000</v>
      </c>
      <c r="Q17" s="154">
        <f>HLOOKUP(Q1,概算表!$E$13:$DA$78,17,FALSE)</f>
        <v>55000</v>
      </c>
      <c r="R17" s="154">
        <f>HLOOKUP(R1,概算表!$E$13:$DA$78,17,FALSE)</f>
        <v>61000</v>
      </c>
      <c r="S17" s="154">
        <f>HLOOKUP(S1,概算表!$E$13:$DA$78,17,FALSE)</f>
        <v>44000</v>
      </c>
      <c r="T17" s="154">
        <f>HLOOKUP(T1,概算表!$E$13:$DA$78,17,FALSE)</f>
        <v>42000</v>
      </c>
      <c r="U17" s="154">
        <f>HLOOKUP(U1,概算表!$E$13:$DA$78,17,FALSE)</f>
        <v>52000</v>
      </c>
      <c r="V17" s="154">
        <f>HLOOKUP(V1,概算表!$E$13:$DA$78,17,FALSE)</f>
        <v>72000</v>
      </c>
      <c r="W17" s="154">
        <f>HLOOKUP(W1,概算表!$E$13:$DA$78,17,FALSE)</f>
        <v>73000</v>
      </c>
      <c r="X17" s="154">
        <f>HLOOKUP(X1,概算表!$E$13:$DA$78,17,FALSE)</f>
        <v>44000</v>
      </c>
      <c r="Y17" s="154">
        <f>HLOOKUP(Y1,概算表!$E$13:$DA$78,17,FALSE)</f>
        <v>52000</v>
      </c>
      <c r="Z17" s="154">
        <f>HLOOKUP(Z1,概算表!$E$13:$DA$78,17,FALSE)</f>
        <v>43000</v>
      </c>
      <c r="AA17" s="154">
        <f>HLOOKUP(AA1,概算表!$E$13:$DA$78,17,FALSE)</f>
        <v>53000</v>
      </c>
      <c r="AB17" s="154">
        <f>HLOOKUP(AB1,概算表!$E$13:$DA$78,17,FALSE)</f>
        <v>56000</v>
      </c>
      <c r="AC17" s="154">
        <f>HLOOKUP(AC1,概算表!$E$13:$DA$78,17,FALSE)</f>
        <v>42000</v>
      </c>
      <c r="AD17" s="154">
        <f>HLOOKUP(AD1,概算表!$E$13:$DA$78,17,FALSE)</f>
        <v>46000</v>
      </c>
      <c r="AE17" s="154">
        <f>HLOOKUP(AE1,概算表!$E$13:$DA$78,17,FALSE)</f>
        <v>42000</v>
      </c>
      <c r="AF17" s="154">
        <f>HLOOKUP(AF1,概算表!$E$13:$DA$78,17,FALSE)</f>
        <v>43000</v>
      </c>
      <c r="AG17" s="154">
        <f>HLOOKUP(AG1,概算表!$E$13:$DA$78,17,FALSE)</f>
        <v>44000</v>
      </c>
      <c r="AH17" s="154">
        <f>HLOOKUP(AH1,概算表!$E$13:$DA$78,17,FALSE)</f>
        <v>42000</v>
      </c>
      <c r="AI17" s="154">
        <f>HLOOKUP(AI1,概算表!$E$13:$DA$78,17,FALSE)</f>
        <v>43000</v>
      </c>
      <c r="AJ17" s="154">
        <f>HLOOKUP(AJ1,概算表!$E$13:$DA$78,17,FALSE)</f>
        <v>41000</v>
      </c>
      <c r="AK17" s="154">
        <f>HLOOKUP(AK1,概算表!$E$13:$DA$78,17,FALSE)</f>
        <v>50000</v>
      </c>
      <c r="AL17" s="154">
        <f>HLOOKUP(AL1,概算表!$E$13:$DA$78,17,FALSE)</f>
        <v>43000</v>
      </c>
      <c r="AM17" s="154">
        <f>HLOOKUP(AM1,概算表!$E$13:$DA$78,17,FALSE)</f>
        <v>43000</v>
      </c>
      <c r="AN17" s="154">
        <f>HLOOKUP(AN1,概算表!$E$13:$DA$78,17,FALSE)</f>
        <v>43000</v>
      </c>
      <c r="AO17" s="154">
        <f>HLOOKUP(AO1,概算表!$E$13:$DA$78,17,FALSE)</f>
        <v>42000</v>
      </c>
      <c r="AP17" s="154">
        <f>HLOOKUP(AP1,概算表!$E$13:$DA$78,17,FALSE)</f>
        <v>42000</v>
      </c>
      <c r="AQ17" s="154">
        <f>HLOOKUP(AQ1,概算表!$E$13:$DA$78,17,FALSE)</f>
        <v>46000</v>
      </c>
      <c r="AR17" s="154">
        <f>HLOOKUP(AR1,概算表!$E$13:$DA$78,17,FALSE)</f>
        <v>43000</v>
      </c>
      <c r="AS17" s="154">
        <f>HLOOKUP(AS1,概算表!$E$13:$DA$78,17,FALSE)</f>
        <v>44000</v>
      </c>
      <c r="AT17" s="154">
        <f>HLOOKUP(AT1,概算表!$E$13:$DA$78,17,FALSE)</f>
        <v>54000</v>
      </c>
      <c r="AU17" s="154">
        <f>HLOOKUP(AU1,概算表!$E$13:$DA$78,17,FALSE)</f>
        <v>43000</v>
      </c>
      <c r="AV17" s="154">
        <f>HLOOKUP(AV1,概算表!$E$13:$DA$78,17,FALSE)</f>
        <v>42000</v>
      </c>
      <c r="AW17" s="154">
        <f>HLOOKUP(AW1,概算表!$E$13:$DA$78,17,FALSE)</f>
        <v>41000</v>
      </c>
      <c r="AX17" s="154">
        <f>HLOOKUP(AX1,概算表!$E$13:$DA$78,17,FALSE)</f>
        <v>43000</v>
      </c>
      <c r="AY17" s="154">
        <f>HLOOKUP(AY1,概算表!$E$13:$DA$78,17,FALSE)</f>
        <v>43000</v>
      </c>
      <c r="AZ17" s="154">
        <f>HLOOKUP(AZ1,概算表!$E$13:$DA$78,17,FALSE)</f>
        <v>43000</v>
      </c>
      <c r="BA17" s="154">
        <f>HLOOKUP(BA1,概算表!$E$13:$DA$78,17,FALSE)</f>
        <v>44000</v>
      </c>
      <c r="BB17" s="154">
        <f>HLOOKUP(BB1,概算表!$E$13:$DA$78,17,FALSE)</f>
        <v>41000</v>
      </c>
      <c r="BC17" s="154">
        <f>HLOOKUP(BC1,概算表!$E$13:$DA$78,17,FALSE)</f>
        <v>43000</v>
      </c>
      <c r="BD17" s="154">
        <f>HLOOKUP(BD1,概算表!$E$13:$DA$78,17,FALSE)</f>
        <v>43000</v>
      </c>
      <c r="BE17" s="154">
        <f>HLOOKUP(BE1,概算表!$E$13:$DA$78,17,FALSE)</f>
        <v>78000</v>
      </c>
      <c r="BF17" s="154">
        <f>HLOOKUP(BF1,概算表!$E$13:$DA$78,17,FALSE)</f>
        <v>43000</v>
      </c>
      <c r="BG17" s="154">
        <f>HLOOKUP(BG1,概算表!$E$13:$DA$78,17,FALSE)</f>
        <v>43000</v>
      </c>
      <c r="BH17" s="154">
        <f>HLOOKUP(BH1,概算表!$E$13:$DA$78,17,FALSE)</f>
        <v>42000</v>
      </c>
      <c r="BI17" s="154">
        <f>HLOOKUP(BI1,概算表!$E$13:$DA$78,17,FALSE)</f>
        <v>43000</v>
      </c>
      <c r="BJ17" s="154">
        <f>HLOOKUP(BJ1,概算表!$E$13:$DA$78,17,FALSE)</f>
        <v>43000</v>
      </c>
      <c r="BK17" s="154">
        <f>HLOOKUP(BK1,概算表!$E$13:$DA$78,17,FALSE)</f>
        <v>42000</v>
      </c>
      <c r="BL17" s="154">
        <f>HLOOKUP(BL1,概算表!$E$13:$DA$78,17,FALSE)</f>
        <v>54000</v>
      </c>
      <c r="BM17" s="154">
        <f>HLOOKUP(BM1,概算表!$E$13:$DA$78,17,FALSE)</f>
        <v>43000</v>
      </c>
      <c r="BN17" s="154">
        <f>HLOOKUP(BN1,概算表!$E$13:$DA$78,17,FALSE)</f>
        <v>43000</v>
      </c>
      <c r="BO17" s="154">
        <f>HLOOKUP(BO1,概算表!$E$13:$DA$78,17,FALSE)</f>
        <v>43000</v>
      </c>
      <c r="BP17" s="154">
        <f>HLOOKUP(BP1,概算表!$E$13:$DA$78,17,FALSE)</f>
        <v>43000</v>
      </c>
      <c r="BQ17" s="154">
        <f>HLOOKUP(BQ1,概算表!$E$13:$DA$78,17,FALSE)</f>
        <v>45000</v>
      </c>
      <c r="BR17" s="154">
        <f>HLOOKUP(BR1,概算表!$E$13:$DA$78,17,FALSE)</f>
        <v>42000</v>
      </c>
      <c r="BS17" s="154">
        <f>HLOOKUP(BS1,概算表!$E$13:$DA$78,17,FALSE)</f>
        <v>43000</v>
      </c>
      <c r="BT17" s="154">
        <f>HLOOKUP(BT1,概算表!$E$13:$DA$78,17,FALSE)</f>
        <v>43000</v>
      </c>
      <c r="BU17" s="154">
        <f>HLOOKUP(BU1,概算表!$E$13:$DA$78,17,FALSE)</f>
        <v>43000</v>
      </c>
      <c r="BV17" s="154">
        <f>HLOOKUP(BV1,概算表!$E$13:$DA$78,17,FALSE)</f>
        <v>43000</v>
      </c>
      <c r="BW17" s="154">
        <f>HLOOKUP(BW1,概算表!$E$13:$DA$78,17,FALSE)</f>
        <v>43000</v>
      </c>
      <c r="BX17" s="154">
        <f>HLOOKUP(BX1,概算表!$E$13:$DA$78,17,FALSE)</f>
        <v>42000</v>
      </c>
      <c r="BY17" s="154">
        <f>HLOOKUP(BY1,概算表!$E$13:$DA$78,17,FALSE)</f>
        <v>45000</v>
      </c>
      <c r="BZ17" s="154">
        <f>HLOOKUP(BZ1,概算表!$E$13:$DA$78,17,FALSE)</f>
        <v>43000</v>
      </c>
      <c r="CA17" s="154">
        <f>HLOOKUP(CA1,概算表!$E$13:$DA$78,17,FALSE)</f>
        <v>44000</v>
      </c>
      <c r="CB17" s="154">
        <f>HLOOKUP(CB1,概算表!$E$13:$DA$78,17,FALSE)</f>
        <v>42000</v>
      </c>
      <c r="CC17" s="154">
        <f>HLOOKUP(CC1,概算表!$E$13:$DA$78,17,FALSE)</f>
        <v>43000</v>
      </c>
      <c r="CD17" s="154">
        <f>HLOOKUP(CD1,概算表!$E$13:$DA$78,17,FALSE)</f>
        <v>43000</v>
      </c>
      <c r="CE17" s="154">
        <f>HLOOKUP(CE1,概算表!$E$13:$DA$78,17,FALSE)</f>
        <v>43000</v>
      </c>
      <c r="CF17" s="154">
        <f>HLOOKUP(CF1,概算表!$E$13:$DA$78,17,FALSE)</f>
        <v>43000</v>
      </c>
      <c r="CG17" s="154">
        <f>HLOOKUP(CG1,概算表!$E$13:$DA$78,17,FALSE)</f>
        <v>43000</v>
      </c>
      <c r="CH17" s="154">
        <f>HLOOKUP(CH1,概算表!$E$13:$DA$78,17,FALSE)</f>
        <v>43000</v>
      </c>
      <c r="CI17" s="154">
        <f>HLOOKUP(CI1,概算表!$E$13:$DA$78,17,FALSE)</f>
        <v>42000</v>
      </c>
      <c r="CJ17" s="154">
        <f>HLOOKUP(CJ1,概算表!$E$13:$DA$78,17,FALSE)</f>
        <v>45000</v>
      </c>
      <c r="CK17" s="154">
        <f>HLOOKUP(CK1,概算表!$E$13:$DA$78,17,FALSE)</f>
        <v>43000</v>
      </c>
      <c r="CL17" s="154">
        <f>HLOOKUP(CL1,概算表!$E$13:$DA$78,17,FALSE)</f>
        <v>43000</v>
      </c>
      <c r="CM17" s="154">
        <f>HLOOKUP(CM1,概算表!$E$13:$DA$78,17,FALSE)</f>
        <v>42000</v>
      </c>
      <c r="CN17" s="154">
        <f>HLOOKUP(CN1,概算表!$E$13:$DA$78,17,FALSE)</f>
        <v>43000</v>
      </c>
      <c r="CO17" s="154">
        <f>HLOOKUP(CO1,概算表!$E$13:$DA$78,17,FALSE)</f>
        <v>43000</v>
      </c>
      <c r="CP17" s="154">
        <f>HLOOKUP(CP1,概算表!$E$13:$DA$78,17,FALSE)</f>
        <v>43000</v>
      </c>
      <c r="CQ17" s="154">
        <f>HLOOKUP(CQ1,概算表!$E$13:$DA$78,17,FALSE)</f>
        <v>42000</v>
      </c>
      <c r="CR17" s="154">
        <f>HLOOKUP(CR1,概算表!$E$13:$DA$78,17,FALSE)</f>
        <v>43000</v>
      </c>
      <c r="CS17" s="154">
        <f>HLOOKUP(CS1,概算表!$E$13:$DA$78,17,FALSE)</f>
        <v>43000</v>
      </c>
      <c r="CT17" s="154">
        <f>HLOOKUP(CT1,概算表!$E$13:$DA$78,17,FALSE)</f>
        <v>43000</v>
      </c>
      <c r="CU17" s="154">
        <f>HLOOKUP(CU1,概算表!$E$13:$DA$78,17,FALSE)</f>
        <v>43000</v>
      </c>
      <c r="CV17" s="154">
        <f>HLOOKUP(CV1,概算表!$E$13:$DA$78,17,FALSE)</f>
        <v>42000</v>
      </c>
      <c r="CW17" s="154">
        <f>HLOOKUP(CW1,概算表!$E$13:$DA$78,17,FALSE)</f>
        <v>42000</v>
      </c>
      <c r="CX17" s="154">
        <f>HLOOKUP(CX1,概算表!$E$13:$DA$78,17,FALSE)</f>
        <v>42000</v>
      </c>
      <c r="CY17" s="154">
        <f>HLOOKUP(CY1,概算表!$E$13:$DA$78,17,FALSE)</f>
        <v>42000</v>
      </c>
      <c r="CZ17" s="154">
        <f>HLOOKUP(CZ1,概算表!$E$13:$DA$78,17,FALSE)</f>
        <v>61000</v>
      </c>
      <c r="DA17" s="154">
        <f>HLOOKUP(DA1,概算表!$E$13:$DA$78,17,FALSE)</f>
        <v>42000</v>
      </c>
    </row>
    <row r="18" spans="1:105">
      <c r="A18" s="311"/>
      <c r="B18" s="11"/>
      <c r="C18" s="12"/>
      <c r="D18" s="261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4"/>
      <c r="BN18" s="154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4"/>
      <c r="BZ18" s="154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4"/>
      <c r="CL18" s="154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4"/>
      <c r="CX18" s="154"/>
      <c r="CY18" s="154"/>
      <c r="CZ18" s="154"/>
      <c r="DA18" s="154"/>
    </row>
    <row r="19" spans="1:105">
      <c r="A19" s="311"/>
      <c r="B19" s="11"/>
      <c r="C19" s="12"/>
      <c r="D19" s="261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4"/>
      <c r="BN19" s="154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4"/>
      <c r="BZ19" s="154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4"/>
      <c r="CL19" s="154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4"/>
      <c r="CX19" s="154"/>
      <c r="CY19" s="154"/>
      <c r="CZ19" s="154"/>
      <c r="DA19" s="154"/>
    </row>
    <row r="20" spans="1:105">
      <c r="A20" s="311"/>
      <c r="B20" s="11"/>
      <c r="C20" s="12"/>
      <c r="D20" s="261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4"/>
      <c r="BN20" s="154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4"/>
      <c r="BZ20" s="154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4"/>
      <c r="CL20" s="154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4"/>
      <c r="CX20" s="154"/>
      <c r="CY20" s="154"/>
      <c r="CZ20" s="154"/>
      <c r="DA20" s="154"/>
    </row>
    <row r="21" spans="1:105">
      <c r="A21" s="311"/>
      <c r="B21" s="11"/>
      <c r="C21" s="12"/>
      <c r="D21" s="261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</row>
    <row r="22" spans="1:105">
      <c r="A22" s="311"/>
      <c r="B22" s="11"/>
      <c r="C22" s="12"/>
      <c r="D22" s="261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  <c r="BI22" s="154"/>
      <c r="BJ22" s="154"/>
      <c r="BK22" s="154"/>
      <c r="BL22" s="154"/>
      <c r="BM22" s="154"/>
      <c r="BN22" s="154"/>
      <c r="BO22" s="154"/>
      <c r="BP22" s="154"/>
      <c r="BQ22" s="154"/>
      <c r="BR22" s="154"/>
      <c r="BS22" s="154"/>
      <c r="BT22" s="154"/>
      <c r="BU22" s="154"/>
      <c r="BV22" s="154"/>
      <c r="BW22" s="154"/>
      <c r="BX22" s="154"/>
      <c r="BY22" s="154"/>
      <c r="BZ22" s="154"/>
      <c r="CA22" s="154"/>
      <c r="CB22" s="154"/>
      <c r="CC22" s="154"/>
      <c r="CD22" s="154"/>
      <c r="CE22" s="154"/>
      <c r="CF22" s="154"/>
      <c r="CG22" s="154"/>
      <c r="CH22" s="154"/>
      <c r="CI22" s="154"/>
      <c r="CJ22" s="154"/>
      <c r="CK22" s="154"/>
      <c r="CL22" s="154"/>
      <c r="CM22" s="154"/>
      <c r="CN22" s="154"/>
      <c r="CO22" s="154"/>
      <c r="CP22" s="154"/>
      <c r="CQ22" s="154"/>
      <c r="CR22" s="154"/>
      <c r="CS22" s="154"/>
      <c r="CT22" s="154"/>
      <c r="CU22" s="154"/>
      <c r="CV22" s="154"/>
      <c r="CW22" s="154"/>
      <c r="CX22" s="154"/>
      <c r="CY22" s="154"/>
      <c r="CZ22" s="154"/>
      <c r="DA22" s="154"/>
    </row>
    <row r="23" spans="1:105">
      <c r="A23" s="311"/>
      <c r="B23" s="11"/>
      <c r="C23" s="12"/>
      <c r="D23" s="261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  <c r="BS23" s="154"/>
      <c r="BT23" s="154"/>
      <c r="BU23" s="154"/>
      <c r="BV23" s="154"/>
      <c r="BW23" s="154"/>
      <c r="BX23" s="154"/>
      <c r="BY23" s="154"/>
      <c r="BZ23" s="154"/>
      <c r="CA23" s="154"/>
      <c r="CB23" s="154"/>
      <c r="CC23" s="154"/>
      <c r="CD23" s="154"/>
      <c r="CE23" s="154"/>
      <c r="CF23" s="154"/>
      <c r="CG23" s="154"/>
      <c r="CH23" s="154"/>
      <c r="CI23" s="154"/>
      <c r="CJ23" s="154"/>
      <c r="CK23" s="154"/>
      <c r="CL23" s="154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</row>
    <row r="24" spans="1:105">
      <c r="A24" s="311"/>
      <c r="B24" s="16" t="s">
        <v>397</v>
      </c>
      <c r="C24" s="12"/>
      <c r="D24" s="261"/>
      <c r="E24" s="154">
        <f>(HLOOKUP(E1,'場租收支對列及移用留存數-轉'!3:6,3,FALSE)+HLOOKUP(E1,'場租收支對列及移用留存數-轉'!14:16,2,FALSE))*1000+HLOOKUP(E1,'場租收支對列及移用留存數-轉'!23:27,5,FALSE)</f>
        <v>0</v>
      </c>
      <c r="F24" s="154">
        <f>(HLOOKUP(F1,'場租收支對列及移用留存數-轉'!3:6,3,FALSE)+HLOOKUP(F1,'場租收支對列及移用留存數-轉'!14:16,2,FALSE))*1000+HLOOKUP(F1,'場租收支對列及移用留存數-轉'!23:27,5,FALSE)</f>
        <v>770000</v>
      </c>
      <c r="G24" s="154">
        <f>(HLOOKUP(G1,'場租收支對列及移用留存數-轉'!3:6,3,FALSE)+HLOOKUP(G1,'場租收支對列及移用留存數-轉'!14:16,2,FALSE))*1000+HLOOKUP(G1,'場租收支對列及移用留存數-轉'!23:27,5,FALSE)</f>
        <v>65000</v>
      </c>
      <c r="H24" s="154">
        <f>(HLOOKUP(H1,'場租收支對列及移用留存數-轉'!3:6,3,FALSE)+HLOOKUP(H1,'場租收支對列及移用留存數-轉'!14:16,2,FALSE))*1000+HLOOKUP(H1,'場租收支對列及移用留存數-轉'!23:27,5,FALSE)</f>
        <v>218000</v>
      </c>
      <c r="I24" s="154">
        <f>(HLOOKUP(I1,'場租收支對列及移用留存數-轉'!3:6,3,FALSE)+HLOOKUP(I1,'場租收支對列及移用留存數-轉'!14:16,2,FALSE))*1000+HLOOKUP(I1,'場租收支對列及移用留存數-轉'!23:27,5,FALSE)</f>
        <v>605000</v>
      </c>
      <c r="J24" s="154">
        <f>(HLOOKUP(J1,'場租收支對列及移用留存數-轉'!3:6,3,FALSE)+HLOOKUP(J1,'場租收支對列及移用留存數-轉'!14:16,2,FALSE))*1000+HLOOKUP(J1,'場租收支對列及移用留存數-轉'!23:27,5,FALSE)</f>
        <v>50000</v>
      </c>
      <c r="K24" s="154">
        <f>(HLOOKUP(K1,'場租收支對列及移用留存數-轉'!3:6,3,FALSE)+HLOOKUP(K1,'場租收支對列及移用留存數-轉'!14:16,2,FALSE))*1000+HLOOKUP(K1,'場租收支對列及移用留存數-轉'!23:27,5,FALSE)</f>
        <v>0</v>
      </c>
      <c r="L24" s="154">
        <f>(HLOOKUP(L1,'場租收支對列及移用留存數-轉'!3:6,3,FALSE)+HLOOKUP(L1,'場租收支對列及移用留存數-轉'!14:16,2,FALSE))*1000+HLOOKUP(L1,'場租收支對列及移用留存數-轉'!23:27,5,FALSE)</f>
        <v>500000</v>
      </c>
      <c r="M24" s="154">
        <f>(HLOOKUP(M1,'場租收支對列及移用留存數-轉'!3:6,3,FALSE)+HLOOKUP(M1,'場租收支對列及移用留存數-轉'!14:16,2,FALSE))*1000+HLOOKUP(M1,'場租收支對列及移用留存數-轉'!23:27,5,FALSE)</f>
        <v>50000</v>
      </c>
      <c r="N24" s="154">
        <f>(HLOOKUP(N1,'場租收支對列及移用留存數-轉'!3:6,3,FALSE)+HLOOKUP(N1,'場租收支對列及移用留存數-轉'!14:16,2,FALSE))*1000+HLOOKUP(N1,'場租收支對列及移用留存數-轉'!23:27,5,FALSE)</f>
        <v>0</v>
      </c>
      <c r="O24" s="154">
        <f>(HLOOKUP(O1,'場租收支對列及移用留存數-轉'!3:6,3,FALSE)+HLOOKUP(O1,'場租收支對列及移用留存數-轉'!14:16,2,FALSE))*1000+HLOOKUP(O1,'場租收支對列及移用留存數-轉'!23:27,5,FALSE)</f>
        <v>300000</v>
      </c>
      <c r="P24" s="154">
        <f>(HLOOKUP(P1,'場租收支對列及移用留存數-轉'!3:6,3,FALSE)+HLOOKUP(P1,'場租收支對列及移用留存數-轉'!14:16,2,FALSE))*1000+HLOOKUP(P1,'場租收支對列及移用留存數-轉'!23:27,5,FALSE)</f>
        <v>0</v>
      </c>
      <c r="Q24" s="154">
        <f>(HLOOKUP(Q1,'場租收支對列及移用留存數-轉'!3:6,3,FALSE)+HLOOKUP(Q1,'場租收支對列及移用留存數-轉'!14:16,2,FALSE))*1000+HLOOKUP(Q1,'場租收支對列及移用留存數-轉'!23:27,5,FALSE)</f>
        <v>282000</v>
      </c>
      <c r="R24" s="154">
        <f>(HLOOKUP(R1,'場租收支對列及移用留存數-轉'!3:6,3,FALSE)+HLOOKUP(R1,'場租收支對列及移用留存數-轉'!14:16,2,FALSE))*1000+HLOOKUP(R1,'場租收支對列及移用留存數-轉'!23:27,5,FALSE)</f>
        <v>135000</v>
      </c>
      <c r="S24" s="154">
        <f>(HLOOKUP(S1,'場租收支對列及移用留存數-轉'!3:6,3,FALSE)+HLOOKUP(S1,'場租收支對列及移用留存數-轉'!14:16,2,FALSE))*1000+HLOOKUP(S1,'場租收支對列及移用留存數-轉'!23:27,5,FALSE)</f>
        <v>0</v>
      </c>
      <c r="T24" s="154">
        <f>(HLOOKUP(T1,'場租收支對列及移用留存數-轉'!3:6,3,FALSE)+HLOOKUP(T1,'場租收支對列及移用留存數-轉'!14:16,2,FALSE))*1000+HLOOKUP(T1,'場租收支對列及移用留存數-轉'!23:27,5,FALSE)</f>
        <v>15000</v>
      </c>
      <c r="U24" s="154">
        <f>(HLOOKUP(U1,'場租收支對列及移用留存數-轉'!3:6,3,FALSE)+HLOOKUP(U1,'場租收支對列及移用留存數-轉'!14:16,2,FALSE))*1000+HLOOKUP(U1,'場租收支對列及移用留存數-轉'!23:27,5,FALSE)</f>
        <v>97000</v>
      </c>
      <c r="V24" s="154">
        <f>(HLOOKUP(V1,'場租收支對列及移用留存數-轉'!3:6,3,FALSE)+HLOOKUP(V1,'場租收支對列及移用留存數-轉'!14:16,2,FALSE))*1000+HLOOKUP(V1,'場租收支對列及移用留存數-轉'!23:27,5,FALSE)</f>
        <v>360000</v>
      </c>
      <c r="W24" s="154">
        <f>(HLOOKUP(W1,'場租收支對列及移用留存數-轉'!3:6,3,FALSE)+HLOOKUP(W1,'場租收支對列及移用留存數-轉'!14:16,2,FALSE))*1000+HLOOKUP(W1,'場租收支對列及移用留存數-轉'!23:27,5,FALSE)</f>
        <v>140000</v>
      </c>
      <c r="X24" s="154">
        <f>(HLOOKUP(X1,'場租收支對列及移用留存數-轉'!3:6,3,FALSE)+HLOOKUP(X1,'場租收支對列及移用留存數-轉'!14:16,2,FALSE))*1000+HLOOKUP(X1,'場租收支對列及移用留存數-轉'!23:27,5,FALSE)</f>
        <v>15000</v>
      </c>
      <c r="Y24" s="154">
        <f>(HLOOKUP(Y1,'場租收支對列及移用留存數-轉'!3:6,3,FALSE)+HLOOKUP(Y1,'場租收支對列及移用留存數-轉'!14:16,2,FALSE))*1000+HLOOKUP(Y1,'場租收支對列及移用留存數-轉'!23:27,5,FALSE)</f>
        <v>74000</v>
      </c>
      <c r="Z24" s="154">
        <f>(HLOOKUP(Z1,'場租收支對列及移用留存數-轉'!3:6,3,FALSE)+HLOOKUP(Z1,'場租收支對列及移用留存數-轉'!14:16,2,FALSE))*1000+HLOOKUP(Z1,'場租收支對列及移用留存數-轉'!23:27,5,FALSE)</f>
        <v>30000</v>
      </c>
      <c r="AA24" s="154">
        <f>(HLOOKUP(AA1,'場租收支對列及移用留存數-轉'!3:6,3,FALSE)+HLOOKUP(AA1,'場租收支對列及移用留存數-轉'!14:16,2,FALSE))*1000+HLOOKUP(AA1,'場租收支對列及移用留存數-轉'!23:27,5,FALSE)</f>
        <v>100000</v>
      </c>
      <c r="AB24" s="154">
        <f>(HLOOKUP(AB1,'場租收支對列及移用留存數-轉'!3:6,3,FALSE)+HLOOKUP(AB1,'場租收支對列及移用留存數-轉'!14:16,2,FALSE))*1000+HLOOKUP(AB1,'場租收支對列及移用留存數-轉'!23:27,5,FALSE)</f>
        <v>61000</v>
      </c>
      <c r="AC24" s="154">
        <f>(HLOOKUP(AC1,'場租收支對列及移用留存數-轉'!3:6,3,FALSE)+HLOOKUP(AC1,'場租收支對列及移用留存數-轉'!14:16,2,FALSE))*1000+HLOOKUP(AC1,'場租收支對列及移用留存數-轉'!23:27,5,FALSE)</f>
        <v>0</v>
      </c>
      <c r="AD24" s="154">
        <f>(HLOOKUP(AD1,'場租收支對列及移用留存數-轉'!3:6,3,FALSE)+HLOOKUP(AD1,'場租收支對列及移用留存數-轉'!14:16,2,FALSE))*1000+HLOOKUP(AD1,'場租收支對列及移用留存數-轉'!23:27,5,FALSE)</f>
        <v>120000</v>
      </c>
      <c r="AE24" s="154">
        <f>(HLOOKUP(AE1,'場租收支對列及移用留存數-轉'!3:6,3,FALSE)+HLOOKUP(AE1,'場租收支對列及移用留存數-轉'!14:16,2,FALSE))*1000+HLOOKUP(AE1,'場租收支對列及移用留存數-轉'!23:27,5,FALSE)</f>
        <v>0</v>
      </c>
      <c r="AF24" s="154">
        <f>(HLOOKUP(AF1,'場租收支對列及移用留存數-轉'!3:6,3,FALSE)+HLOOKUP(AF1,'場租收支對列及移用留存數-轉'!14:16,2,FALSE))*1000+HLOOKUP(AF1,'場租收支對列及移用留存數-轉'!23:27,5,FALSE)</f>
        <v>4000</v>
      </c>
      <c r="AG24" s="154">
        <f>(HLOOKUP(AG1,'場租收支對列及移用留存數-轉'!3:6,3,FALSE)+HLOOKUP(AG1,'場租收支對列及移用留存數-轉'!14:16,2,FALSE))*1000+HLOOKUP(AG1,'場租收支對列及移用留存數-轉'!23:27,5,FALSE)</f>
        <v>20000</v>
      </c>
      <c r="AH24" s="154">
        <f>(HLOOKUP(AH1,'場租收支對列及移用留存數-轉'!3:6,3,FALSE)+HLOOKUP(AH1,'場租收支對列及移用留存數-轉'!14:16,2,FALSE))*1000+HLOOKUP(AH1,'場租收支對列及移用留存數-轉'!23:27,5,FALSE)</f>
        <v>0</v>
      </c>
      <c r="AI24" s="154">
        <f>(HLOOKUP(AI1,'場租收支對列及移用留存數-轉'!3:6,3,FALSE)+HLOOKUP(AI1,'場租收支對列及移用留存數-轉'!14:16,2,FALSE))*1000+HLOOKUP(AI1,'場租收支對列及移用留存數-轉'!23:27,5,FALSE)</f>
        <v>0</v>
      </c>
      <c r="AJ24" s="154">
        <f>(HLOOKUP(AJ1,'場租收支對列及移用留存數-轉'!3:6,3,FALSE)+HLOOKUP(AJ1,'場租收支對列及移用留存數-轉'!14:16,2,FALSE))*1000+HLOOKUP(AJ1,'場租收支對列及移用留存數-轉'!23:27,5,FALSE)</f>
        <v>9000</v>
      </c>
      <c r="AK24" s="154">
        <f>(HLOOKUP(AK1,'場租收支對列及移用留存數-轉'!3:6,3,FALSE)+HLOOKUP(AK1,'場租收支對列及移用留存數-轉'!14:16,2,FALSE))*1000+HLOOKUP(AK1,'場租收支對列及移用留存數-轉'!23:27,5,FALSE)</f>
        <v>110000</v>
      </c>
      <c r="AL24" s="154">
        <f>(HLOOKUP(AL1,'場租收支對列及移用留存數-轉'!3:6,3,FALSE)+HLOOKUP(AL1,'場租收支對列及移用留存數-轉'!14:16,2,FALSE))*1000+HLOOKUP(AL1,'場租收支對列及移用留存數-轉'!23:27,5,FALSE)</f>
        <v>0</v>
      </c>
      <c r="AM24" s="154">
        <f>(HLOOKUP(AM1,'場租收支對列及移用留存數-轉'!3:6,3,FALSE)+HLOOKUP(AM1,'場租收支對列及移用留存數-轉'!14:16,2,FALSE))*1000+HLOOKUP(AM1,'場租收支對列及移用留存數-轉'!23:27,5,FALSE)</f>
        <v>0</v>
      </c>
      <c r="AN24" s="154">
        <f>(HLOOKUP(AN1,'場租收支對列及移用留存數-轉'!3:6,3,FALSE)+HLOOKUP(AN1,'場租收支對列及移用留存數-轉'!14:16,2,FALSE))*1000+HLOOKUP(AN1,'場租收支對列及移用留存數-轉'!23:27,5,FALSE)</f>
        <v>0</v>
      </c>
      <c r="AO24" s="154">
        <f>(HLOOKUP(AO1,'場租收支對列及移用留存數-轉'!3:6,3,FALSE)+HLOOKUP(AO1,'場租收支對列及移用留存數-轉'!14:16,2,FALSE))*1000+HLOOKUP(AO1,'場租收支對列及移用留存數-轉'!23:27,5,FALSE)</f>
        <v>0</v>
      </c>
      <c r="AP24" s="154">
        <f>(HLOOKUP(AP1,'場租收支對列及移用留存數-轉'!3:6,3,FALSE)+HLOOKUP(AP1,'場租收支對列及移用留存數-轉'!14:16,2,FALSE))*1000+HLOOKUP(AP1,'場租收支對列及移用留存數-轉'!23:27,5,FALSE)</f>
        <v>80000</v>
      </c>
      <c r="AQ24" s="154">
        <f>(HLOOKUP(AQ1,'場租收支對列及移用留存數-轉'!3:6,3,FALSE)+HLOOKUP(AQ1,'場租收支對列及移用留存數-轉'!14:16,2,FALSE))*1000+HLOOKUP(AQ1,'場租收支對列及移用留存數-轉'!23:27,5,FALSE)</f>
        <v>60000</v>
      </c>
      <c r="AR24" s="154">
        <f>(HLOOKUP(AR1,'場租收支對列及移用留存數-轉'!3:6,3,FALSE)+HLOOKUP(AR1,'場租收支對列及移用留存數-轉'!14:16,2,FALSE))*1000+HLOOKUP(AR1,'場租收支對列及移用留存數-轉'!23:27,5,FALSE)</f>
        <v>248000</v>
      </c>
      <c r="AS24" s="154">
        <f>(HLOOKUP(AS1,'場租收支對列及移用留存數-轉'!3:6,3,FALSE)+HLOOKUP(AS1,'場租收支對列及移用留存數-轉'!14:16,2,FALSE))*1000+HLOOKUP(AS1,'場租收支對列及移用留存數-轉'!23:27,5,FALSE)</f>
        <v>10000</v>
      </c>
      <c r="AT24" s="154">
        <f>(HLOOKUP(AT1,'場租收支對列及移用留存數-轉'!3:6,3,FALSE)+HLOOKUP(AT1,'場租收支對列及移用留存數-轉'!14:16,2,FALSE))*1000+HLOOKUP(AT1,'場租收支對列及移用留存數-轉'!23:27,5,FALSE)</f>
        <v>28000</v>
      </c>
      <c r="AU24" s="154">
        <f>(HLOOKUP(AU1,'場租收支對列及移用留存數-轉'!3:6,3,FALSE)+HLOOKUP(AU1,'場租收支對列及移用留存數-轉'!14:16,2,FALSE))*1000+HLOOKUP(AU1,'場租收支對列及移用留存數-轉'!23:27,5,FALSE)</f>
        <v>100000</v>
      </c>
      <c r="AV24" s="154">
        <f>(HLOOKUP(AV1,'場租收支對列及移用留存數-轉'!3:6,3,FALSE)+HLOOKUP(AV1,'場租收支對列及移用留存數-轉'!14:16,2,FALSE))*1000+HLOOKUP(AV1,'場租收支對列及移用留存數-轉'!23:27,5,FALSE)</f>
        <v>0</v>
      </c>
      <c r="AW24" s="154">
        <f>(HLOOKUP(AW1,'場租收支對列及移用留存數-轉'!3:6,3,FALSE)+HLOOKUP(AW1,'場租收支對列及移用留存數-轉'!14:16,2,FALSE))*1000+HLOOKUP(AW1,'場租收支對列及移用留存數-轉'!23:27,5,FALSE)</f>
        <v>0</v>
      </c>
      <c r="AX24" s="154">
        <f>(HLOOKUP(AX1,'場租收支對列及移用留存數-轉'!3:6,3,FALSE)+HLOOKUP(AX1,'場租收支對列及移用留存數-轉'!14:16,2,FALSE))*1000+HLOOKUP(AX1,'場租收支對列及移用留存數-轉'!23:27,5,FALSE)</f>
        <v>59000</v>
      </c>
      <c r="AY24" s="154">
        <f>(HLOOKUP(AY1,'場租收支對列及移用留存數-轉'!3:6,3,FALSE)+HLOOKUP(AY1,'場租收支對列及移用留存數-轉'!14:16,2,FALSE))*1000+HLOOKUP(AY1,'場租收支對列及移用留存數-轉'!23:27,5,FALSE)</f>
        <v>0</v>
      </c>
      <c r="AZ24" s="154">
        <f>(HLOOKUP(AZ1,'場租收支對列及移用留存數-轉'!3:6,3,FALSE)+HLOOKUP(AZ1,'場租收支對列及移用留存數-轉'!14:16,2,FALSE))*1000+HLOOKUP(AZ1,'場租收支對列及移用留存數-轉'!23:27,5,FALSE)</f>
        <v>0</v>
      </c>
      <c r="BA24" s="154">
        <f>(HLOOKUP(BA1,'場租收支對列及移用留存數-轉'!3:6,3,FALSE)+HLOOKUP(BA1,'場租收支對列及移用留存數-轉'!14:16,2,FALSE))*1000+HLOOKUP(BA1,'場租收支對列及移用留存數-轉'!23:27,5,FALSE)</f>
        <v>10000</v>
      </c>
      <c r="BB24" s="154">
        <f>(HLOOKUP(BB1,'場租收支對列及移用留存數-轉'!3:6,3,FALSE)+HLOOKUP(BB1,'場租收支對列及移用留存數-轉'!14:16,2,FALSE))*1000+HLOOKUP(BB1,'場租收支對列及移用留存數-轉'!23:27,5,FALSE)</f>
        <v>70000</v>
      </c>
      <c r="BC24" s="154">
        <f>(HLOOKUP(BC1,'場租收支對列及移用留存數-轉'!3:6,3,FALSE)+HLOOKUP(BC1,'場租收支對列及移用留存數-轉'!14:16,2,FALSE))*1000+HLOOKUP(BC1,'場租收支對列及移用留存數-轉'!23:27,5,FALSE)</f>
        <v>0</v>
      </c>
      <c r="BD24" s="154">
        <f>(HLOOKUP(BD1,'場租收支對列及移用留存數-轉'!3:6,3,FALSE)+HLOOKUP(BD1,'場租收支對列及移用留存數-轉'!14:16,2,FALSE))*1000+HLOOKUP(BD1,'場租收支對列及移用留存數-轉'!23:27,5,FALSE)</f>
        <v>0</v>
      </c>
      <c r="BE24" s="154">
        <f>(HLOOKUP(BE1,'場租收支對列及移用留存數-轉'!3:6,3,FALSE)+HLOOKUP(BE1,'場租收支對列及移用留存數-轉'!14:16,2,FALSE))*1000+HLOOKUP(BE1,'場租收支對列及移用留存數-轉'!23:27,5,FALSE)</f>
        <v>264000</v>
      </c>
      <c r="BF24" s="154">
        <f>(HLOOKUP(BF1,'場租收支對列及移用留存數-轉'!3:6,3,FALSE)+HLOOKUP(BF1,'場租收支對列及移用留存數-轉'!14:16,2,FALSE))*1000+HLOOKUP(BF1,'場租收支對列及移用留存數-轉'!23:27,5,FALSE)</f>
        <v>0</v>
      </c>
      <c r="BG24" s="154">
        <f>(HLOOKUP(BG1,'場租收支對列及移用留存數-轉'!3:6,3,FALSE)+HLOOKUP(BG1,'場租收支對列及移用留存數-轉'!14:16,2,FALSE))*1000+HLOOKUP(BG1,'場租收支對列及移用留存數-轉'!23:27,5,FALSE)</f>
        <v>1000</v>
      </c>
      <c r="BH24" s="154">
        <f>(HLOOKUP(BH1,'場租收支對列及移用留存數-轉'!3:6,3,FALSE)+HLOOKUP(BH1,'場租收支對列及移用留存數-轉'!14:16,2,FALSE))*1000+HLOOKUP(BH1,'場租收支對列及移用留存數-轉'!23:27,5,FALSE)</f>
        <v>249000</v>
      </c>
      <c r="BI24" s="154">
        <f>(HLOOKUP(BI1,'場租收支對列及移用留存數-轉'!3:6,3,FALSE)+HLOOKUP(BI1,'場租收支對列及移用留存數-轉'!14:16,2,FALSE))*1000+HLOOKUP(BI1,'場租收支對列及移用留存數-轉'!23:27,5,FALSE)</f>
        <v>0</v>
      </c>
      <c r="BJ24" s="154">
        <f>(HLOOKUP(BJ1,'場租收支對列及移用留存數-轉'!3:6,3,FALSE)+HLOOKUP(BJ1,'場租收支對列及移用留存數-轉'!14:16,2,FALSE))*1000+HLOOKUP(BJ1,'場租收支對列及移用留存數-轉'!23:27,5,FALSE)</f>
        <v>0</v>
      </c>
      <c r="BK24" s="154">
        <f>(HLOOKUP(BK1,'場租收支對列及移用留存數-轉'!3:6,3,FALSE)+HLOOKUP(BK1,'場租收支對列及移用留存數-轉'!14:16,2,FALSE))*1000+HLOOKUP(BK1,'場租收支對列及移用留存數-轉'!23:27,5,FALSE)</f>
        <v>0</v>
      </c>
      <c r="BL24" s="154">
        <f>(HLOOKUP(BL1,'場租收支對列及移用留存數-轉'!3:6,3,FALSE)+HLOOKUP(BL1,'場租收支對列及移用留存數-轉'!14:16,2,FALSE))*1000+HLOOKUP(BL1,'場租收支對列及移用留存數-轉'!23:27,5,FALSE)</f>
        <v>100000</v>
      </c>
      <c r="BM24" s="154">
        <f>(HLOOKUP(BM1,'場租收支對列及移用留存數-轉'!3:6,3,FALSE)+HLOOKUP(BM1,'場租收支對列及移用留存數-轉'!14:16,2,FALSE))*1000+HLOOKUP(BM1,'場租收支對列及移用留存數-轉'!23:27,5,FALSE)</f>
        <v>0</v>
      </c>
      <c r="BN24" s="154">
        <f>(HLOOKUP(BN1,'場租收支對列及移用留存數-轉'!3:6,3,FALSE)+HLOOKUP(BN1,'場租收支對列及移用留存數-轉'!14:16,2,FALSE))*1000+HLOOKUP(BN1,'場租收支對列及移用留存數-轉'!23:27,5,FALSE)</f>
        <v>0</v>
      </c>
      <c r="BO24" s="154">
        <f>(HLOOKUP(BO1,'場租收支對列及移用留存數-轉'!3:6,3,FALSE)+HLOOKUP(BO1,'場租收支對列及移用留存數-轉'!14:16,2,FALSE))*1000+HLOOKUP(BO1,'場租收支對列及移用留存數-轉'!23:27,5,FALSE)</f>
        <v>0</v>
      </c>
      <c r="BP24" s="154">
        <f>(HLOOKUP(BP1,'場租收支對列及移用留存數-轉'!3:6,3,FALSE)+HLOOKUP(BP1,'場租收支對列及移用留存數-轉'!14:16,2,FALSE))*1000+HLOOKUP(BP1,'場租收支對列及移用留存數-轉'!23:27,5,FALSE)</f>
        <v>0</v>
      </c>
      <c r="BQ24" s="154">
        <f>(HLOOKUP(BQ1,'場租收支對列及移用留存數-轉'!3:6,3,FALSE)+HLOOKUP(BQ1,'場租收支對列及移用留存數-轉'!14:16,2,FALSE))*1000+HLOOKUP(BQ1,'場租收支對列及移用留存數-轉'!23:27,5,FALSE)</f>
        <v>79000</v>
      </c>
      <c r="BR24" s="154">
        <f>(HLOOKUP(BR1,'場租收支對列及移用留存數-轉'!3:6,3,FALSE)+HLOOKUP(BR1,'場租收支對列及移用留存數-轉'!14:16,2,FALSE))*1000+HLOOKUP(BR1,'場租收支對列及移用留存數-轉'!23:27,5,FALSE)</f>
        <v>0</v>
      </c>
      <c r="BS24" s="154">
        <f>(HLOOKUP(BS1,'場租收支對列及移用留存數-轉'!3:6,3,FALSE)+HLOOKUP(BS1,'場租收支對列及移用留存數-轉'!14:16,2,FALSE))*1000+HLOOKUP(BS1,'場租收支對列及移用留存數-轉'!23:27,5,FALSE)</f>
        <v>64000</v>
      </c>
      <c r="BT24" s="154">
        <f>(HLOOKUP(BT1,'場租收支對列及移用留存數-轉'!3:6,3,FALSE)+HLOOKUP(BT1,'場租收支對列及移用留存數-轉'!14:16,2,FALSE))*1000+HLOOKUP(BT1,'場租收支對列及移用留存數-轉'!23:27,5,FALSE)</f>
        <v>0</v>
      </c>
      <c r="BU24" s="154">
        <f>(HLOOKUP(BU1,'場租收支對列及移用留存數-轉'!3:6,3,FALSE)+HLOOKUP(BU1,'場租收支對列及移用留存數-轉'!14:16,2,FALSE))*1000+HLOOKUP(BU1,'場租收支對列及移用留存數-轉'!23:27,5,FALSE)</f>
        <v>12000</v>
      </c>
      <c r="BV24" s="154">
        <f>(HLOOKUP(BV1,'場租收支對列及移用留存數-轉'!3:6,3,FALSE)+HLOOKUP(BV1,'場租收支對列及移用留存數-轉'!14:16,2,FALSE))*1000+HLOOKUP(BV1,'場租收支對列及移用留存數-轉'!23:27,5,FALSE)</f>
        <v>4000</v>
      </c>
      <c r="BW24" s="154">
        <f>(HLOOKUP(BW1,'場租收支對列及移用留存數-轉'!3:6,3,FALSE)+HLOOKUP(BW1,'場租收支對列及移用留存數-轉'!14:16,2,FALSE))*1000+HLOOKUP(BW1,'場租收支對列及移用留存數-轉'!23:27,5,FALSE)</f>
        <v>0</v>
      </c>
      <c r="BX24" s="154">
        <f>(HLOOKUP(BX1,'場租收支對列及移用留存數-轉'!3:6,3,FALSE)+HLOOKUP(BX1,'場租收支對列及移用留存數-轉'!14:16,2,FALSE))*1000+HLOOKUP(BX1,'場租收支對列及移用留存數-轉'!23:27,5,FALSE)</f>
        <v>0</v>
      </c>
      <c r="BY24" s="154">
        <f>(HLOOKUP(BY1,'場租收支對列及移用留存數-轉'!3:6,3,FALSE)+HLOOKUP(BY1,'場租收支對列及移用留存數-轉'!14:16,2,FALSE))*1000+HLOOKUP(BY1,'場租收支對列及移用留存數-轉'!23:27,5,FALSE)</f>
        <v>27000</v>
      </c>
      <c r="BZ24" s="154">
        <f>(HLOOKUP(BZ1,'場租收支對列及移用留存數-轉'!3:6,3,FALSE)+HLOOKUP(BZ1,'場租收支對列及移用留存數-轉'!14:16,2,FALSE))*1000+HLOOKUP(BZ1,'場租收支對列及移用留存數-轉'!23:27,5,FALSE)</f>
        <v>0</v>
      </c>
      <c r="CA24" s="154">
        <f>(HLOOKUP(CA1,'場租收支對列及移用留存數-轉'!3:6,3,FALSE)+HLOOKUP(CA1,'場租收支對列及移用留存數-轉'!14:16,2,FALSE))*1000+HLOOKUP(CA1,'場租收支對列及移用留存數-轉'!23:27,5,FALSE)</f>
        <v>60000</v>
      </c>
      <c r="CB24" s="154">
        <f>(HLOOKUP(CB1,'場租收支對列及移用留存數-轉'!3:6,3,FALSE)+HLOOKUP(CB1,'場租收支對列及移用留存數-轉'!14:16,2,FALSE))*1000+HLOOKUP(CB1,'場租收支對列及移用留存數-轉'!23:27,5,FALSE)</f>
        <v>82000</v>
      </c>
      <c r="CC24" s="154">
        <f>(HLOOKUP(CC1,'場租收支對列及移用留存數-轉'!3:6,3,FALSE)+HLOOKUP(CC1,'場租收支對列及移用留存數-轉'!14:16,2,FALSE))*1000+HLOOKUP(CC1,'場租收支對列及移用留存數-轉'!23:27,5,FALSE)</f>
        <v>0</v>
      </c>
      <c r="CD24" s="154">
        <f>(HLOOKUP(CD1,'場租收支對列及移用留存數-轉'!3:6,3,FALSE)+HLOOKUP(CD1,'場租收支對列及移用留存數-轉'!14:16,2,FALSE))*1000+HLOOKUP(CD1,'場租收支對列及移用留存數-轉'!23:27,5,FALSE)</f>
        <v>6000</v>
      </c>
      <c r="CE24" s="154">
        <f>(HLOOKUP(CE1,'場租收支對列及移用留存數-轉'!3:6,3,FALSE)+HLOOKUP(CE1,'場租收支對列及移用留存數-轉'!14:16,2,FALSE))*1000+HLOOKUP(CE1,'場租收支對列及移用留存數-轉'!23:27,5,FALSE)</f>
        <v>12000</v>
      </c>
      <c r="CF24" s="154">
        <f>(HLOOKUP(CF1,'場租收支對列及移用留存數-轉'!3:6,3,FALSE)+HLOOKUP(CF1,'場租收支對列及移用留存數-轉'!14:16,2,FALSE))*1000+HLOOKUP(CF1,'場租收支對列及移用留存數-轉'!23:27,5,FALSE)</f>
        <v>15000</v>
      </c>
      <c r="CG24" s="154">
        <f>(HLOOKUP(CG1,'場租收支對列及移用留存數-轉'!3:6,3,FALSE)+HLOOKUP(CG1,'場租收支對列及移用留存數-轉'!14:16,2,FALSE))*1000+HLOOKUP(CG1,'場租收支對列及移用留存數-轉'!23:27,5,FALSE)</f>
        <v>146000</v>
      </c>
      <c r="CH24" s="154">
        <f>(HLOOKUP(CH1,'場租收支對列及移用留存數-轉'!3:6,3,FALSE)+HLOOKUP(CH1,'場租收支對列及移用留存數-轉'!14:16,2,FALSE))*1000+HLOOKUP(CH1,'場租收支對列及移用留存數-轉'!23:27,5,FALSE)</f>
        <v>10000</v>
      </c>
      <c r="CI24" s="154">
        <f>(HLOOKUP(CI1,'場租收支對列及移用留存數-轉'!3:6,3,FALSE)+HLOOKUP(CI1,'場租收支對列及移用留存數-轉'!14:16,2,FALSE))*1000+HLOOKUP(CI1,'場租收支對列及移用留存數-轉'!23:27,5,FALSE)</f>
        <v>29000</v>
      </c>
      <c r="CJ24" s="154">
        <f>(HLOOKUP(CJ1,'場租收支對列及移用留存數-轉'!3:6,3,FALSE)+HLOOKUP(CJ1,'場租收支對列及移用留存數-轉'!14:16,2,FALSE))*1000+HLOOKUP(CJ1,'場租收支對列及移用留存數-轉'!23:27,5,FALSE)</f>
        <v>15000</v>
      </c>
      <c r="CK24" s="154">
        <f>(HLOOKUP(CK1,'場租收支對列及移用留存數-轉'!3:6,3,FALSE)+HLOOKUP(CK1,'場租收支對列及移用留存數-轉'!14:16,2,FALSE))*1000+HLOOKUP(CK1,'場租收支對列及移用留存數-轉'!23:27,5,FALSE)</f>
        <v>0</v>
      </c>
      <c r="CL24" s="154">
        <f>(HLOOKUP(CL1,'場租收支對列及移用留存數-轉'!3:6,3,FALSE)+HLOOKUP(CL1,'場租收支對列及移用留存數-轉'!14:16,2,FALSE))*1000+HLOOKUP(CL1,'場租收支對列及移用留存數-轉'!23:27,5,FALSE)</f>
        <v>0</v>
      </c>
      <c r="CM24" s="154">
        <f>(HLOOKUP(CM1,'場租收支對列及移用留存數-轉'!3:6,3,FALSE)+HLOOKUP(CM1,'場租收支對列及移用留存數-轉'!14:16,2,FALSE))*1000+HLOOKUP(CM1,'場租收支對列及移用留存數-轉'!23:27,5,FALSE)</f>
        <v>0</v>
      </c>
      <c r="CN24" s="154">
        <f>(HLOOKUP(CN1,'場租收支對列及移用留存數-轉'!3:6,3,FALSE)+HLOOKUP(CN1,'場租收支對列及移用留存數-轉'!14:16,2,FALSE))*1000+HLOOKUP(CN1,'場租收支對列及移用留存數-轉'!23:27,5,FALSE)</f>
        <v>30000</v>
      </c>
      <c r="CO24" s="154">
        <f>(HLOOKUP(CO1,'場租收支對列及移用留存數-轉'!3:6,3,FALSE)+HLOOKUP(CO1,'場租收支對列及移用留存數-轉'!14:16,2,FALSE))*1000+HLOOKUP(CO1,'場租收支對列及移用留存數-轉'!23:27,5,FALSE)</f>
        <v>0</v>
      </c>
      <c r="CP24" s="154">
        <f>(HLOOKUP(CP1,'場租收支對列及移用留存數-轉'!3:6,3,FALSE)+HLOOKUP(CP1,'場租收支對列及移用留存數-轉'!14:16,2,FALSE))*1000+HLOOKUP(CP1,'場租收支對列及移用留存數-轉'!23:27,5,FALSE)</f>
        <v>15000</v>
      </c>
      <c r="CQ24" s="154">
        <f>(HLOOKUP(CQ1,'場租收支對列及移用留存數-轉'!3:6,3,FALSE)+HLOOKUP(CQ1,'場租收支對列及移用留存數-轉'!14:16,2,FALSE))*1000+HLOOKUP(CQ1,'場租收支對列及移用留存數-轉'!23:27,5,FALSE)</f>
        <v>0</v>
      </c>
      <c r="CR24" s="154">
        <f>(HLOOKUP(CR1,'場租收支對列及移用留存數-轉'!3:6,3,FALSE)+HLOOKUP(CR1,'場租收支對列及移用留存數-轉'!14:16,2,FALSE))*1000+HLOOKUP(CR1,'場租收支對列及移用留存數-轉'!23:27,5,FALSE)</f>
        <v>4000</v>
      </c>
      <c r="CS24" s="154">
        <f>(HLOOKUP(CS1,'場租收支對列及移用留存數-轉'!3:6,3,FALSE)+HLOOKUP(CS1,'場租收支對列及移用留存數-轉'!14:16,2,FALSE))*1000+HLOOKUP(CS1,'場租收支對列及移用留存數-轉'!23:27,5,FALSE)</f>
        <v>0</v>
      </c>
      <c r="CT24" s="154">
        <f>(HLOOKUP(CT1,'場租收支對列及移用留存數-轉'!3:6,3,FALSE)+HLOOKUP(CT1,'場租收支對列及移用留存數-轉'!14:16,2,FALSE))*1000+HLOOKUP(CT1,'場租收支對列及移用留存數-轉'!23:27,5,FALSE)</f>
        <v>0</v>
      </c>
      <c r="CU24" s="154">
        <f>(HLOOKUP(CU1,'場租收支對列及移用留存數-轉'!3:6,3,FALSE)+HLOOKUP(CU1,'場租收支對列及移用留存數-轉'!14:16,2,FALSE))*1000+HLOOKUP(CU1,'場租收支對列及移用留存數-轉'!23:27,5,FALSE)</f>
        <v>47000</v>
      </c>
      <c r="CV24" s="154">
        <f>(HLOOKUP(CV1,'場租收支對列及移用留存數-轉'!3:6,3,FALSE)+HLOOKUP(CV1,'場租收支對列及移用留存數-轉'!14:16,2,FALSE))*1000+HLOOKUP(CV1,'場租收支對列及移用留存數-轉'!23:27,5,FALSE)</f>
        <v>70000</v>
      </c>
      <c r="CW24" s="154">
        <f>(HLOOKUP(CW1,'場租收支對列及移用留存數-轉'!3:6,3,FALSE)+HLOOKUP(CW1,'場租收支對列及移用留存數-轉'!14:16,2,FALSE))*1000+HLOOKUP(CW1,'場租收支對列及移用留存數-轉'!23:27,5,FALSE)</f>
        <v>3000</v>
      </c>
      <c r="CX24" s="154">
        <f>(HLOOKUP(CX1,'場租收支對列及移用留存數-轉'!3:6,3,FALSE)+HLOOKUP(CX1,'場租收支對列及移用留存數-轉'!14:16,2,FALSE))*1000+HLOOKUP(CX1,'場租收支對列及移用留存數-轉'!23:27,5,FALSE)</f>
        <v>14000</v>
      </c>
      <c r="CY24" s="154">
        <f>(HLOOKUP(CY1,'場租收支對列及移用留存數-轉'!3:6,3,FALSE)+HLOOKUP(CY1,'場租收支對列及移用留存數-轉'!14:16,2,FALSE))*1000+HLOOKUP(CY1,'場租收支對列及移用留存數-轉'!23:27,5,FALSE)</f>
        <v>0</v>
      </c>
      <c r="CZ24" s="154">
        <f>(HLOOKUP(CZ1,'場租收支對列及移用留存數-轉'!3:6,3,FALSE)+HLOOKUP(CZ1,'場租收支對列及移用留存數-轉'!14:16,2,FALSE))*1000+HLOOKUP(CZ1,'場租收支對列及移用留存數-轉'!23:27,5,FALSE)</f>
        <v>315000</v>
      </c>
      <c r="DA24" s="154">
        <f>(HLOOKUP(DA1,'場租收支對列及移用留存數-轉'!3:6,3,FALSE)+HLOOKUP(DA1,'場租收支對列及移用留存數-轉'!14:16,2,FALSE))*1000+HLOOKUP(DA1,'場租收支對列及移用留存數-轉'!23:27,5,FALSE)</f>
        <v>163000</v>
      </c>
    </row>
    <row r="25" spans="1:105">
      <c r="A25" s="311"/>
      <c r="B25" s="239" t="s">
        <v>213</v>
      </c>
      <c r="C25" s="204"/>
      <c r="D25" s="259">
        <f>SUM(E25:DA25)</f>
        <v>89506000</v>
      </c>
      <c r="E25" s="242">
        <f>SUM(E3:E24)</f>
        <v>910000</v>
      </c>
      <c r="F25" s="242">
        <f>SUM(F3:F24)</f>
        <v>3402000</v>
      </c>
      <c r="G25" s="242">
        <f t="shared" ref="G25:BR25" si="0">SUM(G3:G24)</f>
        <v>1089000</v>
      </c>
      <c r="H25" s="242">
        <f t="shared" si="0"/>
        <v>1711000</v>
      </c>
      <c r="I25" s="242">
        <f t="shared" si="0"/>
        <v>1916000</v>
      </c>
      <c r="J25" s="242">
        <f t="shared" si="0"/>
        <v>637000</v>
      </c>
      <c r="K25" s="242">
        <f t="shared" si="0"/>
        <v>504000</v>
      </c>
      <c r="L25" s="242">
        <f t="shared" si="0"/>
        <v>1338000</v>
      </c>
      <c r="M25" s="242">
        <f t="shared" si="0"/>
        <v>1033000</v>
      </c>
      <c r="N25" s="242">
        <f t="shared" si="0"/>
        <v>553000</v>
      </c>
      <c r="O25" s="242">
        <f t="shared" si="0"/>
        <v>1363000</v>
      </c>
      <c r="P25" s="242">
        <f t="shared" si="0"/>
        <v>496000</v>
      </c>
      <c r="Q25" s="242">
        <f t="shared" si="0"/>
        <v>2156000</v>
      </c>
      <c r="R25" s="242">
        <f t="shared" si="0"/>
        <v>1205000</v>
      </c>
      <c r="S25" s="242">
        <f t="shared" si="0"/>
        <v>527000</v>
      </c>
      <c r="T25" s="242">
        <f t="shared" si="0"/>
        <v>487000</v>
      </c>
      <c r="U25" s="242">
        <f t="shared" si="0"/>
        <v>845000</v>
      </c>
      <c r="V25" s="242">
        <f t="shared" si="0"/>
        <v>1795000</v>
      </c>
      <c r="W25" s="242">
        <f t="shared" si="0"/>
        <v>1382000</v>
      </c>
      <c r="X25" s="242">
        <f t="shared" si="0"/>
        <v>1213000</v>
      </c>
      <c r="Y25" s="242">
        <f t="shared" si="0"/>
        <v>918000</v>
      </c>
      <c r="Z25" s="242">
        <f t="shared" si="0"/>
        <v>492000</v>
      </c>
      <c r="AA25" s="242">
        <f t="shared" si="0"/>
        <v>977000</v>
      </c>
      <c r="AB25" s="242">
        <f t="shared" si="0"/>
        <v>935000</v>
      </c>
      <c r="AC25" s="242">
        <f t="shared" si="0"/>
        <v>996000</v>
      </c>
      <c r="AD25" s="242">
        <f t="shared" si="0"/>
        <v>783000</v>
      </c>
      <c r="AE25" s="242">
        <f t="shared" si="0"/>
        <v>550000</v>
      </c>
      <c r="AF25" s="242">
        <f t="shared" si="0"/>
        <v>582000</v>
      </c>
      <c r="AG25" s="242">
        <f t="shared" si="0"/>
        <v>654000</v>
      </c>
      <c r="AH25" s="242">
        <f t="shared" si="0"/>
        <v>1033000</v>
      </c>
      <c r="AI25" s="242">
        <f t="shared" si="0"/>
        <v>607000</v>
      </c>
      <c r="AJ25" s="242">
        <f t="shared" si="0"/>
        <v>525000</v>
      </c>
      <c r="AK25" s="242">
        <f t="shared" si="0"/>
        <v>1672000</v>
      </c>
      <c r="AL25" s="242">
        <f t="shared" si="0"/>
        <v>1022000</v>
      </c>
      <c r="AM25" s="242">
        <f t="shared" si="0"/>
        <v>394000</v>
      </c>
      <c r="AN25" s="242">
        <f t="shared" si="0"/>
        <v>558000</v>
      </c>
      <c r="AO25" s="242">
        <f t="shared" si="0"/>
        <v>1049000</v>
      </c>
      <c r="AP25" s="242">
        <f t="shared" si="0"/>
        <v>554000</v>
      </c>
      <c r="AQ25" s="242">
        <f t="shared" si="0"/>
        <v>1200000</v>
      </c>
      <c r="AR25" s="242">
        <f t="shared" si="0"/>
        <v>1301000</v>
      </c>
      <c r="AS25" s="242">
        <f t="shared" si="0"/>
        <v>1052000</v>
      </c>
      <c r="AT25" s="242">
        <f t="shared" si="0"/>
        <v>1960000</v>
      </c>
      <c r="AU25" s="242">
        <f t="shared" si="0"/>
        <v>812000</v>
      </c>
      <c r="AV25" s="242">
        <f t="shared" si="0"/>
        <v>528000</v>
      </c>
      <c r="AW25" s="242">
        <f t="shared" si="0"/>
        <v>448000</v>
      </c>
      <c r="AX25" s="242">
        <f t="shared" si="0"/>
        <v>555000</v>
      </c>
      <c r="AY25" s="242">
        <f t="shared" si="0"/>
        <v>590000</v>
      </c>
      <c r="AZ25" s="242">
        <f t="shared" si="0"/>
        <v>500000</v>
      </c>
      <c r="BA25" s="242">
        <f t="shared" si="0"/>
        <v>1118000</v>
      </c>
      <c r="BB25" s="242">
        <f t="shared" si="0"/>
        <v>566000</v>
      </c>
      <c r="BC25" s="242">
        <f t="shared" si="0"/>
        <v>554000</v>
      </c>
      <c r="BD25" s="242">
        <f t="shared" si="0"/>
        <v>1152000</v>
      </c>
      <c r="BE25" s="242">
        <f t="shared" si="0"/>
        <v>2421000</v>
      </c>
      <c r="BF25" s="242">
        <f t="shared" si="0"/>
        <v>501000</v>
      </c>
      <c r="BG25" s="242">
        <f t="shared" si="0"/>
        <v>1084000</v>
      </c>
      <c r="BH25" s="242">
        <f t="shared" si="0"/>
        <v>795000</v>
      </c>
      <c r="BI25" s="242">
        <f t="shared" si="0"/>
        <v>558000</v>
      </c>
      <c r="BJ25" s="242">
        <f t="shared" si="0"/>
        <v>1347000</v>
      </c>
      <c r="BK25" s="242">
        <f t="shared" si="0"/>
        <v>468000</v>
      </c>
      <c r="BL25" s="242">
        <f t="shared" si="0"/>
        <v>899000</v>
      </c>
      <c r="BM25" s="242">
        <f t="shared" si="0"/>
        <v>1096000</v>
      </c>
      <c r="BN25" s="242">
        <f t="shared" si="0"/>
        <v>558000</v>
      </c>
      <c r="BO25" s="242">
        <f t="shared" si="0"/>
        <v>500000</v>
      </c>
      <c r="BP25" s="242">
        <f t="shared" si="0"/>
        <v>554000</v>
      </c>
      <c r="BQ25" s="242">
        <f t="shared" si="0"/>
        <v>1334000</v>
      </c>
      <c r="BR25" s="242">
        <f t="shared" si="0"/>
        <v>468000</v>
      </c>
      <c r="BS25" s="242">
        <f t="shared" ref="BS25:CK25" si="1">SUM(BS3:BS24)</f>
        <v>638000</v>
      </c>
      <c r="BT25" s="242">
        <f t="shared" si="1"/>
        <v>574000</v>
      </c>
      <c r="BU25" s="242">
        <f t="shared" si="1"/>
        <v>966000</v>
      </c>
      <c r="BV25" s="242">
        <f t="shared" si="1"/>
        <v>537000</v>
      </c>
      <c r="BW25" s="242">
        <f t="shared" si="1"/>
        <v>498000</v>
      </c>
      <c r="BX25" s="242">
        <f t="shared" si="1"/>
        <v>1101000</v>
      </c>
      <c r="BY25" s="242">
        <f t="shared" si="1"/>
        <v>678000</v>
      </c>
      <c r="BZ25" s="242">
        <f t="shared" si="1"/>
        <v>578000</v>
      </c>
      <c r="CA25" s="242">
        <f t="shared" si="1"/>
        <v>1158000</v>
      </c>
      <c r="CB25" s="242">
        <f t="shared" si="1"/>
        <v>661000</v>
      </c>
      <c r="CC25" s="242">
        <f t="shared" si="1"/>
        <v>498000</v>
      </c>
      <c r="CD25" s="242">
        <f t="shared" si="1"/>
        <v>561000</v>
      </c>
      <c r="CE25" s="242">
        <f t="shared" si="1"/>
        <v>512000</v>
      </c>
      <c r="CF25" s="242">
        <f t="shared" si="1"/>
        <v>1338000</v>
      </c>
      <c r="CG25" s="242">
        <f t="shared" si="1"/>
        <v>726000</v>
      </c>
      <c r="CH25" s="242">
        <f t="shared" si="1"/>
        <v>488000</v>
      </c>
      <c r="CI25" s="242">
        <f t="shared" si="1"/>
        <v>501000</v>
      </c>
      <c r="CJ25" s="242">
        <f t="shared" si="1"/>
        <v>576000</v>
      </c>
      <c r="CK25" s="242">
        <f t="shared" si="1"/>
        <v>578000</v>
      </c>
      <c r="CL25" s="242">
        <f t="shared" ref="CL25" si="2">SUM(CL3:CL24)</f>
        <v>560000</v>
      </c>
      <c r="CM25" s="242">
        <f t="shared" ref="CM25" si="3">SUM(CM3:CM24)</f>
        <v>530000</v>
      </c>
      <c r="CN25" s="242">
        <f t="shared" ref="CN25" si="4">SUM(CN3:CN24)</f>
        <v>588000</v>
      </c>
      <c r="CO25" s="242">
        <f t="shared" ref="CO25" si="5">SUM(CO3:CO24)</f>
        <v>613000</v>
      </c>
      <c r="CP25" s="242">
        <f t="shared" ref="CP25" si="6">SUM(CP3:CP24)</f>
        <v>606000</v>
      </c>
      <c r="CQ25" s="242">
        <f t="shared" ref="CQ25" si="7">SUM(CQ3:CQ24)</f>
        <v>472000</v>
      </c>
      <c r="CR25" s="242">
        <f t="shared" ref="CR25" si="8">SUM(CR3:CR24)</f>
        <v>1026000</v>
      </c>
      <c r="CS25" s="242">
        <f t="shared" ref="CS25" si="9">SUM(CS3:CS24)</f>
        <v>486000</v>
      </c>
      <c r="CT25" s="242">
        <f t="shared" ref="CT25" si="10">SUM(CT3:CT24)</f>
        <v>1023000</v>
      </c>
      <c r="CU25" s="242">
        <f t="shared" ref="CU25" si="11">SUM(CU3:CU24)</f>
        <v>1424000</v>
      </c>
      <c r="CV25" s="242">
        <f t="shared" ref="CV25" si="12">SUM(CV3:CV24)</f>
        <v>575000</v>
      </c>
      <c r="CW25" s="242">
        <f t="shared" ref="CW25" si="13">SUM(CW3:CW24)</f>
        <v>529000</v>
      </c>
      <c r="CX25" s="242">
        <f t="shared" ref="CX25" si="14">SUM(CX3:CX24)</f>
        <v>520000</v>
      </c>
      <c r="CY25" s="242">
        <f t="shared" ref="CY25" si="15">SUM(CY3:CY24)</f>
        <v>563000</v>
      </c>
      <c r="CZ25" s="242">
        <f t="shared" ref="CZ25" si="16">SUM(CZ3:CZ24)</f>
        <v>1869000</v>
      </c>
      <c r="DA25" s="242">
        <f t="shared" ref="DA25" si="17">SUM(DA3:DA24)</f>
        <v>1173000</v>
      </c>
    </row>
    <row r="26" spans="1:105">
      <c r="A26" s="311"/>
      <c r="B26" s="17" t="s">
        <v>185</v>
      </c>
      <c r="C26" s="12">
        <v>311</v>
      </c>
      <c r="D26" s="261"/>
      <c r="E26" s="154">
        <f>HLOOKUP(E1,概算表!$E$13:$DA$78,18,FALSE)</f>
        <v>0</v>
      </c>
      <c r="F26" s="154">
        <f>HLOOKUP(F1,概算表!$E$13:$DA$78,18,FALSE)</f>
        <v>0</v>
      </c>
      <c r="G26" s="154">
        <f>HLOOKUP(G1,概算表!$E$13:$DA$78,18,FALSE)</f>
        <v>0</v>
      </c>
      <c r="H26" s="154">
        <f>HLOOKUP(H1,概算表!$E$13:$DA$78,18,FALSE)</f>
        <v>0</v>
      </c>
      <c r="I26" s="154">
        <f>HLOOKUP(I1,概算表!$E$13:$DA$78,18,FALSE)</f>
        <v>0</v>
      </c>
      <c r="J26" s="154">
        <f>HLOOKUP(J1,概算表!$E$13:$DA$78,18,FALSE)</f>
        <v>0</v>
      </c>
      <c r="K26" s="154">
        <f>HLOOKUP(K1,概算表!$E$13:$DA$78,18,FALSE)</f>
        <v>0</v>
      </c>
      <c r="L26" s="154">
        <f>HLOOKUP(L1,概算表!$E$13:$DA$78,18,FALSE)</f>
        <v>0</v>
      </c>
      <c r="M26" s="154">
        <f>HLOOKUP(M1,概算表!$E$13:$DA$78,18,FALSE)</f>
        <v>0</v>
      </c>
      <c r="N26" s="154">
        <f>HLOOKUP(N1,概算表!$E$13:$DA$78,18,FALSE)</f>
        <v>0</v>
      </c>
      <c r="O26" s="154">
        <f>HLOOKUP(O1,概算表!$E$13:$DA$78,18,FALSE)</f>
        <v>0</v>
      </c>
      <c r="P26" s="154">
        <f>HLOOKUP(P1,概算表!$E$13:$DA$78,18,FALSE)</f>
        <v>0</v>
      </c>
      <c r="Q26" s="154">
        <f>HLOOKUP(Q1,概算表!$E$13:$DA$78,18,FALSE)</f>
        <v>0</v>
      </c>
      <c r="R26" s="154">
        <f>HLOOKUP(R1,概算表!$E$13:$DA$78,18,FALSE)</f>
        <v>0</v>
      </c>
      <c r="S26" s="154">
        <f>HLOOKUP(S1,概算表!$E$13:$DA$78,18,FALSE)</f>
        <v>0</v>
      </c>
      <c r="T26" s="154">
        <f>HLOOKUP(T1,概算表!$E$13:$DA$78,18,FALSE)</f>
        <v>0</v>
      </c>
      <c r="U26" s="154">
        <f>HLOOKUP(U1,概算表!$E$13:$DA$78,18,FALSE)</f>
        <v>0</v>
      </c>
      <c r="V26" s="154">
        <f>HLOOKUP(V1,概算表!$E$13:$DA$78,18,FALSE)</f>
        <v>0</v>
      </c>
      <c r="W26" s="154">
        <f>HLOOKUP(W1,概算表!$E$13:$DA$78,18,FALSE)</f>
        <v>0</v>
      </c>
      <c r="X26" s="154">
        <f>HLOOKUP(X1,概算表!$E$13:$DA$78,18,FALSE)</f>
        <v>0</v>
      </c>
      <c r="Y26" s="154">
        <f>HLOOKUP(Y1,概算表!$E$13:$DA$78,18,FALSE)</f>
        <v>0</v>
      </c>
      <c r="Z26" s="154">
        <f>HLOOKUP(Z1,概算表!$E$13:$DA$78,18,FALSE)</f>
        <v>0</v>
      </c>
      <c r="AA26" s="154">
        <f>HLOOKUP(AA1,概算表!$E$13:$DA$78,18,FALSE)</f>
        <v>0</v>
      </c>
      <c r="AB26" s="154">
        <f>HLOOKUP(AB1,概算表!$E$13:$DA$78,18,FALSE)</f>
        <v>0</v>
      </c>
      <c r="AC26" s="154">
        <f>HLOOKUP(AC1,概算表!$E$13:$DA$78,18,FALSE)</f>
        <v>0</v>
      </c>
      <c r="AD26" s="154">
        <f>HLOOKUP(AD1,概算表!$E$13:$DA$78,18,FALSE)</f>
        <v>0</v>
      </c>
      <c r="AE26" s="154">
        <f>HLOOKUP(AE1,概算表!$E$13:$DA$78,18,FALSE)</f>
        <v>0</v>
      </c>
      <c r="AF26" s="154">
        <f>HLOOKUP(AF1,概算表!$E$13:$DA$78,18,FALSE)</f>
        <v>0</v>
      </c>
      <c r="AG26" s="154">
        <f>HLOOKUP(AG1,概算表!$E$13:$DA$78,18,FALSE)</f>
        <v>0</v>
      </c>
      <c r="AH26" s="154">
        <f>HLOOKUP(AH1,概算表!$E$13:$DA$78,18,FALSE)</f>
        <v>0</v>
      </c>
      <c r="AI26" s="154">
        <f>HLOOKUP(AI1,概算表!$E$13:$DA$78,18,FALSE)</f>
        <v>0</v>
      </c>
      <c r="AJ26" s="154">
        <f>HLOOKUP(AJ1,概算表!$E$13:$DA$78,18,FALSE)</f>
        <v>0</v>
      </c>
      <c r="AK26" s="154">
        <f>HLOOKUP(AK1,概算表!$E$13:$DA$78,18,FALSE)</f>
        <v>0</v>
      </c>
      <c r="AL26" s="154">
        <f>HLOOKUP(AL1,概算表!$E$13:$DA$78,18,FALSE)</f>
        <v>0</v>
      </c>
      <c r="AM26" s="154">
        <f>HLOOKUP(AM1,概算表!$E$13:$DA$78,18,FALSE)</f>
        <v>0</v>
      </c>
      <c r="AN26" s="154">
        <f>HLOOKUP(AN1,概算表!$E$13:$DA$78,18,FALSE)</f>
        <v>0</v>
      </c>
      <c r="AO26" s="154">
        <f>HLOOKUP(AO1,概算表!$E$13:$DA$78,18,FALSE)</f>
        <v>0</v>
      </c>
      <c r="AP26" s="154">
        <f>HLOOKUP(AP1,概算表!$E$13:$DA$78,18,FALSE)</f>
        <v>0</v>
      </c>
      <c r="AQ26" s="154">
        <f>HLOOKUP(AQ1,概算表!$E$13:$DA$78,18,FALSE)</f>
        <v>0</v>
      </c>
      <c r="AR26" s="154">
        <f>HLOOKUP(AR1,概算表!$E$13:$DA$78,18,FALSE)</f>
        <v>0</v>
      </c>
      <c r="AS26" s="154">
        <f>HLOOKUP(AS1,概算表!$E$13:$DA$78,18,FALSE)</f>
        <v>0</v>
      </c>
      <c r="AT26" s="154">
        <f>HLOOKUP(AT1,概算表!$E$13:$DA$78,18,FALSE)</f>
        <v>0</v>
      </c>
      <c r="AU26" s="154">
        <f>HLOOKUP(AU1,概算表!$E$13:$DA$78,18,FALSE)</f>
        <v>0</v>
      </c>
      <c r="AV26" s="154">
        <f>HLOOKUP(AV1,概算表!$E$13:$DA$78,18,FALSE)</f>
        <v>0</v>
      </c>
      <c r="AW26" s="154">
        <f>HLOOKUP(AW1,概算表!$E$13:$DA$78,18,FALSE)</f>
        <v>0</v>
      </c>
      <c r="AX26" s="154">
        <f>HLOOKUP(AX1,概算表!$E$13:$DA$78,18,FALSE)</f>
        <v>0</v>
      </c>
      <c r="AY26" s="154">
        <f>HLOOKUP(AY1,概算表!$E$13:$DA$78,18,FALSE)</f>
        <v>0</v>
      </c>
      <c r="AZ26" s="154">
        <f>HLOOKUP(AZ1,概算表!$E$13:$DA$78,18,FALSE)</f>
        <v>0</v>
      </c>
      <c r="BA26" s="154">
        <f>HLOOKUP(BA1,概算表!$E$13:$DA$78,18,FALSE)</f>
        <v>0</v>
      </c>
      <c r="BB26" s="154">
        <f>HLOOKUP(BB1,概算表!$E$13:$DA$78,18,FALSE)</f>
        <v>0</v>
      </c>
      <c r="BC26" s="154">
        <f>HLOOKUP(BC1,概算表!$E$13:$DA$78,18,FALSE)</f>
        <v>0</v>
      </c>
      <c r="BD26" s="154">
        <f>HLOOKUP(BD1,概算表!$E$13:$DA$78,18,FALSE)</f>
        <v>0</v>
      </c>
      <c r="BE26" s="154">
        <f>HLOOKUP(BE1,概算表!$E$13:$DA$78,18,FALSE)</f>
        <v>0</v>
      </c>
      <c r="BF26" s="154">
        <f>HLOOKUP(BF1,概算表!$E$13:$DA$78,18,FALSE)</f>
        <v>0</v>
      </c>
      <c r="BG26" s="154">
        <f>HLOOKUP(BG1,概算表!$E$13:$DA$78,18,FALSE)</f>
        <v>0</v>
      </c>
      <c r="BH26" s="154">
        <f>HLOOKUP(BH1,概算表!$E$13:$DA$78,18,FALSE)</f>
        <v>0</v>
      </c>
      <c r="BI26" s="154">
        <f>HLOOKUP(BI1,概算表!$E$13:$DA$78,18,FALSE)</f>
        <v>0</v>
      </c>
      <c r="BJ26" s="154">
        <f>HLOOKUP(BJ1,概算表!$E$13:$DA$78,18,FALSE)</f>
        <v>0</v>
      </c>
      <c r="BK26" s="154">
        <f>HLOOKUP(BK1,概算表!$E$13:$DA$78,18,FALSE)</f>
        <v>0</v>
      </c>
      <c r="BL26" s="154">
        <f>HLOOKUP(BL1,概算表!$E$13:$DA$78,18,FALSE)</f>
        <v>0</v>
      </c>
      <c r="BM26" s="154">
        <f>HLOOKUP(BM1,概算表!$E$13:$DA$78,18,FALSE)</f>
        <v>0</v>
      </c>
      <c r="BN26" s="154">
        <f>HLOOKUP(BN1,概算表!$E$13:$DA$78,18,FALSE)</f>
        <v>0</v>
      </c>
      <c r="BO26" s="154">
        <f>HLOOKUP(BO1,概算表!$E$13:$DA$78,18,FALSE)</f>
        <v>0</v>
      </c>
      <c r="BP26" s="154">
        <f>HLOOKUP(BP1,概算表!$E$13:$DA$78,18,FALSE)</f>
        <v>0</v>
      </c>
      <c r="BQ26" s="154">
        <f>HLOOKUP(BQ1,概算表!$E$13:$DA$78,18,FALSE)</f>
        <v>0</v>
      </c>
      <c r="BR26" s="154">
        <f>HLOOKUP(BR1,概算表!$E$13:$DA$78,18,FALSE)</f>
        <v>0</v>
      </c>
      <c r="BS26" s="154">
        <f>HLOOKUP(BS1,概算表!$E$13:$DA$78,18,FALSE)</f>
        <v>0</v>
      </c>
      <c r="BT26" s="154">
        <f>HLOOKUP(BT1,概算表!$E$13:$DA$78,18,FALSE)</f>
        <v>0</v>
      </c>
      <c r="BU26" s="154">
        <f>HLOOKUP(BU1,概算表!$E$13:$DA$78,18,FALSE)</f>
        <v>0</v>
      </c>
      <c r="BV26" s="154">
        <f>HLOOKUP(BV1,概算表!$E$13:$DA$78,18,FALSE)</f>
        <v>0</v>
      </c>
      <c r="BW26" s="154">
        <f>HLOOKUP(BW1,概算表!$E$13:$DA$78,18,FALSE)</f>
        <v>0</v>
      </c>
      <c r="BX26" s="154">
        <f>HLOOKUP(BX1,概算表!$E$13:$DA$78,18,FALSE)</f>
        <v>0</v>
      </c>
      <c r="BY26" s="154">
        <f>HLOOKUP(BY1,概算表!$E$13:$DA$78,18,FALSE)</f>
        <v>0</v>
      </c>
      <c r="BZ26" s="154">
        <f>HLOOKUP(BZ1,概算表!$E$13:$DA$78,18,FALSE)</f>
        <v>0</v>
      </c>
      <c r="CA26" s="154">
        <f>HLOOKUP(CA1,概算表!$E$13:$DA$78,18,FALSE)</f>
        <v>0</v>
      </c>
      <c r="CB26" s="154">
        <f>HLOOKUP(CB1,概算表!$E$13:$DA$78,18,FALSE)</f>
        <v>0</v>
      </c>
      <c r="CC26" s="154">
        <f>HLOOKUP(CC1,概算表!$E$13:$DA$78,18,FALSE)</f>
        <v>0</v>
      </c>
      <c r="CD26" s="154">
        <f>HLOOKUP(CD1,概算表!$E$13:$DA$78,18,FALSE)</f>
        <v>0</v>
      </c>
      <c r="CE26" s="154">
        <f>HLOOKUP(CE1,概算表!$E$13:$DA$78,18,FALSE)</f>
        <v>0</v>
      </c>
      <c r="CF26" s="154">
        <f>HLOOKUP(CF1,概算表!$E$13:$DA$78,18,FALSE)</f>
        <v>0</v>
      </c>
      <c r="CG26" s="154">
        <f>HLOOKUP(CG1,概算表!$E$13:$DA$78,18,FALSE)</f>
        <v>0</v>
      </c>
      <c r="CH26" s="154">
        <f>HLOOKUP(CH1,概算表!$E$13:$DA$78,18,FALSE)</f>
        <v>0</v>
      </c>
      <c r="CI26" s="154">
        <f>HLOOKUP(CI1,概算表!$E$13:$DA$78,18,FALSE)</f>
        <v>0</v>
      </c>
      <c r="CJ26" s="154">
        <f>HLOOKUP(CJ1,概算表!$E$13:$DA$78,18,FALSE)</f>
        <v>0</v>
      </c>
      <c r="CK26" s="154">
        <f>HLOOKUP(CK1,概算表!$E$13:$DA$78,18,FALSE)</f>
        <v>0</v>
      </c>
      <c r="CL26" s="154">
        <f>HLOOKUP(CL1,概算表!$E$13:$DA$78,18,FALSE)</f>
        <v>0</v>
      </c>
      <c r="CM26" s="154">
        <f>HLOOKUP(CM1,概算表!$E$13:$DA$78,18,FALSE)</f>
        <v>0</v>
      </c>
      <c r="CN26" s="154">
        <f>HLOOKUP(CN1,概算表!$E$13:$DA$78,18,FALSE)</f>
        <v>0</v>
      </c>
      <c r="CO26" s="154">
        <f>HLOOKUP(CO1,概算表!$E$13:$DA$78,18,FALSE)</f>
        <v>0</v>
      </c>
      <c r="CP26" s="154">
        <f>HLOOKUP(CP1,概算表!$E$13:$DA$78,18,FALSE)</f>
        <v>0</v>
      </c>
      <c r="CQ26" s="154">
        <f>HLOOKUP(CQ1,概算表!$E$13:$DA$78,18,FALSE)</f>
        <v>0</v>
      </c>
      <c r="CR26" s="154">
        <f>HLOOKUP(CR1,概算表!$E$13:$DA$78,18,FALSE)</f>
        <v>0</v>
      </c>
      <c r="CS26" s="154">
        <f>HLOOKUP(CS1,概算表!$E$13:$DA$78,18,FALSE)</f>
        <v>0</v>
      </c>
      <c r="CT26" s="154">
        <f>HLOOKUP(CT1,概算表!$E$13:$DA$78,18,FALSE)</f>
        <v>0</v>
      </c>
      <c r="CU26" s="154">
        <f>HLOOKUP(CU1,概算表!$E$13:$DA$78,18,FALSE)</f>
        <v>0</v>
      </c>
      <c r="CV26" s="154">
        <f>HLOOKUP(CV1,概算表!$E$13:$DA$78,18,FALSE)</f>
        <v>0</v>
      </c>
      <c r="CW26" s="154">
        <f>HLOOKUP(CW1,概算表!$E$13:$DA$78,18,FALSE)</f>
        <v>0</v>
      </c>
      <c r="CX26" s="154">
        <f>HLOOKUP(CX1,概算表!$E$13:$DA$78,18,FALSE)</f>
        <v>0</v>
      </c>
      <c r="CY26" s="154">
        <f>HLOOKUP(CY1,概算表!$E$13:$DA$78,18,FALSE)</f>
        <v>0</v>
      </c>
      <c r="CZ26" s="154">
        <f>HLOOKUP(CZ1,概算表!$E$13:$DA$78,18,FALSE)</f>
        <v>0</v>
      </c>
      <c r="DA26" s="154">
        <f>HLOOKUP(DA1,概算表!$E$13:$DA$78,18,FALSE)</f>
        <v>0</v>
      </c>
    </row>
    <row r="27" spans="1:105">
      <c r="A27" s="311"/>
      <c r="B27" s="42" t="s">
        <v>137</v>
      </c>
      <c r="C27" s="43">
        <v>312</v>
      </c>
      <c r="D27" s="262"/>
      <c r="E27" s="154">
        <f>HLOOKUP(E1,概算表!$E$13:$DA$78,19,FALSE)</f>
        <v>0</v>
      </c>
      <c r="F27" s="154">
        <f>HLOOKUP(F1,概算表!$E$13:$DA$78,19,FALSE)</f>
        <v>0</v>
      </c>
      <c r="G27" s="154">
        <f>HLOOKUP(G1,概算表!$E$13:$DA$78,19,FALSE)</f>
        <v>0</v>
      </c>
      <c r="H27" s="154">
        <f>HLOOKUP(H1,概算表!$E$13:$DA$78,19,FALSE)</f>
        <v>43000</v>
      </c>
      <c r="I27" s="154">
        <f>HLOOKUP(I1,概算表!$E$13:$DA$78,19,FALSE)</f>
        <v>0</v>
      </c>
      <c r="J27" s="154">
        <f>HLOOKUP(J1,概算表!$E$13:$DA$78,19,FALSE)</f>
        <v>0</v>
      </c>
      <c r="K27" s="154">
        <f>HLOOKUP(K1,概算表!$E$13:$DA$78,19,FALSE)</f>
        <v>0</v>
      </c>
      <c r="L27" s="154">
        <f>HLOOKUP(L1,概算表!$E$13:$DA$78,19,FALSE)</f>
        <v>0</v>
      </c>
      <c r="M27" s="154">
        <f>HLOOKUP(M1,概算表!$E$13:$DA$78,19,FALSE)</f>
        <v>0</v>
      </c>
      <c r="N27" s="154">
        <f>HLOOKUP(N1,概算表!$E$13:$DA$78,19,FALSE)</f>
        <v>0</v>
      </c>
      <c r="O27" s="154">
        <f>HLOOKUP(O1,概算表!$E$13:$DA$78,19,FALSE)</f>
        <v>0</v>
      </c>
      <c r="P27" s="154">
        <f>HLOOKUP(P1,概算表!$E$13:$DA$78,19,FALSE)</f>
        <v>0</v>
      </c>
      <c r="Q27" s="154">
        <f>HLOOKUP(Q1,概算表!$E$13:$DA$78,19,FALSE)</f>
        <v>63000</v>
      </c>
      <c r="R27" s="154">
        <f>HLOOKUP(R1,概算表!$E$13:$DA$78,19,FALSE)</f>
        <v>0</v>
      </c>
      <c r="S27" s="154">
        <f>HLOOKUP(S1,概算表!$E$13:$DA$78,19,FALSE)</f>
        <v>0</v>
      </c>
      <c r="T27" s="154">
        <f>HLOOKUP(T1,概算表!$E$13:$DA$78,19,FALSE)</f>
        <v>0</v>
      </c>
      <c r="U27" s="154">
        <f>HLOOKUP(U1,概算表!$E$13:$DA$78,19,FALSE)</f>
        <v>0</v>
      </c>
      <c r="V27" s="154">
        <f>HLOOKUP(V1,概算表!$E$13:$DA$78,19,FALSE)</f>
        <v>0</v>
      </c>
      <c r="W27" s="154">
        <f>HLOOKUP(W1,概算表!$E$13:$DA$78,19,FALSE)</f>
        <v>0</v>
      </c>
      <c r="X27" s="154">
        <f>HLOOKUP(X1,概算表!$E$13:$DA$78,19,FALSE)</f>
        <v>50000</v>
      </c>
      <c r="Y27" s="154">
        <f>HLOOKUP(Y1,概算表!$E$13:$DA$78,19,FALSE)</f>
        <v>0</v>
      </c>
      <c r="Z27" s="154">
        <f>HLOOKUP(Z1,概算表!$E$13:$DA$78,19,FALSE)</f>
        <v>0</v>
      </c>
      <c r="AA27" s="154">
        <f>HLOOKUP(AA1,概算表!$E$13:$DA$78,19,FALSE)</f>
        <v>0</v>
      </c>
      <c r="AB27" s="154">
        <f>HLOOKUP(AB1,概算表!$E$13:$DA$78,19,FALSE)</f>
        <v>0</v>
      </c>
      <c r="AC27" s="154">
        <f>HLOOKUP(AC1,概算表!$E$13:$DA$78,19,FALSE)</f>
        <v>40000</v>
      </c>
      <c r="AD27" s="154">
        <f>HLOOKUP(AD1,概算表!$E$13:$DA$78,19,FALSE)</f>
        <v>0</v>
      </c>
      <c r="AE27" s="154">
        <f>HLOOKUP(AE1,概算表!$E$13:$DA$78,19,FALSE)</f>
        <v>0</v>
      </c>
      <c r="AF27" s="154">
        <f>HLOOKUP(AF1,概算表!$E$13:$DA$78,19,FALSE)</f>
        <v>0</v>
      </c>
      <c r="AG27" s="154">
        <f>HLOOKUP(AG1,概算表!$E$13:$DA$78,19,FALSE)</f>
        <v>0</v>
      </c>
      <c r="AH27" s="154">
        <f>HLOOKUP(AH1,概算表!$E$13:$DA$78,19,FALSE)</f>
        <v>32000</v>
      </c>
      <c r="AI27" s="154">
        <f>HLOOKUP(AI1,概算表!$E$13:$DA$78,19,FALSE)</f>
        <v>0</v>
      </c>
      <c r="AJ27" s="154">
        <f>HLOOKUP(AJ1,概算表!$E$13:$DA$78,19,FALSE)</f>
        <v>0</v>
      </c>
      <c r="AK27" s="154">
        <f>HLOOKUP(AK1,概算表!$E$13:$DA$78,19,FALSE)</f>
        <v>95000</v>
      </c>
      <c r="AL27" s="154">
        <f>HLOOKUP(AL1,概算表!$E$13:$DA$78,19,FALSE)</f>
        <v>39000</v>
      </c>
      <c r="AM27" s="154">
        <f>HLOOKUP(AM1,概算表!$E$13:$DA$78,19,FALSE)</f>
        <v>0</v>
      </c>
      <c r="AN27" s="154">
        <f>HLOOKUP(AN1,概算表!$E$13:$DA$78,19,FALSE)</f>
        <v>0</v>
      </c>
      <c r="AO27" s="154">
        <f>HLOOKUP(AO1,概算表!$E$13:$DA$78,19,FALSE)</f>
        <v>48000</v>
      </c>
      <c r="AP27" s="154">
        <f>HLOOKUP(AP1,概算表!$E$13:$DA$78,19,FALSE)</f>
        <v>0</v>
      </c>
      <c r="AQ27" s="154">
        <f>HLOOKUP(AQ1,概算表!$E$13:$DA$78,19,FALSE)</f>
        <v>63000</v>
      </c>
      <c r="AR27" s="154">
        <f>HLOOKUP(AR1,概算表!$E$13:$DA$78,19,FALSE)</f>
        <v>42000</v>
      </c>
      <c r="AS27" s="154">
        <f>HLOOKUP(AS1,概算表!$E$13:$DA$78,19,FALSE)</f>
        <v>47000</v>
      </c>
      <c r="AT27" s="154">
        <f>HLOOKUP(AT1,概算表!$E$13:$DA$78,19,FALSE)</f>
        <v>74000</v>
      </c>
      <c r="AU27" s="154">
        <f>HLOOKUP(AU1,概算表!$E$13:$DA$78,19,FALSE)</f>
        <v>0</v>
      </c>
      <c r="AV27" s="154">
        <f>HLOOKUP(AV1,概算表!$E$13:$DA$78,19,FALSE)</f>
        <v>0</v>
      </c>
      <c r="AW27" s="154">
        <f>HLOOKUP(AW1,概算表!$E$13:$DA$78,19,FALSE)</f>
        <v>0</v>
      </c>
      <c r="AX27" s="154">
        <f>HLOOKUP(AX1,概算表!$E$13:$DA$78,19,FALSE)</f>
        <v>0</v>
      </c>
      <c r="AY27" s="154">
        <f>HLOOKUP(AY1,概算表!$E$13:$DA$78,19,FALSE)</f>
        <v>0</v>
      </c>
      <c r="AZ27" s="154">
        <f>HLOOKUP(AZ1,概算表!$E$13:$DA$78,19,FALSE)</f>
        <v>0</v>
      </c>
      <c r="BA27" s="154">
        <f>HLOOKUP(BA1,概算表!$E$13:$DA$78,19,FALSE)</f>
        <v>44000</v>
      </c>
      <c r="BB27" s="154">
        <f>HLOOKUP(BB1,概算表!$E$13:$DA$78,19,FALSE)</f>
        <v>0</v>
      </c>
      <c r="BC27" s="154">
        <f>HLOOKUP(BC1,概算表!$E$13:$DA$78,19,FALSE)</f>
        <v>0</v>
      </c>
      <c r="BD27" s="154">
        <f>HLOOKUP(BD1,概算表!$E$13:$DA$78,19,FALSE)</f>
        <v>40000</v>
      </c>
      <c r="BE27" s="154">
        <f>HLOOKUP(BE1,概算表!$E$13:$DA$78,19,FALSE)</f>
        <v>135000</v>
      </c>
      <c r="BF27" s="154">
        <f>HLOOKUP(BF1,概算表!$E$13:$DA$78,19,FALSE)</f>
        <v>0</v>
      </c>
      <c r="BG27" s="154">
        <f>HLOOKUP(BG1,概算表!$E$13:$DA$78,19,FALSE)</f>
        <v>40000</v>
      </c>
      <c r="BH27" s="154">
        <f>HLOOKUP(BH1,概算表!$E$13:$DA$78,19,FALSE)</f>
        <v>0</v>
      </c>
      <c r="BI27" s="154">
        <f>HLOOKUP(BI1,概算表!$E$13:$DA$78,19,FALSE)</f>
        <v>0</v>
      </c>
      <c r="BJ27" s="154">
        <f>HLOOKUP(BJ1,概算表!$E$13:$DA$78,19,FALSE)</f>
        <v>65000</v>
      </c>
      <c r="BK27" s="154">
        <f>HLOOKUP(BK1,概算表!$E$13:$DA$78,19,FALSE)</f>
        <v>0</v>
      </c>
      <c r="BL27" s="154">
        <f>HLOOKUP(BL1,概算表!$E$13:$DA$78,19,FALSE)</f>
        <v>0</v>
      </c>
      <c r="BM27" s="154">
        <f>HLOOKUP(BM1,概算表!$E$13:$DA$78,19,FALSE)</f>
        <v>63000</v>
      </c>
      <c r="BN27" s="154">
        <f>HLOOKUP(BN1,概算表!$E$13:$DA$78,19,FALSE)</f>
        <v>0</v>
      </c>
      <c r="BO27" s="154">
        <f>HLOOKUP(BO1,概算表!$E$13:$DA$78,19,FALSE)</f>
        <v>0</v>
      </c>
      <c r="BP27" s="154">
        <f>HLOOKUP(BP1,概算表!$E$13:$DA$78,19,FALSE)</f>
        <v>0</v>
      </c>
      <c r="BQ27" s="154">
        <f>HLOOKUP(BQ1,概算表!$E$13:$DA$78,19,FALSE)</f>
        <v>36000</v>
      </c>
      <c r="BR27" s="154">
        <f>HLOOKUP(BR1,概算表!$E$13:$DA$78,19,FALSE)</f>
        <v>0</v>
      </c>
      <c r="BS27" s="154">
        <f>HLOOKUP(BS1,概算表!$E$13:$DA$78,19,FALSE)</f>
        <v>0</v>
      </c>
      <c r="BT27" s="154">
        <f>HLOOKUP(BT1,概算表!$E$13:$DA$78,19,FALSE)</f>
        <v>0</v>
      </c>
      <c r="BU27" s="154">
        <f>HLOOKUP(BU1,概算表!$E$13:$DA$78,19,FALSE)</f>
        <v>49000</v>
      </c>
      <c r="BV27" s="154">
        <f>HLOOKUP(BV1,概算表!$E$13:$DA$78,19,FALSE)</f>
        <v>0</v>
      </c>
      <c r="BW27" s="154">
        <f>HLOOKUP(BW1,概算表!$E$13:$DA$78,19,FALSE)</f>
        <v>0</v>
      </c>
      <c r="BX27" s="154">
        <f>HLOOKUP(BX1,概算表!$E$13:$DA$78,19,FALSE)</f>
        <v>49000</v>
      </c>
      <c r="BY27" s="154">
        <f>HLOOKUP(BY1,概算表!$E$13:$DA$78,19,FALSE)</f>
        <v>0</v>
      </c>
      <c r="BZ27" s="154">
        <f>HLOOKUP(BZ1,概算表!$E$13:$DA$78,19,FALSE)</f>
        <v>0</v>
      </c>
      <c r="CA27" s="154">
        <f>HLOOKUP(CA1,概算表!$E$13:$DA$78,19,FALSE)</f>
        <v>58000</v>
      </c>
      <c r="CB27" s="154">
        <f>HLOOKUP(CB1,概算表!$E$13:$DA$78,19,FALSE)</f>
        <v>0</v>
      </c>
      <c r="CC27" s="154">
        <f>HLOOKUP(CC1,概算表!$E$13:$DA$78,19,FALSE)</f>
        <v>0</v>
      </c>
      <c r="CD27" s="154">
        <f>HLOOKUP(CD1,概算表!$E$13:$DA$78,19,FALSE)</f>
        <v>0</v>
      </c>
      <c r="CE27" s="154">
        <f>HLOOKUP(CE1,概算表!$E$13:$DA$78,19,FALSE)</f>
        <v>0</v>
      </c>
      <c r="CF27" s="154">
        <f>HLOOKUP(CF1,概算表!$E$13:$DA$78,19,FALSE)</f>
        <v>65000</v>
      </c>
      <c r="CG27" s="154">
        <f>HLOOKUP(CG1,概算表!$E$13:$DA$78,19,FALSE)</f>
        <v>0</v>
      </c>
      <c r="CH27" s="154">
        <f>HLOOKUP(CH1,概算表!$E$13:$DA$78,19,FALSE)</f>
        <v>0</v>
      </c>
      <c r="CI27" s="154">
        <f>HLOOKUP(CI1,概算表!$E$13:$DA$78,19,FALSE)</f>
        <v>0</v>
      </c>
      <c r="CJ27" s="154">
        <f>HLOOKUP(CJ1,概算表!$E$13:$DA$78,19,FALSE)</f>
        <v>0</v>
      </c>
      <c r="CK27" s="154">
        <f>HLOOKUP(CK1,概算表!$E$13:$DA$78,19,FALSE)</f>
        <v>0</v>
      </c>
      <c r="CL27" s="154">
        <f>HLOOKUP(CL1,概算表!$E$13:$DA$78,19,FALSE)</f>
        <v>0</v>
      </c>
      <c r="CM27" s="154">
        <f>HLOOKUP(CM1,概算表!$E$13:$DA$78,19,FALSE)</f>
        <v>0</v>
      </c>
      <c r="CN27" s="154">
        <f>HLOOKUP(CN1,概算表!$E$13:$DA$78,19,FALSE)</f>
        <v>0</v>
      </c>
      <c r="CO27" s="154">
        <f>HLOOKUP(CO1,概算表!$E$13:$DA$78,19,FALSE)</f>
        <v>0</v>
      </c>
      <c r="CP27" s="154">
        <f>HLOOKUP(CP1,概算表!$E$13:$DA$78,19,FALSE)</f>
        <v>0</v>
      </c>
      <c r="CQ27" s="154">
        <f>HLOOKUP(CQ1,概算表!$E$13:$DA$78,19,FALSE)</f>
        <v>0</v>
      </c>
      <c r="CR27" s="154">
        <f>HLOOKUP(CR1,概算表!$E$13:$DA$78,19,FALSE)</f>
        <v>31000</v>
      </c>
      <c r="CS27" s="154">
        <f>HLOOKUP(CS1,概算表!$E$13:$DA$78,19,FALSE)</f>
        <v>0</v>
      </c>
      <c r="CT27" s="154">
        <f>HLOOKUP(CT1,概算表!$E$13:$DA$78,19,FALSE)</f>
        <v>47000</v>
      </c>
      <c r="CU27" s="154">
        <f>HLOOKUP(CU1,概算表!$E$13:$DA$78,19,FALSE)</f>
        <v>76000</v>
      </c>
      <c r="CV27" s="154">
        <f>HLOOKUP(CV1,概算表!$E$13:$DA$78,19,FALSE)</f>
        <v>0</v>
      </c>
      <c r="CW27" s="154">
        <f>HLOOKUP(CW1,概算表!$E$13:$DA$78,19,FALSE)</f>
        <v>0</v>
      </c>
      <c r="CX27" s="154">
        <f>HLOOKUP(CX1,概算表!$E$13:$DA$78,19,FALSE)</f>
        <v>0</v>
      </c>
      <c r="CY27" s="154">
        <f>HLOOKUP(CY1,概算表!$E$13:$DA$78,19,FALSE)</f>
        <v>0</v>
      </c>
      <c r="CZ27" s="154">
        <f>HLOOKUP(CZ1,概算表!$E$13:$DA$78,19,FALSE)</f>
        <v>43000</v>
      </c>
      <c r="DA27" s="154">
        <f>HLOOKUP(DA1,概算表!$E$13:$DA$78,19,FALSE)</f>
        <v>52000</v>
      </c>
    </row>
    <row r="28" spans="1:105">
      <c r="A28" s="311"/>
      <c r="B28" s="11" t="s">
        <v>138</v>
      </c>
      <c r="C28" s="12">
        <v>321</v>
      </c>
      <c r="D28" s="261"/>
      <c r="E28" s="154">
        <f>HLOOKUP(E1,概算表!$E$13:$DA$78,20,FALSE)</f>
        <v>302000</v>
      </c>
      <c r="F28" s="154">
        <f>HLOOKUP(F1,概算表!$E$13:$DA$78,20,FALSE)</f>
        <v>730000</v>
      </c>
      <c r="G28" s="154">
        <f>HLOOKUP(G1,概算表!$E$13:$DA$78,20,FALSE)</f>
        <v>363000</v>
      </c>
      <c r="H28" s="154">
        <f>HLOOKUP(H1,概算表!$E$13:$DA$78,20,FALSE)</f>
        <v>327000</v>
      </c>
      <c r="I28" s="154">
        <f>HLOOKUP(I1,概算表!$E$13:$DA$78,20,FALSE)</f>
        <v>448000</v>
      </c>
      <c r="J28" s="154">
        <f>HLOOKUP(J1,概算表!$E$13:$DA$78,20,FALSE)</f>
        <v>247000</v>
      </c>
      <c r="K28" s="154">
        <f>HLOOKUP(K1,概算表!$E$13:$DA$78,20,FALSE)</f>
        <v>241000</v>
      </c>
      <c r="L28" s="154">
        <f>HLOOKUP(L1,概算表!$E$13:$DA$78,20,FALSE)</f>
        <v>302000</v>
      </c>
      <c r="M28" s="154">
        <f>HLOOKUP(M1,概算表!$E$13:$DA$78,20,FALSE)</f>
        <v>333000</v>
      </c>
      <c r="N28" s="154">
        <f>HLOOKUP(N1,概算表!$E$13:$DA$78,20,FALSE)</f>
        <v>247000</v>
      </c>
      <c r="O28" s="154">
        <f>HLOOKUP(O1,概算表!$E$13:$DA$78,20,FALSE)</f>
        <v>369000</v>
      </c>
      <c r="P28" s="154">
        <f>HLOOKUP(P1,概算表!$E$13:$DA$78,20,FALSE)</f>
        <v>247000</v>
      </c>
      <c r="Q28" s="154">
        <f>HLOOKUP(Q1,概算表!$E$13:$DA$78,20,FALSE)</f>
        <v>314000</v>
      </c>
      <c r="R28" s="154">
        <f>HLOOKUP(R1,概算表!$E$13:$DA$78,20,FALSE)</f>
        <v>351000</v>
      </c>
      <c r="S28" s="154">
        <f>HLOOKUP(S1,概算表!$E$13:$DA$78,20,FALSE)</f>
        <v>253000</v>
      </c>
      <c r="T28" s="154">
        <f>HLOOKUP(T1,概算表!$E$13:$DA$78,20,FALSE)</f>
        <v>241000</v>
      </c>
      <c r="U28" s="154">
        <f>HLOOKUP(U1,概算表!$E$13:$DA$78,20,FALSE)</f>
        <v>296000</v>
      </c>
      <c r="V28" s="154">
        <f>HLOOKUP(V1,概算表!$E$13:$DA$78,20,FALSE)</f>
        <v>612000</v>
      </c>
      <c r="W28" s="154">
        <f>HLOOKUP(W1,概算表!$E$13:$DA$78,20,FALSE)</f>
        <v>419000</v>
      </c>
      <c r="X28" s="154">
        <f>HLOOKUP(X1,概算表!$E$13:$DA$78,20,FALSE)</f>
        <v>253000</v>
      </c>
      <c r="Y28" s="154">
        <f>HLOOKUP(Y1,概算表!$E$13:$DA$78,20,FALSE)</f>
        <v>296000</v>
      </c>
      <c r="Z28" s="154">
        <f>HLOOKUP(Z1,概算表!$E$13:$DA$78,20,FALSE)</f>
        <v>247000</v>
      </c>
      <c r="AA28" s="154">
        <f>HLOOKUP(AA1,概算表!$E$13:$DA$78,20,FALSE)</f>
        <v>302000</v>
      </c>
      <c r="AB28" s="154">
        <f>HLOOKUP(AB1,概算表!$E$13:$DA$78,20,FALSE)</f>
        <v>320000</v>
      </c>
      <c r="AC28" s="154">
        <f>HLOOKUP(AC1,概算表!$E$13:$DA$78,20,FALSE)</f>
        <v>241000</v>
      </c>
      <c r="AD28" s="154">
        <f>HLOOKUP(AD1,概算表!$E$13:$DA$78,20,FALSE)</f>
        <v>266000</v>
      </c>
      <c r="AE28" s="154">
        <f>HLOOKUP(AE1,概算表!$E$13:$DA$78,20,FALSE)</f>
        <v>241000</v>
      </c>
      <c r="AF28" s="154">
        <f>HLOOKUP(AF1,概算表!$E$13:$DA$78,20,FALSE)</f>
        <v>247000</v>
      </c>
      <c r="AG28" s="154">
        <f>HLOOKUP(AG1,概算表!$E$13:$DA$78,20,FALSE)</f>
        <v>253000</v>
      </c>
      <c r="AH28" s="154">
        <f>HLOOKUP(AH1,概算表!$E$13:$DA$78,20,FALSE)</f>
        <v>241000</v>
      </c>
      <c r="AI28" s="154">
        <f>HLOOKUP(AI1,概算表!$E$13:$DA$78,20,FALSE)</f>
        <v>247000</v>
      </c>
      <c r="AJ28" s="154">
        <f>HLOOKUP(AJ1,概算表!$E$13:$DA$78,20,FALSE)</f>
        <v>235000</v>
      </c>
      <c r="AK28" s="154">
        <f>HLOOKUP(AK1,概算表!$E$13:$DA$78,20,FALSE)</f>
        <v>283000</v>
      </c>
      <c r="AL28" s="154">
        <f>HLOOKUP(AL1,概算表!$E$13:$DA$78,20,FALSE)</f>
        <v>247000</v>
      </c>
      <c r="AM28" s="154">
        <f>HLOOKUP(AM1,概算表!$E$13:$DA$78,20,FALSE)</f>
        <v>247000</v>
      </c>
      <c r="AN28" s="154">
        <f>HLOOKUP(AN1,概算表!$E$13:$DA$78,20,FALSE)</f>
        <v>247000</v>
      </c>
      <c r="AO28" s="154">
        <f>HLOOKUP(AO1,概算表!$E$13:$DA$78,20,FALSE)</f>
        <v>241000</v>
      </c>
      <c r="AP28" s="154">
        <f>HLOOKUP(AP1,概算表!$E$13:$DA$78,20,FALSE)</f>
        <v>241000</v>
      </c>
      <c r="AQ28" s="154">
        <f>HLOOKUP(AQ1,概算表!$E$13:$DA$78,20,FALSE)</f>
        <v>266000</v>
      </c>
      <c r="AR28" s="154">
        <f>HLOOKUP(AR1,概算表!$E$13:$DA$78,20,FALSE)</f>
        <v>247000</v>
      </c>
      <c r="AS28" s="154">
        <f>HLOOKUP(AS1,概算表!$E$13:$DA$78,20,FALSE)</f>
        <v>253000</v>
      </c>
      <c r="AT28" s="154">
        <f>HLOOKUP(AT1,概算表!$E$13:$DA$78,20,FALSE)</f>
        <v>308000</v>
      </c>
      <c r="AU28" s="154">
        <f>HLOOKUP(AU1,概算表!$E$13:$DA$78,20,FALSE)</f>
        <v>247000</v>
      </c>
      <c r="AV28" s="154">
        <f>HLOOKUP(AV1,概算表!$E$13:$DA$78,20,FALSE)</f>
        <v>241000</v>
      </c>
      <c r="AW28" s="154">
        <f>HLOOKUP(AW1,概算表!$E$13:$DA$78,20,FALSE)</f>
        <v>235000</v>
      </c>
      <c r="AX28" s="154">
        <f>HLOOKUP(AX1,概算表!$E$13:$DA$78,20,FALSE)</f>
        <v>247000</v>
      </c>
      <c r="AY28" s="154">
        <f>HLOOKUP(AY1,概算表!$E$13:$DA$78,20,FALSE)</f>
        <v>247000</v>
      </c>
      <c r="AZ28" s="154">
        <f>HLOOKUP(AZ1,概算表!$E$13:$DA$78,20,FALSE)</f>
        <v>247000</v>
      </c>
      <c r="BA28" s="154">
        <f>HLOOKUP(BA1,概算表!$E$13:$DA$78,20,FALSE)</f>
        <v>253000</v>
      </c>
      <c r="BB28" s="154">
        <f>HLOOKUP(BB1,概算表!$E$13:$DA$78,20,FALSE)</f>
        <v>235000</v>
      </c>
      <c r="BC28" s="154">
        <f>HLOOKUP(BC1,概算表!$E$13:$DA$78,20,FALSE)</f>
        <v>247000</v>
      </c>
      <c r="BD28" s="154">
        <f>HLOOKUP(BD1,概算表!$E$13:$DA$78,20,FALSE)</f>
        <v>247000</v>
      </c>
      <c r="BE28" s="154">
        <f>HLOOKUP(BE1,概算表!$E$13:$DA$78,20,FALSE)</f>
        <v>447000</v>
      </c>
      <c r="BF28" s="154">
        <f>HLOOKUP(BF1,概算表!$E$13:$DA$78,20,FALSE)</f>
        <v>247000</v>
      </c>
      <c r="BG28" s="154">
        <f>HLOOKUP(BG1,概算表!$E$13:$DA$78,20,FALSE)</f>
        <v>247000</v>
      </c>
      <c r="BH28" s="154">
        <f>HLOOKUP(BH1,概算表!$E$13:$DA$78,20,FALSE)</f>
        <v>241000</v>
      </c>
      <c r="BI28" s="154">
        <f>HLOOKUP(BI1,概算表!$E$13:$DA$78,20,FALSE)</f>
        <v>247000</v>
      </c>
      <c r="BJ28" s="154">
        <f>HLOOKUP(BJ1,概算表!$E$13:$DA$78,20,FALSE)</f>
        <v>247000</v>
      </c>
      <c r="BK28" s="154">
        <f>HLOOKUP(BK1,概算表!$E$13:$DA$78,20,FALSE)</f>
        <v>241000</v>
      </c>
      <c r="BL28" s="154">
        <f>HLOOKUP(BL1,概算表!$E$13:$DA$78,20,FALSE)</f>
        <v>308000</v>
      </c>
      <c r="BM28" s="154">
        <f>HLOOKUP(BM1,概算表!$E$13:$DA$78,20,FALSE)</f>
        <v>247000</v>
      </c>
      <c r="BN28" s="154">
        <f>HLOOKUP(BN1,概算表!$E$13:$DA$78,20,FALSE)</f>
        <v>247000</v>
      </c>
      <c r="BO28" s="154">
        <f>HLOOKUP(BO1,概算表!$E$13:$DA$78,20,FALSE)</f>
        <v>247000</v>
      </c>
      <c r="BP28" s="154">
        <f>HLOOKUP(BP1,概算表!$E$13:$DA$78,20,FALSE)</f>
        <v>247000</v>
      </c>
      <c r="BQ28" s="154">
        <f>HLOOKUP(BQ1,概算表!$E$13:$DA$78,20,FALSE)</f>
        <v>259000</v>
      </c>
      <c r="BR28" s="154">
        <f>HLOOKUP(BR1,概算表!$E$13:$DA$78,20,FALSE)</f>
        <v>241000</v>
      </c>
      <c r="BS28" s="154">
        <f>HLOOKUP(BS1,概算表!$E$13:$DA$78,20,FALSE)</f>
        <v>247000</v>
      </c>
      <c r="BT28" s="154">
        <f>HLOOKUP(BT1,概算表!$E$13:$DA$78,20,FALSE)</f>
        <v>247000</v>
      </c>
      <c r="BU28" s="154">
        <f>HLOOKUP(BU1,概算表!$E$13:$DA$78,20,FALSE)</f>
        <v>247000</v>
      </c>
      <c r="BV28" s="154">
        <f>HLOOKUP(BV1,概算表!$E$13:$DA$78,20,FALSE)</f>
        <v>247000</v>
      </c>
      <c r="BW28" s="154">
        <f>HLOOKUP(BW1,概算表!$E$13:$DA$78,20,FALSE)</f>
        <v>247000</v>
      </c>
      <c r="BX28" s="154">
        <f>HLOOKUP(BX1,概算表!$E$13:$DA$78,20,FALSE)</f>
        <v>241000</v>
      </c>
      <c r="BY28" s="154">
        <f>HLOOKUP(BY1,概算表!$E$13:$DA$78,20,FALSE)</f>
        <v>259000</v>
      </c>
      <c r="BZ28" s="154">
        <f>HLOOKUP(BZ1,概算表!$E$13:$DA$78,20,FALSE)</f>
        <v>247000</v>
      </c>
      <c r="CA28" s="154">
        <f>HLOOKUP(CA1,概算表!$E$13:$DA$78,20,FALSE)</f>
        <v>253000</v>
      </c>
      <c r="CB28" s="154">
        <f>HLOOKUP(CB1,概算表!$E$13:$DA$78,20,FALSE)</f>
        <v>241000</v>
      </c>
      <c r="CC28" s="154">
        <f>HLOOKUP(CC1,概算表!$E$13:$DA$78,20,FALSE)</f>
        <v>247000</v>
      </c>
      <c r="CD28" s="154">
        <f>HLOOKUP(CD1,概算表!$E$13:$DA$78,20,FALSE)</f>
        <v>247000</v>
      </c>
      <c r="CE28" s="154">
        <f>HLOOKUP(CE1,概算表!$E$13:$DA$78,20,FALSE)</f>
        <v>247000</v>
      </c>
      <c r="CF28" s="154">
        <f>HLOOKUP(CF1,概算表!$E$13:$DA$78,20,FALSE)</f>
        <v>247000</v>
      </c>
      <c r="CG28" s="154">
        <f>HLOOKUP(CG1,概算表!$E$13:$DA$78,20,FALSE)</f>
        <v>247000</v>
      </c>
      <c r="CH28" s="154">
        <f>HLOOKUP(CH1,概算表!$E$13:$DA$78,20,FALSE)</f>
        <v>247000</v>
      </c>
      <c r="CI28" s="154">
        <f>HLOOKUP(CI1,概算表!$E$13:$DA$78,20,FALSE)</f>
        <v>241000</v>
      </c>
      <c r="CJ28" s="154">
        <f>HLOOKUP(CJ1,概算表!$E$13:$DA$78,20,FALSE)</f>
        <v>259000</v>
      </c>
      <c r="CK28" s="154">
        <f>HLOOKUP(CK1,概算表!$E$13:$DA$78,20,FALSE)</f>
        <v>247000</v>
      </c>
      <c r="CL28" s="154">
        <f>HLOOKUP(CL1,概算表!$E$13:$DA$78,20,FALSE)</f>
        <v>247000</v>
      </c>
      <c r="CM28" s="154">
        <f>HLOOKUP(CM1,概算表!$E$13:$DA$78,20,FALSE)</f>
        <v>241000</v>
      </c>
      <c r="CN28" s="154">
        <f>HLOOKUP(CN1,概算表!$E$13:$DA$78,20,FALSE)</f>
        <v>247000</v>
      </c>
      <c r="CO28" s="154">
        <f>HLOOKUP(CO1,概算表!$E$13:$DA$78,20,FALSE)</f>
        <v>247000</v>
      </c>
      <c r="CP28" s="154">
        <f>HLOOKUP(CP1,概算表!$E$13:$DA$78,20,FALSE)</f>
        <v>247000</v>
      </c>
      <c r="CQ28" s="154">
        <f>HLOOKUP(CQ1,概算表!$E$13:$DA$78,20,FALSE)</f>
        <v>241000</v>
      </c>
      <c r="CR28" s="154">
        <f>HLOOKUP(CR1,概算表!$E$13:$DA$78,20,FALSE)</f>
        <v>247000</v>
      </c>
      <c r="CS28" s="154">
        <f>HLOOKUP(CS1,概算表!$E$13:$DA$78,20,FALSE)</f>
        <v>247000</v>
      </c>
      <c r="CT28" s="154">
        <f>HLOOKUP(CT1,概算表!$E$13:$DA$78,20,FALSE)</f>
        <v>247000</v>
      </c>
      <c r="CU28" s="154">
        <f>HLOOKUP(CU1,概算表!$E$13:$DA$78,20,FALSE)</f>
        <v>247000</v>
      </c>
      <c r="CV28" s="154">
        <f>HLOOKUP(CV1,概算表!$E$13:$DA$78,20,FALSE)</f>
        <v>241000</v>
      </c>
      <c r="CW28" s="154">
        <f>HLOOKUP(CW1,概算表!$E$13:$DA$78,20,FALSE)</f>
        <v>241000</v>
      </c>
      <c r="CX28" s="154">
        <f>HLOOKUP(CX1,概算表!$E$13:$DA$78,20,FALSE)</f>
        <v>241000</v>
      </c>
      <c r="CY28" s="154">
        <f>HLOOKUP(CY1,概算表!$E$13:$DA$78,20,FALSE)</f>
        <v>241000</v>
      </c>
      <c r="CZ28" s="154">
        <f>HLOOKUP(CZ1,概算表!$E$13:$DA$78,20,FALSE)</f>
        <v>351000</v>
      </c>
      <c r="DA28" s="154">
        <f>HLOOKUP(DA1,概算表!$E$13:$DA$78,20,FALSE)</f>
        <v>241000</v>
      </c>
    </row>
    <row r="29" spans="1:105">
      <c r="A29" s="311"/>
      <c r="B29" s="11" t="s">
        <v>139</v>
      </c>
      <c r="C29" s="12">
        <v>321</v>
      </c>
      <c r="D29" s="261"/>
      <c r="E29" s="154">
        <f>HLOOKUP(E1,概算表!$E$13:$DA$78,21,FALSE)</f>
        <v>0</v>
      </c>
      <c r="F29" s="154">
        <f>HLOOKUP(F1,概算表!$E$13:$DA$78,21,FALSE)</f>
        <v>16000</v>
      </c>
      <c r="G29" s="154">
        <f>HLOOKUP(G1,概算表!$E$13:$DA$78,21,FALSE)</f>
        <v>0</v>
      </c>
      <c r="H29" s="154">
        <f>HLOOKUP(H1,概算表!$E$13:$DA$78,21,FALSE)</f>
        <v>0</v>
      </c>
      <c r="I29" s="154">
        <f>HLOOKUP(I1,概算表!$E$13:$DA$78,21,FALSE)</f>
        <v>0</v>
      </c>
      <c r="J29" s="154">
        <f>HLOOKUP(J1,概算表!$E$13:$DA$78,21,FALSE)</f>
        <v>0</v>
      </c>
      <c r="K29" s="154">
        <f>HLOOKUP(K1,概算表!$E$13:$DA$78,21,FALSE)</f>
        <v>0</v>
      </c>
      <c r="L29" s="154">
        <f>HLOOKUP(L1,概算表!$E$13:$DA$78,21,FALSE)</f>
        <v>0</v>
      </c>
      <c r="M29" s="154">
        <f>HLOOKUP(M1,概算表!$E$13:$DA$78,21,FALSE)</f>
        <v>0</v>
      </c>
      <c r="N29" s="154">
        <f>HLOOKUP(N1,概算表!$E$13:$DA$78,21,FALSE)</f>
        <v>0</v>
      </c>
      <c r="O29" s="154">
        <f>HLOOKUP(O1,概算表!$E$13:$DA$78,21,FALSE)</f>
        <v>0</v>
      </c>
      <c r="P29" s="154">
        <f>HLOOKUP(P1,概算表!$E$13:$DA$78,21,FALSE)</f>
        <v>0</v>
      </c>
      <c r="Q29" s="154">
        <f>HLOOKUP(Q1,概算表!$E$13:$DA$78,21,FALSE)</f>
        <v>0</v>
      </c>
      <c r="R29" s="154">
        <f>HLOOKUP(R1,概算表!$E$13:$DA$78,21,FALSE)</f>
        <v>0</v>
      </c>
      <c r="S29" s="154">
        <f>HLOOKUP(S1,概算表!$E$13:$DA$78,21,FALSE)</f>
        <v>0</v>
      </c>
      <c r="T29" s="154">
        <f>HLOOKUP(T1,概算表!$E$13:$DA$78,21,FALSE)</f>
        <v>0</v>
      </c>
      <c r="U29" s="154">
        <f>HLOOKUP(U1,概算表!$E$13:$DA$78,21,FALSE)</f>
        <v>0</v>
      </c>
      <c r="V29" s="154">
        <f>HLOOKUP(V1,概算表!$E$13:$DA$78,21,FALSE)</f>
        <v>16000</v>
      </c>
      <c r="W29" s="154">
        <f>HLOOKUP(W1,概算表!$E$13:$DA$78,21,FALSE)</f>
        <v>0</v>
      </c>
      <c r="X29" s="154">
        <f>HLOOKUP(X1,概算表!$E$13:$DA$78,21,FALSE)</f>
        <v>0</v>
      </c>
      <c r="Y29" s="154">
        <f>HLOOKUP(Y1,概算表!$E$13:$DA$78,21,FALSE)</f>
        <v>0</v>
      </c>
      <c r="Z29" s="154">
        <f>HLOOKUP(Z1,概算表!$E$13:$DA$78,21,FALSE)</f>
        <v>0</v>
      </c>
      <c r="AA29" s="154">
        <f>HLOOKUP(AA1,概算表!$E$13:$DA$78,21,FALSE)</f>
        <v>0</v>
      </c>
      <c r="AB29" s="154">
        <f>HLOOKUP(AB1,概算表!$E$13:$DA$78,21,FALSE)</f>
        <v>0</v>
      </c>
      <c r="AC29" s="154">
        <f>HLOOKUP(AC1,概算表!$E$13:$DA$78,21,FALSE)</f>
        <v>0</v>
      </c>
      <c r="AD29" s="154">
        <f>HLOOKUP(AD1,概算表!$E$13:$DA$78,21,FALSE)</f>
        <v>0</v>
      </c>
      <c r="AE29" s="154">
        <f>HLOOKUP(AE1,概算表!$E$13:$DA$78,21,FALSE)</f>
        <v>0</v>
      </c>
      <c r="AF29" s="154">
        <f>HLOOKUP(AF1,概算表!$E$13:$DA$78,21,FALSE)</f>
        <v>0</v>
      </c>
      <c r="AG29" s="154">
        <f>HLOOKUP(AG1,概算表!$E$13:$DA$78,21,FALSE)</f>
        <v>0</v>
      </c>
      <c r="AH29" s="154">
        <f>HLOOKUP(AH1,概算表!$E$13:$DA$78,21,FALSE)</f>
        <v>0</v>
      </c>
      <c r="AI29" s="154">
        <f>HLOOKUP(AI1,概算表!$E$13:$DA$78,21,FALSE)</f>
        <v>0</v>
      </c>
      <c r="AJ29" s="154">
        <f>HLOOKUP(AJ1,概算表!$E$13:$DA$78,21,FALSE)</f>
        <v>0</v>
      </c>
      <c r="AK29" s="154">
        <f>HLOOKUP(AK1,概算表!$E$13:$DA$78,21,FALSE)</f>
        <v>0</v>
      </c>
      <c r="AL29" s="154">
        <f>HLOOKUP(AL1,概算表!$E$13:$DA$78,21,FALSE)</f>
        <v>0</v>
      </c>
      <c r="AM29" s="154">
        <f>HLOOKUP(AM1,概算表!$E$13:$DA$78,21,FALSE)</f>
        <v>0</v>
      </c>
      <c r="AN29" s="154">
        <f>HLOOKUP(AN1,概算表!$E$13:$DA$78,21,FALSE)</f>
        <v>0</v>
      </c>
      <c r="AO29" s="154">
        <f>HLOOKUP(AO1,概算表!$E$13:$DA$78,21,FALSE)</f>
        <v>0</v>
      </c>
      <c r="AP29" s="154">
        <f>HLOOKUP(AP1,概算表!$E$13:$DA$78,21,FALSE)</f>
        <v>0</v>
      </c>
      <c r="AQ29" s="154">
        <f>HLOOKUP(AQ1,概算表!$E$13:$DA$78,21,FALSE)</f>
        <v>0</v>
      </c>
      <c r="AR29" s="154">
        <f>HLOOKUP(AR1,概算表!$E$13:$DA$78,21,FALSE)</f>
        <v>0</v>
      </c>
      <c r="AS29" s="154">
        <f>HLOOKUP(AS1,概算表!$E$13:$DA$78,21,FALSE)</f>
        <v>0</v>
      </c>
      <c r="AT29" s="154">
        <f>HLOOKUP(AT1,概算表!$E$13:$DA$78,21,FALSE)</f>
        <v>0</v>
      </c>
      <c r="AU29" s="154">
        <f>HLOOKUP(AU1,概算表!$E$13:$DA$78,21,FALSE)</f>
        <v>0</v>
      </c>
      <c r="AV29" s="154">
        <f>HLOOKUP(AV1,概算表!$E$13:$DA$78,21,FALSE)</f>
        <v>0</v>
      </c>
      <c r="AW29" s="154">
        <f>HLOOKUP(AW1,概算表!$E$13:$DA$78,21,FALSE)</f>
        <v>0</v>
      </c>
      <c r="AX29" s="154">
        <f>HLOOKUP(AX1,概算表!$E$13:$DA$78,21,FALSE)</f>
        <v>0</v>
      </c>
      <c r="AY29" s="154">
        <f>HLOOKUP(AY1,概算表!$E$13:$DA$78,21,FALSE)</f>
        <v>0</v>
      </c>
      <c r="AZ29" s="154">
        <f>HLOOKUP(AZ1,概算表!$E$13:$DA$78,21,FALSE)</f>
        <v>0</v>
      </c>
      <c r="BA29" s="154">
        <f>HLOOKUP(BA1,概算表!$E$13:$DA$78,21,FALSE)</f>
        <v>0</v>
      </c>
      <c r="BB29" s="154">
        <f>HLOOKUP(BB1,概算表!$E$13:$DA$78,21,FALSE)</f>
        <v>0</v>
      </c>
      <c r="BC29" s="154">
        <f>HLOOKUP(BC1,概算表!$E$13:$DA$78,21,FALSE)</f>
        <v>0</v>
      </c>
      <c r="BD29" s="154">
        <f>HLOOKUP(BD1,概算表!$E$13:$DA$78,21,FALSE)</f>
        <v>0</v>
      </c>
      <c r="BE29" s="154">
        <f>HLOOKUP(BE1,概算表!$E$13:$DA$78,21,FALSE)</f>
        <v>16000</v>
      </c>
      <c r="BF29" s="154">
        <f>HLOOKUP(BF1,概算表!$E$13:$DA$78,21,FALSE)</f>
        <v>0</v>
      </c>
      <c r="BG29" s="154">
        <f>HLOOKUP(BG1,概算表!$E$13:$DA$78,21,FALSE)</f>
        <v>0</v>
      </c>
      <c r="BH29" s="154">
        <f>HLOOKUP(BH1,概算表!$E$13:$DA$78,21,FALSE)</f>
        <v>0</v>
      </c>
      <c r="BI29" s="154">
        <f>HLOOKUP(BI1,概算表!$E$13:$DA$78,21,FALSE)</f>
        <v>0</v>
      </c>
      <c r="BJ29" s="154">
        <f>HLOOKUP(BJ1,概算表!$E$13:$DA$78,21,FALSE)</f>
        <v>0</v>
      </c>
      <c r="BK29" s="154">
        <f>HLOOKUP(BK1,概算表!$E$13:$DA$78,21,FALSE)</f>
        <v>0</v>
      </c>
      <c r="BL29" s="154">
        <f>HLOOKUP(BL1,概算表!$E$13:$DA$78,21,FALSE)</f>
        <v>0</v>
      </c>
      <c r="BM29" s="154">
        <f>HLOOKUP(BM1,概算表!$E$13:$DA$78,21,FALSE)</f>
        <v>0</v>
      </c>
      <c r="BN29" s="154">
        <f>HLOOKUP(BN1,概算表!$E$13:$DA$78,21,FALSE)</f>
        <v>0</v>
      </c>
      <c r="BO29" s="154">
        <f>HLOOKUP(BO1,概算表!$E$13:$DA$78,21,FALSE)</f>
        <v>0</v>
      </c>
      <c r="BP29" s="154">
        <f>HLOOKUP(BP1,概算表!$E$13:$DA$78,21,FALSE)</f>
        <v>0</v>
      </c>
      <c r="BQ29" s="154">
        <f>HLOOKUP(BQ1,概算表!$E$13:$DA$78,21,FALSE)</f>
        <v>0</v>
      </c>
      <c r="BR29" s="154">
        <f>HLOOKUP(BR1,概算表!$E$13:$DA$78,21,FALSE)</f>
        <v>0</v>
      </c>
      <c r="BS29" s="154">
        <f>HLOOKUP(BS1,概算表!$E$13:$DA$78,21,FALSE)</f>
        <v>0</v>
      </c>
      <c r="BT29" s="154">
        <f>HLOOKUP(BT1,概算表!$E$13:$DA$78,21,FALSE)</f>
        <v>0</v>
      </c>
      <c r="BU29" s="154">
        <f>HLOOKUP(BU1,概算表!$E$13:$DA$78,21,FALSE)</f>
        <v>0</v>
      </c>
      <c r="BV29" s="154">
        <f>HLOOKUP(BV1,概算表!$E$13:$DA$78,21,FALSE)</f>
        <v>0</v>
      </c>
      <c r="BW29" s="154">
        <f>HLOOKUP(BW1,概算表!$E$13:$DA$78,21,FALSE)</f>
        <v>0</v>
      </c>
      <c r="BX29" s="154">
        <f>HLOOKUP(BX1,概算表!$E$13:$DA$78,21,FALSE)</f>
        <v>0</v>
      </c>
      <c r="BY29" s="154">
        <f>HLOOKUP(BY1,概算表!$E$13:$DA$78,21,FALSE)</f>
        <v>0</v>
      </c>
      <c r="BZ29" s="154">
        <f>HLOOKUP(BZ1,概算表!$E$13:$DA$78,21,FALSE)</f>
        <v>0</v>
      </c>
      <c r="CA29" s="154">
        <f>HLOOKUP(CA1,概算表!$E$13:$DA$78,21,FALSE)</f>
        <v>0</v>
      </c>
      <c r="CB29" s="154">
        <f>HLOOKUP(CB1,概算表!$E$13:$DA$78,21,FALSE)</f>
        <v>0</v>
      </c>
      <c r="CC29" s="154">
        <f>HLOOKUP(CC1,概算表!$E$13:$DA$78,21,FALSE)</f>
        <v>0</v>
      </c>
      <c r="CD29" s="154">
        <f>HLOOKUP(CD1,概算表!$E$13:$DA$78,21,FALSE)</f>
        <v>0</v>
      </c>
      <c r="CE29" s="154">
        <f>HLOOKUP(CE1,概算表!$E$13:$DA$78,21,FALSE)</f>
        <v>0</v>
      </c>
      <c r="CF29" s="154">
        <f>HLOOKUP(CF1,概算表!$E$13:$DA$78,21,FALSE)</f>
        <v>0</v>
      </c>
      <c r="CG29" s="154">
        <f>HLOOKUP(CG1,概算表!$E$13:$DA$78,21,FALSE)</f>
        <v>0</v>
      </c>
      <c r="CH29" s="154">
        <f>HLOOKUP(CH1,概算表!$E$13:$DA$78,21,FALSE)</f>
        <v>0</v>
      </c>
      <c r="CI29" s="154">
        <f>HLOOKUP(CI1,概算表!$E$13:$DA$78,21,FALSE)</f>
        <v>0</v>
      </c>
      <c r="CJ29" s="154">
        <f>HLOOKUP(CJ1,概算表!$E$13:$DA$78,21,FALSE)</f>
        <v>0</v>
      </c>
      <c r="CK29" s="154">
        <f>HLOOKUP(CK1,概算表!$E$13:$DA$78,21,FALSE)</f>
        <v>0</v>
      </c>
      <c r="CL29" s="154">
        <f>HLOOKUP(CL1,概算表!$E$13:$DA$78,21,FALSE)</f>
        <v>0</v>
      </c>
      <c r="CM29" s="154">
        <f>HLOOKUP(CM1,概算表!$E$13:$DA$78,21,FALSE)</f>
        <v>0</v>
      </c>
      <c r="CN29" s="154">
        <f>HLOOKUP(CN1,概算表!$E$13:$DA$78,21,FALSE)</f>
        <v>0</v>
      </c>
      <c r="CO29" s="154">
        <f>HLOOKUP(CO1,概算表!$E$13:$DA$78,21,FALSE)</f>
        <v>0</v>
      </c>
      <c r="CP29" s="154">
        <f>HLOOKUP(CP1,概算表!$E$13:$DA$78,21,FALSE)</f>
        <v>0</v>
      </c>
      <c r="CQ29" s="154">
        <f>HLOOKUP(CQ1,概算表!$E$13:$DA$78,21,FALSE)</f>
        <v>0</v>
      </c>
      <c r="CR29" s="154">
        <f>HLOOKUP(CR1,概算表!$E$13:$DA$78,21,FALSE)</f>
        <v>0</v>
      </c>
      <c r="CS29" s="154">
        <f>HLOOKUP(CS1,概算表!$E$13:$DA$78,21,FALSE)</f>
        <v>0</v>
      </c>
      <c r="CT29" s="154">
        <f>HLOOKUP(CT1,概算表!$E$13:$DA$78,21,FALSE)</f>
        <v>0</v>
      </c>
      <c r="CU29" s="154">
        <f>HLOOKUP(CU1,概算表!$E$13:$DA$78,21,FALSE)</f>
        <v>0</v>
      </c>
      <c r="CV29" s="154">
        <f>HLOOKUP(CV1,概算表!$E$13:$DA$78,21,FALSE)</f>
        <v>0</v>
      </c>
      <c r="CW29" s="154">
        <f>HLOOKUP(CW1,概算表!$E$13:$DA$78,21,FALSE)</f>
        <v>0</v>
      </c>
      <c r="CX29" s="154">
        <f>HLOOKUP(CX1,概算表!$E$13:$DA$78,21,FALSE)</f>
        <v>0</v>
      </c>
      <c r="CY29" s="154">
        <f>HLOOKUP(CY1,概算表!$E$13:$DA$78,21,FALSE)</f>
        <v>0</v>
      </c>
      <c r="CZ29" s="154">
        <f>HLOOKUP(CZ1,概算表!$E$13:$DA$78,21,FALSE)</f>
        <v>0</v>
      </c>
      <c r="DA29" s="154">
        <f>HLOOKUP(DA1,概算表!$E$13:$DA$78,21,FALSE)</f>
        <v>0</v>
      </c>
    </row>
    <row r="30" spans="1:105">
      <c r="A30" s="311"/>
      <c r="B30" s="11" t="s">
        <v>140</v>
      </c>
      <c r="C30" s="12" t="s">
        <v>141</v>
      </c>
      <c r="D30" s="261"/>
      <c r="E30" s="154">
        <f>HLOOKUP(E1,概算表!$E$13:$DA$78,22,FALSE)</f>
        <v>26000</v>
      </c>
      <c r="F30" s="154">
        <f>HLOOKUP(F1,概算表!$E$13:$DA$78,22,FALSE)</f>
        <v>70000</v>
      </c>
      <c r="G30" s="154">
        <f>HLOOKUP(G1,概算表!$E$13:$DA$78,22,FALSE)</f>
        <v>35000</v>
      </c>
      <c r="H30" s="154">
        <f>HLOOKUP(H1,概算表!$E$13:$DA$78,22,FALSE)</f>
        <v>30000</v>
      </c>
      <c r="I30" s="154">
        <f>HLOOKUP(I1,概算表!$E$13:$DA$78,22,FALSE)</f>
        <v>47000</v>
      </c>
      <c r="J30" s="154">
        <f>HLOOKUP(J1,概算表!$E$13:$DA$78,22,FALSE)</f>
        <v>18000</v>
      </c>
      <c r="K30" s="154">
        <f>HLOOKUP(K1,概算表!$E$13:$DA$78,22,FALSE)</f>
        <v>17000</v>
      </c>
      <c r="L30" s="154">
        <f>HLOOKUP(L1,概算表!$E$13:$DA$78,22,FALSE)</f>
        <v>26000</v>
      </c>
      <c r="M30" s="154">
        <f>HLOOKUP(M1,概算表!$E$13:$DA$78,22,FALSE)</f>
        <v>30000</v>
      </c>
      <c r="N30" s="154">
        <f>HLOOKUP(N1,概算表!$E$13:$DA$78,22,FALSE)</f>
        <v>18000</v>
      </c>
      <c r="O30" s="154">
        <f>HLOOKUP(O1,概算表!$E$13:$DA$78,22,FALSE)</f>
        <v>36000</v>
      </c>
      <c r="P30" s="154">
        <f>HLOOKUP(P1,概算表!$E$13:$DA$78,22,FALSE)</f>
        <v>18000</v>
      </c>
      <c r="Q30" s="154">
        <f>HLOOKUP(Q1,概算表!$E$13:$DA$78,22,FALSE)</f>
        <v>28000</v>
      </c>
      <c r="R30" s="154">
        <f>HLOOKUP(R1,概算表!$E$13:$DA$78,22,FALSE)</f>
        <v>33000</v>
      </c>
      <c r="S30" s="154">
        <f>HLOOKUP(S1,概算表!$E$13:$DA$78,22,FALSE)</f>
        <v>19000</v>
      </c>
      <c r="T30" s="154">
        <f>HLOOKUP(T1,概算表!$E$13:$DA$78,22,FALSE)</f>
        <v>17000</v>
      </c>
      <c r="U30" s="154">
        <f>HLOOKUP(U1,概算表!$E$13:$DA$78,22,FALSE)</f>
        <v>25000</v>
      </c>
      <c r="V30" s="154">
        <f>HLOOKUP(V1,概算表!$E$13:$DA$78,22,FALSE)</f>
        <v>52000</v>
      </c>
      <c r="W30" s="154">
        <f>HLOOKUP(W1,概算表!$E$13:$DA$78,22,FALSE)</f>
        <v>43000</v>
      </c>
      <c r="X30" s="154">
        <f>HLOOKUP(X1,概算表!$E$13:$DA$78,22,FALSE)</f>
        <v>19000</v>
      </c>
      <c r="Y30" s="154">
        <f>HLOOKUP(Y1,概算表!$E$13:$DA$78,22,FALSE)</f>
        <v>25000</v>
      </c>
      <c r="Z30" s="154">
        <f>HLOOKUP(Z1,概算表!$E$13:$DA$78,22,FALSE)</f>
        <v>18000</v>
      </c>
      <c r="AA30" s="154">
        <f>HLOOKUP(AA1,概算表!$E$13:$DA$78,22,FALSE)</f>
        <v>26000</v>
      </c>
      <c r="AB30" s="154">
        <f>HLOOKUP(AB1,概算表!$E$13:$DA$78,22,FALSE)</f>
        <v>29000</v>
      </c>
      <c r="AC30" s="154">
        <f>HLOOKUP(AC1,概算表!$E$13:$DA$78,22,FALSE)</f>
        <v>17000</v>
      </c>
      <c r="AD30" s="154">
        <f>HLOOKUP(AD1,概算表!$E$13:$DA$78,22,FALSE)</f>
        <v>21000</v>
      </c>
      <c r="AE30" s="154">
        <f>HLOOKUP(AE1,概算表!$E$13:$DA$78,22,FALSE)</f>
        <v>17000</v>
      </c>
      <c r="AF30" s="154">
        <f>HLOOKUP(AF1,概算表!$E$13:$DA$78,22,FALSE)</f>
        <v>18000</v>
      </c>
      <c r="AG30" s="154">
        <f>HLOOKUP(AG1,概算表!$E$13:$DA$78,22,FALSE)</f>
        <v>19000</v>
      </c>
      <c r="AH30" s="154">
        <f>HLOOKUP(AH1,概算表!$E$13:$DA$78,22,FALSE)</f>
        <v>17000</v>
      </c>
      <c r="AI30" s="154">
        <f>HLOOKUP(AI1,概算表!$E$13:$DA$78,22,FALSE)</f>
        <v>18000</v>
      </c>
      <c r="AJ30" s="154">
        <f>HLOOKUP(AJ1,概算表!$E$13:$DA$78,22,FALSE)</f>
        <v>16000</v>
      </c>
      <c r="AK30" s="154">
        <f>HLOOKUP(AK1,概算表!$E$13:$DA$78,22,FALSE)</f>
        <v>23000</v>
      </c>
      <c r="AL30" s="154">
        <f>HLOOKUP(AL1,概算表!$E$13:$DA$78,22,FALSE)</f>
        <v>18000</v>
      </c>
      <c r="AM30" s="154">
        <f>HLOOKUP(AM1,概算表!$E$13:$DA$78,22,FALSE)</f>
        <v>18000</v>
      </c>
      <c r="AN30" s="154">
        <f>HLOOKUP(AN1,概算表!$E$13:$DA$78,22,FALSE)</f>
        <v>18000</v>
      </c>
      <c r="AO30" s="154">
        <f>HLOOKUP(AO1,概算表!$E$13:$DA$78,22,FALSE)</f>
        <v>17000</v>
      </c>
      <c r="AP30" s="154">
        <f>HLOOKUP(AP1,概算表!$E$13:$DA$78,22,FALSE)</f>
        <v>17000</v>
      </c>
      <c r="AQ30" s="154">
        <f>HLOOKUP(AQ1,概算表!$E$13:$DA$78,22,FALSE)</f>
        <v>21000</v>
      </c>
      <c r="AR30" s="154">
        <f>HLOOKUP(AR1,概算表!$E$13:$DA$78,22,FALSE)</f>
        <v>18000</v>
      </c>
      <c r="AS30" s="154">
        <f>HLOOKUP(AS1,概算表!$E$13:$DA$78,22,FALSE)</f>
        <v>19000</v>
      </c>
      <c r="AT30" s="154">
        <f>HLOOKUP(AT1,概算表!$E$13:$DA$78,22,FALSE)</f>
        <v>27000</v>
      </c>
      <c r="AU30" s="154">
        <f>HLOOKUP(AU1,概算表!$E$13:$DA$78,22,FALSE)</f>
        <v>18000</v>
      </c>
      <c r="AV30" s="154">
        <f>HLOOKUP(AV1,概算表!$E$13:$DA$78,22,FALSE)</f>
        <v>17000</v>
      </c>
      <c r="AW30" s="154">
        <f>HLOOKUP(AW1,概算表!$E$13:$DA$78,22,FALSE)</f>
        <v>16000</v>
      </c>
      <c r="AX30" s="154">
        <f>HLOOKUP(AX1,概算表!$E$13:$DA$78,22,FALSE)</f>
        <v>18000</v>
      </c>
      <c r="AY30" s="154">
        <f>HLOOKUP(AY1,概算表!$E$13:$DA$78,22,FALSE)</f>
        <v>18000</v>
      </c>
      <c r="AZ30" s="154">
        <f>HLOOKUP(AZ1,概算表!$E$13:$DA$78,22,FALSE)</f>
        <v>18000</v>
      </c>
      <c r="BA30" s="154">
        <f>HLOOKUP(BA1,概算表!$E$13:$DA$78,22,FALSE)</f>
        <v>19000</v>
      </c>
      <c r="BB30" s="154">
        <f>HLOOKUP(BB1,概算表!$E$13:$DA$78,22,FALSE)</f>
        <v>16000</v>
      </c>
      <c r="BC30" s="154">
        <f>HLOOKUP(BC1,概算表!$E$13:$DA$78,22,FALSE)</f>
        <v>18000</v>
      </c>
      <c r="BD30" s="154">
        <f>HLOOKUP(BD1,概算表!$E$13:$DA$78,22,FALSE)</f>
        <v>18000</v>
      </c>
      <c r="BE30" s="154">
        <f>HLOOKUP(BE1,概算表!$E$13:$DA$78,22,FALSE)</f>
        <v>32000</v>
      </c>
      <c r="BF30" s="154">
        <f>HLOOKUP(BF1,概算表!$E$13:$DA$78,22,FALSE)</f>
        <v>18000</v>
      </c>
      <c r="BG30" s="154">
        <f>HLOOKUP(BG1,概算表!$E$13:$DA$78,22,FALSE)</f>
        <v>18000</v>
      </c>
      <c r="BH30" s="154">
        <f>HLOOKUP(BH1,概算表!$E$13:$DA$78,22,FALSE)</f>
        <v>17000</v>
      </c>
      <c r="BI30" s="154">
        <f>HLOOKUP(BI1,概算表!$E$13:$DA$78,22,FALSE)</f>
        <v>18000</v>
      </c>
      <c r="BJ30" s="154">
        <f>HLOOKUP(BJ1,概算表!$E$13:$DA$78,22,FALSE)</f>
        <v>18000</v>
      </c>
      <c r="BK30" s="154">
        <f>HLOOKUP(BK1,概算表!$E$13:$DA$78,22,FALSE)</f>
        <v>17000</v>
      </c>
      <c r="BL30" s="154">
        <f>HLOOKUP(BL1,概算表!$E$13:$DA$78,22,FALSE)</f>
        <v>27000</v>
      </c>
      <c r="BM30" s="154">
        <f>HLOOKUP(BM1,概算表!$E$13:$DA$78,22,FALSE)</f>
        <v>18000</v>
      </c>
      <c r="BN30" s="154">
        <f>HLOOKUP(BN1,概算表!$E$13:$DA$78,22,FALSE)</f>
        <v>18000</v>
      </c>
      <c r="BO30" s="154">
        <f>HLOOKUP(BO1,概算表!$E$13:$DA$78,22,FALSE)</f>
        <v>18000</v>
      </c>
      <c r="BP30" s="154">
        <f>HLOOKUP(BP1,概算表!$E$13:$DA$78,22,FALSE)</f>
        <v>18000</v>
      </c>
      <c r="BQ30" s="154">
        <f>HLOOKUP(BQ1,概算表!$E$13:$DA$78,22,FALSE)</f>
        <v>20000</v>
      </c>
      <c r="BR30" s="154">
        <f>HLOOKUP(BR1,概算表!$E$13:$DA$78,22,FALSE)</f>
        <v>17000</v>
      </c>
      <c r="BS30" s="154">
        <f>HLOOKUP(BS1,概算表!$E$13:$DA$78,22,FALSE)</f>
        <v>18000</v>
      </c>
      <c r="BT30" s="154">
        <f>HLOOKUP(BT1,概算表!$E$13:$DA$78,22,FALSE)</f>
        <v>18000</v>
      </c>
      <c r="BU30" s="154">
        <f>HLOOKUP(BU1,概算表!$E$13:$DA$78,22,FALSE)</f>
        <v>18000</v>
      </c>
      <c r="BV30" s="154">
        <f>HLOOKUP(BV1,概算表!$E$13:$DA$78,22,FALSE)</f>
        <v>18000</v>
      </c>
      <c r="BW30" s="154">
        <f>HLOOKUP(BW1,概算表!$E$13:$DA$78,22,FALSE)</f>
        <v>18000</v>
      </c>
      <c r="BX30" s="154">
        <f>HLOOKUP(BX1,概算表!$E$13:$DA$78,22,FALSE)</f>
        <v>17000</v>
      </c>
      <c r="BY30" s="154">
        <f>HLOOKUP(BY1,概算表!$E$13:$DA$78,22,FALSE)</f>
        <v>20000</v>
      </c>
      <c r="BZ30" s="154">
        <f>HLOOKUP(BZ1,概算表!$E$13:$DA$78,22,FALSE)</f>
        <v>18000</v>
      </c>
      <c r="CA30" s="154">
        <f>HLOOKUP(CA1,概算表!$E$13:$DA$78,22,FALSE)</f>
        <v>19000</v>
      </c>
      <c r="CB30" s="154">
        <f>HLOOKUP(CB1,概算表!$E$13:$DA$78,22,FALSE)</f>
        <v>17000</v>
      </c>
      <c r="CC30" s="154">
        <f>HLOOKUP(CC1,概算表!$E$13:$DA$78,22,FALSE)</f>
        <v>18000</v>
      </c>
      <c r="CD30" s="154">
        <f>HLOOKUP(CD1,概算表!$E$13:$DA$78,22,FALSE)</f>
        <v>18000</v>
      </c>
      <c r="CE30" s="154">
        <f>HLOOKUP(CE1,概算表!$E$13:$DA$78,22,FALSE)</f>
        <v>18000</v>
      </c>
      <c r="CF30" s="154">
        <f>HLOOKUP(CF1,概算表!$E$13:$DA$78,22,FALSE)</f>
        <v>18000</v>
      </c>
      <c r="CG30" s="154">
        <f>HLOOKUP(CG1,概算表!$E$13:$DA$78,22,FALSE)</f>
        <v>18000</v>
      </c>
      <c r="CH30" s="154">
        <f>HLOOKUP(CH1,概算表!$E$13:$DA$78,22,FALSE)</f>
        <v>18000</v>
      </c>
      <c r="CI30" s="154">
        <f>HLOOKUP(CI1,概算表!$E$13:$DA$78,22,FALSE)</f>
        <v>17000</v>
      </c>
      <c r="CJ30" s="154">
        <f>HLOOKUP(CJ1,概算表!$E$13:$DA$78,22,FALSE)</f>
        <v>20000</v>
      </c>
      <c r="CK30" s="154">
        <f>HLOOKUP(CK1,概算表!$E$13:$DA$78,22,FALSE)</f>
        <v>18000</v>
      </c>
      <c r="CL30" s="154">
        <f>HLOOKUP(CL1,概算表!$E$13:$DA$78,22,FALSE)</f>
        <v>18000</v>
      </c>
      <c r="CM30" s="154">
        <f>HLOOKUP(CM1,概算表!$E$13:$DA$78,22,FALSE)</f>
        <v>17000</v>
      </c>
      <c r="CN30" s="154">
        <f>HLOOKUP(CN1,概算表!$E$13:$DA$78,22,FALSE)</f>
        <v>18000</v>
      </c>
      <c r="CO30" s="154">
        <f>HLOOKUP(CO1,概算表!$E$13:$DA$78,22,FALSE)</f>
        <v>18000</v>
      </c>
      <c r="CP30" s="154">
        <f>HLOOKUP(CP1,概算表!$E$13:$DA$78,22,FALSE)</f>
        <v>18000</v>
      </c>
      <c r="CQ30" s="154">
        <f>HLOOKUP(CQ1,概算表!$E$13:$DA$78,22,FALSE)</f>
        <v>17000</v>
      </c>
      <c r="CR30" s="154">
        <f>HLOOKUP(CR1,概算表!$E$13:$DA$78,22,FALSE)</f>
        <v>18000</v>
      </c>
      <c r="CS30" s="154">
        <f>HLOOKUP(CS1,概算表!$E$13:$DA$78,22,FALSE)</f>
        <v>18000</v>
      </c>
      <c r="CT30" s="154">
        <f>HLOOKUP(CT1,概算表!$E$13:$DA$78,22,FALSE)</f>
        <v>18000</v>
      </c>
      <c r="CU30" s="154">
        <f>HLOOKUP(CU1,概算表!$E$13:$DA$78,22,FALSE)</f>
        <v>18000</v>
      </c>
      <c r="CV30" s="154">
        <f>HLOOKUP(CV1,概算表!$E$13:$DA$78,22,FALSE)</f>
        <v>17000</v>
      </c>
      <c r="CW30" s="154">
        <f>HLOOKUP(CW1,概算表!$E$13:$DA$78,22,FALSE)</f>
        <v>17000</v>
      </c>
      <c r="CX30" s="154">
        <f>HLOOKUP(CX1,概算表!$E$13:$DA$78,22,FALSE)</f>
        <v>17000</v>
      </c>
      <c r="CY30" s="154">
        <f>HLOOKUP(CY1,概算表!$E$13:$DA$78,22,FALSE)</f>
        <v>17000</v>
      </c>
      <c r="CZ30" s="154">
        <f>HLOOKUP(CZ1,概算表!$E$13:$DA$78,22,FALSE)</f>
        <v>33000</v>
      </c>
      <c r="DA30" s="154">
        <f>HLOOKUP(DA1,概算表!$E$13:$DA$78,22,FALSE)</f>
        <v>17000</v>
      </c>
    </row>
    <row r="31" spans="1:105">
      <c r="A31" s="311"/>
      <c r="B31" s="11" t="s">
        <v>142</v>
      </c>
      <c r="C31" s="12" t="s">
        <v>141</v>
      </c>
      <c r="D31" s="261"/>
      <c r="E31" s="154">
        <f>HLOOKUP(E1,概算表!$E$13:$DA$78,23,FALSE)</f>
        <v>39000</v>
      </c>
      <c r="F31" s="154">
        <f>HLOOKUP(F1,概算表!$E$13:$DA$78,23,FALSE)</f>
        <v>284000</v>
      </c>
      <c r="G31" s="154">
        <f>HLOOKUP(G1,概算表!$E$13:$DA$78,23,FALSE)</f>
        <v>98000</v>
      </c>
      <c r="H31" s="154">
        <f>HLOOKUP(H1,概算表!$E$13:$DA$78,23,FALSE)</f>
        <v>46000</v>
      </c>
      <c r="I31" s="154">
        <f>HLOOKUP(I1,概算表!$E$13:$DA$78,23,FALSE)</f>
        <v>198000</v>
      </c>
      <c r="J31" s="154">
        <f>HLOOKUP(J1,概算表!$E$13:$DA$78,23,FALSE)</f>
        <v>16000</v>
      </c>
      <c r="K31" s="154">
        <f>HLOOKUP(K1,概算表!$E$13:$DA$78,23,FALSE)</f>
        <v>21000</v>
      </c>
      <c r="L31" s="154">
        <f>HLOOKUP(L1,概算表!$E$13:$DA$78,23,FALSE)</f>
        <v>61000</v>
      </c>
      <c r="M31" s="154">
        <f>HLOOKUP(M1,概算表!$E$13:$DA$78,23,FALSE)</f>
        <v>95000</v>
      </c>
      <c r="N31" s="154">
        <f>HLOOKUP(N1,概算表!$E$13:$DA$78,23,FALSE)</f>
        <v>26000</v>
      </c>
      <c r="O31" s="154">
        <f>HLOOKUP(O1,概算表!$E$13:$DA$78,23,FALSE)</f>
        <v>103000</v>
      </c>
      <c r="P31" s="154">
        <f>HLOOKUP(P1,概算表!$E$13:$DA$78,23,FALSE)</f>
        <v>8000</v>
      </c>
      <c r="Q31" s="154">
        <f>HLOOKUP(Q1,概算表!$E$13:$DA$78,23,FALSE)</f>
        <v>47000</v>
      </c>
      <c r="R31" s="154">
        <f>HLOOKUP(R1,概算表!$E$13:$DA$78,23,FALSE)</f>
        <v>85000</v>
      </c>
      <c r="S31" s="154">
        <f>HLOOKUP(S1,概算表!$E$13:$DA$78,23,FALSE)</f>
        <v>19000</v>
      </c>
      <c r="T31" s="154">
        <f>HLOOKUP(T1,概算表!$E$13:$DA$78,23,FALSE)</f>
        <v>17000</v>
      </c>
      <c r="U31" s="154">
        <f>HLOOKUP(U1,概算表!$E$13:$DA$78,23,FALSE)</f>
        <v>49000</v>
      </c>
      <c r="V31" s="154">
        <f>HLOOKUP(V1,概算表!$E$13:$DA$78,23,FALSE)</f>
        <v>165000</v>
      </c>
      <c r="W31" s="154">
        <f>HLOOKUP(W1,概算表!$E$13:$DA$78,23,FALSE)</f>
        <v>167000</v>
      </c>
      <c r="X31" s="154">
        <f>HLOOKUP(X1,概算表!$E$13:$DA$78,23,FALSE)</f>
        <v>16000</v>
      </c>
      <c r="Y31" s="154">
        <f>HLOOKUP(Y1,概算表!$E$13:$DA$78,23,FALSE)</f>
        <v>56000</v>
      </c>
      <c r="Z31" s="154">
        <f>HLOOKUP(Z1,概算表!$E$13:$DA$78,23,FALSE)</f>
        <v>15000</v>
      </c>
      <c r="AA31" s="154">
        <f>HLOOKUP(AA1,概算表!$E$13:$DA$78,23,FALSE)</f>
        <v>44000</v>
      </c>
      <c r="AB31" s="154">
        <f>HLOOKUP(AB1,概算表!$E$13:$DA$78,23,FALSE)</f>
        <v>67000</v>
      </c>
      <c r="AC31" s="154">
        <f>HLOOKUP(AC1,概算表!$E$13:$DA$78,23,FALSE)</f>
        <v>9000</v>
      </c>
      <c r="AD31" s="154">
        <f>HLOOKUP(AD1,概算表!$E$13:$DA$78,23,FALSE)</f>
        <v>28000</v>
      </c>
      <c r="AE31" s="154">
        <f>HLOOKUP(AE1,概算表!$E$13:$DA$78,23,FALSE)</f>
        <v>16000</v>
      </c>
      <c r="AF31" s="154">
        <f>HLOOKUP(AF1,概算表!$E$13:$DA$78,23,FALSE)</f>
        <v>15000</v>
      </c>
      <c r="AG31" s="154">
        <f>HLOOKUP(AG1,概算表!$E$13:$DA$78,23,FALSE)</f>
        <v>28000</v>
      </c>
      <c r="AH31" s="154">
        <f>HLOOKUP(AH1,概算表!$E$13:$DA$78,23,FALSE)</f>
        <v>7000</v>
      </c>
      <c r="AI31" s="154">
        <f>HLOOKUP(AI1,概算表!$E$13:$DA$78,23,FALSE)</f>
        <v>7000</v>
      </c>
      <c r="AJ31" s="154">
        <f>HLOOKUP(AJ1,概算表!$E$13:$DA$78,23,FALSE)</f>
        <v>5000</v>
      </c>
      <c r="AK31" s="154">
        <f>HLOOKUP(AK1,概算表!$E$13:$DA$78,23,FALSE)</f>
        <v>34000</v>
      </c>
      <c r="AL31" s="154">
        <f>HLOOKUP(AL1,概算表!$E$13:$DA$78,23,FALSE)</f>
        <v>12000</v>
      </c>
      <c r="AM31" s="154">
        <f>HLOOKUP(AM1,概算表!$E$13:$DA$78,23,FALSE)</f>
        <v>7000</v>
      </c>
      <c r="AN31" s="154">
        <f>HLOOKUP(AN1,概算表!$E$13:$DA$78,23,FALSE)</f>
        <v>8000</v>
      </c>
      <c r="AO31" s="154">
        <f>HLOOKUP(AO1,概算表!$E$13:$DA$78,23,FALSE)</f>
        <v>6000</v>
      </c>
      <c r="AP31" s="154">
        <f>HLOOKUP(AP1,概算表!$E$13:$DA$78,23,FALSE)</f>
        <v>13000</v>
      </c>
      <c r="AQ31" s="154">
        <f>HLOOKUP(AQ1,概算表!$E$13:$DA$78,23,FALSE)</f>
        <v>26000</v>
      </c>
      <c r="AR31" s="154">
        <f>HLOOKUP(AR1,概算表!$E$13:$DA$78,23,FALSE)</f>
        <v>19000</v>
      </c>
      <c r="AS31" s="154">
        <f>HLOOKUP(AS1,概算表!$E$13:$DA$78,23,FALSE)</f>
        <v>25000</v>
      </c>
      <c r="AT31" s="154">
        <f>HLOOKUP(AT1,概算表!$E$13:$DA$78,23,FALSE)</f>
        <v>44000</v>
      </c>
      <c r="AU31" s="154">
        <f>HLOOKUP(AU1,概算表!$E$13:$DA$78,23,FALSE)</f>
        <v>10000</v>
      </c>
      <c r="AV31" s="154">
        <f>HLOOKUP(AV1,概算表!$E$13:$DA$78,23,FALSE)</f>
        <v>4000</v>
      </c>
      <c r="AW31" s="154">
        <f>HLOOKUP(AW1,概算表!$E$13:$DA$78,23,FALSE)</f>
        <v>5000</v>
      </c>
      <c r="AX31" s="154">
        <f>HLOOKUP(AX1,概算表!$E$13:$DA$78,23,FALSE)</f>
        <v>5000</v>
      </c>
      <c r="AY31" s="154">
        <f>HLOOKUP(AY1,概算表!$E$13:$DA$78,23,FALSE)</f>
        <v>15000</v>
      </c>
      <c r="AZ31" s="154">
        <f>HLOOKUP(AZ1,概算表!$E$13:$DA$78,23,FALSE)</f>
        <v>9000</v>
      </c>
      <c r="BA31" s="154">
        <f>HLOOKUP(BA1,概算表!$E$13:$DA$78,23,FALSE)</f>
        <v>13000</v>
      </c>
      <c r="BB31" s="154">
        <f>HLOOKUP(BB1,概算表!$E$13:$DA$78,23,FALSE)</f>
        <v>5000</v>
      </c>
      <c r="BC31" s="154">
        <f>HLOOKUP(BC1,概算表!$E$13:$DA$78,23,FALSE)</f>
        <v>4000</v>
      </c>
      <c r="BD31" s="154">
        <f>HLOOKUP(BD1,概算表!$E$13:$DA$78,23,FALSE)</f>
        <v>7000</v>
      </c>
      <c r="BE31" s="154">
        <f>HLOOKUP(BE1,概算表!$E$13:$DA$78,23,FALSE)</f>
        <v>57000</v>
      </c>
      <c r="BF31" s="154">
        <f>HLOOKUP(BF1,概算表!$E$13:$DA$78,23,FALSE)</f>
        <v>12000</v>
      </c>
      <c r="BG31" s="154">
        <f>HLOOKUP(BG1,概算表!$E$13:$DA$78,23,FALSE)</f>
        <v>8000</v>
      </c>
      <c r="BH31" s="154">
        <f>HLOOKUP(BH1,概算表!$E$13:$DA$78,23,FALSE)</f>
        <v>4000</v>
      </c>
      <c r="BI31" s="154">
        <f>HLOOKUP(BI1,概算表!$E$13:$DA$78,23,FALSE)</f>
        <v>10000</v>
      </c>
      <c r="BJ31" s="154">
        <f>HLOOKUP(BJ1,概算表!$E$13:$DA$78,23,FALSE)</f>
        <v>9000</v>
      </c>
      <c r="BK31" s="154">
        <f>HLOOKUP(BK1,概算表!$E$13:$DA$78,23,FALSE)</f>
        <v>5000</v>
      </c>
      <c r="BL31" s="154">
        <f>HLOOKUP(BL1,概算表!$E$13:$DA$78,23,FALSE)</f>
        <v>66000</v>
      </c>
      <c r="BM31" s="154">
        <f>HLOOKUP(BM1,概算表!$E$13:$DA$78,23,FALSE)</f>
        <v>7000</v>
      </c>
      <c r="BN31" s="154">
        <f>HLOOKUP(BN1,概算表!$E$13:$DA$78,23,FALSE)</f>
        <v>9000</v>
      </c>
      <c r="BO31" s="154">
        <f>HLOOKUP(BO1,概算表!$E$13:$DA$78,23,FALSE)</f>
        <v>10000</v>
      </c>
      <c r="BP31" s="154">
        <f>HLOOKUP(BP1,概算表!$E$13:$DA$78,23,FALSE)</f>
        <v>7000</v>
      </c>
      <c r="BQ31" s="154">
        <f>HLOOKUP(BQ1,概算表!$E$13:$DA$78,23,FALSE)</f>
        <v>21000</v>
      </c>
      <c r="BR31" s="154">
        <f>HLOOKUP(BR1,概算表!$E$13:$DA$78,23,FALSE)</f>
        <v>5000</v>
      </c>
      <c r="BS31" s="154">
        <f>HLOOKUP(BS1,概算表!$E$13:$DA$78,23,FALSE)</f>
        <v>6000</v>
      </c>
      <c r="BT31" s="154">
        <f>HLOOKUP(BT1,概算表!$E$13:$DA$78,23,FALSE)</f>
        <v>7000</v>
      </c>
      <c r="BU31" s="154">
        <f>HLOOKUP(BU1,概算表!$E$13:$DA$78,23,FALSE)</f>
        <v>13000</v>
      </c>
      <c r="BV31" s="154">
        <f>HLOOKUP(BV1,概算表!$E$13:$DA$78,23,FALSE)</f>
        <v>14000</v>
      </c>
      <c r="BW31" s="154">
        <f>HLOOKUP(BW1,概算表!$E$13:$DA$78,23,FALSE)</f>
        <v>7000</v>
      </c>
      <c r="BX31" s="154">
        <f>HLOOKUP(BX1,概算表!$E$13:$DA$78,23,FALSE)</f>
        <v>7000</v>
      </c>
      <c r="BY31" s="154">
        <f>HLOOKUP(BY1,概算表!$E$13:$DA$78,23,FALSE)</f>
        <v>17000</v>
      </c>
      <c r="BZ31" s="154">
        <f>HLOOKUP(BZ1,概算表!$E$13:$DA$78,23,FALSE)</f>
        <v>15000</v>
      </c>
      <c r="CA31" s="154">
        <f>HLOOKUP(CA1,概算表!$E$13:$DA$78,23,FALSE)</f>
        <v>19000</v>
      </c>
      <c r="CB31" s="154">
        <f>HLOOKUP(CB1,概算表!$E$13:$DA$78,23,FALSE)</f>
        <v>8000</v>
      </c>
      <c r="CC31" s="154">
        <f>HLOOKUP(CC1,概算表!$E$13:$DA$78,23,FALSE)</f>
        <v>15000</v>
      </c>
      <c r="CD31" s="154">
        <f>HLOOKUP(CD1,概算表!$E$13:$DA$78,23,FALSE)</f>
        <v>19000</v>
      </c>
      <c r="CE31" s="154">
        <f>HLOOKUP(CE1,概算表!$E$13:$DA$78,23,FALSE)</f>
        <v>17000</v>
      </c>
      <c r="CF31" s="154">
        <f>HLOOKUP(CF1,概算表!$E$13:$DA$78,23,FALSE)</f>
        <v>11000</v>
      </c>
      <c r="CG31" s="154">
        <f>HLOOKUP(CG1,概算表!$E$13:$DA$78,23,FALSE)</f>
        <v>9000</v>
      </c>
      <c r="CH31" s="154">
        <f>HLOOKUP(CH1,概算表!$E$13:$DA$78,23,FALSE)</f>
        <v>8000</v>
      </c>
      <c r="CI31" s="154">
        <f>HLOOKUP(CI1,概算表!$E$13:$DA$78,23,FALSE)</f>
        <v>13000</v>
      </c>
      <c r="CJ31" s="154">
        <f>HLOOKUP(CJ1,概算表!$E$13:$DA$78,23,FALSE)</f>
        <v>10000</v>
      </c>
      <c r="CK31" s="154">
        <f>HLOOKUP(CK1,概算表!$E$13:$DA$78,23,FALSE)</f>
        <v>16000</v>
      </c>
      <c r="CL31" s="154">
        <f>HLOOKUP(CL1,概算表!$E$13:$DA$78,23,FALSE)</f>
        <v>9000</v>
      </c>
      <c r="CM31" s="154">
        <f>HLOOKUP(CM1,概算表!$E$13:$DA$78,23,FALSE)</f>
        <v>11000</v>
      </c>
      <c r="CN31" s="154">
        <f>HLOOKUP(CN1,概算表!$E$13:$DA$78,23,FALSE)</f>
        <v>13000</v>
      </c>
      <c r="CO31" s="154">
        <f>HLOOKUP(CO1,概算表!$E$13:$DA$78,23,FALSE)</f>
        <v>9000</v>
      </c>
      <c r="CP31" s="154">
        <f>HLOOKUP(CP1,概算表!$E$13:$DA$78,23,FALSE)</f>
        <v>13000</v>
      </c>
      <c r="CQ31" s="154">
        <f>HLOOKUP(CQ1,概算表!$E$13:$DA$78,23,FALSE)</f>
        <v>9000</v>
      </c>
      <c r="CR31" s="154">
        <f>HLOOKUP(CR1,概算表!$E$13:$DA$78,23,FALSE)</f>
        <v>9000</v>
      </c>
      <c r="CS31" s="154">
        <f>HLOOKUP(CS1,概算表!$E$13:$DA$78,23,FALSE)</f>
        <v>5000</v>
      </c>
      <c r="CT31" s="154">
        <f>HLOOKUP(CT1,概算表!$E$13:$DA$78,23,FALSE)</f>
        <v>9000</v>
      </c>
      <c r="CU31" s="154">
        <f>HLOOKUP(CU1,概算表!$E$13:$DA$78,23,FALSE)</f>
        <v>11000</v>
      </c>
      <c r="CV31" s="154">
        <f>HLOOKUP(CV1,概算表!$E$13:$DA$78,23,FALSE)</f>
        <v>8000</v>
      </c>
      <c r="CW31" s="154">
        <f>HLOOKUP(CW1,概算表!$E$13:$DA$78,23,FALSE)</f>
        <v>6000</v>
      </c>
      <c r="CX31" s="154">
        <f>HLOOKUP(CX1,概算表!$E$13:$DA$78,23,FALSE)</f>
        <v>8000</v>
      </c>
      <c r="CY31" s="154">
        <f>HLOOKUP(CY1,概算表!$E$13:$DA$78,23,FALSE)</f>
        <v>8000</v>
      </c>
      <c r="CZ31" s="154">
        <f>HLOOKUP(CZ1,概算表!$E$13:$DA$78,23,FALSE)</f>
        <v>80000</v>
      </c>
      <c r="DA31" s="154">
        <f>HLOOKUP(DA1,概算表!$E$13:$DA$78,23,FALSE)</f>
        <v>10000</v>
      </c>
    </row>
    <row r="32" spans="1:105">
      <c r="A32" s="311"/>
      <c r="B32" s="11" t="s">
        <v>143</v>
      </c>
      <c r="C32" s="12" t="s">
        <v>141</v>
      </c>
      <c r="D32" s="261"/>
      <c r="E32" s="154">
        <f>HLOOKUP(E1,概算表!$E$13:$DA$78,24,FALSE)</f>
        <v>18000</v>
      </c>
      <c r="F32" s="154">
        <f>HLOOKUP(F1,概算表!$E$13:$DA$78,24,FALSE)</f>
        <v>141000</v>
      </c>
      <c r="G32" s="154">
        <f>HLOOKUP(G1,概算表!$E$13:$DA$78,24,FALSE)</f>
        <v>48000</v>
      </c>
      <c r="H32" s="154">
        <f>HLOOKUP(H1,概算表!$E$13:$DA$78,24,FALSE)</f>
        <v>22000</v>
      </c>
      <c r="I32" s="154">
        <f>HLOOKUP(I1,概算表!$E$13:$DA$78,24,FALSE)</f>
        <v>98000</v>
      </c>
      <c r="J32" s="154">
        <f>HLOOKUP(J1,概算表!$E$13:$DA$78,24,FALSE)</f>
        <v>7000</v>
      </c>
      <c r="K32" s="154">
        <f>HLOOKUP(K1,概算表!$E$13:$DA$78,24,FALSE)</f>
        <v>9000</v>
      </c>
      <c r="L32" s="154">
        <f>HLOOKUP(L1,概算表!$E$13:$DA$78,24,FALSE)</f>
        <v>30000</v>
      </c>
      <c r="M32" s="154">
        <f>HLOOKUP(M1,概算表!$E$13:$DA$78,24,FALSE)</f>
        <v>48000</v>
      </c>
      <c r="N32" s="154">
        <f>HLOOKUP(N1,概算表!$E$13:$DA$78,24,FALSE)</f>
        <v>13000</v>
      </c>
      <c r="O32" s="154">
        <f>HLOOKUP(O1,概算表!$E$13:$DA$78,24,FALSE)</f>
        <v>51000</v>
      </c>
      <c r="P32" s="154">
        <f>HLOOKUP(P1,概算表!$E$13:$DA$78,24,FALSE)</f>
        <v>3000</v>
      </c>
      <c r="Q32" s="154">
        <f>HLOOKUP(Q1,概算表!$E$13:$DA$78,24,FALSE)</f>
        <v>22000</v>
      </c>
      <c r="R32" s="154">
        <f>HLOOKUP(R1,概算表!$E$13:$DA$78,24,FALSE)</f>
        <v>41000</v>
      </c>
      <c r="S32" s="154">
        <f>HLOOKUP(S1,概算表!$E$13:$DA$78,24,FALSE)</f>
        <v>9000</v>
      </c>
      <c r="T32" s="154">
        <f>HLOOKUP(T1,概算表!$E$13:$DA$78,24,FALSE)</f>
        <v>7000</v>
      </c>
      <c r="U32" s="154">
        <f>HLOOKUP(U1,概算表!$E$13:$DA$78,24,FALSE)</f>
        <v>23000</v>
      </c>
      <c r="V32" s="154">
        <f>HLOOKUP(V1,概算表!$E$13:$DA$78,24,FALSE)</f>
        <v>81000</v>
      </c>
      <c r="W32" s="154">
        <f>HLOOKUP(W1,概算表!$E$13:$DA$78,24,FALSE)</f>
        <v>82000</v>
      </c>
      <c r="X32" s="154">
        <f>HLOOKUP(X1,概算表!$E$13:$DA$78,24,FALSE)</f>
        <v>7000</v>
      </c>
      <c r="Y32" s="154">
        <f>HLOOKUP(Y1,概算表!$E$13:$DA$78,24,FALSE)</f>
        <v>27000</v>
      </c>
      <c r="Z32" s="154">
        <f>HLOOKUP(Z1,概算表!$E$13:$DA$78,24,FALSE)</f>
        <v>7000</v>
      </c>
      <c r="AA32" s="154">
        <f>HLOOKUP(AA1,概算表!$E$13:$DA$78,24,FALSE)</f>
        <v>21000</v>
      </c>
      <c r="AB32" s="154">
        <f>HLOOKUP(AB1,概算表!$E$13:$DA$78,24,FALSE)</f>
        <v>33000</v>
      </c>
      <c r="AC32" s="154">
        <f>HLOOKUP(AC1,概算表!$E$13:$DA$78,24,FALSE)</f>
        <v>4000</v>
      </c>
      <c r="AD32" s="154">
        <f>HLOOKUP(AD1,概算表!$E$13:$DA$78,24,FALSE)</f>
        <v>14000</v>
      </c>
      <c r="AE32" s="154">
        <f>HLOOKUP(AE1,概算表!$E$13:$DA$78,24,FALSE)</f>
        <v>8000</v>
      </c>
      <c r="AF32" s="154">
        <f>HLOOKUP(AF1,概算表!$E$13:$DA$78,24,FALSE)</f>
        <v>6000</v>
      </c>
      <c r="AG32" s="154">
        <f>HLOOKUP(AG1,概算表!$E$13:$DA$78,24,FALSE)</f>
        <v>13000</v>
      </c>
      <c r="AH32" s="154">
        <f>HLOOKUP(AH1,概算表!$E$13:$DA$78,24,FALSE)</f>
        <v>3000</v>
      </c>
      <c r="AI32" s="154">
        <f>HLOOKUP(AI1,概算表!$E$13:$DA$78,24,FALSE)</f>
        <v>3000</v>
      </c>
      <c r="AJ32" s="154">
        <f>HLOOKUP(AJ1,概算表!$E$13:$DA$78,24,FALSE)</f>
        <v>2000</v>
      </c>
      <c r="AK32" s="154">
        <f>HLOOKUP(AK1,概算表!$E$13:$DA$78,24,FALSE)</f>
        <v>17000</v>
      </c>
      <c r="AL32" s="154">
        <f>HLOOKUP(AL1,概算表!$E$13:$DA$78,24,FALSE)</f>
        <v>5000</v>
      </c>
      <c r="AM32" s="154">
        <f>HLOOKUP(AM1,概算表!$E$13:$DA$78,24,FALSE)</f>
        <v>3000</v>
      </c>
      <c r="AN32" s="154">
        <f>HLOOKUP(AN1,概算表!$E$13:$DA$78,24,FALSE)</f>
        <v>3000</v>
      </c>
      <c r="AO32" s="154">
        <f>HLOOKUP(AO1,概算表!$E$13:$DA$78,24,FALSE)</f>
        <v>2000</v>
      </c>
      <c r="AP32" s="154">
        <f>HLOOKUP(AP1,概算表!$E$13:$DA$78,24,FALSE)</f>
        <v>6000</v>
      </c>
      <c r="AQ32" s="154">
        <f>HLOOKUP(AQ1,概算表!$E$13:$DA$78,24,FALSE)</f>
        <v>12000</v>
      </c>
      <c r="AR32" s="154">
        <f>HLOOKUP(AR1,概算表!$E$13:$DA$78,24,FALSE)</f>
        <v>9000</v>
      </c>
      <c r="AS32" s="154">
        <f>HLOOKUP(AS1,概算表!$E$13:$DA$78,24,FALSE)</f>
        <v>12000</v>
      </c>
      <c r="AT32" s="154">
        <f>HLOOKUP(AT1,概算表!$E$13:$DA$78,24,FALSE)</f>
        <v>21000</v>
      </c>
      <c r="AU32" s="154">
        <f>HLOOKUP(AU1,概算表!$E$13:$DA$78,24,FALSE)</f>
        <v>5000</v>
      </c>
      <c r="AV32" s="154">
        <f>HLOOKUP(AV1,概算表!$E$13:$DA$78,24,FALSE)</f>
        <v>2000</v>
      </c>
      <c r="AW32" s="154">
        <f>HLOOKUP(AW1,概算表!$E$13:$DA$78,24,FALSE)</f>
        <v>2000</v>
      </c>
      <c r="AX32" s="154">
        <f>HLOOKUP(AX1,概算表!$E$13:$DA$78,24,FALSE)</f>
        <v>1000</v>
      </c>
      <c r="AY32" s="154">
        <f>HLOOKUP(AY1,概算表!$E$13:$DA$78,24,FALSE)</f>
        <v>6000</v>
      </c>
      <c r="AZ32" s="154">
        <f>HLOOKUP(AZ1,概算表!$E$13:$DA$78,24,FALSE)</f>
        <v>4000</v>
      </c>
      <c r="BA32" s="154">
        <f>HLOOKUP(BA1,概算表!$E$13:$DA$78,24,FALSE)</f>
        <v>5000</v>
      </c>
      <c r="BB32" s="154">
        <f>HLOOKUP(BB1,概算表!$E$13:$DA$78,24,FALSE)</f>
        <v>1000</v>
      </c>
      <c r="BC32" s="154">
        <f>HLOOKUP(BC1,概算表!$E$13:$DA$78,24,FALSE)</f>
        <v>1000</v>
      </c>
      <c r="BD32" s="154">
        <f>HLOOKUP(BD1,概算表!$E$13:$DA$78,24,FALSE)</f>
        <v>2000</v>
      </c>
      <c r="BE32" s="154">
        <f>HLOOKUP(BE1,概算表!$E$13:$DA$78,24,FALSE)</f>
        <v>29000</v>
      </c>
      <c r="BF32" s="154">
        <f>HLOOKUP(BF1,概算表!$E$13:$DA$78,24,FALSE)</f>
        <v>5000</v>
      </c>
      <c r="BG32" s="154">
        <f>HLOOKUP(BG1,概算表!$E$13:$DA$78,24,FALSE)</f>
        <v>3000</v>
      </c>
      <c r="BH32" s="154">
        <f>HLOOKUP(BH1,概算表!$E$13:$DA$78,24,FALSE)</f>
        <v>1000</v>
      </c>
      <c r="BI32" s="154">
        <f>HLOOKUP(BI1,概算表!$E$13:$DA$78,24,FALSE)</f>
        <v>4000</v>
      </c>
      <c r="BJ32" s="154">
        <f>HLOOKUP(BJ1,概算表!$E$13:$DA$78,24,FALSE)</f>
        <v>4000</v>
      </c>
      <c r="BK32" s="154">
        <f>HLOOKUP(BK1,概算表!$E$13:$DA$78,24,FALSE)</f>
        <v>2000</v>
      </c>
      <c r="BL32" s="154">
        <f>HLOOKUP(BL1,概算表!$E$13:$DA$78,24,FALSE)</f>
        <v>32000</v>
      </c>
      <c r="BM32" s="154">
        <f>HLOOKUP(BM1,概算表!$E$13:$DA$78,24,FALSE)</f>
        <v>2000</v>
      </c>
      <c r="BN32" s="154">
        <f>HLOOKUP(BN1,概算表!$E$13:$DA$78,24,FALSE)</f>
        <v>4000</v>
      </c>
      <c r="BO32" s="154">
        <f>HLOOKUP(BO1,概算表!$E$13:$DA$78,24,FALSE)</f>
        <v>4000</v>
      </c>
      <c r="BP32" s="154">
        <f>HLOOKUP(BP1,概算表!$E$13:$DA$78,24,FALSE)</f>
        <v>3000</v>
      </c>
      <c r="BQ32" s="154">
        <f>HLOOKUP(BQ1,概算表!$E$13:$DA$78,24,FALSE)</f>
        <v>10000</v>
      </c>
      <c r="BR32" s="154">
        <f>HLOOKUP(BR1,概算表!$E$13:$DA$78,24,FALSE)</f>
        <v>1000</v>
      </c>
      <c r="BS32" s="154">
        <f>HLOOKUP(BS1,概算表!$E$13:$DA$78,24,FALSE)</f>
        <v>2000</v>
      </c>
      <c r="BT32" s="154">
        <f>HLOOKUP(BT1,概算表!$E$13:$DA$78,24,FALSE)</f>
        <v>3000</v>
      </c>
      <c r="BU32" s="154">
        <f>HLOOKUP(BU1,概算表!$E$13:$DA$78,24,FALSE)</f>
        <v>5000</v>
      </c>
      <c r="BV32" s="154">
        <f>HLOOKUP(BV1,概算表!$E$13:$DA$78,24,FALSE)</f>
        <v>6000</v>
      </c>
      <c r="BW32" s="154">
        <f>HLOOKUP(BW1,概算表!$E$13:$DA$78,24,FALSE)</f>
        <v>3000</v>
      </c>
      <c r="BX32" s="154">
        <f>HLOOKUP(BX1,概算表!$E$13:$DA$78,24,FALSE)</f>
        <v>3000</v>
      </c>
      <c r="BY32" s="154">
        <f>HLOOKUP(BY1,概算表!$E$13:$DA$78,24,FALSE)</f>
        <v>7000</v>
      </c>
      <c r="BZ32" s="154">
        <f>HLOOKUP(BZ1,概算表!$E$13:$DA$78,24,FALSE)</f>
        <v>6000</v>
      </c>
      <c r="CA32" s="154">
        <f>HLOOKUP(CA1,概算表!$E$13:$DA$78,24,FALSE)</f>
        <v>8000</v>
      </c>
      <c r="CB32" s="154">
        <f>HLOOKUP(CB1,概算表!$E$13:$DA$78,24,FALSE)</f>
        <v>4000</v>
      </c>
      <c r="CC32" s="154">
        <f>HLOOKUP(CC1,概算表!$E$13:$DA$78,24,FALSE)</f>
        <v>7000</v>
      </c>
      <c r="CD32" s="154">
        <f>HLOOKUP(CD1,概算表!$E$13:$DA$78,24,FALSE)</f>
        <v>9000</v>
      </c>
      <c r="CE32" s="154">
        <f>HLOOKUP(CE1,概算表!$E$13:$DA$78,24,FALSE)</f>
        <v>7000</v>
      </c>
      <c r="CF32" s="154">
        <f>HLOOKUP(CF1,概算表!$E$13:$DA$78,24,FALSE)</f>
        <v>6000</v>
      </c>
      <c r="CG32" s="154">
        <f>HLOOKUP(CG1,概算表!$E$13:$DA$78,24,FALSE)</f>
        <v>4000</v>
      </c>
      <c r="CH32" s="154">
        <f>HLOOKUP(CH1,概算表!$E$13:$DA$78,24,FALSE)</f>
        <v>3000</v>
      </c>
      <c r="CI32" s="154">
        <f>HLOOKUP(CI1,概算表!$E$13:$DA$78,24,FALSE)</f>
        <v>5000</v>
      </c>
      <c r="CJ32" s="154">
        <f>HLOOKUP(CJ1,概算表!$E$13:$DA$78,24,FALSE)</f>
        <v>4000</v>
      </c>
      <c r="CK32" s="154">
        <f>HLOOKUP(CK1,概算表!$E$13:$DA$78,24,FALSE)</f>
        <v>7000</v>
      </c>
      <c r="CL32" s="154">
        <f>HLOOKUP(CL1,概算表!$E$13:$DA$78,24,FALSE)</f>
        <v>3000</v>
      </c>
      <c r="CM32" s="154">
        <f>HLOOKUP(CM1,概算表!$E$13:$DA$78,24,FALSE)</f>
        <v>5000</v>
      </c>
      <c r="CN32" s="154">
        <f>HLOOKUP(CN1,概算表!$E$13:$DA$78,24,FALSE)</f>
        <v>5000</v>
      </c>
      <c r="CO32" s="154">
        <f>HLOOKUP(CO1,概算表!$E$13:$DA$78,24,FALSE)</f>
        <v>4000</v>
      </c>
      <c r="CP32" s="154">
        <f>HLOOKUP(CP1,概算表!$E$13:$DA$78,24,FALSE)</f>
        <v>5000</v>
      </c>
      <c r="CQ32" s="154">
        <f>HLOOKUP(CQ1,概算表!$E$13:$DA$78,24,FALSE)</f>
        <v>4000</v>
      </c>
      <c r="CR32" s="154">
        <f>HLOOKUP(CR1,概算表!$E$13:$DA$78,24,FALSE)</f>
        <v>4000</v>
      </c>
      <c r="CS32" s="154">
        <f>HLOOKUP(CS1,概算表!$E$13:$DA$78,24,FALSE)</f>
        <v>2000</v>
      </c>
      <c r="CT32" s="154">
        <f>HLOOKUP(CT1,概算表!$E$13:$DA$78,24,FALSE)</f>
        <v>4000</v>
      </c>
      <c r="CU32" s="154">
        <f>HLOOKUP(CU1,概算表!$E$13:$DA$78,24,FALSE)</f>
        <v>4000</v>
      </c>
      <c r="CV32" s="154">
        <f>HLOOKUP(CV1,概算表!$E$13:$DA$78,24,FALSE)</f>
        <v>3000</v>
      </c>
      <c r="CW32" s="154">
        <f>HLOOKUP(CW1,概算表!$E$13:$DA$78,24,FALSE)</f>
        <v>3000</v>
      </c>
      <c r="CX32" s="154">
        <f>HLOOKUP(CX1,概算表!$E$13:$DA$78,24,FALSE)</f>
        <v>3000</v>
      </c>
      <c r="CY32" s="154">
        <f>HLOOKUP(CY1,概算表!$E$13:$DA$78,24,FALSE)</f>
        <v>3000</v>
      </c>
      <c r="CZ32" s="154">
        <f>HLOOKUP(CZ1,概算表!$E$13:$DA$78,24,FALSE)</f>
        <v>39000</v>
      </c>
      <c r="DA32" s="154">
        <f>HLOOKUP(DA1,概算表!$E$13:$DA$78,24,FALSE)</f>
        <v>4000</v>
      </c>
    </row>
    <row r="33" spans="1:105">
      <c r="A33" s="311"/>
      <c r="B33" s="11" t="s">
        <v>144</v>
      </c>
      <c r="C33" s="12" t="s">
        <v>141</v>
      </c>
      <c r="D33" s="261"/>
      <c r="E33" s="154">
        <f>HLOOKUP(E1,概算表!$E$13:$DA$78,25,FALSE)</f>
        <v>12000</v>
      </c>
      <c r="F33" s="154">
        <f>HLOOKUP(F1,概算表!$E$13:$DA$78,25,FALSE)</f>
        <v>12000</v>
      </c>
      <c r="G33" s="154">
        <f>HLOOKUP(G1,概算表!$E$13:$DA$78,25,FALSE)</f>
        <v>24000</v>
      </c>
      <c r="H33" s="154">
        <f>HLOOKUP(H1,概算表!$E$13:$DA$78,25,FALSE)</f>
        <v>60000</v>
      </c>
      <c r="I33" s="154">
        <f>HLOOKUP(I1,概算表!$E$13:$DA$78,25,FALSE)</f>
        <v>36000</v>
      </c>
      <c r="J33" s="154">
        <f>HLOOKUP(J1,概算表!$E$13:$DA$78,25,FALSE)</f>
        <v>0</v>
      </c>
      <c r="K33" s="154">
        <f>HLOOKUP(K1,概算表!$E$13:$DA$78,25,FALSE)</f>
        <v>0</v>
      </c>
      <c r="L33" s="154">
        <f>HLOOKUP(L1,概算表!$E$13:$DA$78,25,FALSE)</f>
        <v>0</v>
      </c>
      <c r="M33" s="154">
        <f>HLOOKUP(M1,概算表!$E$13:$DA$78,25,FALSE)</f>
        <v>0</v>
      </c>
      <c r="N33" s="154">
        <f>HLOOKUP(N1,概算表!$E$13:$DA$78,25,FALSE)</f>
        <v>0</v>
      </c>
      <c r="O33" s="154">
        <f>HLOOKUP(O1,概算表!$E$13:$DA$78,25,FALSE)</f>
        <v>36000</v>
      </c>
      <c r="P33" s="154">
        <f>HLOOKUP(P1,概算表!$E$13:$DA$78,25,FALSE)</f>
        <v>0</v>
      </c>
      <c r="Q33" s="154">
        <f>HLOOKUP(Q1,概算表!$E$13:$DA$78,25,FALSE)</f>
        <v>48000</v>
      </c>
      <c r="R33" s="154">
        <f>HLOOKUP(R1,概算表!$E$13:$DA$78,25,FALSE)</f>
        <v>36000</v>
      </c>
      <c r="S33" s="154">
        <f>HLOOKUP(S1,概算表!$E$13:$DA$78,25,FALSE)</f>
        <v>0</v>
      </c>
      <c r="T33" s="154">
        <f>HLOOKUP(T1,概算表!$E$13:$DA$78,25,FALSE)</f>
        <v>0</v>
      </c>
      <c r="U33" s="154">
        <f>HLOOKUP(U1,概算表!$E$13:$DA$78,25,FALSE)</f>
        <v>12000</v>
      </c>
      <c r="V33" s="154">
        <f>HLOOKUP(V1,概算表!$E$13:$DA$78,25,FALSE)</f>
        <v>132000</v>
      </c>
      <c r="W33" s="154">
        <f>HLOOKUP(W1,概算表!$E$13:$DA$78,25,FALSE)</f>
        <v>20000</v>
      </c>
      <c r="X33" s="154">
        <f>HLOOKUP(X1,概算表!$E$13:$DA$78,25,FALSE)</f>
        <v>0</v>
      </c>
      <c r="Y33" s="154">
        <f>HLOOKUP(Y1,概算表!$E$13:$DA$78,25,FALSE)</f>
        <v>12000</v>
      </c>
      <c r="Z33" s="154">
        <f>HLOOKUP(Z1,概算表!$E$13:$DA$78,25,FALSE)</f>
        <v>0</v>
      </c>
      <c r="AA33" s="154">
        <f>HLOOKUP(AA1,概算表!$E$13:$DA$78,25,FALSE)</f>
        <v>12000</v>
      </c>
      <c r="AB33" s="154">
        <f>HLOOKUP(AB1,概算表!$E$13:$DA$78,25,FALSE)</f>
        <v>24000</v>
      </c>
      <c r="AC33" s="154">
        <f>HLOOKUP(AC1,概算表!$E$13:$DA$78,25,FALSE)</f>
        <v>0</v>
      </c>
      <c r="AD33" s="154">
        <f>HLOOKUP(AD1,概算表!$E$13:$DA$78,25,FALSE)</f>
        <v>24000</v>
      </c>
      <c r="AE33" s="154">
        <f>HLOOKUP(AE1,概算表!$E$13:$DA$78,25,FALSE)</f>
        <v>0</v>
      </c>
      <c r="AF33" s="154">
        <f>HLOOKUP(AF1,概算表!$E$13:$DA$78,25,FALSE)</f>
        <v>0</v>
      </c>
      <c r="AG33" s="154">
        <f>HLOOKUP(AG1,概算表!$E$13:$DA$78,25,FALSE)</f>
        <v>8000</v>
      </c>
      <c r="AH33" s="154">
        <f>HLOOKUP(AH1,概算表!$E$13:$DA$78,25,FALSE)</f>
        <v>0</v>
      </c>
      <c r="AI33" s="154">
        <f>HLOOKUP(AI1,概算表!$E$13:$DA$78,25,FALSE)</f>
        <v>0</v>
      </c>
      <c r="AJ33" s="154">
        <f>HLOOKUP(AJ1,概算表!$E$13:$DA$78,25,FALSE)</f>
        <v>0</v>
      </c>
      <c r="AK33" s="154">
        <f>HLOOKUP(AK1,概算表!$E$13:$DA$78,25,FALSE)</f>
        <v>36000</v>
      </c>
      <c r="AL33" s="154">
        <f>HLOOKUP(AL1,概算表!$E$13:$DA$78,25,FALSE)</f>
        <v>0</v>
      </c>
      <c r="AM33" s="154">
        <f>HLOOKUP(AM1,概算表!$E$13:$DA$78,25,FALSE)</f>
        <v>0</v>
      </c>
      <c r="AN33" s="154">
        <f>HLOOKUP(AN1,概算表!$E$13:$DA$78,25,FALSE)</f>
        <v>0</v>
      </c>
      <c r="AO33" s="154">
        <f>HLOOKUP(AO1,概算表!$E$13:$DA$78,25,FALSE)</f>
        <v>0</v>
      </c>
      <c r="AP33" s="154">
        <f>HLOOKUP(AP1,概算表!$E$13:$DA$78,25,FALSE)</f>
        <v>0</v>
      </c>
      <c r="AQ33" s="154">
        <f>HLOOKUP(AQ1,概算表!$E$13:$DA$78,25,FALSE)</f>
        <v>24000</v>
      </c>
      <c r="AR33" s="154">
        <f>HLOOKUP(AR1,概算表!$E$13:$DA$78,25,FALSE)</f>
        <v>0</v>
      </c>
      <c r="AS33" s="154">
        <f>HLOOKUP(AS1,概算表!$E$13:$DA$78,25,FALSE)</f>
        <v>0</v>
      </c>
      <c r="AT33" s="154">
        <f>HLOOKUP(AT1,概算表!$E$13:$DA$78,25,FALSE)</f>
        <v>36000</v>
      </c>
      <c r="AU33" s="154">
        <f>HLOOKUP(AU1,概算表!$E$13:$DA$78,25,FALSE)</f>
        <v>0</v>
      </c>
      <c r="AV33" s="154">
        <f>HLOOKUP(AV1,概算表!$E$13:$DA$78,25,FALSE)</f>
        <v>0</v>
      </c>
      <c r="AW33" s="154">
        <f>HLOOKUP(AW1,概算表!$E$13:$DA$78,25,FALSE)</f>
        <v>0</v>
      </c>
      <c r="AX33" s="154">
        <f>HLOOKUP(AX1,概算表!$E$13:$DA$78,25,FALSE)</f>
        <v>0</v>
      </c>
      <c r="AY33" s="154">
        <f>HLOOKUP(AY1,概算表!$E$13:$DA$78,25,FALSE)</f>
        <v>0</v>
      </c>
      <c r="AZ33" s="154">
        <f>HLOOKUP(AZ1,概算表!$E$13:$DA$78,25,FALSE)</f>
        <v>0</v>
      </c>
      <c r="BA33" s="154">
        <f>HLOOKUP(BA1,概算表!$E$13:$DA$78,25,FALSE)</f>
        <v>12000</v>
      </c>
      <c r="BB33" s="154">
        <f>HLOOKUP(BB1,概算表!$E$13:$DA$78,25,FALSE)</f>
        <v>0</v>
      </c>
      <c r="BC33" s="154">
        <f>HLOOKUP(BC1,概算表!$E$13:$DA$78,25,FALSE)</f>
        <v>0</v>
      </c>
      <c r="BD33" s="154">
        <f>HLOOKUP(BD1,概算表!$E$13:$DA$78,25,FALSE)</f>
        <v>0</v>
      </c>
      <c r="BE33" s="154">
        <f>HLOOKUP(BE1,概算表!$E$13:$DA$78,25,FALSE)</f>
        <v>92000</v>
      </c>
      <c r="BF33" s="154">
        <f>HLOOKUP(BF1,概算表!$E$13:$DA$78,25,FALSE)</f>
        <v>0</v>
      </c>
      <c r="BG33" s="154">
        <f>HLOOKUP(BG1,概算表!$E$13:$DA$78,25,FALSE)</f>
        <v>0</v>
      </c>
      <c r="BH33" s="154">
        <f>HLOOKUP(BH1,概算表!$E$13:$DA$78,25,FALSE)</f>
        <v>0</v>
      </c>
      <c r="BI33" s="154">
        <f>HLOOKUP(BI1,概算表!$E$13:$DA$78,25,FALSE)</f>
        <v>0</v>
      </c>
      <c r="BJ33" s="154">
        <f>HLOOKUP(BJ1,概算表!$E$13:$DA$78,25,FALSE)</f>
        <v>0</v>
      </c>
      <c r="BK33" s="154">
        <f>HLOOKUP(BK1,概算表!$E$13:$DA$78,25,FALSE)</f>
        <v>0</v>
      </c>
      <c r="BL33" s="154">
        <f>HLOOKUP(BL1,概算表!$E$13:$DA$78,25,FALSE)</f>
        <v>0</v>
      </c>
      <c r="BM33" s="154">
        <f>HLOOKUP(BM1,概算表!$E$13:$DA$78,25,FALSE)</f>
        <v>0</v>
      </c>
      <c r="BN33" s="154">
        <f>HLOOKUP(BN1,概算表!$E$13:$DA$78,25,FALSE)</f>
        <v>0</v>
      </c>
      <c r="BO33" s="154">
        <f>HLOOKUP(BO1,概算表!$E$13:$DA$78,25,FALSE)</f>
        <v>0</v>
      </c>
      <c r="BP33" s="154">
        <f>HLOOKUP(BP1,概算表!$E$13:$DA$78,25,FALSE)</f>
        <v>0</v>
      </c>
      <c r="BQ33" s="154">
        <f>HLOOKUP(BQ1,概算表!$E$13:$DA$78,25,FALSE)</f>
        <v>24000</v>
      </c>
      <c r="BR33" s="154">
        <f>HLOOKUP(BR1,概算表!$E$13:$DA$78,25,FALSE)</f>
        <v>0</v>
      </c>
      <c r="BS33" s="154">
        <f>HLOOKUP(BS1,概算表!$E$13:$DA$78,25,FALSE)</f>
        <v>0</v>
      </c>
      <c r="BT33" s="154">
        <f>HLOOKUP(BT1,概算表!$E$13:$DA$78,25,FALSE)</f>
        <v>0</v>
      </c>
      <c r="BU33" s="154">
        <f>HLOOKUP(BU1,概算表!$E$13:$DA$78,25,FALSE)</f>
        <v>0</v>
      </c>
      <c r="BV33" s="154">
        <f>HLOOKUP(BV1,概算表!$E$13:$DA$78,25,FALSE)</f>
        <v>0</v>
      </c>
      <c r="BW33" s="154">
        <f>HLOOKUP(BW1,概算表!$E$13:$DA$78,25,FALSE)</f>
        <v>0</v>
      </c>
      <c r="BX33" s="154">
        <f>HLOOKUP(BX1,概算表!$E$13:$DA$78,25,FALSE)</f>
        <v>0</v>
      </c>
      <c r="BY33" s="154">
        <f>HLOOKUP(BY1,概算表!$E$13:$DA$78,25,FALSE)</f>
        <v>12000</v>
      </c>
      <c r="BZ33" s="154">
        <f>HLOOKUP(BZ1,概算表!$E$13:$DA$78,25,FALSE)</f>
        <v>0</v>
      </c>
      <c r="CA33" s="154">
        <f>HLOOKUP(CA1,概算表!$E$13:$DA$78,25,FALSE)</f>
        <v>12000</v>
      </c>
      <c r="CB33" s="154">
        <f>HLOOKUP(CB1,概算表!$E$13:$DA$78,25,FALSE)</f>
        <v>0</v>
      </c>
      <c r="CC33" s="154">
        <f>HLOOKUP(CC1,概算表!$E$13:$DA$78,25,FALSE)</f>
        <v>0</v>
      </c>
      <c r="CD33" s="154">
        <f>HLOOKUP(CD1,概算表!$E$13:$DA$78,25,FALSE)</f>
        <v>0</v>
      </c>
      <c r="CE33" s="154">
        <f>HLOOKUP(CE1,概算表!$E$13:$DA$78,25,FALSE)</f>
        <v>0</v>
      </c>
      <c r="CF33" s="154">
        <f>HLOOKUP(CF1,概算表!$E$13:$DA$78,25,FALSE)</f>
        <v>0</v>
      </c>
      <c r="CG33" s="154">
        <f>HLOOKUP(CG1,概算表!$E$13:$DA$78,25,FALSE)</f>
        <v>12000</v>
      </c>
      <c r="CH33" s="154">
        <f>HLOOKUP(CH1,概算表!$E$13:$DA$78,25,FALSE)</f>
        <v>0</v>
      </c>
      <c r="CI33" s="154">
        <f>HLOOKUP(CI1,概算表!$E$13:$DA$78,25,FALSE)</f>
        <v>0</v>
      </c>
      <c r="CJ33" s="154">
        <f>HLOOKUP(CJ1,概算表!$E$13:$DA$78,25,FALSE)</f>
        <v>36000</v>
      </c>
      <c r="CK33" s="154">
        <f>HLOOKUP(CK1,概算表!$E$13:$DA$78,25,FALSE)</f>
        <v>0</v>
      </c>
      <c r="CL33" s="154">
        <f>HLOOKUP(CL1,概算表!$E$13:$DA$78,25,FALSE)</f>
        <v>0</v>
      </c>
      <c r="CM33" s="154">
        <f>HLOOKUP(CM1,概算表!$E$13:$DA$78,25,FALSE)</f>
        <v>0</v>
      </c>
      <c r="CN33" s="154">
        <f>HLOOKUP(CN1,概算表!$E$13:$DA$78,25,FALSE)</f>
        <v>0</v>
      </c>
      <c r="CO33" s="154">
        <f>HLOOKUP(CO1,概算表!$E$13:$DA$78,25,FALSE)</f>
        <v>0</v>
      </c>
      <c r="CP33" s="154">
        <f>HLOOKUP(CP1,概算表!$E$13:$DA$78,25,FALSE)</f>
        <v>0</v>
      </c>
      <c r="CQ33" s="154">
        <f>HLOOKUP(CQ1,概算表!$E$13:$DA$78,25,FALSE)</f>
        <v>0</v>
      </c>
      <c r="CR33" s="154">
        <f>HLOOKUP(CR1,概算表!$E$13:$DA$78,25,FALSE)</f>
        <v>0</v>
      </c>
      <c r="CS33" s="154">
        <f>HLOOKUP(CS1,概算表!$E$13:$DA$78,25,FALSE)</f>
        <v>0</v>
      </c>
      <c r="CT33" s="154">
        <f>HLOOKUP(CT1,概算表!$E$13:$DA$78,25,FALSE)</f>
        <v>0</v>
      </c>
      <c r="CU33" s="154">
        <f>HLOOKUP(CU1,概算表!$E$13:$DA$78,25,FALSE)</f>
        <v>0</v>
      </c>
      <c r="CV33" s="154">
        <f>HLOOKUP(CV1,概算表!$E$13:$DA$78,25,FALSE)</f>
        <v>0</v>
      </c>
      <c r="CW33" s="154">
        <f>HLOOKUP(CW1,概算表!$E$13:$DA$78,25,FALSE)</f>
        <v>0</v>
      </c>
      <c r="CX33" s="154">
        <f>HLOOKUP(CX1,概算表!$E$13:$DA$78,25,FALSE)</f>
        <v>0</v>
      </c>
      <c r="CY33" s="154">
        <f>HLOOKUP(CY1,概算表!$E$13:$DA$78,25,FALSE)</f>
        <v>0</v>
      </c>
      <c r="CZ33" s="154">
        <f>HLOOKUP(CZ1,概算表!$E$13:$DA$78,25,FALSE)</f>
        <v>60000</v>
      </c>
      <c r="DA33" s="154">
        <f>HLOOKUP(DA1,概算表!$E$13:$DA$78,25,FALSE)</f>
        <v>0</v>
      </c>
    </row>
    <row r="34" spans="1:105">
      <c r="A34" s="311"/>
      <c r="B34" s="11" t="s">
        <v>145</v>
      </c>
      <c r="C34" s="12" t="s">
        <v>141</v>
      </c>
      <c r="D34" s="261"/>
      <c r="E34" s="154">
        <f>HLOOKUP(E1,概算表!$E$13:$DA$78,26,FALSE)</f>
        <v>8000</v>
      </c>
      <c r="F34" s="154">
        <f>HLOOKUP(F1,概算表!$E$13:$DA$78,26,FALSE)</f>
        <v>8000</v>
      </c>
      <c r="G34" s="154">
        <f>HLOOKUP(G1,概算表!$E$13:$DA$78,26,FALSE)</f>
        <v>15000</v>
      </c>
      <c r="H34" s="154">
        <f>HLOOKUP(H1,概算表!$E$13:$DA$78,26,FALSE)</f>
        <v>36000</v>
      </c>
      <c r="I34" s="154">
        <f>HLOOKUP(I1,概算表!$E$13:$DA$78,26,FALSE)</f>
        <v>22000</v>
      </c>
      <c r="J34" s="154">
        <f>HLOOKUP(J1,概算表!$E$13:$DA$78,26,FALSE)</f>
        <v>0</v>
      </c>
      <c r="K34" s="154">
        <f>HLOOKUP(K1,概算表!$E$13:$DA$78,26,FALSE)</f>
        <v>0</v>
      </c>
      <c r="L34" s="154">
        <f>HLOOKUP(L1,概算表!$E$13:$DA$78,26,FALSE)</f>
        <v>0</v>
      </c>
      <c r="M34" s="154">
        <f>HLOOKUP(M1,概算表!$E$13:$DA$78,26,FALSE)</f>
        <v>0</v>
      </c>
      <c r="N34" s="154">
        <f>HLOOKUP(N1,概算表!$E$13:$DA$78,26,FALSE)</f>
        <v>0</v>
      </c>
      <c r="O34" s="154">
        <f>HLOOKUP(O1,概算表!$E$13:$DA$78,26,FALSE)</f>
        <v>22000</v>
      </c>
      <c r="P34" s="154">
        <f>HLOOKUP(P1,概算表!$E$13:$DA$78,26,FALSE)</f>
        <v>0</v>
      </c>
      <c r="Q34" s="154">
        <f>HLOOKUP(Q1,概算表!$E$13:$DA$78,26,FALSE)</f>
        <v>29000</v>
      </c>
      <c r="R34" s="154">
        <f>HLOOKUP(R1,概算表!$E$13:$DA$78,26,FALSE)</f>
        <v>22000</v>
      </c>
      <c r="S34" s="154">
        <f>HLOOKUP(S1,概算表!$E$13:$DA$78,26,FALSE)</f>
        <v>0</v>
      </c>
      <c r="T34" s="154">
        <f>HLOOKUP(T1,概算表!$E$13:$DA$78,26,FALSE)</f>
        <v>0</v>
      </c>
      <c r="U34" s="154">
        <f>HLOOKUP(U1,概算表!$E$13:$DA$78,26,FALSE)</f>
        <v>8000</v>
      </c>
      <c r="V34" s="154">
        <f>HLOOKUP(V1,概算表!$E$13:$DA$78,26,FALSE)</f>
        <v>26000</v>
      </c>
      <c r="W34" s="154">
        <f>HLOOKUP(W1,概算表!$E$13:$DA$78,26,FALSE)</f>
        <v>11000</v>
      </c>
      <c r="X34" s="154">
        <f>HLOOKUP(X1,概算表!$E$13:$DA$78,26,FALSE)</f>
        <v>0</v>
      </c>
      <c r="Y34" s="154">
        <f>HLOOKUP(Y1,概算表!$E$13:$DA$78,26,FALSE)</f>
        <v>8000</v>
      </c>
      <c r="Z34" s="154">
        <f>HLOOKUP(Z1,概算表!$E$13:$DA$78,26,FALSE)</f>
        <v>0</v>
      </c>
      <c r="AA34" s="154">
        <f>HLOOKUP(AA1,概算表!$E$13:$DA$78,26,FALSE)</f>
        <v>8000</v>
      </c>
      <c r="AB34" s="154">
        <f>HLOOKUP(AB1,概算表!$E$13:$DA$78,26,FALSE)</f>
        <v>15000</v>
      </c>
      <c r="AC34" s="154">
        <f>HLOOKUP(AC1,概算表!$E$13:$DA$78,26,FALSE)</f>
        <v>0</v>
      </c>
      <c r="AD34" s="154">
        <f>HLOOKUP(AD1,概算表!$E$13:$DA$78,26,FALSE)</f>
        <v>15000</v>
      </c>
      <c r="AE34" s="154">
        <f>HLOOKUP(AE1,概算表!$E$13:$DA$78,26,FALSE)</f>
        <v>0</v>
      </c>
      <c r="AF34" s="154">
        <f>HLOOKUP(AF1,概算表!$E$13:$DA$78,26,FALSE)</f>
        <v>0</v>
      </c>
      <c r="AG34" s="154">
        <f>HLOOKUP(AG1,概算表!$E$13:$DA$78,26,FALSE)</f>
        <v>4000</v>
      </c>
      <c r="AH34" s="154">
        <f>HLOOKUP(AH1,概算表!$E$13:$DA$78,26,FALSE)</f>
        <v>0</v>
      </c>
      <c r="AI34" s="154">
        <f>HLOOKUP(AI1,概算表!$E$13:$DA$78,26,FALSE)</f>
        <v>0</v>
      </c>
      <c r="AJ34" s="154">
        <f>HLOOKUP(AJ1,概算表!$E$13:$DA$78,26,FALSE)</f>
        <v>0</v>
      </c>
      <c r="AK34" s="154">
        <f>HLOOKUP(AK1,概算表!$E$13:$DA$78,26,FALSE)</f>
        <v>22000</v>
      </c>
      <c r="AL34" s="154">
        <f>HLOOKUP(AL1,概算表!$E$13:$DA$78,26,FALSE)</f>
        <v>0</v>
      </c>
      <c r="AM34" s="154">
        <f>HLOOKUP(AM1,概算表!$E$13:$DA$78,26,FALSE)</f>
        <v>0</v>
      </c>
      <c r="AN34" s="154">
        <f>HLOOKUP(AN1,概算表!$E$13:$DA$78,26,FALSE)</f>
        <v>0</v>
      </c>
      <c r="AO34" s="154">
        <f>HLOOKUP(AO1,概算表!$E$13:$DA$78,26,FALSE)</f>
        <v>0</v>
      </c>
      <c r="AP34" s="154">
        <f>HLOOKUP(AP1,概算表!$E$13:$DA$78,26,FALSE)</f>
        <v>0</v>
      </c>
      <c r="AQ34" s="154">
        <f>HLOOKUP(AQ1,概算表!$E$13:$DA$78,26,FALSE)</f>
        <v>15000</v>
      </c>
      <c r="AR34" s="154">
        <f>HLOOKUP(AR1,概算表!$E$13:$DA$78,26,FALSE)</f>
        <v>0</v>
      </c>
      <c r="AS34" s="154">
        <f>HLOOKUP(AS1,概算表!$E$13:$DA$78,26,FALSE)</f>
        <v>0</v>
      </c>
      <c r="AT34" s="154">
        <f>HLOOKUP(AT1,概算表!$E$13:$DA$78,26,FALSE)</f>
        <v>22000</v>
      </c>
      <c r="AU34" s="154">
        <f>HLOOKUP(AU1,概算表!$E$13:$DA$78,26,FALSE)</f>
        <v>0</v>
      </c>
      <c r="AV34" s="154">
        <f>HLOOKUP(AV1,概算表!$E$13:$DA$78,26,FALSE)</f>
        <v>0</v>
      </c>
      <c r="AW34" s="154">
        <f>HLOOKUP(AW1,概算表!$E$13:$DA$78,26,FALSE)</f>
        <v>0</v>
      </c>
      <c r="AX34" s="154">
        <f>HLOOKUP(AX1,概算表!$E$13:$DA$78,26,FALSE)</f>
        <v>0</v>
      </c>
      <c r="AY34" s="154">
        <f>HLOOKUP(AY1,概算表!$E$13:$DA$78,26,FALSE)</f>
        <v>0</v>
      </c>
      <c r="AZ34" s="154">
        <f>HLOOKUP(AZ1,概算表!$E$13:$DA$78,26,FALSE)</f>
        <v>0</v>
      </c>
      <c r="BA34" s="154">
        <f>HLOOKUP(BA1,概算表!$E$13:$DA$78,26,FALSE)</f>
        <v>8000</v>
      </c>
      <c r="BB34" s="154">
        <f>HLOOKUP(BB1,概算表!$E$13:$DA$78,26,FALSE)</f>
        <v>0</v>
      </c>
      <c r="BC34" s="154">
        <f>HLOOKUP(BC1,概算表!$E$13:$DA$78,26,FALSE)</f>
        <v>0</v>
      </c>
      <c r="BD34" s="154">
        <f>HLOOKUP(BD1,概算表!$E$13:$DA$78,26,FALSE)</f>
        <v>0</v>
      </c>
      <c r="BE34" s="154">
        <f>HLOOKUP(BE1,概算表!$E$13:$DA$78,26,FALSE)</f>
        <v>54000</v>
      </c>
      <c r="BF34" s="154">
        <f>HLOOKUP(BF1,概算表!$E$13:$DA$78,26,FALSE)</f>
        <v>0</v>
      </c>
      <c r="BG34" s="154">
        <f>HLOOKUP(BG1,概算表!$E$13:$DA$78,26,FALSE)</f>
        <v>0</v>
      </c>
      <c r="BH34" s="154">
        <f>HLOOKUP(BH1,概算表!$E$13:$DA$78,26,FALSE)</f>
        <v>0</v>
      </c>
      <c r="BI34" s="154">
        <f>HLOOKUP(BI1,概算表!$E$13:$DA$78,26,FALSE)</f>
        <v>0</v>
      </c>
      <c r="BJ34" s="154">
        <f>HLOOKUP(BJ1,概算表!$E$13:$DA$78,26,FALSE)</f>
        <v>0</v>
      </c>
      <c r="BK34" s="154">
        <f>HLOOKUP(BK1,概算表!$E$13:$DA$78,26,FALSE)</f>
        <v>0</v>
      </c>
      <c r="BL34" s="154">
        <f>HLOOKUP(BL1,概算表!$E$13:$DA$78,26,FALSE)</f>
        <v>0</v>
      </c>
      <c r="BM34" s="154">
        <f>HLOOKUP(BM1,概算表!$E$13:$DA$78,26,FALSE)</f>
        <v>0</v>
      </c>
      <c r="BN34" s="154">
        <f>HLOOKUP(BN1,概算表!$E$13:$DA$78,26,FALSE)</f>
        <v>0</v>
      </c>
      <c r="BO34" s="154">
        <f>HLOOKUP(BO1,概算表!$E$13:$DA$78,26,FALSE)</f>
        <v>0</v>
      </c>
      <c r="BP34" s="154">
        <f>HLOOKUP(BP1,概算表!$E$13:$DA$78,26,FALSE)</f>
        <v>0</v>
      </c>
      <c r="BQ34" s="154">
        <f>HLOOKUP(BQ1,概算表!$E$13:$DA$78,26,FALSE)</f>
        <v>15000</v>
      </c>
      <c r="BR34" s="154">
        <f>HLOOKUP(BR1,概算表!$E$13:$DA$78,26,FALSE)</f>
        <v>0</v>
      </c>
      <c r="BS34" s="154">
        <f>HLOOKUP(BS1,概算表!$E$13:$DA$78,26,FALSE)</f>
        <v>0</v>
      </c>
      <c r="BT34" s="154">
        <f>HLOOKUP(BT1,概算表!$E$13:$DA$78,26,FALSE)</f>
        <v>0</v>
      </c>
      <c r="BU34" s="154">
        <f>HLOOKUP(BU1,概算表!$E$13:$DA$78,26,FALSE)</f>
        <v>0</v>
      </c>
      <c r="BV34" s="154">
        <f>HLOOKUP(BV1,概算表!$E$13:$DA$78,26,FALSE)</f>
        <v>0</v>
      </c>
      <c r="BW34" s="154">
        <f>HLOOKUP(BW1,概算表!$E$13:$DA$78,26,FALSE)</f>
        <v>0</v>
      </c>
      <c r="BX34" s="154">
        <f>HLOOKUP(BX1,概算表!$E$13:$DA$78,26,FALSE)</f>
        <v>0</v>
      </c>
      <c r="BY34" s="154">
        <f>HLOOKUP(BY1,概算表!$E$13:$DA$78,26,FALSE)</f>
        <v>8000</v>
      </c>
      <c r="BZ34" s="154">
        <f>HLOOKUP(BZ1,概算表!$E$13:$DA$78,26,FALSE)</f>
        <v>0</v>
      </c>
      <c r="CA34" s="154">
        <f>HLOOKUP(CA1,概算表!$E$13:$DA$78,26,FALSE)</f>
        <v>8000</v>
      </c>
      <c r="CB34" s="154">
        <f>HLOOKUP(CB1,概算表!$E$13:$DA$78,26,FALSE)</f>
        <v>0</v>
      </c>
      <c r="CC34" s="154">
        <f>HLOOKUP(CC1,概算表!$E$13:$DA$78,26,FALSE)</f>
        <v>0</v>
      </c>
      <c r="CD34" s="154">
        <f>HLOOKUP(CD1,概算表!$E$13:$DA$78,26,FALSE)</f>
        <v>0</v>
      </c>
      <c r="CE34" s="154">
        <f>HLOOKUP(CE1,概算表!$E$13:$DA$78,26,FALSE)</f>
        <v>0</v>
      </c>
      <c r="CF34" s="154">
        <f>HLOOKUP(CF1,概算表!$E$13:$DA$78,26,FALSE)</f>
        <v>0</v>
      </c>
      <c r="CG34" s="154">
        <f>HLOOKUP(CG1,概算表!$E$13:$DA$78,26,FALSE)</f>
        <v>8000</v>
      </c>
      <c r="CH34" s="154">
        <f>HLOOKUP(CH1,概算表!$E$13:$DA$78,26,FALSE)</f>
        <v>0</v>
      </c>
      <c r="CI34" s="154">
        <f>HLOOKUP(CI1,概算表!$E$13:$DA$78,26,FALSE)</f>
        <v>0</v>
      </c>
      <c r="CJ34" s="154">
        <f>HLOOKUP(CJ1,概算表!$E$13:$DA$78,26,FALSE)</f>
        <v>22000</v>
      </c>
      <c r="CK34" s="154">
        <f>HLOOKUP(CK1,概算表!$E$13:$DA$78,26,FALSE)</f>
        <v>0</v>
      </c>
      <c r="CL34" s="154">
        <f>HLOOKUP(CL1,概算表!$E$13:$DA$78,26,FALSE)</f>
        <v>0</v>
      </c>
      <c r="CM34" s="154">
        <f>HLOOKUP(CM1,概算表!$E$13:$DA$78,26,FALSE)</f>
        <v>0</v>
      </c>
      <c r="CN34" s="154">
        <f>HLOOKUP(CN1,概算表!$E$13:$DA$78,26,FALSE)</f>
        <v>0</v>
      </c>
      <c r="CO34" s="154">
        <f>HLOOKUP(CO1,概算表!$E$13:$DA$78,26,FALSE)</f>
        <v>0</v>
      </c>
      <c r="CP34" s="154">
        <f>HLOOKUP(CP1,概算表!$E$13:$DA$78,26,FALSE)</f>
        <v>0</v>
      </c>
      <c r="CQ34" s="154">
        <f>HLOOKUP(CQ1,概算表!$E$13:$DA$78,26,FALSE)</f>
        <v>0</v>
      </c>
      <c r="CR34" s="154">
        <f>HLOOKUP(CR1,概算表!$E$13:$DA$78,26,FALSE)</f>
        <v>0</v>
      </c>
      <c r="CS34" s="154">
        <f>HLOOKUP(CS1,概算表!$E$13:$DA$78,26,FALSE)</f>
        <v>0</v>
      </c>
      <c r="CT34" s="154">
        <f>HLOOKUP(CT1,概算表!$E$13:$DA$78,26,FALSE)</f>
        <v>0</v>
      </c>
      <c r="CU34" s="154">
        <f>HLOOKUP(CU1,概算表!$E$13:$DA$78,26,FALSE)</f>
        <v>0</v>
      </c>
      <c r="CV34" s="154">
        <f>HLOOKUP(CV1,概算表!$E$13:$DA$78,26,FALSE)</f>
        <v>0</v>
      </c>
      <c r="CW34" s="154">
        <f>HLOOKUP(CW1,概算表!$E$13:$DA$78,26,FALSE)</f>
        <v>0</v>
      </c>
      <c r="CX34" s="154">
        <f>HLOOKUP(CX1,概算表!$E$13:$DA$78,26,FALSE)</f>
        <v>0</v>
      </c>
      <c r="CY34" s="154">
        <f>HLOOKUP(CY1,概算表!$E$13:$DA$78,26,FALSE)</f>
        <v>0</v>
      </c>
      <c r="CZ34" s="154">
        <f>HLOOKUP(CZ1,概算表!$E$13:$DA$78,26,FALSE)</f>
        <v>36000</v>
      </c>
      <c r="DA34" s="154">
        <f>HLOOKUP(DA1,概算表!$E$13:$DA$78,26,FALSE)</f>
        <v>0</v>
      </c>
    </row>
    <row r="35" spans="1:105">
      <c r="A35" s="311"/>
      <c r="B35" s="11"/>
      <c r="C35" s="12"/>
      <c r="D35" s="261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</row>
    <row r="36" spans="1:105">
      <c r="A36" s="311"/>
      <c r="B36" s="11"/>
      <c r="C36" s="12"/>
      <c r="D36" s="261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</row>
    <row r="37" spans="1:105">
      <c r="A37" s="311"/>
      <c r="B37" s="16" t="s">
        <v>398</v>
      </c>
      <c r="C37" s="12"/>
      <c r="D37" s="261"/>
      <c r="E37" s="154">
        <f>(HLOOKUP(E1,'場租收支對列及移用留存數-轉'!3:6,4,FALSE)+HLOOKUP(E1,'場租收支對列及移用留存數-轉'!14:16,3,FALSE))*1000</f>
        <v>2000</v>
      </c>
      <c r="F37" s="154">
        <f>(HLOOKUP(F1,'場租收支對列及移用留存數-轉'!3:6,4,FALSE)+HLOOKUP(F1,'場租收支對列及移用留存數-轉'!14:16,3,FALSE))*1000</f>
        <v>0</v>
      </c>
      <c r="G37" s="154">
        <f>(HLOOKUP(G1,'場租收支對列及移用留存數-轉'!3:6,4,FALSE)+HLOOKUP(G1,'場租收支對列及移用留存數-轉'!14:16,3,FALSE))*1000</f>
        <v>20000</v>
      </c>
      <c r="H37" s="154">
        <f>(HLOOKUP(H1,'場租收支對列及移用留存數-轉'!3:6,4,FALSE)+HLOOKUP(H1,'場租收支對列及移用留存數-轉'!14:16,3,FALSE))*1000</f>
        <v>30000</v>
      </c>
      <c r="I37" s="154">
        <f>(HLOOKUP(I1,'場租收支對列及移用留存數-轉'!3:6,4,FALSE)+HLOOKUP(I1,'場租收支對列及移用留存數-轉'!14:16,3,FALSE))*1000</f>
        <v>30000</v>
      </c>
      <c r="J37" s="154">
        <f>(HLOOKUP(J1,'場租收支對列及移用留存數-轉'!3:6,4,FALSE)+HLOOKUP(J1,'場租收支對列及移用留存數-轉'!14:16,3,FALSE))*1000</f>
        <v>5000</v>
      </c>
      <c r="K37" s="154">
        <f>(HLOOKUP(K1,'場租收支對列及移用留存數-轉'!3:6,4,FALSE)+HLOOKUP(K1,'場租收支對列及移用留存數-轉'!14:16,3,FALSE))*1000</f>
        <v>140000</v>
      </c>
      <c r="L37" s="154">
        <f>(HLOOKUP(L1,'場租收支對列及移用留存數-轉'!3:6,4,FALSE)+HLOOKUP(L1,'場租收支對列及移用留存數-轉'!14:16,3,FALSE))*1000</f>
        <v>100000</v>
      </c>
      <c r="M37" s="154">
        <f>(HLOOKUP(M1,'場租收支對列及移用留存數-轉'!3:6,4,FALSE)+HLOOKUP(M1,'場租收支對列及移用留存數-轉'!14:16,3,FALSE))*1000</f>
        <v>0</v>
      </c>
      <c r="N37" s="154">
        <f>(HLOOKUP(N1,'場租收支對列及移用留存數-轉'!3:6,4,FALSE)+HLOOKUP(N1,'場租收支對列及移用留存數-轉'!14:16,3,FALSE))*1000</f>
        <v>10000</v>
      </c>
      <c r="O37" s="154">
        <f>(HLOOKUP(O1,'場租收支對列及移用留存數-轉'!3:6,4,FALSE)+HLOOKUP(O1,'場租收支對列及移用留存數-轉'!14:16,3,FALSE))*1000</f>
        <v>50000</v>
      </c>
      <c r="P37" s="154">
        <f>(HLOOKUP(P1,'場租收支對列及移用留存數-轉'!3:6,4,FALSE)+HLOOKUP(P1,'場租收支對列及移用留存數-轉'!14:16,3,FALSE))*1000</f>
        <v>0</v>
      </c>
      <c r="Q37" s="154">
        <f>(HLOOKUP(Q1,'場租收支對列及移用留存數-轉'!3:6,4,FALSE)+HLOOKUP(Q1,'場租收支對列及移用留存數-轉'!14:16,3,FALSE))*1000</f>
        <v>0</v>
      </c>
      <c r="R37" s="154">
        <f>(HLOOKUP(R1,'場租收支對列及移用留存數-轉'!3:6,4,FALSE)+HLOOKUP(R1,'場租收支對列及移用留存數-轉'!14:16,3,FALSE))*1000</f>
        <v>0</v>
      </c>
      <c r="S37" s="154">
        <f>(HLOOKUP(S1,'場租收支對列及移用留存數-轉'!3:6,4,FALSE)+HLOOKUP(S1,'場租收支對列及移用留存數-轉'!14:16,3,FALSE))*1000</f>
        <v>6000</v>
      </c>
      <c r="T37" s="154">
        <f>(HLOOKUP(T1,'場租收支對列及移用留存數-轉'!3:6,4,FALSE)+HLOOKUP(T1,'場租收支對列及移用留存數-轉'!14:16,3,FALSE))*1000</f>
        <v>10000</v>
      </c>
      <c r="U37" s="154">
        <f>(HLOOKUP(U1,'場租收支對列及移用留存數-轉'!3:6,4,FALSE)+HLOOKUP(U1,'場租收支對列及移用留存數-轉'!14:16,3,FALSE))*1000</f>
        <v>0</v>
      </c>
      <c r="V37" s="154">
        <f>(HLOOKUP(V1,'場租收支對列及移用留存數-轉'!3:6,4,FALSE)+HLOOKUP(V1,'場租收支對列及移用留存數-轉'!14:16,3,FALSE))*1000</f>
        <v>0</v>
      </c>
      <c r="W37" s="154">
        <f>(HLOOKUP(W1,'場租收支對列及移用留存數-轉'!3:6,4,FALSE)+HLOOKUP(W1,'場租收支對列及移用留存數-轉'!14:16,3,FALSE))*1000</f>
        <v>20000</v>
      </c>
      <c r="X37" s="154">
        <f>(HLOOKUP(X1,'場租收支對列及移用留存數-轉'!3:6,4,FALSE)+HLOOKUP(X1,'場租收支對列及移用留存數-轉'!14:16,3,FALSE))*1000</f>
        <v>0</v>
      </c>
      <c r="Y37" s="154">
        <f>(HLOOKUP(Y1,'場租收支對列及移用留存數-轉'!3:6,4,FALSE)+HLOOKUP(Y1,'場租收支對列及移用留存數-轉'!14:16,3,FALSE))*1000</f>
        <v>21000</v>
      </c>
      <c r="Z37" s="154">
        <f>(HLOOKUP(Z1,'場租收支對列及移用留存數-轉'!3:6,4,FALSE)+HLOOKUP(Z1,'場租收支對列及移用留存數-轉'!14:16,3,FALSE))*1000</f>
        <v>7000</v>
      </c>
      <c r="AA37" s="154">
        <f>(HLOOKUP(AA1,'場租收支對列及移用留存數-轉'!3:6,4,FALSE)+HLOOKUP(AA1,'場租收支對列及移用留存數-轉'!14:16,3,FALSE))*1000</f>
        <v>0</v>
      </c>
      <c r="AB37" s="154">
        <f>(HLOOKUP(AB1,'場租收支對列及移用留存數-轉'!3:6,4,FALSE)+HLOOKUP(AB1,'場租收支對列及移用留存數-轉'!14:16,3,FALSE))*1000</f>
        <v>55000</v>
      </c>
      <c r="AC37" s="154">
        <f>(HLOOKUP(AC1,'場租收支對列及移用留存數-轉'!3:6,4,FALSE)+HLOOKUP(AC1,'場租收支對列及移用留存數-轉'!14:16,3,FALSE))*1000</f>
        <v>0</v>
      </c>
      <c r="AD37" s="154">
        <f>(HLOOKUP(AD1,'場租收支對列及移用留存數-轉'!3:6,4,FALSE)+HLOOKUP(AD1,'場租收支對列及移用留存數-轉'!14:16,3,FALSE))*1000</f>
        <v>80000</v>
      </c>
      <c r="AE37" s="154">
        <f>(HLOOKUP(AE1,'場租收支對列及移用留存數-轉'!3:6,4,FALSE)+HLOOKUP(AE1,'場租收支對列及移用留存數-轉'!14:16,3,FALSE))*1000</f>
        <v>12000</v>
      </c>
      <c r="AF37" s="154">
        <f>(HLOOKUP(AF1,'場租收支對列及移用留存數-轉'!3:6,4,FALSE)+HLOOKUP(AF1,'場租收支對列及移用留存數-轉'!14:16,3,FALSE))*1000</f>
        <v>1000</v>
      </c>
      <c r="AG37" s="154">
        <f>(HLOOKUP(AG1,'場租收支對列及移用留存數-轉'!3:6,4,FALSE)+HLOOKUP(AG1,'場租收支對列及移用留存數-轉'!14:16,3,FALSE))*1000</f>
        <v>0</v>
      </c>
      <c r="AH37" s="154">
        <f>(HLOOKUP(AH1,'場租收支對列及移用留存數-轉'!3:6,4,FALSE)+HLOOKUP(AH1,'場租收支對列及移用留存數-轉'!14:16,3,FALSE))*1000</f>
        <v>0</v>
      </c>
      <c r="AI37" s="154">
        <f>(HLOOKUP(AI1,'場租收支對列及移用留存數-轉'!3:6,4,FALSE)+HLOOKUP(AI1,'場租收支對列及移用留存數-轉'!14:16,3,FALSE))*1000</f>
        <v>0</v>
      </c>
      <c r="AJ37" s="154">
        <f>(HLOOKUP(AJ1,'場租收支對列及移用留存數-轉'!3:6,4,FALSE)+HLOOKUP(AJ1,'場租收支對列及移用留存數-轉'!14:16,3,FALSE))*1000</f>
        <v>9000</v>
      </c>
      <c r="AK37" s="154">
        <f>(HLOOKUP(AK1,'場租收支對列及移用留存數-轉'!3:6,4,FALSE)+HLOOKUP(AK1,'場租收支對列及移用留存數-轉'!14:16,3,FALSE))*1000</f>
        <v>10000</v>
      </c>
      <c r="AL37" s="154">
        <f>(HLOOKUP(AL1,'場租收支對列及移用留存數-轉'!3:6,4,FALSE)+HLOOKUP(AL1,'場租收支對列及移用留存數-轉'!14:16,3,FALSE))*1000</f>
        <v>0</v>
      </c>
      <c r="AM37" s="154">
        <f>(HLOOKUP(AM1,'場租收支對列及移用留存數-轉'!3:6,4,FALSE)+HLOOKUP(AM1,'場租收支對列及移用留存數-轉'!14:16,3,FALSE))*1000</f>
        <v>0</v>
      </c>
      <c r="AN37" s="154">
        <f>(HLOOKUP(AN1,'場租收支對列及移用留存數-轉'!3:6,4,FALSE)+HLOOKUP(AN1,'場租收支對列及移用留存數-轉'!14:16,3,FALSE))*1000</f>
        <v>0</v>
      </c>
      <c r="AO37" s="154">
        <f>(HLOOKUP(AO1,'場租收支對列及移用留存數-轉'!3:6,4,FALSE)+HLOOKUP(AO1,'場租收支對列及移用留存數-轉'!14:16,3,FALSE))*1000</f>
        <v>0</v>
      </c>
      <c r="AP37" s="154">
        <f>(HLOOKUP(AP1,'場租收支對列及移用留存數-轉'!3:6,4,FALSE)+HLOOKUP(AP1,'場租收支對列及移用留存數-轉'!14:16,3,FALSE))*1000</f>
        <v>0</v>
      </c>
      <c r="AQ37" s="154">
        <f>(HLOOKUP(AQ1,'場租收支對列及移用留存數-轉'!3:6,4,FALSE)+HLOOKUP(AQ1,'場租收支對列及移用留存數-轉'!14:16,3,FALSE))*1000</f>
        <v>0</v>
      </c>
      <c r="AR37" s="154">
        <f>(HLOOKUP(AR1,'場租收支對列及移用留存數-轉'!3:6,4,FALSE)+HLOOKUP(AR1,'場租收支對列及移用留存數-轉'!14:16,3,FALSE))*1000</f>
        <v>5000</v>
      </c>
      <c r="AS37" s="154">
        <f>(HLOOKUP(AS1,'場租收支對列及移用留存數-轉'!3:6,4,FALSE)+HLOOKUP(AS1,'場租收支對列及移用留存數-轉'!14:16,3,FALSE))*1000</f>
        <v>0</v>
      </c>
      <c r="AT37" s="154">
        <f>(HLOOKUP(AT1,'場租收支對列及移用留存數-轉'!3:6,4,FALSE)+HLOOKUP(AT1,'場租收支對列及移用留存數-轉'!14:16,3,FALSE))*1000</f>
        <v>0</v>
      </c>
      <c r="AU37" s="154">
        <f>(HLOOKUP(AU1,'場租收支對列及移用留存數-轉'!3:6,4,FALSE)+HLOOKUP(AU1,'場租收支對列及移用留存數-轉'!14:16,3,FALSE))*1000</f>
        <v>0</v>
      </c>
      <c r="AV37" s="154">
        <f>(HLOOKUP(AV1,'場租收支對列及移用留存數-轉'!3:6,4,FALSE)+HLOOKUP(AV1,'場租收支對列及移用留存數-轉'!14:16,3,FALSE))*1000</f>
        <v>0</v>
      </c>
      <c r="AW37" s="154">
        <f>(HLOOKUP(AW1,'場租收支對列及移用留存數-轉'!3:6,4,FALSE)+HLOOKUP(AW1,'場租收支對列及移用留存數-轉'!14:16,3,FALSE))*1000</f>
        <v>0</v>
      </c>
      <c r="AX37" s="154">
        <f>(HLOOKUP(AX1,'場租收支對列及移用留存數-轉'!3:6,4,FALSE)+HLOOKUP(AX1,'場租收支對列及移用留存數-轉'!14:16,3,FALSE))*1000</f>
        <v>0</v>
      </c>
      <c r="AY37" s="154">
        <f>(HLOOKUP(AY1,'場租收支對列及移用留存數-轉'!3:6,4,FALSE)+HLOOKUP(AY1,'場租收支對列及移用留存數-轉'!14:16,3,FALSE))*1000</f>
        <v>0</v>
      </c>
      <c r="AZ37" s="154">
        <f>(HLOOKUP(AZ1,'場租收支對列及移用留存數-轉'!3:6,4,FALSE)+HLOOKUP(AZ1,'場租收支對列及移用留存數-轉'!14:16,3,FALSE))*1000</f>
        <v>0</v>
      </c>
      <c r="BA37" s="154">
        <f>(HLOOKUP(BA1,'場租收支對列及移用留存數-轉'!3:6,4,FALSE)+HLOOKUP(BA1,'場租收支對列及移用留存數-轉'!14:16,3,FALSE))*1000</f>
        <v>0</v>
      </c>
      <c r="BB37" s="154">
        <f>(HLOOKUP(BB1,'場租收支對列及移用留存數-轉'!3:6,4,FALSE)+HLOOKUP(BB1,'場租收支對列及移用留存數-轉'!14:16,3,FALSE))*1000</f>
        <v>0</v>
      </c>
      <c r="BC37" s="154">
        <f>(HLOOKUP(BC1,'場租收支對列及移用留存數-轉'!3:6,4,FALSE)+HLOOKUP(BC1,'場租收支對列及移用留存數-轉'!14:16,3,FALSE))*1000</f>
        <v>2000</v>
      </c>
      <c r="BD37" s="154">
        <f>(HLOOKUP(BD1,'場租收支對列及移用留存數-轉'!3:6,4,FALSE)+HLOOKUP(BD1,'場租收支對列及移用留存數-轉'!14:16,3,FALSE))*1000</f>
        <v>0</v>
      </c>
      <c r="BE37" s="154">
        <f>(HLOOKUP(BE1,'場租收支對列及移用留存數-轉'!3:6,4,FALSE)+HLOOKUP(BE1,'場租收支對列及移用留存數-轉'!14:16,3,FALSE))*1000</f>
        <v>130000</v>
      </c>
      <c r="BF37" s="154">
        <f>(HLOOKUP(BF1,'場租收支對列及移用留存數-轉'!3:6,4,FALSE)+HLOOKUP(BF1,'場租收支對列及移用留存數-轉'!14:16,3,FALSE))*1000</f>
        <v>116000</v>
      </c>
      <c r="BG37" s="154">
        <f>(HLOOKUP(BG1,'場租收支對列及移用留存數-轉'!3:6,4,FALSE)+HLOOKUP(BG1,'場租收支對列及移用留存數-轉'!14:16,3,FALSE))*1000</f>
        <v>0</v>
      </c>
      <c r="BH37" s="154">
        <f>(HLOOKUP(BH1,'場租收支對列及移用留存數-轉'!3:6,4,FALSE)+HLOOKUP(BH1,'場租收支對列及移用留存數-轉'!14:16,3,FALSE))*1000</f>
        <v>4000</v>
      </c>
      <c r="BI37" s="154">
        <f>(HLOOKUP(BI1,'場租收支對列及移用留存數-轉'!3:6,4,FALSE)+HLOOKUP(BI1,'場租收支對列及移用留存數-轉'!14:16,3,FALSE))*1000</f>
        <v>0</v>
      </c>
      <c r="BJ37" s="154">
        <f>(HLOOKUP(BJ1,'場租收支對列及移用留存數-轉'!3:6,4,FALSE)+HLOOKUP(BJ1,'場租收支對列及移用留存數-轉'!14:16,3,FALSE))*1000</f>
        <v>0</v>
      </c>
      <c r="BK37" s="154">
        <f>(HLOOKUP(BK1,'場租收支對列及移用留存數-轉'!3:6,4,FALSE)+HLOOKUP(BK1,'場租收支對列及移用留存數-轉'!14:16,3,FALSE))*1000</f>
        <v>0</v>
      </c>
      <c r="BL37" s="154">
        <f>(HLOOKUP(BL1,'場租收支對列及移用留存數-轉'!3:6,4,FALSE)+HLOOKUP(BL1,'場租收支對列及移用留存數-轉'!14:16,3,FALSE))*1000</f>
        <v>99000</v>
      </c>
      <c r="BM37" s="154">
        <f>(HLOOKUP(BM1,'場租收支對列及移用留存數-轉'!3:6,4,FALSE)+HLOOKUP(BM1,'場租收支對列及移用留存數-轉'!14:16,3,FALSE))*1000</f>
        <v>0</v>
      </c>
      <c r="BN37" s="154">
        <f>(HLOOKUP(BN1,'場租收支對列及移用留存數-轉'!3:6,4,FALSE)+HLOOKUP(BN1,'場租收支對列及移用留存數-轉'!14:16,3,FALSE))*1000</f>
        <v>0</v>
      </c>
      <c r="BO37" s="154">
        <f>(HLOOKUP(BO1,'場租收支對列及移用留存數-轉'!3:6,4,FALSE)+HLOOKUP(BO1,'場租收支對列及移用留存數-轉'!14:16,3,FALSE))*1000</f>
        <v>0</v>
      </c>
      <c r="BP37" s="154">
        <f>(HLOOKUP(BP1,'場租收支對列及移用留存數-轉'!3:6,4,FALSE)+HLOOKUP(BP1,'場租收支對列及移用留存數-轉'!14:16,3,FALSE))*1000</f>
        <v>0</v>
      </c>
      <c r="BQ37" s="154">
        <f>(HLOOKUP(BQ1,'場租收支對列及移用留存數-轉'!3:6,4,FALSE)+HLOOKUP(BQ1,'場租收支對列及移用留存數-轉'!14:16,3,FALSE))*1000</f>
        <v>40000</v>
      </c>
      <c r="BR37" s="154">
        <f>(HLOOKUP(BR1,'場租收支對列及移用留存數-轉'!3:6,4,FALSE)+HLOOKUP(BR1,'場租收支對列及移用留存數-轉'!14:16,3,FALSE))*1000</f>
        <v>0</v>
      </c>
      <c r="BS37" s="154">
        <f>(HLOOKUP(BS1,'場租收支對列及移用留存數-轉'!3:6,4,FALSE)+HLOOKUP(BS1,'場租收支對列及移用留存數-轉'!14:16,3,FALSE))*1000</f>
        <v>202000</v>
      </c>
      <c r="BT37" s="154">
        <f>(HLOOKUP(BT1,'場租收支對列及移用留存數-轉'!3:6,4,FALSE)+HLOOKUP(BT1,'場租收支對列及移用留存數-轉'!14:16,3,FALSE))*1000</f>
        <v>0</v>
      </c>
      <c r="BU37" s="154">
        <f>(HLOOKUP(BU1,'場租收支對列及移用留存數-轉'!3:6,4,FALSE)+HLOOKUP(BU1,'場租收支對列及移用留存數-轉'!14:16,3,FALSE))*1000</f>
        <v>0</v>
      </c>
      <c r="BV37" s="154">
        <f>(HLOOKUP(BV1,'場租收支對列及移用留存數-轉'!3:6,4,FALSE)+HLOOKUP(BV1,'場租收支對列及移用留存數-轉'!14:16,3,FALSE))*1000</f>
        <v>0</v>
      </c>
      <c r="BW37" s="154">
        <f>(HLOOKUP(BW1,'場租收支對列及移用留存數-轉'!3:6,4,FALSE)+HLOOKUP(BW1,'場租收支對列及移用留存數-轉'!14:16,3,FALSE))*1000</f>
        <v>0</v>
      </c>
      <c r="BX37" s="154">
        <f>(HLOOKUP(BX1,'場租收支對列及移用留存數-轉'!3:6,4,FALSE)+HLOOKUP(BX1,'場租收支對列及移用留存數-轉'!14:16,3,FALSE))*1000</f>
        <v>0</v>
      </c>
      <c r="BY37" s="154">
        <f>(HLOOKUP(BY1,'場租收支對列及移用留存數-轉'!3:6,4,FALSE)+HLOOKUP(BY1,'場租收支對列及移用留存數-轉'!14:16,3,FALSE))*1000</f>
        <v>5000</v>
      </c>
      <c r="BZ37" s="154">
        <f>(HLOOKUP(BZ1,'場租收支對列及移用留存數-轉'!3:6,4,FALSE)+HLOOKUP(BZ1,'場租收支對列及移用留存數-轉'!14:16,3,FALSE))*1000</f>
        <v>55000</v>
      </c>
      <c r="CA37" s="154">
        <f>(HLOOKUP(CA1,'場租收支對列及移用留存數-轉'!3:6,4,FALSE)+HLOOKUP(CA1,'場租收支對列及移用留存數-轉'!14:16,3,FALSE))*1000</f>
        <v>20000</v>
      </c>
      <c r="CB37" s="154">
        <f>(HLOOKUP(CB1,'場租收支對列及移用留存數-轉'!3:6,4,FALSE)+HLOOKUP(CB1,'場租收支對列及移用留存數-轉'!14:16,3,FALSE))*1000</f>
        <v>60000</v>
      </c>
      <c r="CC37" s="154">
        <f>(HLOOKUP(CC1,'場租收支對列及移用留存數-轉'!3:6,4,FALSE)+HLOOKUP(CC1,'場租收支對列及移用留存數-轉'!14:16,3,FALSE))*1000</f>
        <v>10000</v>
      </c>
      <c r="CD37" s="154">
        <f>(HLOOKUP(CD1,'場租收支對列及移用留存數-轉'!3:6,4,FALSE)+HLOOKUP(CD1,'場租收支對列及移用留存數-轉'!14:16,3,FALSE))*1000</f>
        <v>0</v>
      </c>
      <c r="CE37" s="154">
        <f>(HLOOKUP(CE1,'場租收支對列及移用留存數-轉'!3:6,4,FALSE)+HLOOKUP(CE1,'場租收支對列及移用留存數-轉'!14:16,3,FALSE))*1000</f>
        <v>3000</v>
      </c>
      <c r="CF37" s="154">
        <f>(HLOOKUP(CF1,'場租收支對列及移用留存數-轉'!3:6,4,FALSE)+HLOOKUP(CF1,'場租收支對列及移用留存數-轉'!14:16,3,FALSE))*1000</f>
        <v>0</v>
      </c>
      <c r="CG37" s="154">
        <f>(HLOOKUP(CG1,'場租收支對列及移用留存數-轉'!3:6,4,FALSE)+HLOOKUP(CG1,'場租收支對列及移用留存數-轉'!14:16,3,FALSE))*1000</f>
        <v>0</v>
      </c>
      <c r="CH37" s="154">
        <f>(HLOOKUP(CH1,'場租收支對列及移用留存數-轉'!3:6,4,FALSE)+HLOOKUP(CH1,'場租收支對列及移用留存數-轉'!14:16,3,FALSE))*1000</f>
        <v>0</v>
      </c>
      <c r="CI37" s="154">
        <f>(HLOOKUP(CI1,'場租收支對列及移用留存數-轉'!3:6,4,FALSE)+HLOOKUP(CI1,'場租收支對列及移用留存數-轉'!14:16,3,FALSE))*1000</f>
        <v>1000</v>
      </c>
      <c r="CJ37" s="154">
        <f>(HLOOKUP(CJ1,'場租收支對列及移用留存數-轉'!3:6,4,FALSE)+HLOOKUP(CJ1,'場租收支對列及移用留存數-轉'!14:16,3,FALSE))*1000</f>
        <v>5000</v>
      </c>
      <c r="CK37" s="154">
        <f>(HLOOKUP(CK1,'場租收支對列及移用留存數-轉'!3:6,4,FALSE)+HLOOKUP(CK1,'場租收支對列及移用留存數-轉'!14:16,3,FALSE))*1000</f>
        <v>0</v>
      </c>
      <c r="CL37" s="154">
        <f>(HLOOKUP(CL1,'場租收支對列及移用留存數-轉'!3:6,4,FALSE)+HLOOKUP(CL1,'場租收支對列及移用留存數-轉'!14:16,3,FALSE))*1000</f>
        <v>35000</v>
      </c>
      <c r="CM37" s="154">
        <f>(HLOOKUP(CM1,'場租收支對列及移用留存數-轉'!3:6,4,FALSE)+HLOOKUP(CM1,'場租收支對列及移用留存數-轉'!14:16,3,FALSE))*1000</f>
        <v>0</v>
      </c>
      <c r="CN37" s="154">
        <f>(HLOOKUP(CN1,'場租收支對列及移用留存數-轉'!3:6,4,FALSE)+HLOOKUP(CN1,'場租收支對列及移用留存數-轉'!14:16,3,FALSE))*1000</f>
        <v>0</v>
      </c>
      <c r="CO37" s="154">
        <f>(HLOOKUP(CO1,'場租收支對列及移用留存數-轉'!3:6,4,FALSE)+HLOOKUP(CO1,'場租收支對列及移用留存數-轉'!14:16,3,FALSE))*1000</f>
        <v>55000</v>
      </c>
      <c r="CP37" s="154">
        <f>(HLOOKUP(CP1,'場租收支對列及移用留存數-轉'!3:6,4,FALSE)+HLOOKUP(CP1,'場租收支對列及移用留存數-轉'!14:16,3,FALSE))*1000</f>
        <v>0</v>
      </c>
      <c r="CQ37" s="154">
        <f>(HLOOKUP(CQ1,'場租收支對列及移用留存數-轉'!3:6,4,FALSE)+HLOOKUP(CQ1,'場租收支對列及移用留存數-轉'!14:16,3,FALSE))*1000</f>
        <v>0</v>
      </c>
      <c r="CR37" s="154">
        <f>(HLOOKUP(CR1,'場租收支對列及移用留存數-轉'!3:6,4,FALSE)+HLOOKUP(CR1,'場租收支對列及移用留存數-轉'!14:16,3,FALSE))*1000</f>
        <v>0</v>
      </c>
      <c r="CS37" s="154">
        <f>(HLOOKUP(CS1,'場租收支對列及移用留存數-轉'!3:6,4,FALSE)+HLOOKUP(CS1,'場租收支對列及移用留存數-轉'!14:16,3,FALSE))*1000</f>
        <v>0</v>
      </c>
      <c r="CT37" s="154">
        <f>(HLOOKUP(CT1,'場租收支對列及移用留存數-轉'!3:6,4,FALSE)+HLOOKUP(CT1,'場租收支對列及移用留存數-轉'!14:16,3,FALSE))*1000</f>
        <v>0</v>
      </c>
      <c r="CU37" s="154">
        <f>(HLOOKUP(CU1,'場租收支對列及移用留存數-轉'!3:6,4,FALSE)+HLOOKUP(CU1,'場租收支對列及移用留存數-轉'!14:16,3,FALSE))*1000</f>
        <v>0</v>
      </c>
      <c r="CV37" s="154">
        <f>(HLOOKUP(CV1,'場租收支對列及移用留存數-轉'!3:6,4,FALSE)+HLOOKUP(CV1,'場租收支對列及移用留存數-轉'!14:16,3,FALSE))*1000</f>
        <v>0</v>
      </c>
      <c r="CW37" s="154">
        <f>(HLOOKUP(CW1,'場租收支對列及移用留存數-轉'!3:6,4,FALSE)+HLOOKUP(CW1,'場租收支對列及移用留存數-轉'!14:16,3,FALSE))*1000</f>
        <v>0</v>
      </c>
      <c r="CX37" s="154">
        <f>(HLOOKUP(CX1,'場租收支對列及移用留存數-轉'!3:6,4,FALSE)+HLOOKUP(CX1,'場租收支對列及移用留存數-轉'!14:16,3,FALSE))*1000</f>
        <v>0</v>
      </c>
      <c r="CY37" s="154">
        <f>(HLOOKUP(CY1,'場租收支對列及移用留存數-轉'!3:6,4,FALSE)+HLOOKUP(CY1,'場租收支對列及移用留存數-轉'!14:16,3,FALSE))*1000</f>
        <v>0</v>
      </c>
      <c r="CZ37" s="154">
        <f>(HLOOKUP(CZ1,'場租收支對列及移用留存數-轉'!3:6,4,FALSE)+HLOOKUP(CZ1,'場租收支對列及移用留存數-轉'!14:16,3,FALSE))*1000</f>
        <v>100000</v>
      </c>
      <c r="DA37" s="154">
        <f>(HLOOKUP(DA1,'場租收支對列及移用留存數-轉'!3:6,4,FALSE)+HLOOKUP(DA1,'場租收支對列及移用留存數-轉'!14:16,3,FALSE))*1000</f>
        <v>60000</v>
      </c>
    </row>
    <row r="38" spans="1:105">
      <c r="A38" s="311"/>
      <c r="B38" s="239" t="s">
        <v>214</v>
      </c>
      <c r="C38" s="204"/>
      <c r="D38" s="259">
        <f>SUM(E38:DA38)</f>
        <v>38289000</v>
      </c>
      <c r="E38" s="242">
        <f>SUM(E26:E37)</f>
        <v>407000</v>
      </c>
      <c r="F38" s="242">
        <f>SUM(F26:F37)</f>
        <v>1261000</v>
      </c>
      <c r="G38" s="242">
        <f t="shared" ref="G38:BR38" si="18">SUM(G26:G37)</f>
        <v>603000</v>
      </c>
      <c r="H38" s="242">
        <f t="shared" si="18"/>
        <v>594000</v>
      </c>
      <c r="I38" s="242">
        <f t="shared" si="18"/>
        <v>879000</v>
      </c>
      <c r="J38" s="242">
        <f t="shared" si="18"/>
        <v>293000</v>
      </c>
      <c r="K38" s="242">
        <f t="shared" si="18"/>
        <v>428000</v>
      </c>
      <c r="L38" s="242">
        <f t="shared" si="18"/>
        <v>519000</v>
      </c>
      <c r="M38" s="242">
        <f t="shared" si="18"/>
        <v>506000</v>
      </c>
      <c r="N38" s="242">
        <f t="shared" si="18"/>
        <v>314000</v>
      </c>
      <c r="O38" s="242">
        <f t="shared" si="18"/>
        <v>667000</v>
      </c>
      <c r="P38" s="242">
        <f t="shared" si="18"/>
        <v>276000</v>
      </c>
      <c r="Q38" s="242">
        <f t="shared" si="18"/>
        <v>551000</v>
      </c>
      <c r="R38" s="242">
        <f t="shared" si="18"/>
        <v>568000</v>
      </c>
      <c r="S38" s="242">
        <f t="shared" si="18"/>
        <v>306000</v>
      </c>
      <c r="T38" s="242">
        <f t="shared" si="18"/>
        <v>292000</v>
      </c>
      <c r="U38" s="242">
        <f t="shared" si="18"/>
        <v>413000</v>
      </c>
      <c r="V38" s="242">
        <f t="shared" si="18"/>
        <v>1084000</v>
      </c>
      <c r="W38" s="242">
        <f t="shared" si="18"/>
        <v>762000</v>
      </c>
      <c r="X38" s="242">
        <f t="shared" si="18"/>
        <v>345000</v>
      </c>
      <c r="Y38" s="242">
        <f t="shared" si="18"/>
        <v>445000</v>
      </c>
      <c r="Z38" s="242">
        <f t="shared" si="18"/>
        <v>294000</v>
      </c>
      <c r="AA38" s="242">
        <f t="shared" si="18"/>
        <v>413000</v>
      </c>
      <c r="AB38" s="242">
        <f t="shared" si="18"/>
        <v>543000</v>
      </c>
      <c r="AC38" s="242">
        <f t="shared" si="18"/>
        <v>311000</v>
      </c>
      <c r="AD38" s="242">
        <f t="shared" si="18"/>
        <v>448000</v>
      </c>
      <c r="AE38" s="242">
        <f t="shared" si="18"/>
        <v>294000</v>
      </c>
      <c r="AF38" s="242">
        <f t="shared" si="18"/>
        <v>287000</v>
      </c>
      <c r="AG38" s="242">
        <f t="shared" si="18"/>
        <v>325000</v>
      </c>
      <c r="AH38" s="242">
        <f t="shared" si="18"/>
        <v>300000</v>
      </c>
      <c r="AI38" s="242">
        <f t="shared" si="18"/>
        <v>275000</v>
      </c>
      <c r="AJ38" s="242">
        <f t="shared" si="18"/>
        <v>267000</v>
      </c>
      <c r="AK38" s="242">
        <f t="shared" si="18"/>
        <v>520000</v>
      </c>
      <c r="AL38" s="242">
        <f t="shared" si="18"/>
        <v>321000</v>
      </c>
      <c r="AM38" s="242">
        <f t="shared" si="18"/>
        <v>275000</v>
      </c>
      <c r="AN38" s="242">
        <f t="shared" si="18"/>
        <v>276000</v>
      </c>
      <c r="AO38" s="242">
        <f t="shared" si="18"/>
        <v>314000</v>
      </c>
      <c r="AP38" s="242">
        <f t="shared" si="18"/>
        <v>277000</v>
      </c>
      <c r="AQ38" s="242">
        <f t="shared" si="18"/>
        <v>427000</v>
      </c>
      <c r="AR38" s="242">
        <f t="shared" si="18"/>
        <v>340000</v>
      </c>
      <c r="AS38" s="242">
        <f t="shared" si="18"/>
        <v>356000</v>
      </c>
      <c r="AT38" s="242">
        <f t="shared" si="18"/>
        <v>532000</v>
      </c>
      <c r="AU38" s="242">
        <f t="shared" si="18"/>
        <v>280000</v>
      </c>
      <c r="AV38" s="242">
        <f t="shared" si="18"/>
        <v>264000</v>
      </c>
      <c r="AW38" s="242">
        <f t="shared" si="18"/>
        <v>258000</v>
      </c>
      <c r="AX38" s="242">
        <f t="shared" si="18"/>
        <v>271000</v>
      </c>
      <c r="AY38" s="242">
        <f t="shared" si="18"/>
        <v>286000</v>
      </c>
      <c r="AZ38" s="242">
        <f t="shared" si="18"/>
        <v>278000</v>
      </c>
      <c r="BA38" s="242">
        <f t="shared" si="18"/>
        <v>354000</v>
      </c>
      <c r="BB38" s="242">
        <f t="shared" si="18"/>
        <v>257000</v>
      </c>
      <c r="BC38" s="242">
        <f t="shared" si="18"/>
        <v>272000</v>
      </c>
      <c r="BD38" s="242">
        <f t="shared" si="18"/>
        <v>314000</v>
      </c>
      <c r="BE38" s="242">
        <f t="shared" si="18"/>
        <v>992000</v>
      </c>
      <c r="BF38" s="242">
        <f t="shared" si="18"/>
        <v>398000</v>
      </c>
      <c r="BG38" s="242">
        <f t="shared" si="18"/>
        <v>316000</v>
      </c>
      <c r="BH38" s="242">
        <f t="shared" si="18"/>
        <v>267000</v>
      </c>
      <c r="BI38" s="242">
        <f t="shared" si="18"/>
        <v>279000</v>
      </c>
      <c r="BJ38" s="242">
        <f t="shared" si="18"/>
        <v>343000</v>
      </c>
      <c r="BK38" s="242">
        <f t="shared" si="18"/>
        <v>265000</v>
      </c>
      <c r="BL38" s="242">
        <f t="shared" si="18"/>
        <v>532000</v>
      </c>
      <c r="BM38" s="242">
        <f t="shared" si="18"/>
        <v>337000</v>
      </c>
      <c r="BN38" s="242">
        <f t="shared" si="18"/>
        <v>278000</v>
      </c>
      <c r="BO38" s="242">
        <f t="shared" si="18"/>
        <v>279000</v>
      </c>
      <c r="BP38" s="242">
        <f t="shared" si="18"/>
        <v>275000</v>
      </c>
      <c r="BQ38" s="242">
        <f t="shared" si="18"/>
        <v>425000</v>
      </c>
      <c r="BR38" s="242">
        <f t="shared" si="18"/>
        <v>264000</v>
      </c>
      <c r="BS38" s="242">
        <f t="shared" ref="BS38:CK38" si="19">SUM(BS26:BS37)</f>
        <v>475000</v>
      </c>
      <c r="BT38" s="242">
        <f t="shared" si="19"/>
        <v>275000</v>
      </c>
      <c r="BU38" s="242">
        <f t="shared" si="19"/>
        <v>332000</v>
      </c>
      <c r="BV38" s="242">
        <f t="shared" si="19"/>
        <v>285000</v>
      </c>
      <c r="BW38" s="242">
        <f t="shared" si="19"/>
        <v>275000</v>
      </c>
      <c r="BX38" s="242">
        <f t="shared" si="19"/>
        <v>317000</v>
      </c>
      <c r="BY38" s="242">
        <f t="shared" si="19"/>
        <v>328000</v>
      </c>
      <c r="BZ38" s="242">
        <f t="shared" si="19"/>
        <v>341000</v>
      </c>
      <c r="CA38" s="242">
        <f t="shared" si="19"/>
        <v>397000</v>
      </c>
      <c r="CB38" s="242">
        <f t="shared" si="19"/>
        <v>330000</v>
      </c>
      <c r="CC38" s="242">
        <f t="shared" si="19"/>
        <v>297000</v>
      </c>
      <c r="CD38" s="242">
        <f t="shared" si="19"/>
        <v>293000</v>
      </c>
      <c r="CE38" s="242">
        <f t="shared" si="19"/>
        <v>292000</v>
      </c>
      <c r="CF38" s="242">
        <f t="shared" si="19"/>
        <v>347000</v>
      </c>
      <c r="CG38" s="242">
        <f t="shared" si="19"/>
        <v>298000</v>
      </c>
      <c r="CH38" s="242">
        <f t="shared" si="19"/>
        <v>276000</v>
      </c>
      <c r="CI38" s="242">
        <f t="shared" si="19"/>
        <v>277000</v>
      </c>
      <c r="CJ38" s="242">
        <f t="shared" si="19"/>
        <v>356000</v>
      </c>
      <c r="CK38" s="242">
        <f t="shared" si="19"/>
        <v>288000</v>
      </c>
      <c r="CL38" s="242">
        <f t="shared" ref="CL38" si="20">SUM(CL26:CL37)</f>
        <v>312000</v>
      </c>
      <c r="CM38" s="242">
        <f t="shared" ref="CM38" si="21">SUM(CM26:CM37)</f>
        <v>274000</v>
      </c>
      <c r="CN38" s="242">
        <f t="shared" ref="CN38" si="22">SUM(CN26:CN37)</f>
        <v>283000</v>
      </c>
      <c r="CO38" s="242">
        <f t="shared" ref="CO38" si="23">SUM(CO26:CO37)</f>
        <v>333000</v>
      </c>
      <c r="CP38" s="242">
        <f t="shared" ref="CP38" si="24">SUM(CP26:CP37)</f>
        <v>283000</v>
      </c>
      <c r="CQ38" s="242">
        <f t="shared" ref="CQ38" si="25">SUM(CQ26:CQ37)</f>
        <v>271000</v>
      </c>
      <c r="CR38" s="242">
        <f t="shared" ref="CR38" si="26">SUM(CR26:CR37)</f>
        <v>309000</v>
      </c>
      <c r="CS38" s="242">
        <f t="shared" ref="CS38" si="27">SUM(CS26:CS37)</f>
        <v>272000</v>
      </c>
      <c r="CT38" s="242">
        <f t="shared" ref="CT38" si="28">SUM(CT26:CT37)</f>
        <v>325000</v>
      </c>
      <c r="CU38" s="242">
        <f t="shared" ref="CU38" si="29">SUM(CU26:CU37)</f>
        <v>356000</v>
      </c>
      <c r="CV38" s="242">
        <f t="shared" ref="CV38" si="30">SUM(CV26:CV37)</f>
        <v>269000</v>
      </c>
      <c r="CW38" s="242">
        <f t="shared" ref="CW38" si="31">SUM(CW26:CW37)</f>
        <v>267000</v>
      </c>
      <c r="CX38" s="242">
        <f t="shared" ref="CX38" si="32">SUM(CX26:CX37)</f>
        <v>269000</v>
      </c>
      <c r="CY38" s="242">
        <f t="shared" ref="CY38" si="33">SUM(CY26:CY37)</f>
        <v>269000</v>
      </c>
      <c r="CZ38" s="242">
        <f t="shared" ref="CZ38" si="34">SUM(CZ26:CZ37)</f>
        <v>742000</v>
      </c>
      <c r="DA38" s="242">
        <f t="shared" ref="DA38" si="35">SUM(DA26:DA37)</f>
        <v>384000</v>
      </c>
    </row>
    <row r="39" spans="1:105">
      <c r="A39" s="311"/>
      <c r="B39" s="42"/>
      <c r="C39" s="43"/>
      <c r="D39" s="262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4"/>
      <c r="BZ39" s="154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</row>
    <row r="40" spans="1:105">
      <c r="A40" s="311"/>
      <c r="B40" s="42"/>
      <c r="C40" s="43"/>
      <c r="D40" s="262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4"/>
      <c r="BP40" s="154"/>
      <c r="BQ40" s="154"/>
      <c r="BR40" s="154"/>
      <c r="BS40" s="154"/>
      <c r="BT40" s="154"/>
      <c r="BU40" s="154"/>
      <c r="BV40" s="154"/>
      <c r="BW40" s="154"/>
      <c r="BX40" s="154"/>
      <c r="BY40" s="154"/>
      <c r="BZ40" s="154"/>
      <c r="CA40" s="154"/>
      <c r="CB40" s="154"/>
      <c r="CC40" s="154"/>
      <c r="CD40" s="154"/>
      <c r="CE40" s="154"/>
      <c r="CF40" s="154"/>
      <c r="CG40" s="154"/>
      <c r="CH40" s="154"/>
      <c r="CI40" s="154"/>
      <c r="CJ40" s="154"/>
      <c r="CK40" s="154"/>
      <c r="CL40" s="154"/>
      <c r="CM40" s="154"/>
      <c r="CN40" s="154"/>
      <c r="CO40" s="154"/>
      <c r="CP40" s="154"/>
      <c r="CQ40" s="154"/>
      <c r="CR40" s="154"/>
      <c r="CS40" s="154"/>
      <c r="CT40" s="154"/>
      <c r="CU40" s="154"/>
      <c r="CV40" s="154"/>
      <c r="CW40" s="154"/>
      <c r="CX40" s="154"/>
      <c r="CY40" s="154"/>
      <c r="CZ40" s="154"/>
      <c r="DA40" s="154"/>
    </row>
    <row r="41" spans="1:105" ht="33">
      <c r="A41" s="311"/>
      <c r="B41" s="239" t="s">
        <v>746</v>
      </c>
      <c r="C41" s="241"/>
      <c r="D41" s="263">
        <f>SUM(E41:DA41)</f>
        <v>0</v>
      </c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</row>
    <row r="42" spans="1:105">
      <c r="A42" s="311"/>
      <c r="B42" s="42"/>
      <c r="C42" s="43"/>
      <c r="D42" s="262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4"/>
      <c r="BT42" s="154"/>
      <c r="BU42" s="154"/>
      <c r="BV42" s="154"/>
      <c r="BW42" s="154"/>
      <c r="BX42" s="154"/>
      <c r="BY42" s="154"/>
      <c r="BZ42" s="154"/>
      <c r="CA42" s="154"/>
      <c r="CB42" s="154"/>
      <c r="CC42" s="154"/>
      <c r="CD42" s="154"/>
      <c r="CE42" s="154"/>
      <c r="CF42" s="154"/>
      <c r="CG42" s="154"/>
      <c r="CH42" s="154"/>
      <c r="CI42" s="154"/>
      <c r="CJ42" s="154"/>
      <c r="CK42" s="154"/>
      <c r="CL42" s="154"/>
      <c r="CM42" s="154"/>
      <c r="CN42" s="154"/>
      <c r="CO42" s="154"/>
      <c r="CP42" s="154"/>
      <c r="CQ42" s="154"/>
      <c r="CR42" s="154"/>
      <c r="CS42" s="154"/>
      <c r="CT42" s="154"/>
      <c r="CU42" s="154"/>
      <c r="CV42" s="154"/>
      <c r="CW42" s="154"/>
      <c r="CX42" s="154"/>
      <c r="CY42" s="154"/>
      <c r="CZ42" s="154"/>
      <c r="DA42" s="154"/>
    </row>
    <row r="43" spans="1:105">
      <c r="A43" s="311"/>
      <c r="B43" s="42" t="s">
        <v>146</v>
      </c>
      <c r="C43" s="43">
        <v>646</v>
      </c>
      <c r="D43" s="262"/>
      <c r="E43" s="154">
        <f>HLOOKUP(E1,概算表!$E$13:$DA$78,27,FALSE)</f>
        <v>0</v>
      </c>
      <c r="F43" s="154">
        <f>HLOOKUP(F1,概算表!$E$13:$DA$78,27,FALSE)</f>
        <v>0</v>
      </c>
      <c r="G43" s="154">
        <f>HLOOKUP(G1,概算表!$E$13:$DA$78,27,FALSE)</f>
        <v>0</v>
      </c>
      <c r="H43" s="154">
        <f>HLOOKUP(H1,概算表!$E$13:$DA$78,27,FALSE)</f>
        <v>6000</v>
      </c>
      <c r="I43" s="154">
        <f>HLOOKUP(I1,概算表!$E$13:$DA$78,27,FALSE)</f>
        <v>0</v>
      </c>
      <c r="J43" s="154">
        <f>HLOOKUP(J1,概算表!$E$13:$DA$78,27,FALSE)</f>
        <v>0</v>
      </c>
      <c r="K43" s="154">
        <f>HLOOKUP(K1,概算表!$E$13:$DA$78,27,FALSE)</f>
        <v>0</v>
      </c>
      <c r="L43" s="154">
        <f>HLOOKUP(L1,概算表!$E$13:$DA$78,27,FALSE)</f>
        <v>0</v>
      </c>
      <c r="M43" s="154">
        <f>HLOOKUP(M1,概算表!$E$13:$DA$78,27,FALSE)</f>
        <v>0</v>
      </c>
      <c r="N43" s="154">
        <f>HLOOKUP(N1,概算表!$E$13:$DA$78,27,FALSE)</f>
        <v>0</v>
      </c>
      <c r="O43" s="154">
        <f>HLOOKUP(O1,概算表!$E$13:$DA$78,27,FALSE)</f>
        <v>0</v>
      </c>
      <c r="P43" s="154">
        <f>HLOOKUP(P1,概算表!$E$13:$DA$78,27,FALSE)</f>
        <v>0</v>
      </c>
      <c r="Q43" s="154">
        <f>HLOOKUP(Q1,概算表!$E$13:$DA$78,27,FALSE)</f>
        <v>18000</v>
      </c>
      <c r="R43" s="154">
        <f>HLOOKUP(R1,概算表!$E$13:$DA$78,27,FALSE)</f>
        <v>0</v>
      </c>
      <c r="S43" s="154">
        <f>HLOOKUP(S1,概算表!$E$13:$DA$78,27,FALSE)</f>
        <v>0</v>
      </c>
      <c r="T43" s="154">
        <f>HLOOKUP(T1,概算表!$E$13:$DA$78,27,FALSE)</f>
        <v>0</v>
      </c>
      <c r="U43" s="154">
        <f>HLOOKUP(U1,概算表!$E$13:$DA$78,27,FALSE)</f>
        <v>0</v>
      </c>
      <c r="V43" s="154">
        <f>HLOOKUP(V1,概算表!$E$13:$DA$78,27,FALSE)</f>
        <v>0</v>
      </c>
      <c r="W43" s="154">
        <f>HLOOKUP(W1,概算表!$E$13:$DA$78,27,FALSE)</f>
        <v>0</v>
      </c>
      <c r="X43" s="154">
        <f>HLOOKUP(X1,概算表!$E$13:$DA$78,27,FALSE)</f>
        <v>6000</v>
      </c>
      <c r="Y43" s="154">
        <f>HLOOKUP(Y1,概算表!$E$13:$DA$78,27,FALSE)</f>
        <v>0</v>
      </c>
      <c r="Z43" s="154">
        <f>HLOOKUP(Z1,概算表!$E$13:$DA$78,27,FALSE)</f>
        <v>0</v>
      </c>
      <c r="AA43" s="154">
        <f>HLOOKUP(AA1,概算表!$E$13:$DA$78,27,FALSE)</f>
        <v>0</v>
      </c>
      <c r="AB43" s="154">
        <f>HLOOKUP(AB1,概算表!$E$13:$DA$78,27,FALSE)</f>
        <v>0</v>
      </c>
      <c r="AC43" s="154">
        <f>HLOOKUP(AC1,概算表!$E$13:$DA$78,27,FALSE)</f>
        <v>5000</v>
      </c>
      <c r="AD43" s="154">
        <f>HLOOKUP(AD1,概算表!$E$13:$DA$78,27,FALSE)</f>
        <v>0</v>
      </c>
      <c r="AE43" s="154">
        <f>HLOOKUP(AE1,概算表!$E$13:$DA$78,27,FALSE)</f>
        <v>0</v>
      </c>
      <c r="AF43" s="154">
        <f>HLOOKUP(AF1,概算表!$E$13:$DA$78,27,FALSE)</f>
        <v>0</v>
      </c>
      <c r="AG43" s="154">
        <f>HLOOKUP(AG1,概算表!$E$13:$DA$78,27,FALSE)</f>
        <v>0</v>
      </c>
      <c r="AH43" s="154">
        <f>HLOOKUP(AH1,概算表!$E$13:$DA$78,27,FALSE)</f>
        <v>6000</v>
      </c>
      <c r="AI43" s="154">
        <f>HLOOKUP(AI1,概算表!$E$13:$DA$78,27,FALSE)</f>
        <v>0</v>
      </c>
      <c r="AJ43" s="154">
        <f>HLOOKUP(AJ1,概算表!$E$13:$DA$78,27,FALSE)</f>
        <v>0</v>
      </c>
      <c r="AK43" s="154">
        <f>HLOOKUP(AK1,概算表!$E$13:$DA$78,27,FALSE)</f>
        <v>18000</v>
      </c>
      <c r="AL43" s="154">
        <f>HLOOKUP(AL1,概算表!$E$13:$DA$78,27,FALSE)</f>
        <v>5000</v>
      </c>
      <c r="AM43" s="154">
        <f>HLOOKUP(AM1,概算表!$E$13:$DA$78,27,FALSE)</f>
        <v>0</v>
      </c>
      <c r="AN43" s="154">
        <f>HLOOKUP(AN1,概算表!$E$13:$DA$78,27,FALSE)</f>
        <v>0</v>
      </c>
      <c r="AO43" s="154">
        <f>HLOOKUP(AO1,概算表!$E$13:$DA$78,27,FALSE)</f>
        <v>6000</v>
      </c>
      <c r="AP43" s="154">
        <f>HLOOKUP(AP1,概算表!$E$13:$DA$78,27,FALSE)</f>
        <v>0</v>
      </c>
      <c r="AQ43" s="154">
        <f>HLOOKUP(AQ1,概算表!$E$13:$DA$78,27,FALSE)</f>
        <v>6000</v>
      </c>
      <c r="AR43" s="154">
        <f>HLOOKUP(AR1,概算表!$E$13:$DA$78,27,FALSE)</f>
        <v>11000</v>
      </c>
      <c r="AS43" s="154">
        <f>HLOOKUP(AS1,概算表!$E$13:$DA$78,27,FALSE)</f>
        <v>5000</v>
      </c>
      <c r="AT43" s="154">
        <f>HLOOKUP(AT1,概算表!$E$13:$DA$78,27,FALSE)</f>
        <v>18000</v>
      </c>
      <c r="AU43" s="154">
        <f>HLOOKUP(AU1,概算表!$E$13:$DA$78,27,FALSE)</f>
        <v>0</v>
      </c>
      <c r="AV43" s="154">
        <f>HLOOKUP(AV1,概算表!$E$13:$DA$78,27,FALSE)</f>
        <v>0</v>
      </c>
      <c r="AW43" s="154">
        <f>HLOOKUP(AW1,概算表!$E$13:$DA$78,27,FALSE)</f>
        <v>0</v>
      </c>
      <c r="AX43" s="154">
        <f>HLOOKUP(AX1,概算表!$E$13:$DA$78,27,FALSE)</f>
        <v>0</v>
      </c>
      <c r="AY43" s="154">
        <f>HLOOKUP(AY1,概算表!$E$13:$DA$78,27,FALSE)</f>
        <v>0</v>
      </c>
      <c r="AZ43" s="154">
        <f>HLOOKUP(AZ1,概算表!$E$13:$DA$78,27,FALSE)</f>
        <v>0</v>
      </c>
      <c r="BA43" s="154">
        <f>HLOOKUP(BA1,概算表!$E$13:$DA$78,27,FALSE)</f>
        <v>6000</v>
      </c>
      <c r="BB43" s="154">
        <f>HLOOKUP(BB1,概算表!$E$13:$DA$78,27,FALSE)</f>
        <v>0</v>
      </c>
      <c r="BC43" s="154">
        <f>HLOOKUP(BC1,概算表!$E$13:$DA$78,27,FALSE)</f>
        <v>0</v>
      </c>
      <c r="BD43" s="154">
        <f>HLOOKUP(BD1,概算表!$E$13:$DA$78,27,FALSE)</f>
        <v>6000</v>
      </c>
      <c r="BE43" s="154">
        <f>HLOOKUP(BE1,概算表!$E$13:$DA$78,27,FALSE)</f>
        <v>18000</v>
      </c>
      <c r="BF43" s="154">
        <f>HLOOKUP(BF1,概算表!$E$13:$DA$78,27,FALSE)</f>
        <v>0</v>
      </c>
      <c r="BG43" s="154">
        <f>HLOOKUP(BG1,概算表!$E$13:$DA$78,27,FALSE)</f>
        <v>6000</v>
      </c>
      <c r="BH43" s="154">
        <f>HLOOKUP(BH1,概算表!$E$13:$DA$78,27,FALSE)</f>
        <v>0</v>
      </c>
      <c r="BI43" s="154">
        <f>HLOOKUP(BI1,概算表!$E$13:$DA$78,27,FALSE)</f>
        <v>0</v>
      </c>
      <c r="BJ43" s="154">
        <f>HLOOKUP(BJ1,概算表!$E$13:$DA$78,27,FALSE)</f>
        <v>16000</v>
      </c>
      <c r="BK43" s="154">
        <f>HLOOKUP(BK1,概算表!$E$13:$DA$78,27,FALSE)</f>
        <v>0</v>
      </c>
      <c r="BL43" s="154">
        <f>HLOOKUP(BL1,概算表!$E$13:$DA$78,27,FALSE)</f>
        <v>0</v>
      </c>
      <c r="BM43" s="154">
        <f>HLOOKUP(BM1,概算表!$E$13:$DA$78,27,FALSE)</f>
        <v>5000</v>
      </c>
      <c r="BN43" s="154">
        <f>HLOOKUP(BN1,概算表!$E$13:$DA$78,27,FALSE)</f>
        <v>0</v>
      </c>
      <c r="BO43" s="154">
        <f>HLOOKUP(BO1,概算表!$E$13:$DA$78,27,FALSE)</f>
        <v>0</v>
      </c>
      <c r="BP43" s="154">
        <f>HLOOKUP(BP1,概算表!$E$13:$DA$78,27,FALSE)</f>
        <v>0</v>
      </c>
      <c r="BQ43" s="154">
        <f>HLOOKUP(BQ1,概算表!$E$13:$DA$78,27,FALSE)</f>
        <v>11000</v>
      </c>
      <c r="BR43" s="154">
        <f>HLOOKUP(BR1,概算表!$E$13:$DA$78,27,FALSE)</f>
        <v>0</v>
      </c>
      <c r="BS43" s="154">
        <f>HLOOKUP(BS1,概算表!$E$13:$DA$78,27,FALSE)</f>
        <v>0</v>
      </c>
      <c r="BT43" s="154">
        <f>HLOOKUP(BT1,概算表!$E$13:$DA$78,27,FALSE)</f>
        <v>0</v>
      </c>
      <c r="BU43" s="154">
        <f>HLOOKUP(BU1,概算表!$E$13:$DA$78,27,FALSE)</f>
        <v>5000</v>
      </c>
      <c r="BV43" s="154">
        <f>HLOOKUP(BV1,概算表!$E$13:$DA$78,27,FALSE)</f>
        <v>0</v>
      </c>
      <c r="BW43" s="154">
        <f>HLOOKUP(BW1,概算表!$E$13:$DA$78,27,FALSE)</f>
        <v>0</v>
      </c>
      <c r="BX43" s="154">
        <f>HLOOKUP(BX1,概算表!$E$13:$DA$78,27,FALSE)</f>
        <v>5000</v>
      </c>
      <c r="BY43" s="154">
        <f>HLOOKUP(BY1,概算表!$E$13:$DA$78,27,FALSE)</f>
        <v>0</v>
      </c>
      <c r="BZ43" s="154">
        <f>HLOOKUP(BZ1,概算表!$E$13:$DA$78,27,FALSE)</f>
        <v>0</v>
      </c>
      <c r="CA43" s="154">
        <f>HLOOKUP(CA1,概算表!$E$13:$DA$78,27,FALSE)</f>
        <v>12000</v>
      </c>
      <c r="CB43" s="154">
        <f>HLOOKUP(CB1,概算表!$E$13:$DA$78,27,FALSE)</f>
        <v>0</v>
      </c>
      <c r="CC43" s="154">
        <f>HLOOKUP(CC1,概算表!$E$13:$DA$78,27,FALSE)</f>
        <v>0</v>
      </c>
      <c r="CD43" s="154">
        <f>HLOOKUP(CD1,概算表!$E$13:$DA$78,27,FALSE)</f>
        <v>0</v>
      </c>
      <c r="CE43" s="154">
        <f>HLOOKUP(CE1,概算表!$E$13:$DA$78,27,FALSE)</f>
        <v>0</v>
      </c>
      <c r="CF43" s="154">
        <f>HLOOKUP(CF1,概算表!$E$13:$DA$78,27,FALSE)</f>
        <v>18000</v>
      </c>
      <c r="CG43" s="154">
        <f>HLOOKUP(CG1,概算表!$E$13:$DA$78,27,FALSE)</f>
        <v>0</v>
      </c>
      <c r="CH43" s="154">
        <f>HLOOKUP(CH1,概算表!$E$13:$DA$78,27,FALSE)</f>
        <v>0</v>
      </c>
      <c r="CI43" s="154">
        <f>HLOOKUP(CI1,概算表!$E$13:$DA$78,27,FALSE)</f>
        <v>0</v>
      </c>
      <c r="CJ43" s="154">
        <f>HLOOKUP(CJ1,概算表!$E$13:$DA$78,27,FALSE)</f>
        <v>0</v>
      </c>
      <c r="CK43" s="154">
        <f>HLOOKUP(CK1,概算表!$E$13:$DA$78,27,FALSE)</f>
        <v>0</v>
      </c>
      <c r="CL43" s="154">
        <f>HLOOKUP(CL1,概算表!$E$13:$DA$78,27,FALSE)</f>
        <v>0</v>
      </c>
      <c r="CM43" s="154">
        <f>HLOOKUP(CM1,概算表!$E$13:$DA$78,27,FALSE)</f>
        <v>0</v>
      </c>
      <c r="CN43" s="154">
        <f>HLOOKUP(CN1,概算表!$E$13:$DA$78,27,FALSE)</f>
        <v>0</v>
      </c>
      <c r="CO43" s="154">
        <f>HLOOKUP(CO1,概算表!$E$13:$DA$78,27,FALSE)</f>
        <v>0</v>
      </c>
      <c r="CP43" s="154">
        <f>HLOOKUP(CP1,概算表!$E$13:$DA$78,27,FALSE)</f>
        <v>0</v>
      </c>
      <c r="CQ43" s="154">
        <f>HLOOKUP(CQ1,概算表!$E$13:$DA$78,27,FALSE)</f>
        <v>0</v>
      </c>
      <c r="CR43" s="154">
        <f>HLOOKUP(CR1,概算表!$E$13:$DA$78,27,FALSE)</f>
        <v>5000</v>
      </c>
      <c r="CS43" s="154">
        <f>HLOOKUP(CS1,概算表!$E$13:$DA$78,27,FALSE)</f>
        <v>0</v>
      </c>
      <c r="CT43" s="154">
        <f>HLOOKUP(CT1,概算表!$E$13:$DA$78,27,FALSE)</f>
        <v>6000</v>
      </c>
      <c r="CU43" s="154">
        <f>HLOOKUP(CU1,概算表!$E$13:$DA$78,27,FALSE)</f>
        <v>18000</v>
      </c>
      <c r="CV43" s="154">
        <f>HLOOKUP(CV1,概算表!$E$13:$DA$78,27,FALSE)</f>
        <v>0</v>
      </c>
      <c r="CW43" s="154">
        <f>HLOOKUP(CW1,概算表!$E$13:$DA$78,27,FALSE)</f>
        <v>0</v>
      </c>
      <c r="CX43" s="154">
        <f>HLOOKUP(CX1,概算表!$E$13:$DA$78,27,FALSE)</f>
        <v>0</v>
      </c>
      <c r="CY43" s="154">
        <f>HLOOKUP(CY1,概算表!$E$13:$DA$78,27,FALSE)</f>
        <v>0</v>
      </c>
      <c r="CZ43" s="154">
        <f>HLOOKUP(CZ1,概算表!$E$13:$DA$78,27,FALSE)</f>
        <v>6000</v>
      </c>
      <c r="DA43" s="154">
        <f>HLOOKUP(DA1,概算表!$E$13:$DA$78,27,FALSE)</f>
        <v>12000</v>
      </c>
    </row>
    <row r="44" spans="1:105">
      <c r="A44" s="311"/>
      <c r="B44" s="42" t="s">
        <v>147</v>
      </c>
      <c r="C44" s="43">
        <v>661</v>
      </c>
      <c r="D44" s="262"/>
      <c r="E44" s="154">
        <f>HLOOKUP(E1,概算表!$E$13:$DA$78,28,FALSE)</f>
        <v>0</v>
      </c>
      <c r="F44" s="154">
        <f>HLOOKUP(F1,概算表!$E$13:$DA$78,28,FALSE)</f>
        <v>0</v>
      </c>
      <c r="G44" s="154">
        <f>HLOOKUP(G1,概算表!$E$13:$DA$78,28,FALSE)</f>
        <v>0</v>
      </c>
      <c r="H44" s="154">
        <f>HLOOKUP(H1,概算表!$E$13:$DA$78,28,FALSE)</f>
        <v>1000</v>
      </c>
      <c r="I44" s="154">
        <f>HLOOKUP(I1,概算表!$E$13:$DA$78,28,FALSE)</f>
        <v>0</v>
      </c>
      <c r="J44" s="154">
        <f>HLOOKUP(J1,概算表!$E$13:$DA$78,28,FALSE)</f>
        <v>0</v>
      </c>
      <c r="K44" s="154">
        <f>HLOOKUP(K1,概算表!$E$13:$DA$78,28,FALSE)</f>
        <v>0</v>
      </c>
      <c r="L44" s="154">
        <f>HLOOKUP(L1,概算表!$E$13:$DA$78,28,FALSE)</f>
        <v>0</v>
      </c>
      <c r="M44" s="154">
        <f>HLOOKUP(M1,概算表!$E$13:$DA$78,28,FALSE)</f>
        <v>0</v>
      </c>
      <c r="N44" s="154">
        <f>HLOOKUP(N1,概算表!$E$13:$DA$78,28,FALSE)</f>
        <v>0</v>
      </c>
      <c r="O44" s="154">
        <f>HLOOKUP(O1,概算表!$E$13:$DA$78,28,FALSE)</f>
        <v>0</v>
      </c>
      <c r="P44" s="154">
        <f>HLOOKUP(P1,概算表!$E$13:$DA$78,28,FALSE)</f>
        <v>0</v>
      </c>
      <c r="Q44" s="154">
        <f>HLOOKUP(Q1,概算表!$E$13:$DA$78,28,FALSE)</f>
        <v>1000</v>
      </c>
      <c r="R44" s="154">
        <f>HLOOKUP(R1,概算表!$E$13:$DA$78,28,FALSE)</f>
        <v>0</v>
      </c>
      <c r="S44" s="154">
        <f>HLOOKUP(S1,概算表!$E$13:$DA$78,28,FALSE)</f>
        <v>0</v>
      </c>
      <c r="T44" s="154">
        <f>HLOOKUP(T1,概算表!$E$13:$DA$78,28,FALSE)</f>
        <v>0</v>
      </c>
      <c r="U44" s="154">
        <f>HLOOKUP(U1,概算表!$E$13:$DA$78,28,FALSE)</f>
        <v>0</v>
      </c>
      <c r="V44" s="154">
        <f>HLOOKUP(V1,概算表!$E$13:$DA$78,28,FALSE)</f>
        <v>0</v>
      </c>
      <c r="W44" s="154">
        <f>HLOOKUP(W1,概算表!$E$13:$DA$78,28,FALSE)</f>
        <v>0</v>
      </c>
      <c r="X44" s="154">
        <f>HLOOKUP(X1,概算表!$E$13:$DA$78,28,FALSE)</f>
        <v>1000</v>
      </c>
      <c r="Y44" s="154">
        <f>HLOOKUP(Y1,概算表!$E$13:$DA$78,28,FALSE)</f>
        <v>0</v>
      </c>
      <c r="Z44" s="154">
        <f>HLOOKUP(Z1,概算表!$E$13:$DA$78,28,FALSE)</f>
        <v>0</v>
      </c>
      <c r="AA44" s="154">
        <f>HLOOKUP(AA1,概算表!$E$13:$DA$78,28,FALSE)</f>
        <v>0</v>
      </c>
      <c r="AB44" s="154">
        <f>HLOOKUP(AB1,概算表!$E$13:$DA$78,28,FALSE)</f>
        <v>0</v>
      </c>
      <c r="AC44" s="154">
        <f>HLOOKUP(AC1,概算表!$E$13:$DA$78,28,FALSE)</f>
        <v>1000</v>
      </c>
      <c r="AD44" s="154">
        <f>HLOOKUP(AD1,概算表!$E$13:$DA$78,28,FALSE)</f>
        <v>0</v>
      </c>
      <c r="AE44" s="154">
        <f>HLOOKUP(AE1,概算表!$E$13:$DA$78,28,FALSE)</f>
        <v>0</v>
      </c>
      <c r="AF44" s="154">
        <f>HLOOKUP(AF1,概算表!$E$13:$DA$78,28,FALSE)</f>
        <v>0</v>
      </c>
      <c r="AG44" s="154">
        <f>HLOOKUP(AG1,概算表!$E$13:$DA$78,28,FALSE)</f>
        <v>0</v>
      </c>
      <c r="AH44" s="154">
        <f>HLOOKUP(AH1,概算表!$E$13:$DA$78,28,FALSE)</f>
        <v>1000</v>
      </c>
      <c r="AI44" s="154">
        <f>HLOOKUP(AI1,概算表!$E$13:$DA$78,28,FALSE)</f>
        <v>0</v>
      </c>
      <c r="AJ44" s="154">
        <f>HLOOKUP(AJ1,概算表!$E$13:$DA$78,28,FALSE)</f>
        <v>0</v>
      </c>
      <c r="AK44" s="154">
        <f>HLOOKUP(AK1,概算表!$E$13:$DA$78,28,FALSE)</f>
        <v>1000</v>
      </c>
      <c r="AL44" s="154">
        <f>HLOOKUP(AL1,概算表!$E$13:$DA$78,28,FALSE)</f>
        <v>1000</v>
      </c>
      <c r="AM44" s="154">
        <f>HLOOKUP(AM1,概算表!$E$13:$DA$78,28,FALSE)</f>
        <v>0</v>
      </c>
      <c r="AN44" s="154">
        <f>HLOOKUP(AN1,概算表!$E$13:$DA$78,28,FALSE)</f>
        <v>0</v>
      </c>
      <c r="AO44" s="154">
        <f>HLOOKUP(AO1,概算表!$E$13:$DA$78,28,FALSE)</f>
        <v>1000</v>
      </c>
      <c r="AP44" s="154">
        <f>HLOOKUP(AP1,概算表!$E$13:$DA$78,28,FALSE)</f>
        <v>0</v>
      </c>
      <c r="AQ44" s="154">
        <f>HLOOKUP(AQ1,概算表!$E$13:$DA$78,28,FALSE)</f>
        <v>1000</v>
      </c>
      <c r="AR44" s="154">
        <f>HLOOKUP(AR1,概算表!$E$13:$DA$78,28,FALSE)</f>
        <v>0</v>
      </c>
      <c r="AS44" s="154">
        <f>HLOOKUP(AS1,概算表!$E$13:$DA$78,28,FALSE)</f>
        <v>1000</v>
      </c>
      <c r="AT44" s="154">
        <f>HLOOKUP(AT1,概算表!$E$13:$DA$78,28,FALSE)</f>
        <v>1000</v>
      </c>
      <c r="AU44" s="154">
        <f>HLOOKUP(AU1,概算表!$E$13:$DA$78,28,FALSE)</f>
        <v>0</v>
      </c>
      <c r="AV44" s="154">
        <f>HLOOKUP(AV1,概算表!$E$13:$DA$78,28,FALSE)</f>
        <v>0</v>
      </c>
      <c r="AW44" s="154">
        <f>HLOOKUP(AW1,概算表!$E$13:$DA$78,28,FALSE)</f>
        <v>0</v>
      </c>
      <c r="AX44" s="154">
        <f>HLOOKUP(AX1,概算表!$E$13:$DA$78,28,FALSE)</f>
        <v>0</v>
      </c>
      <c r="AY44" s="154">
        <f>HLOOKUP(AY1,概算表!$E$13:$DA$78,28,FALSE)</f>
        <v>0</v>
      </c>
      <c r="AZ44" s="154">
        <f>HLOOKUP(AZ1,概算表!$E$13:$DA$78,28,FALSE)</f>
        <v>0</v>
      </c>
      <c r="BA44" s="154">
        <f>HLOOKUP(BA1,概算表!$E$13:$DA$78,28,FALSE)</f>
        <v>1000</v>
      </c>
      <c r="BB44" s="154">
        <f>HLOOKUP(BB1,概算表!$E$13:$DA$78,28,FALSE)</f>
        <v>0</v>
      </c>
      <c r="BC44" s="154">
        <f>HLOOKUP(BC1,概算表!$E$13:$DA$78,28,FALSE)</f>
        <v>0</v>
      </c>
      <c r="BD44" s="154">
        <f>HLOOKUP(BD1,概算表!$E$13:$DA$78,28,FALSE)</f>
        <v>1000</v>
      </c>
      <c r="BE44" s="154">
        <f>HLOOKUP(BE1,概算表!$E$13:$DA$78,28,FALSE)</f>
        <v>1000</v>
      </c>
      <c r="BF44" s="154">
        <f>HLOOKUP(BF1,概算表!$E$13:$DA$78,28,FALSE)</f>
        <v>0</v>
      </c>
      <c r="BG44" s="154">
        <f>HLOOKUP(BG1,概算表!$E$13:$DA$78,28,FALSE)</f>
        <v>1000</v>
      </c>
      <c r="BH44" s="154">
        <f>HLOOKUP(BH1,概算表!$E$13:$DA$78,28,FALSE)</f>
        <v>0</v>
      </c>
      <c r="BI44" s="154">
        <f>HLOOKUP(BI1,概算表!$E$13:$DA$78,28,FALSE)</f>
        <v>0</v>
      </c>
      <c r="BJ44" s="154">
        <f>HLOOKUP(BJ1,概算表!$E$13:$DA$78,28,FALSE)</f>
        <v>1000</v>
      </c>
      <c r="BK44" s="154">
        <f>HLOOKUP(BK1,概算表!$E$13:$DA$78,28,FALSE)</f>
        <v>0</v>
      </c>
      <c r="BL44" s="154">
        <f>HLOOKUP(BL1,概算表!$E$13:$DA$78,28,FALSE)</f>
        <v>0</v>
      </c>
      <c r="BM44" s="154">
        <f>HLOOKUP(BM1,概算表!$E$13:$DA$78,28,FALSE)</f>
        <v>1000</v>
      </c>
      <c r="BN44" s="154">
        <f>HLOOKUP(BN1,概算表!$E$13:$DA$78,28,FALSE)</f>
        <v>0</v>
      </c>
      <c r="BO44" s="154">
        <f>HLOOKUP(BO1,概算表!$E$13:$DA$78,28,FALSE)</f>
        <v>0</v>
      </c>
      <c r="BP44" s="154">
        <f>HLOOKUP(BP1,概算表!$E$13:$DA$78,28,FALSE)</f>
        <v>0</v>
      </c>
      <c r="BQ44" s="154">
        <f>HLOOKUP(BQ1,概算表!$E$13:$DA$78,28,FALSE)</f>
        <v>1000</v>
      </c>
      <c r="BR44" s="154">
        <f>HLOOKUP(BR1,概算表!$E$13:$DA$78,28,FALSE)</f>
        <v>0</v>
      </c>
      <c r="BS44" s="154">
        <f>HLOOKUP(BS1,概算表!$E$13:$DA$78,28,FALSE)</f>
        <v>0</v>
      </c>
      <c r="BT44" s="154">
        <f>HLOOKUP(BT1,概算表!$E$13:$DA$78,28,FALSE)</f>
        <v>0</v>
      </c>
      <c r="BU44" s="154">
        <f>HLOOKUP(BU1,概算表!$E$13:$DA$78,28,FALSE)</f>
        <v>1000</v>
      </c>
      <c r="BV44" s="154">
        <f>HLOOKUP(BV1,概算表!$E$13:$DA$78,28,FALSE)</f>
        <v>0</v>
      </c>
      <c r="BW44" s="154">
        <f>HLOOKUP(BW1,概算表!$E$13:$DA$78,28,FALSE)</f>
        <v>0</v>
      </c>
      <c r="BX44" s="154">
        <f>HLOOKUP(BX1,概算表!$E$13:$DA$78,28,FALSE)</f>
        <v>1000</v>
      </c>
      <c r="BY44" s="154">
        <f>HLOOKUP(BY1,概算表!$E$13:$DA$78,28,FALSE)</f>
        <v>0</v>
      </c>
      <c r="BZ44" s="154">
        <f>HLOOKUP(BZ1,概算表!$E$13:$DA$78,28,FALSE)</f>
        <v>0</v>
      </c>
      <c r="CA44" s="154">
        <f>HLOOKUP(CA1,概算表!$E$13:$DA$78,28,FALSE)</f>
        <v>1000</v>
      </c>
      <c r="CB44" s="154">
        <f>HLOOKUP(CB1,概算表!$E$13:$DA$78,28,FALSE)</f>
        <v>0</v>
      </c>
      <c r="CC44" s="154">
        <f>HLOOKUP(CC1,概算表!$E$13:$DA$78,28,FALSE)</f>
        <v>0</v>
      </c>
      <c r="CD44" s="154">
        <f>HLOOKUP(CD1,概算表!$E$13:$DA$78,28,FALSE)</f>
        <v>0</v>
      </c>
      <c r="CE44" s="154">
        <f>HLOOKUP(CE1,概算表!$E$13:$DA$78,28,FALSE)</f>
        <v>0</v>
      </c>
      <c r="CF44" s="154">
        <f>HLOOKUP(CF1,概算表!$E$13:$DA$78,28,FALSE)</f>
        <v>1000</v>
      </c>
      <c r="CG44" s="154">
        <f>HLOOKUP(CG1,概算表!$E$13:$DA$78,28,FALSE)</f>
        <v>0</v>
      </c>
      <c r="CH44" s="154">
        <f>HLOOKUP(CH1,概算表!$E$13:$DA$78,28,FALSE)</f>
        <v>0</v>
      </c>
      <c r="CI44" s="154">
        <f>HLOOKUP(CI1,概算表!$E$13:$DA$78,28,FALSE)</f>
        <v>0</v>
      </c>
      <c r="CJ44" s="154">
        <f>HLOOKUP(CJ1,概算表!$E$13:$DA$78,28,FALSE)</f>
        <v>0</v>
      </c>
      <c r="CK44" s="154">
        <f>HLOOKUP(CK1,概算表!$E$13:$DA$78,28,FALSE)</f>
        <v>0</v>
      </c>
      <c r="CL44" s="154">
        <f>HLOOKUP(CL1,概算表!$E$13:$DA$78,28,FALSE)</f>
        <v>0</v>
      </c>
      <c r="CM44" s="154">
        <f>HLOOKUP(CM1,概算表!$E$13:$DA$78,28,FALSE)</f>
        <v>0</v>
      </c>
      <c r="CN44" s="154">
        <f>HLOOKUP(CN1,概算表!$E$13:$DA$78,28,FALSE)</f>
        <v>0</v>
      </c>
      <c r="CO44" s="154">
        <f>HLOOKUP(CO1,概算表!$E$13:$DA$78,28,FALSE)</f>
        <v>0</v>
      </c>
      <c r="CP44" s="154">
        <f>HLOOKUP(CP1,概算表!$E$13:$DA$78,28,FALSE)</f>
        <v>0</v>
      </c>
      <c r="CQ44" s="154">
        <f>HLOOKUP(CQ1,概算表!$E$13:$DA$78,28,FALSE)</f>
        <v>0</v>
      </c>
      <c r="CR44" s="154">
        <f>HLOOKUP(CR1,概算表!$E$13:$DA$78,28,FALSE)</f>
        <v>1000</v>
      </c>
      <c r="CS44" s="154">
        <f>HLOOKUP(CS1,概算表!$E$13:$DA$78,28,FALSE)</f>
        <v>0</v>
      </c>
      <c r="CT44" s="154">
        <f>HLOOKUP(CT1,概算表!$E$13:$DA$78,28,FALSE)</f>
        <v>1000</v>
      </c>
      <c r="CU44" s="154">
        <f>HLOOKUP(CU1,概算表!$E$13:$DA$78,28,FALSE)</f>
        <v>1000</v>
      </c>
      <c r="CV44" s="154">
        <f>HLOOKUP(CV1,概算表!$E$13:$DA$78,28,FALSE)</f>
        <v>0</v>
      </c>
      <c r="CW44" s="154">
        <f>HLOOKUP(CW1,概算表!$E$13:$DA$78,28,FALSE)</f>
        <v>0</v>
      </c>
      <c r="CX44" s="154">
        <f>HLOOKUP(CX1,概算表!$E$13:$DA$78,28,FALSE)</f>
        <v>0</v>
      </c>
      <c r="CY44" s="154">
        <f>HLOOKUP(CY1,概算表!$E$13:$DA$78,28,FALSE)</f>
        <v>0</v>
      </c>
      <c r="CZ44" s="154">
        <f>HLOOKUP(CZ1,概算表!$E$13:$DA$78,28,FALSE)</f>
        <v>1000</v>
      </c>
      <c r="DA44" s="154">
        <f>HLOOKUP(DA1,概算表!$E$13:$DA$78,28,FALSE)</f>
        <v>1000</v>
      </c>
    </row>
    <row r="45" spans="1:105">
      <c r="A45" s="311"/>
      <c r="B45" s="42" t="s">
        <v>148</v>
      </c>
      <c r="C45" s="43">
        <v>663</v>
      </c>
      <c r="D45" s="262"/>
      <c r="E45" s="154">
        <f>HLOOKUP(E1,概算表!$E$13:$DA$78,29,FALSE)</f>
        <v>0</v>
      </c>
      <c r="F45" s="154">
        <f>HLOOKUP(F1,概算表!$E$13:$DA$78,29,FALSE)</f>
        <v>0</v>
      </c>
      <c r="G45" s="154">
        <f>HLOOKUP(G1,概算表!$E$13:$DA$78,29,FALSE)</f>
        <v>0</v>
      </c>
      <c r="H45" s="154">
        <f>HLOOKUP(H1,概算表!$E$13:$DA$78,29,FALSE)</f>
        <v>7000</v>
      </c>
      <c r="I45" s="154">
        <f>HLOOKUP(I1,概算表!$E$13:$DA$78,29,FALSE)</f>
        <v>0</v>
      </c>
      <c r="J45" s="154">
        <f>HLOOKUP(J1,概算表!$E$13:$DA$78,29,FALSE)</f>
        <v>0</v>
      </c>
      <c r="K45" s="154">
        <f>HLOOKUP(K1,概算表!$E$13:$DA$78,29,FALSE)</f>
        <v>0</v>
      </c>
      <c r="L45" s="154">
        <f>HLOOKUP(L1,概算表!$E$13:$DA$78,29,FALSE)</f>
        <v>0</v>
      </c>
      <c r="M45" s="154">
        <f>HLOOKUP(M1,概算表!$E$13:$DA$78,29,FALSE)</f>
        <v>0</v>
      </c>
      <c r="N45" s="154">
        <f>HLOOKUP(N1,概算表!$E$13:$DA$78,29,FALSE)</f>
        <v>0</v>
      </c>
      <c r="O45" s="154">
        <f>HLOOKUP(O1,概算表!$E$13:$DA$78,29,FALSE)</f>
        <v>0</v>
      </c>
      <c r="P45" s="154">
        <f>HLOOKUP(P1,概算表!$E$13:$DA$78,29,FALSE)</f>
        <v>0</v>
      </c>
      <c r="Q45" s="154">
        <f>HLOOKUP(Q1,概算表!$E$13:$DA$78,29,FALSE)</f>
        <v>11000</v>
      </c>
      <c r="R45" s="154">
        <f>HLOOKUP(R1,概算表!$E$13:$DA$78,29,FALSE)</f>
        <v>0</v>
      </c>
      <c r="S45" s="154">
        <f>HLOOKUP(S1,概算表!$E$13:$DA$78,29,FALSE)</f>
        <v>0</v>
      </c>
      <c r="T45" s="154">
        <f>HLOOKUP(T1,概算表!$E$13:$DA$78,29,FALSE)</f>
        <v>0</v>
      </c>
      <c r="U45" s="154">
        <f>HLOOKUP(U1,概算表!$E$13:$DA$78,29,FALSE)</f>
        <v>0</v>
      </c>
      <c r="V45" s="154">
        <f>HLOOKUP(V1,概算表!$E$13:$DA$78,29,FALSE)</f>
        <v>0</v>
      </c>
      <c r="W45" s="154">
        <f>HLOOKUP(W1,概算表!$E$13:$DA$78,29,FALSE)</f>
        <v>0</v>
      </c>
      <c r="X45" s="154">
        <f>HLOOKUP(X1,概算表!$E$13:$DA$78,29,FALSE)</f>
        <v>7000</v>
      </c>
      <c r="Y45" s="154">
        <f>HLOOKUP(Y1,概算表!$E$13:$DA$78,29,FALSE)</f>
        <v>0</v>
      </c>
      <c r="Z45" s="154">
        <f>HLOOKUP(Z1,概算表!$E$13:$DA$78,29,FALSE)</f>
        <v>0</v>
      </c>
      <c r="AA45" s="154">
        <f>HLOOKUP(AA1,概算表!$E$13:$DA$78,29,FALSE)</f>
        <v>0</v>
      </c>
      <c r="AB45" s="154">
        <f>HLOOKUP(AB1,概算表!$E$13:$DA$78,29,FALSE)</f>
        <v>0</v>
      </c>
      <c r="AC45" s="154">
        <f>HLOOKUP(AC1,概算表!$E$13:$DA$78,29,FALSE)</f>
        <v>5000</v>
      </c>
      <c r="AD45" s="154">
        <f>HLOOKUP(AD1,概算表!$E$13:$DA$78,29,FALSE)</f>
        <v>0</v>
      </c>
      <c r="AE45" s="154">
        <f>HLOOKUP(AE1,概算表!$E$13:$DA$78,29,FALSE)</f>
        <v>0</v>
      </c>
      <c r="AF45" s="154">
        <f>HLOOKUP(AF1,概算表!$E$13:$DA$78,29,FALSE)</f>
        <v>0</v>
      </c>
      <c r="AG45" s="154">
        <f>HLOOKUP(AG1,概算表!$E$13:$DA$78,29,FALSE)</f>
        <v>0</v>
      </c>
      <c r="AH45" s="154">
        <f>HLOOKUP(AH1,概算表!$E$13:$DA$78,29,FALSE)</f>
        <v>7000</v>
      </c>
      <c r="AI45" s="154">
        <f>HLOOKUP(AI1,概算表!$E$13:$DA$78,29,FALSE)</f>
        <v>0</v>
      </c>
      <c r="AJ45" s="154">
        <f>HLOOKUP(AJ1,概算表!$E$13:$DA$78,29,FALSE)</f>
        <v>0</v>
      </c>
      <c r="AK45" s="154">
        <f>HLOOKUP(AK1,概算表!$E$13:$DA$78,29,FALSE)</f>
        <v>13000</v>
      </c>
      <c r="AL45" s="154">
        <f>HLOOKUP(AL1,概算表!$E$13:$DA$78,29,FALSE)</f>
        <v>5000</v>
      </c>
      <c r="AM45" s="154">
        <f>HLOOKUP(AM1,概算表!$E$13:$DA$78,29,FALSE)</f>
        <v>0</v>
      </c>
      <c r="AN45" s="154">
        <f>HLOOKUP(AN1,概算表!$E$13:$DA$78,29,FALSE)</f>
        <v>0</v>
      </c>
      <c r="AO45" s="154">
        <f>HLOOKUP(AO1,概算表!$E$13:$DA$78,29,FALSE)</f>
        <v>7000</v>
      </c>
      <c r="AP45" s="154">
        <f>HLOOKUP(AP1,概算表!$E$13:$DA$78,29,FALSE)</f>
        <v>0</v>
      </c>
      <c r="AQ45" s="154">
        <f>HLOOKUP(AQ1,概算表!$E$13:$DA$78,29,FALSE)</f>
        <v>7000</v>
      </c>
      <c r="AR45" s="154">
        <f>HLOOKUP(AR1,概算表!$E$13:$DA$78,29,FALSE)</f>
        <v>6000</v>
      </c>
      <c r="AS45" s="154">
        <f>HLOOKUP(AS1,概算表!$E$13:$DA$78,29,FALSE)</f>
        <v>5000</v>
      </c>
      <c r="AT45" s="154">
        <f>HLOOKUP(AT1,概算表!$E$13:$DA$78,29,FALSE)</f>
        <v>11000</v>
      </c>
      <c r="AU45" s="154">
        <f>HLOOKUP(AU1,概算表!$E$13:$DA$78,29,FALSE)</f>
        <v>0</v>
      </c>
      <c r="AV45" s="154">
        <f>HLOOKUP(AV1,概算表!$E$13:$DA$78,29,FALSE)</f>
        <v>0</v>
      </c>
      <c r="AW45" s="154">
        <f>HLOOKUP(AW1,概算表!$E$13:$DA$78,29,FALSE)</f>
        <v>0</v>
      </c>
      <c r="AX45" s="154">
        <f>HLOOKUP(AX1,概算表!$E$13:$DA$78,29,FALSE)</f>
        <v>0</v>
      </c>
      <c r="AY45" s="154">
        <f>HLOOKUP(AY1,概算表!$E$13:$DA$78,29,FALSE)</f>
        <v>0</v>
      </c>
      <c r="AZ45" s="154">
        <f>HLOOKUP(AZ1,概算表!$E$13:$DA$78,29,FALSE)</f>
        <v>0</v>
      </c>
      <c r="BA45" s="154">
        <f>HLOOKUP(BA1,概算表!$E$13:$DA$78,29,FALSE)</f>
        <v>7000</v>
      </c>
      <c r="BB45" s="154">
        <f>HLOOKUP(BB1,概算表!$E$13:$DA$78,29,FALSE)</f>
        <v>0</v>
      </c>
      <c r="BC45" s="154">
        <f>HLOOKUP(BC1,概算表!$E$13:$DA$78,29,FALSE)</f>
        <v>0</v>
      </c>
      <c r="BD45" s="154">
        <f>HLOOKUP(BD1,概算表!$E$13:$DA$78,29,FALSE)</f>
        <v>7000</v>
      </c>
      <c r="BE45" s="154">
        <f>HLOOKUP(BE1,概算表!$E$13:$DA$78,29,FALSE)</f>
        <v>11000</v>
      </c>
      <c r="BF45" s="154">
        <f>HLOOKUP(BF1,概算表!$E$13:$DA$78,29,FALSE)</f>
        <v>0</v>
      </c>
      <c r="BG45" s="154">
        <f>HLOOKUP(BG1,概算表!$E$13:$DA$78,29,FALSE)</f>
        <v>7000</v>
      </c>
      <c r="BH45" s="154">
        <f>HLOOKUP(BH1,概算表!$E$13:$DA$78,29,FALSE)</f>
        <v>0</v>
      </c>
      <c r="BI45" s="154">
        <f>HLOOKUP(BI1,概算表!$E$13:$DA$78,29,FALSE)</f>
        <v>0</v>
      </c>
      <c r="BJ45" s="154">
        <f>HLOOKUP(BJ1,概算表!$E$13:$DA$78,29,FALSE)</f>
        <v>12000</v>
      </c>
      <c r="BK45" s="154">
        <f>HLOOKUP(BK1,概算表!$E$13:$DA$78,29,FALSE)</f>
        <v>0</v>
      </c>
      <c r="BL45" s="154">
        <f>HLOOKUP(BL1,概算表!$E$13:$DA$78,29,FALSE)</f>
        <v>0</v>
      </c>
      <c r="BM45" s="154">
        <f>HLOOKUP(BM1,概算表!$E$13:$DA$78,29,FALSE)</f>
        <v>5000</v>
      </c>
      <c r="BN45" s="154">
        <f>HLOOKUP(BN1,概算表!$E$13:$DA$78,29,FALSE)</f>
        <v>0</v>
      </c>
      <c r="BO45" s="154">
        <f>HLOOKUP(BO1,概算表!$E$13:$DA$78,29,FALSE)</f>
        <v>0</v>
      </c>
      <c r="BP45" s="154">
        <f>HLOOKUP(BP1,概算表!$E$13:$DA$78,29,FALSE)</f>
        <v>0</v>
      </c>
      <c r="BQ45" s="154">
        <f>HLOOKUP(BQ1,概算表!$E$13:$DA$78,29,FALSE)</f>
        <v>6000</v>
      </c>
      <c r="BR45" s="154">
        <f>HLOOKUP(BR1,概算表!$E$13:$DA$78,29,FALSE)</f>
        <v>0</v>
      </c>
      <c r="BS45" s="154">
        <f>HLOOKUP(BS1,概算表!$E$13:$DA$78,29,FALSE)</f>
        <v>0</v>
      </c>
      <c r="BT45" s="154">
        <f>HLOOKUP(BT1,概算表!$E$13:$DA$78,29,FALSE)</f>
        <v>0</v>
      </c>
      <c r="BU45" s="154">
        <f>HLOOKUP(BU1,概算表!$E$13:$DA$78,29,FALSE)</f>
        <v>5000</v>
      </c>
      <c r="BV45" s="154">
        <f>HLOOKUP(BV1,概算表!$E$13:$DA$78,29,FALSE)</f>
        <v>0</v>
      </c>
      <c r="BW45" s="154">
        <f>HLOOKUP(BW1,概算表!$E$13:$DA$78,29,FALSE)</f>
        <v>0</v>
      </c>
      <c r="BX45" s="154">
        <f>HLOOKUP(BX1,概算表!$E$13:$DA$78,29,FALSE)</f>
        <v>5000</v>
      </c>
      <c r="BY45" s="154">
        <f>HLOOKUP(BY1,概算表!$E$13:$DA$78,29,FALSE)</f>
        <v>0</v>
      </c>
      <c r="BZ45" s="154">
        <f>HLOOKUP(BZ1,概算表!$E$13:$DA$78,29,FALSE)</f>
        <v>0</v>
      </c>
      <c r="CA45" s="154">
        <f>HLOOKUP(CA1,概算表!$E$13:$DA$78,29,FALSE)</f>
        <v>11000</v>
      </c>
      <c r="CB45" s="154">
        <f>HLOOKUP(CB1,概算表!$E$13:$DA$78,29,FALSE)</f>
        <v>0</v>
      </c>
      <c r="CC45" s="154">
        <f>HLOOKUP(CC1,概算表!$E$13:$DA$78,29,FALSE)</f>
        <v>0</v>
      </c>
      <c r="CD45" s="154">
        <f>HLOOKUP(CD1,概算表!$E$13:$DA$78,29,FALSE)</f>
        <v>0</v>
      </c>
      <c r="CE45" s="154">
        <f>HLOOKUP(CE1,概算表!$E$13:$DA$78,29,FALSE)</f>
        <v>0</v>
      </c>
      <c r="CF45" s="154">
        <f>HLOOKUP(CF1,概算表!$E$13:$DA$78,29,FALSE)</f>
        <v>13000</v>
      </c>
      <c r="CG45" s="154">
        <f>HLOOKUP(CG1,概算表!$E$13:$DA$78,29,FALSE)</f>
        <v>0</v>
      </c>
      <c r="CH45" s="154">
        <f>HLOOKUP(CH1,概算表!$E$13:$DA$78,29,FALSE)</f>
        <v>0</v>
      </c>
      <c r="CI45" s="154">
        <f>HLOOKUP(CI1,概算表!$E$13:$DA$78,29,FALSE)</f>
        <v>0</v>
      </c>
      <c r="CJ45" s="154">
        <f>HLOOKUP(CJ1,概算表!$E$13:$DA$78,29,FALSE)</f>
        <v>0</v>
      </c>
      <c r="CK45" s="154">
        <f>HLOOKUP(CK1,概算表!$E$13:$DA$78,29,FALSE)</f>
        <v>0</v>
      </c>
      <c r="CL45" s="154">
        <f>HLOOKUP(CL1,概算表!$E$13:$DA$78,29,FALSE)</f>
        <v>0</v>
      </c>
      <c r="CM45" s="154">
        <f>HLOOKUP(CM1,概算表!$E$13:$DA$78,29,FALSE)</f>
        <v>0</v>
      </c>
      <c r="CN45" s="154">
        <f>HLOOKUP(CN1,概算表!$E$13:$DA$78,29,FALSE)</f>
        <v>0</v>
      </c>
      <c r="CO45" s="154">
        <f>HLOOKUP(CO1,概算表!$E$13:$DA$78,29,FALSE)</f>
        <v>0</v>
      </c>
      <c r="CP45" s="154">
        <f>HLOOKUP(CP1,概算表!$E$13:$DA$78,29,FALSE)</f>
        <v>0</v>
      </c>
      <c r="CQ45" s="154">
        <f>HLOOKUP(CQ1,概算表!$E$13:$DA$78,29,FALSE)</f>
        <v>0</v>
      </c>
      <c r="CR45" s="154">
        <f>HLOOKUP(CR1,概算表!$E$13:$DA$78,29,FALSE)</f>
        <v>5000</v>
      </c>
      <c r="CS45" s="154">
        <f>HLOOKUP(CS1,概算表!$E$13:$DA$78,29,FALSE)</f>
        <v>0</v>
      </c>
      <c r="CT45" s="154">
        <f>HLOOKUP(CT1,概算表!$E$13:$DA$78,29,FALSE)</f>
        <v>7000</v>
      </c>
      <c r="CU45" s="154">
        <f>HLOOKUP(CU1,概算表!$E$13:$DA$78,29,FALSE)</f>
        <v>13000</v>
      </c>
      <c r="CV45" s="154">
        <f>HLOOKUP(CV1,概算表!$E$13:$DA$78,29,FALSE)</f>
        <v>0</v>
      </c>
      <c r="CW45" s="154">
        <f>HLOOKUP(CW1,概算表!$E$13:$DA$78,29,FALSE)</f>
        <v>0</v>
      </c>
      <c r="CX45" s="154">
        <f>HLOOKUP(CX1,概算表!$E$13:$DA$78,29,FALSE)</f>
        <v>0</v>
      </c>
      <c r="CY45" s="154">
        <f>HLOOKUP(CY1,概算表!$E$13:$DA$78,29,FALSE)</f>
        <v>0</v>
      </c>
      <c r="CZ45" s="154">
        <f>HLOOKUP(CZ1,概算表!$E$13:$DA$78,29,FALSE)</f>
        <v>7000</v>
      </c>
      <c r="DA45" s="154">
        <f>HLOOKUP(DA1,概算表!$E$13:$DA$78,29,FALSE)</f>
        <v>11000</v>
      </c>
    </row>
    <row r="46" spans="1:105">
      <c r="A46" s="311"/>
      <c r="B46" s="240" t="s">
        <v>215</v>
      </c>
      <c r="C46" s="241"/>
      <c r="D46" s="263">
        <f>SUM(E46:DA46)</f>
        <v>515000</v>
      </c>
      <c r="E46" s="242">
        <f>SUM(E43:E45)</f>
        <v>0</v>
      </c>
      <c r="F46" s="242">
        <f>SUM(F43:F45)</f>
        <v>0</v>
      </c>
      <c r="G46" s="242">
        <f t="shared" ref="G46:BR46" si="36">SUM(G43:G45)</f>
        <v>0</v>
      </c>
      <c r="H46" s="242">
        <f t="shared" si="36"/>
        <v>14000</v>
      </c>
      <c r="I46" s="242">
        <f t="shared" si="36"/>
        <v>0</v>
      </c>
      <c r="J46" s="242">
        <f t="shared" si="36"/>
        <v>0</v>
      </c>
      <c r="K46" s="242">
        <f t="shared" si="36"/>
        <v>0</v>
      </c>
      <c r="L46" s="242">
        <f t="shared" si="36"/>
        <v>0</v>
      </c>
      <c r="M46" s="242">
        <f t="shared" si="36"/>
        <v>0</v>
      </c>
      <c r="N46" s="242">
        <f t="shared" si="36"/>
        <v>0</v>
      </c>
      <c r="O46" s="242">
        <f t="shared" si="36"/>
        <v>0</v>
      </c>
      <c r="P46" s="242">
        <f t="shared" si="36"/>
        <v>0</v>
      </c>
      <c r="Q46" s="242">
        <f t="shared" si="36"/>
        <v>30000</v>
      </c>
      <c r="R46" s="242">
        <f t="shared" si="36"/>
        <v>0</v>
      </c>
      <c r="S46" s="242">
        <f t="shared" si="36"/>
        <v>0</v>
      </c>
      <c r="T46" s="242">
        <f t="shared" si="36"/>
        <v>0</v>
      </c>
      <c r="U46" s="242">
        <f t="shared" si="36"/>
        <v>0</v>
      </c>
      <c r="V46" s="242">
        <f t="shared" si="36"/>
        <v>0</v>
      </c>
      <c r="W46" s="242">
        <f t="shared" si="36"/>
        <v>0</v>
      </c>
      <c r="X46" s="242">
        <f t="shared" si="36"/>
        <v>14000</v>
      </c>
      <c r="Y46" s="242">
        <f t="shared" si="36"/>
        <v>0</v>
      </c>
      <c r="Z46" s="242">
        <f t="shared" si="36"/>
        <v>0</v>
      </c>
      <c r="AA46" s="242">
        <f t="shared" si="36"/>
        <v>0</v>
      </c>
      <c r="AB46" s="242">
        <f t="shared" si="36"/>
        <v>0</v>
      </c>
      <c r="AC46" s="242">
        <f t="shared" si="36"/>
        <v>11000</v>
      </c>
      <c r="AD46" s="242">
        <f t="shared" si="36"/>
        <v>0</v>
      </c>
      <c r="AE46" s="242">
        <f t="shared" si="36"/>
        <v>0</v>
      </c>
      <c r="AF46" s="242">
        <f t="shared" si="36"/>
        <v>0</v>
      </c>
      <c r="AG46" s="242">
        <f t="shared" si="36"/>
        <v>0</v>
      </c>
      <c r="AH46" s="242">
        <f t="shared" si="36"/>
        <v>14000</v>
      </c>
      <c r="AI46" s="242">
        <f t="shared" si="36"/>
        <v>0</v>
      </c>
      <c r="AJ46" s="242">
        <f t="shared" si="36"/>
        <v>0</v>
      </c>
      <c r="AK46" s="242">
        <f t="shared" si="36"/>
        <v>32000</v>
      </c>
      <c r="AL46" s="242">
        <f t="shared" si="36"/>
        <v>11000</v>
      </c>
      <c r="AM46" s="242">
        <f t="shared" si="36"/>
        <v>0</v>
      </c>
      <c r="AN46" s="242">
        <f t="shared" si="36"/>
        <v>0</v>
      </c>
      <c r="AO46" s="242">
        <f t="shared" si="36"/>
        <v>14000</v>
      </c>
      <c r="AP46" s="242">
        <f t="shared" si="36"/>
        <v>0</v>
      </c>
      <c r="AQ46" s="242">
        <f t="shared" si="36"/>
        <v>14000</v>
      </c>
      <c r="AR46" s="242">
        <f t="shared" si="36"/>
        <v>17000</v>
      </c>
      <c r="AS46" s="242">
        <f t="shared" si="36"/>
        <v>11000</v>
      </c>
      <c r="AT46" s="242">
        <f t="shared" si="36"/>
        <v>30000</v>
      </c>
      <c r="AU46" s="242">
        <f t="shared" si="36"/>
        <v>0</v>
      </c>
      <c r="AV46" s="242">
        <f t="shared" si="36"/>
        <v>0</v>
      </c>
      <c r="AW46" s="242">
        <f t="shared" si="36"/>
        <v>0</v>
      </c>
      <c r="AX46" s="242">
        <f t="shared" si="36"/>
        <v>0</v>
      </c>
      <c r="AY46" s="242">
        <f t="shared" si="36"/>
        <v>0</v>
      </c>
      <c r="AZ46" s="242">
        <f t="shared" si="36"/>
        <v>0</v>
      </c>
      <c r="BA46" s="242">
        <f t="shared" si="36"/>
        <v>14000</v>
      </c>
      <c r="BB46" s="242">
        <f t="shared" si="36"/>
        <v>0</v>
      </c>
      <c r="BC46" s="242">
        <f t="shared" si="36"/>
        <v>0</v>
      </c>
      <c r="BD46" s="242">
        <f t="shared" si="36"/>
        <v>14000</v>
      </c>
      <c r="BE46" s="242">
        <f t="shared" si="36"/>
        <v>30000</v>
      </c>
      <c r="BF46" s="242">
        <f t="shared" si="36"/>
        <v>0</v>
      </c>
      <c r="BG46" s="242">
        <f t="shared" si="36"/>
        <v>14000</v>
      </c>
      <c r="BH46" s="242">
        <f t="shared" si="36"/>
        <v>0</v>
      </c>
      <c r="BI46" s="242">
        <f t="shared" si="36"/>
        <v>0</v>
      </c>
      <c r="BJ46" s="242">
        <f t="shared" si="36"/>
        <v>29000</v>
      </c>
      <c r="BK46" s="242">
        <f t="shared" si="36"/>
        <v>0</v>
      </c>
      <c r="BL46" s="242">
        <f t="shared" si="36"/>
        <v>0</v>
      </c>
      <c r="BM46" s="242">
        <f t="shared" si="36"/>
        <v>11000</v>
      </c>
      <c r="BN46" s="242">
        <f t="shared" si="36"/>
        <v>0</v>
      </c>
      <c r="BO46" s="242">
        <f t="shared" si="36"/>
        <v>0</v>
      </c>
      <c r="BP46" s="242">
        <f t="shared" si="36"/>
        <v>0</v>
      </c>
      <c r="BQ46" s="242">
        <f t="shared" si="36"/>
        <v>18000</v>
      </c>
      <c r="BR46" s="242">
        <f t="shared" si="36"/>
        <v>0</v>
      </c>
      <c r="BS46" s="242">
        <f t="shared" ref="BS46:CK46" si="37">SUM(BS43:BS45)</f>
        <v>0</v>
      </c>
      <c r="BT46" s="242">
        <f t="shared" si="37"/>
        <v>0</v>
      </c>
      <c r="BU46" s="242">
        <f t="shared" si="37"/>
        <v>11000</v>
      </c>
      <c r="BV46" s="242">
        <f t="shared" si="37"/>
        <v>0</v>
      </c>
      <c r="BW46" s="242">
        <f t="shared" si="37"/>
        <v>0</v>
      </c>
      <c r="BX46" s="242">
        <f t="shared" si="37"/>
        <v>11000</v>
      </c>
      <c r="BY46" s="242">
        <f t="shared" si="37"/>
        <v>0</v>
      </c>
      <c r="BZ46" s="242">
        <f t="shared" si="37"/>
        <v>0</v>
      </c>
      <c r="CA46" s="242">
        <f t="shared" si="37"/>
        <v>24000</v>
      </c>
      <c r="CB46" s="242">
        <f t="shared" si="37"/>
        <v>0</v>
      </c>
      <c r="CC46" s="242">
        <f t="shared" si="37"/>
        <v>0</v>
      </c>
      <c r="CD46" s="242">
        <f t="shared" si="37"/>
        <v>0</v>
      </c>
      <c r="CE46" s="242">
        <f t="shared" si="37"/>
        <v>0</v>
      </c>
      <c r="CF46" s="242">
        <f t="shared" si="37"/>
        <v>32000</v>
      </c>
      <c r="CG46" s="242">
        <f t="shared" si="37"/>
        <v>0</v>
      </c>
      <c r="CH46" s="242">
        <f t="shared" si="37"/>
        <v>0</v>
      </c>
      <c r="CI46" s="242">
        <f t="shared" si="37"/>
        <v>0</v>
      </c>
      <c r="CJ46" s="242">
        <f t="shared" si="37"/>
        <v>0</v>
      </c>
      <c r="CK46" s="242">
        <f t="shared" si="37"/>
        <v>0</v>
      </c>
      <c r="CL46" s="242">
        <f t="shared" ref="CL46" si="38">SUM(CL43:CL45)</f>
        <v>0</v>
      </c>
      <c r="CM46" s="242">
        <f t="shared" ref="CM46" si="39">SUM(CM43:CM45)</f>
        <v>0</v>
      </c>
      <c r="CN46" s="242">
        <f t="shared" ref="CN46" si="40">SUM(CN43:CN45)</f>
        <v>0</v>
      </c>
      <c r="CO46" s="242">
        <f t="shared" ref="CO46" si="41">SUM(CO43:CO45)</f>
        <v>0</v>
      </c>
      <c r="CP46" s="242">
        <f t="shared" ref="CP46" si="42">SUM(CP43:CP45)</f>
        <v>0</v>
      </c>
      <c r="CQ46" s="242">
        <f t="shared" ref="CQ46" si="43">SUM(CQ43:CQ45)</f>
        <v>0</v>
      </c>
      <c r="CR46" s="242">
        <f t="shared" ref="CR46" si="44">SUM(CR43:CR45)</f>
        <v>11000</v>
      </c>
      <c r="CS46" s="242">
        <f t="shared" ref="CS46" si="45">SUM(CS43:CS45)</f>
        <v>0</v>
      </c>
      <c r="CT46" s="242">
        <f t="shared" ref="CT46" si="46">SUM(CT43:CT45)</f>
        <v>14000</v>
      </c>
      <c r="CU46" s="242">
        <f t="shared" ref="CU46" si="47">SUM(CU43:CU45)</f>
        <v>32000</v>
      </c>
      <c r="CV46" s="242">
        <f t="shared" ref="CV46" si="48">SUM(CV43:CV45)</f>
        <v>0</v>
      </c>
      <c r="CW46" s="242">
        <f t="shared" ref="CW46" si="49">SUM(CW43:CW45)</f>
        <v>0</v>
      </c>
      <c r="CX46" s="242">
        <f t="shared" ref="CX46" si="50">SUM(CX43:CX45)</f>
        <v>0</v>
      </c>
      <c r="CY46" s="242">
        <f t="shared" ref="CY46" si="51">SUM(CY43:CY45)</f>
        <v>0</v>
      </c>
      <c r="CZ46" s="242">
        <f t="shared" ref="CZ46" si="52">SUM(CZ43:CZ45)</f>
        <v>14000</v>
      </c>
      <c r="DA46" s="242">
        <f t="shared" ref="DA46" si="53">SUM(DA43:DA45)</f>
        <v>24000</v>
      </c>
    </row>
    <row r="47" spans="1:105">
      <c r="A47" s="311"/>
      <c r="B47" s="11" t="s">
        <v>149</v>
      </c>
      <c r="C47" s="12">
        <v>744</v>
      </c>
      <c r="D47" s="261"/>
      <c r="E47" s="154">
        <f>HLOOKUP(E1,概算表!$E$13:$DA$78,30,FALSE)</f>
        <v>12000</v>
      </c>
      <c r="F47" s="154">
        <f>HLOOKUP(F1,概算表!$E$13:$DA$78,30,FALSE)</f>
        <v>24000</v>
      </c>
      <c r="G47" s="154">
        <f>HLOOKUP(G1,概算表!$E$13:$DA$78,30,FALSE)</f>
        <v>18000</v>
      </c>
      <c r="H47" s="154">
        <f>HLOOKUP(H1,概算表!$E$13:$DA$78,30,FALSE)</f>
        <v>24000</v>
      </c>
      <c r="I47" s="154">
        <f>HLOOKUP(I1,概算表!$E$13:$DA$78,30,FALSE)</f>
        <v>42000</v>
      </c>
      <c r="J47" s="154">
        <f>HLOOKUP(J1,概算表!$E$13:$DA$78,30,FALSE)</f>
        <v>24000</v>
      </c>
      <c r="K47" s="154">
        <f>HLOOKUP(K1,概算表!$E$13:$DA$78,30,FALSE)</f>
        <v>18000</v>
      </c>
      <c r="L47" s="154">
        <f>HLOOKUP(L1,概算表!$E$13:$DA$78,30,FALSE)</f>
        <v>12000</v>
      </c>
      <c r="M47" s="154">
        <f>HLOOKUP(M1,概算表!$E$13:$DA$78,30,FALSE)</f>
        <v>12000</v>
      </c>
      <c r="N47" s="154">
        <f>HLOOKUP(N1,概算表!$E$13:$DA$78,30,FALSE)</f>
        <v>12000</v>
      </c>
      <c r="O47" s="154">
        <f>HLOOKUP(O1,概算表!$E$13:$DA$78,30,FALSE)</f>
        <v>6000</v>
      </c>
      <c r="P47" s="154">
        <f>HLOOKUP(P1,概算表!$E$13:$DA$78,30,FALSE)</f>
        <v>0</v>
      </c>
      <c r="Q47" s="154">
        <f>HLOOKUP(Q1,概算表!$E$13:$DA$78,30,FALSE)</f>
        <v>6000</v>
      </c>
      <c r="R47" s="154">
        <f>HLOOKUP(R1,概算表!$E$13:$DA$78,30,FALSE)</f>
        <v>12000</v>
      </c>
      <c r="S47" s="154">
        <f>HLOOKUP(S1,概算表!$E$13:$DA$78,30,FALSE)</f>
        <v>12000</v>
      </c>
      <c r="T47" s="154">
        <f>HLOOKUP(T1,概算表!$E$13:$DA$78,30,FALSE)</f>
        <v>6000</v>
      </c>
      <c r="U47" s="154">
        <f>HLOOKUP(U1,概算表!$E$13:$DA$78,30,FALSE)</f>
        <v>12000</v>
      </c>
      <c r="V47" s="154">
        <f>HLOOKUP(V1,概算表!$E$13:$DA$78,30,FALSE)</f>
        <v>30000</v>
      </c>
      <c r="W47" s="154">
        <f>HLOOKUP(W1,概算表!$E$13:$DA$78,30,FALSE)</f>
        <v>18000</v>
      </c>
      <c r="X47" s="154">
        <f>HLOOKUP(X1,概算表!$E$13:$DA$78,30,FALSE)</f>
        <v>24000</v>
      </c>
      <c r="Y47" s="154">
        <f>HLOOKUP(Y1,概算表!$E$13:$DA$78,30,FALSE)</f>
        <v>24000</v>
      </c>
      <c r="Z47" s="154">
        <f>HLOOKUP(Z1,概算表!$E$13:$DA$78,30,FALSE)</f>
        <v>12000</v>
      </c>
      <c r="AA47" s="154">
        <f>HLOOKUP(AA1,概算表!$E$13:$DA$78,30,FALSE)</f>
        <v>36000</v>
      </c>
      <c r="AB47" s="154">
        <f>HLOOKUP(AB1,概算表!$E$13:$DA$78,30,FALSE)</f>
        <v>18000</v>
      </c>
      <c r="AC47" s="154">
        <f>HLOOKUP(AC1,概算表!$E$13:$DA$78,30,FALSE)</f>
        <v>0</v>
      </c>
      <c r="AD47" s="154">
        <f>HLOOKUP(AD1,概算表!$E$13:$DA$78,30,FALSE)</f>
        <v>12000</v>
      </c>
      <c r="AE47" s="154">
        <f>HLOOKUP(AE1,概算表!$E$13:$DA$78,30,FALSE)</f>
        <v>0</v>
      </c>
      <c r="AF47" s="154">
        <f>HLOOKUP(AF1,概算表!$E$13:$DA$78,30,FALSE)</f>
        <v>6000</v>
      </c>
      <c r="AG47" s="154">
        <f>HLOOKUP(AG1,概算表!$E$13:$DA$78,30,FALSE)</f>
        <v>12000</v>
      </c>
      <c r="AH47" s="154">
        <f>HLOOKUP(AH1,概算表!$E$13:$DA$78,30,FALSE)</f>
        <v>0</v>
      </c>
      <c r="AI47" s="154">
        <f>HLOOKUP(AI1,概算表!$E$13:$DA$78,30,FALSE)</f>
        <v>6000</v>
      </c>
      <c r="AJ47" s="154">
        <f>HLOOKUP(AJ1,概算表!$E$13:$DA$78,30,FALSE)</f>
        <v>6000</v>
      </c>
      <c r="AK47" s="154">
        <f>HLOOKUP(AK1,概算表!$E$13:$DA$78,30,FALSE)</f>
        <v>24000</v>
      </c>
      <c r="AL47" s="154">
        <f>HLOOKUP(AL1,概算表!$E$13:$DA$78,30,FALSE)</f>
        <v>24000</v>
      </c>
      <c r="AM47" s="154">
        <f>HLOOKUP(AM1,概算表!$E$13:$DA$78,30,FALSE)</f>
        <v>0</v>
      </c>
      <c r="AN47" s="154">
        <f>HLOOKUP(AN1,概算表!$E$13:$DA$78,30,FALSE)</f>
        <v>6000</v>
      </c>
      <c r="AO47" s="154">
        <f>HLOOKUP(AO1,概算表!$E$13:$DA$78,30,FALSE)</f>
        <v>6000</v>
      </c>
      <c r="AP47" s="154">
        <f>HLOOKUP(AP1,概算表!$E$13:$DA$78,30,FALSE)</f>
        <v>12000</v>
      </c>
      <c r="AQ47" s="154">
        <f>HLOOKUP(AQ1,概算表!$E$13:$DA$78,30,FALSE)</f>
        <v>18000</v>
      </c>
      <c r="AR47" s="154">
        <f>HLOOKUP(AR1,概算表!$E$13:$DA$78,30,FALSE)</f>
        <v>12000</v>
      </c>
      <c r="AS47" s="154">
        <f>HLOOKUP(AS1,概算表!$E$13:$DA$78,30,FALSE)</f>
        <v>18000</v>
      </c>
      <c r="AT47" s="154">
        <f>HLOOKUP(AT1,概算表!$E$13:$DA$78,30,FALSE)</f>
        <v>18000</v>
      </c>
      <c r="AU47" s="154">
        <f>HLOOKUP(AU1,概算表!$E$13:$DA$78,30,FALSE)</f>
        <v>6000</v>
      </c>
      <c r="AV47" s="154">
        <f>HLOOKUP(AV1,概算表!$E$13:$DA$78,30,FALSE)</f>
        <v>24000</v>
      </c>
      <c r="AW47" s="154">
        <f>HLOOKUP(AW1,概算表!$E$13:$DA$78,30,FALSE)</f>
        <v>12000</v>
      </c>
      <c r="AX47" s="154">
        <f>HLOOKUP(AX1,概算表!$E$13:$DA$78,30,FALSE)</f>
        <v>0</v>
      </c>
      <c r="AY47" s="154">
        <f>HLOOKUP(AY1,概算表!$E$13:$DA$78,30,FALSE)</f>
        <v>6000</v>
      </c>
      <c r="AZ47" s="154">
        <f>HLOOKUP(AZ1,概算表!$E$13:$DA$78,30,FALSE)</f>
        <v>12000</v>
      </c>
      <c r="BA47" s="154">
        <f>HLOOKUP(BA1,概算表!$E$13:$DA$78,30,FALSE)</f>
        <v>6000</v>
      </c>
      <c r="BB47" s="154">
        <f>HLOOKUP(BB1,概算表!$E$13:$DA$78,30,FALSE)</f>
        <v>0</v>
      </c>
      <c r="BC47" s="154">
        <f>HLOOKUP(BC1,概算表!$E$13:$DA$78,30,FALSE)</f>
        <v>0</v>
      </c>
      <c r="BD47" s="154">
        <f>HLOOKUP(BD1,概算表!$E$13:$DA$78,30,FALSE)</f>
        <v>12000</v>
      </c>
      <c r="BE47" s="154">
        <f>HLOOKUP(BE1,概算表!$E$13:$DA$78,30,FALSE)</f>
        <v>18000</v>
      </c>
      <c r="BF47" s="154">
        <f>HLOOKUP(BF1,概算表!$E$13:$DA$78,30,FALSE)</f>
        <v>0</v>
      </c>
      <c r="BG47" s="154">
        <f>HLOOKUP(BG1,概算表!$E$13:$DA$78,30,FALSE)</f>
        <v>12000</v>
      </c>
      <c r="BH47" s="154">
        <f>HLOOKUP(BH1,概算表!$E$13:$DA$78,30,FALSE)</f>
        <v>0</v>
      </c>
      <c r="BI47" s="154">
        <f>HLOOKUP(BI1,概算表!$E$13:$DA$78,30,FALSE)</f>
        <v>6000</v>
      </c>
      <c r="BJ47" s="154">
        <f>HLOOKUP(BJ1,概算表!$E$13:$DA$78,30,FALSE)</f>
        <v>6000</v>
      </c>
      <c r="BK47" s="154">
        <f>HLOOKUP(BK1,概算表!$E$13:$DA$78,30,FALSE)</f>
        <v>0</v>
      </c>
      <c r="BL47" s="154">
        <f>HLOOKUP(BL1,概算表!$E$13:$DA$78,30,FALSE)</f>
        <v>18000</v>
      </c>
      <c r="BM47" s="154">
        <f>HLOOKUP(BM1,概算表!$E$13:$DA$78,30,FALSE)</f>
        <v>0</v>
      </c>
      <c r="BN47" s="154">
        <f>HLOOKUP(BN1,概算表!$E$13:$DA$78,30,FALSE)</f>
        <v>6000</v>
      </c>
      <c r="BO47" s="154">
        <f>HLOOKUP(BO1,概算表!$E$13:$DA$78,30,FALSE)</f>
        <v>6000</v>
      </c>
      <c r="BP47" s="154">
        <f>HLOOKUP(BP1,概算表!$E$13:$DA$78,30,FALSE)</f>
        <v>0</v>
      </c>
      <c r="BQ47" s="154">
        <f>HLOOKUP(BQ1,概算表!$E$13:$DA$78,30,FALSE)</f>
        <v>24000</v>
      </c>
      <c r="BR47" s="154">
        <f>HLOOKUP(BR1,概算表!$E$13:$DA$78,30,FALSE)</f>
        <v>0</v>
      </c>
      <c r="BS47" s="154">
        <f>HLOOKUP(BS1,概算表!$E$13:$DA$78,30,FALSE)</f>
        <v>6000</v>
      </c>
      <c r="BT47" s="154">
        <f>HLOOKUP(BT1,概算表!$E$13:$DA$78,30,FALSE)</f>
        <v>0</v>
      </c>
      <c r="BU47" s="154">
        <f>HLOOKUP(BU1,概算表!$E$13:$DA$78,30,FALSE)</f>
        <v>24000</v>
      </c>
      <c r="BV47" s="154">
        <f>HLOOKUP(BV1,概算表!$E$13:$DA$78,30,FALSE)</f>
        <v>6000</v>
      </c>
      <c r="BW47" s="154">
        <f>HLOOKUP(BW1,概算表!$E$13:$DA$78,30,FALSE)</f>
        <v>6000</v>
      </c>
      <c r="BX47" s="154">
        <f>HLOOKUP(BX1,概算表!$E$13:$DA$78,30,FALSE)</f>
        <v>0</v>
      </c>
      <c r="BY47" s="154">
        <f>HLOOKUP(BY1,概算表!$E$13:$DA$78,30,FALSE)</f>
        <v>18000</v>
      </c>
      <c r="BZ47" s="154">
        <f>HLOOKUP(BZ1,概算表!$E$13:$DA$78,30,FALSE)</f>
        <v>12000</v>
      </c>
      <c r="CA47" s="154">
        <f>HLOOKUP(CA1,概算表!$E$13:$DA$78,30,FALSE)</f>
        <v>12000</v>
      </c>
      <c r="CB47" s="154">
        <f>HLOOKUP(CB1,概算表!$E$13:$DA$78,30,FALSE)</f>
        <v>12000</v>
      </c>
      <c r="CC47" s="154">
        <f>HLOOKUP(CC1,概算表!$E$13:$DA$78,30,FALSE)</f>
        <v>18000</v>
      </c>
      <c r="CD47" s="154">
        <f>HLOOKUP(CD1,概算表!$E$13:$DA$78,30,FALSE)</f>
        <v>6000</v>
      </c>
      <c r="CE47" s="154">
        <f>HLOOKUP(CE1,概算表!$E$13:$DA$78,30,FALSE)</f>
        <v>0</v>
      </c>
      <c r="CF47" s="154">
        <f>HLOOKUP(CF1,概算表!$E$13:$DA$78,30,FALSE)</f>
        <v>6000</v>
      </c>
      <c r="CG47" s="154">
        <f>HLOOKUP(CG1,概算表!$E$13:$DA$78,30,FALSE)</f>
        <v>6000</v>
      </c>
      <c r="CH47" s="154">
        <f>HLOOKUP(CH1,概算表!$E$13:$DA$78,30,FALSE)</f>
        <v>12000</v>
      </c>
      <c r="CI47" s="154">
        <f>HLOOKUP(CI1,概算表!$E$13:$DA$78,30,FALSE)</f>
        <v>0</v>
      </c>
      <c r="CJ47" s="154">
        <f>HLOOKUP(CJ1,概算表!$E$13:$DA$78,30,FALSE)</f>
        <v>6000</v>
      </c>
      <c r="CK47" s="154">
        <f>HLOOKUP(CK1,概算表!$E$13:$DA$78,30,FALSE)</f>
        <v>6000</v>
      </c>
      <c r="CL47" s="154">
        <f>HLOOKUP(CL1,概算表!$E$13:$DA$78,30,FALSE)</f>
        <v>0</v>
      </c>
      <c r="CM47" s="154">
        <f>HLOOKUP(CM1,概算表!$E$13:$DA$78,30,FALSE)</f>
        <v>0</v>
      </c>
      <c r="CN47" s="154">
        <f>HLOOKUP(CN1,概算表!$E$13:$DA$78,30,FALSE)</f>
        <v>6000</v>
      </c>
      <c r="CO47" s="154">
        <f>HLOOKUP(CO1,概算表!$E$13:$DA$78,30,FALSE)</f>
        <v>6000</v>
      </c>
      <c r="CP47" s="154">
        <f>HLOOKUP(CP1,概算表!$E$13:$DA$78,30,FALSE)</f>
        <v>6000</v>
      </c>
      <c r="CQ47" s="154">
        <f>HLOOKUP(CQ1,概算表!$E$13:$DA$78,30,FALSE)</f>
        <v>0</v>
      </c>
      <c r="CR47" s="154">
        <f>HLOOKUP(CR1,概算表!$E$13:$DA$78,30,FALSE)</f>
        <v>0</v>
      </c>
      <c r="CS47" s="154">
        <f>HLOOKUP(CS1,概算表!$E$13:$DA$78,30,FALSE)</f>
        <v>6000</v>
      </c>
      <c r="CT47" s="154">
        <f>HLOOKUP(CT1,概算表!$E$13:$DA$78,30,FALSE)</f>
        <v>0</v>
      </c>
      <c r="CU47" s="154">
        <f>HLOOKUP(CU1,概算表!$E$13:$DA$78,30,FALSE)</f>
        <v>12000</v>
      </c>
      <c r="CV47" s="154">
        <f>HLOOKUP(CV1,概算表!$E$13:$DA$78,30,FALSE)</f>
        <v>0</v>
      </c>
      <c r="CW47" s="154">
        <f>HLOOKUP(CW1,概算表!$E$13:$DA$78,30,FALSE)</f>
        <v>6000</v>
      </c>
      <c r="CX47" s="154">
        <f>HLOOKUP(CX1,概算表!$E$13:$DA$78,30,FALSE)</f>
        <v>6000</v>
      </c>
      <c r="CY47" s="154">
        <f>HLOOKUP(CY1,概算表!$E$13:$DA$78,30,FALSE)</f>
        <v>6000</v>
      </c>
      <c r="CZ47" s="154">
        <f>HLOOKUP(CZ1,概算表!$E$13:$DA$78,30,FALSE)</f>
        <v>0</v>
      </c>
      <c r="DA47" s="154">
        <f>HLOOKUP(DA1,概算表!$E$13:$DA$78,30,FALSE)</f>
        <v>0</v>
      </c>
    </row>
    <row r="48" spans="1:105" ht="33">
      <c r="A48" s="311"/>
      <c r="B48" s="239" t="s">
        <v>216</v>
      </c>
      <c r="C48" s="204"/>
      <c r="D48" s="259">
        <f>SUM(E48:DA48)</f>
        <v>978000</v>
      </c>
      <c r="E48" s="242">
        <f>SUM(E47)</f>
        <v>12000</v>
      </c>
      <c r="F48" s="242">
        <f>SUM(F47)</f>
        <v>24000</v>
      </c>
      <c r="G48" s="242">
        <f t="shared" ref="G48:BR48" si="54">SUM(G47)</f>
        <v>18000</v>
      </c>
      <c r="H48" s="242">
        <f t="shared" si="54"/>
        <v>24000</v>
      </c>
      <c r="I48" s="242">
        <f t="shared" si="54"/>
        <v>42000</v>
      </c>
      <c r="J48" s="242">
        <f t="shared" si="54"/>
        <v>24000</v>
      </c>
      <c r="K48" s="242">
        <f t="shared" si="54"/>
        <v>18000</v>
      </c>
      <c r="L48" s="242">
        <f t="shared" si="54"/>
        <v>12000</v>
      </c>
      <c r="M48" s="242">
        <f t="shared" si="54"/>
        <v>12000</v>
      </c>
      <c r="N48" s="242">
        <f t="shared" si="54"/>
        <v>12000</v>
      </c>
      <c r="O48" s="242">
        <f t="shared" si="54"/>
        <v>6000</v>
      </c>
      <c r="P48" s="242">
        <f t="shared" si="54"/>
        <v>0</v>
      </c>
      <c r="Q48" s="242">
        <f t="shared" si="54"/>
        <v>6000</v>
      </c>
      <c r="R48" s="242">
        <f t="shared" si="54"/>
        <v>12000</v>
      </c>
      <c r="S48" s="242">
        <f t="shared" si="54"/>
        <v>12000</v>
      </c>
      <c r="T48" s="242">
        <f t="shared" si="54"/>
        <v>6000</v>
      </c>
      <c r="U48" s="242">
        <f t="shared" si="54"/>
        <v>12000</v>
      </c>
      <c r="V48" s="242">
        <f t="shared" si="54"/>
        <v>30000</v>
      </c>
      <c r="W48" s="242">
        <f t="shared" si="54"/>
        <v>18000</v>
      </c>
      <c r="X48" s="242">
        <f t="shared" si="54"/>
        <v>24000</v>
      </c>
      <c r="Y48" s="242">
        <f t="shared" si="54"/>
        <v>24000</v>
      </c>
      <c r="Z48" s="242">
        <f t="shared" si="54"/>
        <v>12000</v>
      </c>
      <c r="AA48" s="242">
        <f t="shared" si="54"/>
        <v>36000</v>
      </c>
      <c r="AB48" s="242">
        <f t="shared" si="54"/>
        <v>18000</v>
      </c>
      <c r="AC48" s="242">
        <f t="shared" si="54"/>
        <v>0</v>
      </c>
      <c r="AD48" s="242">
        <f t="shared" si="54"/>
        <v>12000</v>
      </c>
      <c r="AE48" s="242">
        <f t="shared" si="54"/>
        <v>0</v>
      </c>
      <c r="AF48" s="242">
        <f t="shared" si="54"/>
        <v>6000</v>
      </c>
      <c r="AG48" s="242">
        <f t="shared" si="54"/>
        <v>12000</v>
      </c>
      <c r="AH48" s="242">
        <f t="shared" si="54"/>
        <v>0</v>
      </c>
      <c r="AI48" s="242">
        <f t="shared" si="54"/>
        <v>6000</v>
      </c>
      <c r="AJ48" s="242">
        <f t="shared" si="54"/>
        <v>6000</v>
      </c>
      <c r="AK48" s="242">
        <f t="shared" si="54"/>
        <v>24000</v>
      </c>
      <c r="AL48" s="242">
        <f t="shared" si="54"/>
        <v>24000</v>
      </c>
      <c r="AM48" s="242">
        <f t="shared" si="54"/>
        <v>0</v>
      </c>
      <c r="AN48" s="242">
        <f t="shared" si="54"/>
        <v>6000</v>
      </c>
      <c r="AO48" s="242">
        <f t="shared" si="54"/>
        <v>6000</v>
      </c>
      <c r="AP48" s="242">
        <f t="shared" si="54"/>
        <v>12000</v>
      </c>
      <c r="AQ48" s="242">
        <f t="shared" si="54"/>
        <v>18000</v>
      </c>
      <c r="AR48" s="242">
        <f t="shared" si="54"/>
        <v>12000</v>
      </c>
      <c r="AS48" s="242">
        <f t="shared" si="54"/>
        <v>18000</v>
      </c>
      <c r="AT48" s="242">
        <f t="shared" si="54"/>
        <v>18000</v>
      </c>
      <c r="AU48" s="242">
        <f t="shared" si="54"/>
        <v>6000</v>
      </c>
      <c r="AV48" s="242">
        <f t="shared" si="54"/>
        <v>24000</v>
      </c>
      <c r="AW48" s="242">
        <f t="shared" si="54"/>
        <v>12000</v>
      </c>
      <c r="AX48" s="242">
        <f t="shared" si="54"/>
        <v>0</v>
      </c>
      <c r="AY48" s="242">
        <f t="shared" si="54"/>
        <v>6000</v>
      </c>
      <c r="AZ48" s="242">
        <f t="shared" si="54"/>
        <v>12000</v>
      </c>
      <c r="BA48" s="242">
        <f t="shared" si="54"/>
        <v>6000</v>
      </c>
      <c r="BB48" s="242">
        <f t="shared" si="54"/>
        <v>0</v>
      </c>
      <c r="BC48" s="242">
        <f t="shared" si="54"/>
        <v>0</v>
      </c>
      <c r="BD48" s="242">
        <f t="shared" si="54"/>
        <v>12000</v>
      </c>
      <c r="BE48" s="242">
        <f t="shared" si="54"/>
        <v>18000</v>
      </c>
      <c r="BF48" s="242">
        <f t="shared" si="54"/>
        <v>0</v>
      </c>
      <c r="BG48" s="242">
        <f t="shared" si="54"/>
        <v>12000</v>
      </c>
      <c r="BH48" s="242">
        <f t="shared" si="54"/>
        <v>0</v>
      </c>
      <c r="BI48" s="242">
        <f t="shared" si="54"/>
        <v>6000</v>
      </c>
      <c r="BJ48" s="242">
        <f t="shared" si="54"/>
        <v>6000</v>
      </c>
      <c r="BK48" s="242">
        <f t="shared" si="54"/>
        <v>0</v>
      </c>
      <c r="BL48" s="242">
        <f t="shared" si="54"/>
        <v>18000</v>
      </c>
      <c r="BM48" s="242">
        <f t="shared" si="54"/>
        <v>0</v>
      </c>
      <c r="BN48" s="242">
        <f t="shared" si="54"/>
        <v>6000</v>
      </c>
      <c r="BO48" s="242">
        <f t="shared" si="54"/>
        <v>6000</v>
      </c>
      <c r="BP48" s="242">
        <f t="shared" si="54"/>
        <v>0</v>
      </c>
      <c r="BQ48" s="242">
        <f t="shared" si="54"/>
        <v>24000</v>
      </c>
      <c r="BR48" s="242">
        <f t="shared" si="54"/>
        <v>0</v>
      </c>
      <c r="BS48" s="242">
        <f t="shared" ref="BS48:CK48" si="55">SUM(BS47)</f>
        <v>6000</v>
      </c>
      <c r="BT48" s="242">
        <f t="shared" si="55"/>
        <v>0</v>
      </c>
      <c r="BU48" s="242">
        <f t="shared" si="55"/>
        <v>24000</v>
      </c>
      <c r="BV48" s="242">
        <f t="shared" si="55"/>
        <v>6000</v>
      </c>
      <c r="BW48" s="242">
        <f t="shared" si="55"/>
        <v>6000</v>
      </c>
      <c r="BX48" s="242">
        <f t="shared" si="55"/>
        <v>0</v>
      </c>
      <c r="BY48" s="242">
        <f t="shared" si="55"/>
        <v>18000</v>
      </c>
      <c r="BZ48" s="242">
        <f t="shared" si="55"/>
        <v>12000</v>
      </c>
      <c r="CA48" s="242">
        <f t="shared" si="55"/>
        <v>12000</v>
      </c>
      <c r="CB48" s="242">
        <f t="shared" si="55"/>
        <v>12000</v>
      </c>
      <c r="CC48" s="242">
        <f t="shared" si="55"/>
        <v>18000</v>
      </c>
      <c r="CD48" s="242">
        <f t="shared" si="55"/>
        <v>6000</v>
      </c>
      <c r="CE48" s="242">
        <f t="shared" si="55"/>
        <v>0</v>
      </c>
      <c r="CF48" s="242">
        <f t="shared" si="55"/>
        <v>6000</v>
      </c>
      <c r="CG48" s="242">
        <f t="shared" si="55"/>
        <v>6000</v>
      </c>
      <c r="CH48" s="242">
        <f t="shared" si="55"/>
        <v>12000</v>
      </c>
      <c r="CI48" s="242">
        <f t="shared" si="55"/>
        <v>0</v>
      </c>
      <c r="CJ48" s="242">
        <f t="shared" si="55"/>
        <v>6000</v>
      </c>
      <c r="CK48" s="242">
        <f t="shared" si="55"/>
        <v>6000</v>
      </c>
      <c r="CL48" s="242">
        <f t="shared" ref="CL48" si="56">SUM(CL47)</f>
        <v>0</v>
      </c>
      <c r="CM48" s="242">
        <f t="shared" ref="CM48" si="57">SUM(CM47)</f>
        <v>0</v>
      </c>
      <c r="CN48" s="242">
        <f t="shared" ref="CN48" si="58">SUM(CN47)</f>
        <v>6000</v>
      </c>
      <c r="CO48" s="242">
        <f t="shared" ref="CO48" si="59">SUM(CO47)</f>
        <v>6000</v>
      </c>
      <c r="CP48" s="242">
        <f t="shared" ref="CP48" si="60">SUM(CP47)</f>
        <v>6000</v>
      </c>
      <c r="CQ48" s="242">
        <f t="shared" ref="CQ48" si="61">SUM(CQ47)</f>
        <v>0</v>
      </c>
      <c r="CR48" s="242">
        <f t="shared" ref="CR48" si="62">SUM(CR47)</f>
        <v>0</v>
      </c>
      <c r="CS48" s="242">
        <f t="shared" ref="CS48" si="63">SUM(CS47)</f>
        <v>6000</v>
      </c>
      <c r="CT48" s="242">
        <f t="shared" ref="CT48" si="64">SUM(CT47)</f>
        <v>0</v>
      </c>
      <c r="CU48" s="242">
        <f t="shared" ref="CU48" si="65">SUM(CU47)</f>
        <v>12000</v>
      </c>
      <c r="CV48" s="242">
        <f t="shared" ref="CV48" si="66">SUM(CV47)</f>
        <v>0</v>
      </c>
      <c r="CW48" s="242">
        <f t="shared" ref="CW48" si="67">SUM(CW47)</f>
        <v>6000</v>
      </c>
      <c r="CX48" s="242">
        <f t="shared" ref="CX48" si="68">SUM(CX47)</f>
        <v>6000</v>
      </c>
      <c r="CY48" s="242">
        <f t="shared" ref="CY48" si="69">SUM(CY47)</f>
        <v>6000</v>
      </c>
      <c r="CZ48" s="242">
        <f t="shared" ref="CZ48" si="70">SUM(CZ47)</f>
        <v>0</v>
      </c>
      <c r="DA48" s="242">
        <f t="shared" ref="DA48" si="71">SUM(DA47)</f>
        <v>0</v>
      </c>
    </row>
    <row r="49" spans="1:105">
      <c r="A49" s="311"/>
      <c r="B49" s="17" t="s">
        <v>184</v>
      </c>
      <c r="C49" s="12"/>
      <c r="D49" s="261"/>
      <c r="E49" s="250">
        <f t="shared" ref="E49:BP49" si="72">E25+E38+E46+E48</f>
        <v>1329000</v>
      </c>
      <c r="F49" s="250">
        <f t="shared" ref="F49" si="73">F25+F38+F46+F48</f>
        <v>4687000</v>
      </c>
      <c r="G49" s="250">
        <f t="shared" si="72"/>
        <v>1710000</v>
      </c>
      <c r="H49" s="250">
        <f t="shared" si="72"/>
        <v>2343000</v>
      </c>
      <c r="I49" s="250">
        <f t="shared" si="72"/>
        <v>2837000</v>
      </c>
      <c r="J49" s="250">
        <f t="shared" si="72"/>
        <v>954000</v>
      </c>
      <c r="K49" s="250">
        <f t="shared" si="72"/>
        <v>950000</v>
      </c>
      <c r="L49" s="250">
        <f t="shared" si="72"/>
        <v>1869000</v>
      </c>
      <c r="M49" s="250">
        <f t="shared" si="72"/>
        <v>1551000</v>
      </c>
      <c r="N49" s="250">
        <f t="shared" si="72"/>
        <v>879000</v>
      </c>
      <c r="O49" s="250">
        <f t="shared" si="72"/>
        <v>2036000</v>
      </c>
      <c r="P49" s="250">
        <f t="shared" si="72"/>
        <v>772000</v>
      </c>
      <c r="Q49" s="250">
        <f t="shared" si="72"/>
        <v>2743000</v>
      </c>
      <c r="R49" s="250">
        <f t="shared" si="72"/>
        <v>1785000</v>
      </c>
      <c r="S49" s="250">
        <f t="shared" si="72"/>
        <v>845000</v>
      </c>
      <c r="T49" s="250">
        <f t="shared" si="72"/>
        <v>785000</v>
      </c>
      <c r="U49" s="250">
        <f t="shared" si="72"/>
        <v>1270000</v>
      </c>
      <c r="V49" s="250">
        <f t="shared" si="72"/>
        <v>2909000</v>
      </c>
      <c r="W49" s="250">
        <f t="shared" si="72"/>
        <v>2162000</v>
      </c>
      <c r="X49" s="250">
        <f t="shared" si="72"/>
        <v>1596000</v>
      </c>
      <c r="Y49" s="250">
        <f t="shared" si="72"/>
        <v>1387000</v>
      </c>
      <c r="Z49" s="250">
        <f t="shared" si="72"/>
        <v>798000</v>
      </c>
      <c r="AA49" s="250">
        <f t="shared" si="72"/>
        <v>1426000</v>
      </c>
      <c r="AB49" s="250">
        <f t="shared" si="72"/>
        <v>1496000</v>
      </c>
      <c r="AC49" s="250">
        <f t="shared" si="72"/>
        <v>1318000</v>
      </c>
      <c r="AD49" s="250">
        <f t="shared" si="72"/>
        <v>1243000</v>
      </c>
      <c r="AE49" s="250">
        <f t="shared" si="72"/>
        <v>844000</v>
      </c>
      <c r="AF49" s="250">
        <f t="shared" si="72"/>
        <v>875000</v>
      </c>
      <c r="AG49" s="250">
        <f t="shared" si="72"/>
        <v>991000</v>
      </c>
      <c r="AH49" s="250">
        <f t="shared" si="72"/>
        <v>1347000</v>
      </c>
      <c r="AI49" s="250">
        <f t="shared" si="72"/>
        <v>888000</v>
      </c>
      <c r="AJ49" s="250">
        <f t="shared" si="72"/>
        <v>798000</v>
      </c>
      <c r="AK49" s="250">
        <f t="shared" si="72"/>
        <v>2248000</v>
      </c>
      <c r="AL49" s="250">
        <f t="shared" si="72"/>
        <v>1378000</v>
      </c>
      <c r="AM49" s="250">
        <f t="shared" si="72"/>
        <v>669000</v>
      </c>
      <c r="AN49" s="250">
        <f t="shared" si="72"/>
        <v>840000</v>
      </c>
      <c r="AO49" s="250">
        <f t="shared" si="72"/>
        <v>1383000</v>
      </c>
      <c r="AP49" s="250">
        <f t="shared" si="72"/>
        <v>843000</v>
      </c>
      <c r="AQ49" s="250">
        <f t="shared" si="72"/>
        <v>1659000</v>
      </c>
      <c r="AR49" s="250">
        <f t="shared" si="72"/>
        <v>1670000</v>
      </c>
      <c r="AS49" s="250">
        <f t="shared" si="72"/>
        <v>1437000</v>
      </c>
      <c r="AT49" s="250">
        <f t="shared" si="72"/>
        <v>2540000</v>
      </c>
      <c r="AU49" s="250">
        <f t="shared" si="72"/>
        <v>1098000</v>
      </c>
      <c r="AV49" s="250">
        <f t="shared" si="72"/>
        <v>816000</v>
      </c>
      <c r="AW49" s="250">
        <f t="shared" si="72"/>
        <v>718000</v>
      </c>
      <c r="AX49" s="250">
        <f t="shared" si="72"/>
        <v>826000</v>
      </c>
      <c r="AY49" s="250">
        <f t="shared" si="72"/>
        <v>882000</v>
      </c>
      <c r="AZ49" s="250">
        <f t="shared" si="72"/>
        <v>790000</v>
      </c>
      <c r="BA49" s="250">
        <f t="shared" si="72"/>
        <v>1492000</v>
      </c>
      <c r="BB49" s="250">
        <f t="shared" si="72"/>
        <v>823000</v>
      </c>
      <c r="BC49" s="250">
        <f t="shared" si="72"/>
        <v>826000</v>
      </c>
      <c r="BD49" s="250">
        <f t="shared" si="72"/>
        <v>1492000</v>
      </c>
      <c r="BE49" s="250">
        <f t="shared" si="72"/>
        <v>3461000</v>
      </c>
      <c r="BF49" s="250">
        <f t="shared" si="72"/>
        <v>899000</v>
      </c>
      <c r="BG49" s="250">
        <f t="shared" si="72"/>
        <v>1426000</v>
      </c>
      <c r="BH49" s="250">
        <f t="shared" si="72"/>
        <v>1062000</v>
      </c>
      <c r="BI49" s="250">
        <f t="shared" si="72"/>
        <v>843000</v>
      </c>
      <c r="BJ49" s="250">
        <f t="shared" si="72"/>
        <v>1725000</v>
      </c>
      <c r="BK49" s="250">
        <f t="shared" si="72"/>
        <v>733000</v>
      </c>
      <c r="BL49" s="250">
        <f t="shared" si="72"/>
        <v>1449000</v>
      </c>
      <c r="BM49" s="250">
        <f t="shared" si="72"/>
        <v>1444000</v>
      </c>
      <c r="BN49" s="250">
        <f t="shared" si="72"/>
        <v>842000</v>
      </c>
      <c r="BO49" s="250">
        <f t="shared" si="72"/>
        <v>785000</v>
      </c>
      <c r="BP49" s="250">
        <f t="shared" si="72"/>
        <v>829000</v>
      </c>
      <c r="BQ49" s="250">
        <f t="shared" ref="BQ49:CK49" si="74">BQ25+BQ38+BQ46+BQ48</f>
        <v>1801000</v>
      </c>
      <c r="BR49" s="250">
        <f t="shared" si="74"/>
        <v>732000</v>
      </c>
      <c r="BS49" s="250">
        <f t="shared" si="74"/>
        <v>1119000</v>
      </c>
      <c r="BT49" s="250">
        <f t="shared" si="74"/>
        <v>849000</v>
      </c>
      <c r="BU49" s="250">
        <f t="shared" si="74"/>
        <v>1333000</v>
      </c>
      <c r="BV49" s="250">
        <f t="shared" si="74"/>
        <v>828000</v>
      </c>
      <c r="BW49" s="250">
        <f t="shared" si="74"/>
        <v>779000</v>
      </c>
      <c r="BX49" s="250">
        <f t="shared" si="74"/>
        <v>1429000</v>
      </c>
      <c r="BY49" s="250">
        <f t="shared" si="74"/>
        <v>1024000</v>
      </c>
      <c r="BZ49" s="250">
        <f t="shared" si="74"/>
        <v>931000</v>
      </c>
      <c r="CA49" s="250">
        <f t="shared" si="74"/>
        <v>1591000</v>
      </c>
      <c r="CB49" s="250">
        <f t="shared" si="74"/>
        <v>1003000</v>
      </c>
      <c r="CC49" s="250">
        <f t="shared" si="74"/>
        <v>813000</v>
      </c>
      <c r="CD49" s="250">
        <f t="shared" si="74"/>
        <v>860000</v>
      </c>
      <c r="CE49" s="250">
        <f t="shared" si="74"/>
        <v>804000</v>
      </c>
      <c r="CF49" s="250">
        <f t="shared" si="74"/>
        <v>1723000</v>
      </c>
      <c r="CG49" s="250">
        <f t="shared" si="74"/>
        <v>1030000</v>
      </c>
      <c r="CH49" s="250">
        <f t="shared" si="74"/>
        <v>776000</v>
      </c>
      <c r="CI49" s="250">
        <f t="shared" si="74"/>
        <v>778000</v>
      </c>
      <c r="CJ49" s="250">
        <f t="shared" si="74"/>
        <v>938000</v>
      </c>
      <c r="CK49" s="250">
        <f t="shared" si="74"/>
        <v>872000</v>
      </c>
      <c r="CL49" s="250">
        <f t="shared" ref="CL49:DA49" si="75">CL25+CL38+CL46+CL48</f>
        <v>872000</v>
      </c>
      <c r="CM49" s="250">
        <f t="shared" si="75"/>
        <v>804000</v>
      </c>
      <c r="CN49" s="250">
        <f t="shared" si="75"/>
        <v>877000</v>
      </c>
      <c r="CO49" s="250">
        <f t="shared" si="75"/>
        <v>952000</v>
      </c>
      <c r="CP49" s="250">
        <f t="shared" si="75"/>
        <v>895000</v>
      </c>
      <c r="CQ49" s="250">
        <f t="shared" si="75"/>
        <v>743000</v>
      </c>
      <c r="CR49" s="250">
        <f t="shared" si="75"/>
        <v>1346000</v>
      </c>
      <c r="CS49" s="250">
        <f t="shared" si="75"/>
        <v>764000</v>
      </c>
      <c r="CT49" s="250">
        <f t="shared" si="75"/>
        <v>1362000</v>
      </c>
      <c r="CU49" s="250">
        <f t="shared" si="75"/>
        <v>1824000</v>
      </c>
      <c r="CV49" s="250">
        <f t="shared" si="75"/>
        <v>844000</v>
      </c>
      <c r="CW49" s="250">
        <f t="shared" si="75"/>
        <v>802000</v>
      </c>
      <c r="CX49" s="250">
        <f t="shared" si="75"/>
        <v>795000</v>
      </c>
      <c r="CY49" s="250">
        <f t="shared" si="75"/>
        <v>838000</v>
      </c>
      <c r="CZ49" s="250">
        <f t="shared" si="75"/>
        <v>2625000</v>
      </c>
      <c r="DA49" s="250">
        <f t="shared" si="75"/>
        <v>1581000</v>
      </c>
    </row>
    <row r="50" spans="1:105">
      <c r="A50" s="359" t="s">
        <v>156</v>
      </c>
      <c r="B50" s="33" t="s">
        <v>157</v>
      </c>
      <c r="C50" s="22">
        <v>113</v>
      </c>
      <c r="D50" s="264"/>
      <c r="E50" s="154">
        <f>HLOOKUP(E1,概算表!$E$13:$DA$78,37,FALSE)</f>
        <v>22598000</v>
      </c>
      <c r="F50" s="154">
        <f>HLOOKUP(F1,概算表!$E$13:$DA$78,37,FALSE)</f>
        <v>108057000</v>
      </c>
      <c r="G50" s="154">
        <f>HLOOKUP(G1,概算表!$E$13:$DA$78,37,FALSE)</f>
        <v>40704000</v>
      </c>
      <c r="H50" s="154">
        <f>HLOOKUP(H1,概算表!$E$13:$DA$78,37,FALSE)</f>
        <v>31483000</v>
      </c>
      <c r="I50" s="154">
        <f>HLOOKUP(I1,概算表!$E$13:$DA$78,37,FALSE)</f>
        <v>63853000</v>
      </c>
      <c r="J50" s="154">
        <f>HLOOKUP(J1,概算表!$E$13:$DA$78,37,FALSE)</f>
        <v>12874000</v>
      </c>
      <c r="K50" s="154">
        <f>HLOOKUP(K1,概算表!$E$13:$DA$78,37,FALSE)</f>
        <v>12894000</v>
      </c>
      <c r="L50" s="154">
        <f>HLOOKUP(L1,概算表!$E$13:$DA$78,37,FALSE)</f>
        <v>28891000</v>
      </c>
      <c r="M50" s="154">
        <f>HLOOKUP(M1,概算表!$E$13:$DA$78,37,FALSE)</f>
        <v>37038000</v>
      </c>
      <c r="N50" s="154">
        <f>HLOOKUP(N1,概算表!$E$13:$DA$78,37,FALSE)</f>
        <v>13552000</v>
      </c>
      <c r="O50" s="154">
        <f>HLOOKUP(O1,概算表!$E$13:$DA$78,37,FALSE)</f>
        <v>43833000</v>
      </c>
      <c r="P50" s="154">
        <f>HLOOKUP(P1,概算表!$E$13:$DA$78,37,FALSE)</f>
        <v>12585000</v>
      </c>
      <c r="Q50" s="154">
        <f>HLOOKUP(Q1,概算表!$E$13:$DA$78,37,FALSE)</f>
        <v>26417000</v>
      </c>
      <c r="R50" s="154">
        <f>HLOOKUP(R1,概算表!$E$13:$DA$78,37,FALSE)</f>
        <v>41464000</v>
      </c>
      <c r="S50" s="154">
        <f>HLOOKUP(S1,概算表!$E$13:$DA$78,37,FALSE)</f>
        <v>13563000</v>
      </c>
      <c r="T50" s="154">
        <f>HLOOKUP(T1,概算表!$E$13:$DA$78,37,FALSE)</f>
        <v>12133000</v>
      </c>
      <c r="U50" s="154">
        <f>HLOOKUP(U1,概算表!$E$13:$DA$78,37,FALSE)</f>
        <v>24633000</v>
      </c>
      <c r="V50" s="154">
        <f>HLOOKUP(V1,概算表!$E$13:$DA$78,37,FALSE)</f>
        <v>72095000</v>
      </c>
      <c r="W50" s="154">
        <f>HLOOKUP(W1,概算表!$E$13:$DA$78,37,FALSE)</f>
        <v>55958000</v>
      </c>
      <c r="X50" s="154">
        <f>HLOOKUP(X1,概算表!$E$13:$DA$78,37,FALSE)</f>
        <v>13595000</v>
      </c>
      <c r="Y50" s="154">
        <f>HLOOKUP(Y1,概算表!$E$13:$DA$78,37,FALSE)</f>
        <v>27148000</v>
      </c>
      <c r="Z50" s="154">
        <f>HLOOKUP(Z1,概算表!$E$13:$DA$78,37,FALSE)</f>
        <v>13265000</v>
      </c>
      <c r="AA50" s="154">
        <f>HLOOKUP(AA1,概算表!$E$13:$DA$78,37,FALSE)</f>
        <v>25733000</v>
      </c>
      <c r="AB50" s="154">
        <f>HLOOKUP(AB1,概算表!$E$13:$DA$78,37,FALSE)</f>
        <v>30705000</v>
      </c>
      <c r="AC50" s="154">
        <f>HLOOKUP(AC1,概算表!$E$13:$DA$78,37,FALSE)</f>
        <v>12733000</v>
      </c>
      <c r="AD50" s="154">
        <f>HLOOKUP(AD1,概算表!$E$13:$DA$78,37,FALSE)</f>
        <v>17018000</v>
      </c>
      <c r="AE50" s="154">
        <f>HLOOKUP(AE1,概算表!$E$13:$DA$78,37,FALSE)</f>
        <v>13122000</v>
      </c>
      <c r="AF50" s="154">
        <f>HLOOKUP(AF1,概算表!$E$13:$DA$78,37,FALSE)</f>
        <v>12714000</v>
      </c>
      <c r="AG50" s="154">
        <f>HLOOKUP(AG1,概算表!$E$13:$DA$78,37,FALSE)</f>
        <v>13790000</v>
      </c>
      <c r="AH50" s="154">
        <f>HLOOKUP(AH1,概算表!$E$13:$DA$78,37,FALSE)</f>
        <v>10731000</v>
      </c>
      <c r="AI50" s="154">
        <f>HLOOKUP(AI1,概算表!$E$13:$DA$78,37,FALSE)</f>
        <v>12651000</v>
      </c>
      <c r="AJ50" s="154">
        <f>HLOOKUP(AJ1,概算表!$E$13:$DA$78,37,FALSE)</f>
        <v>10649000</v>
      </c>
      <c r="AK50" s="154">
        <f>HLOOKUP(AK1,概算表!$E$13:$DA$78,37,FALSE)</f>
        <v>22260000</v>
      </c>
      <c r="AL50" s="154">
        <f>HLOOKUP(AL1,概算表!$E$13:$DA$78,37,FALSE)</f>
        <v>11179000</v>
      </c>
      <c r="AM50" s="154">
        <f>HLOOKUP(AM1,概算表!$E$13:$DA$78,37,FALSE)</f>
        <v>10105000</v>
      </c>
      <c r="AN50" s="154">
        <f>HLOOKUP(AN1,概算表!$E$13:$DA$78,37,FALSE)</f>
        <v>13498000</v>
      </c>
      <c r="AO50" s="154">
        <f>HLOOKUP(AO1,概算表!$E$13:$DA$78,37,FALSE)</f>
        <v>11962000</v>
      </c>
      <c r="AP50" s="154">
        <f>HLOOKUP(AP1,概算表!$E$13:$DA$78,37,FALSE)</f>
        <v>12880000</v>
      </c>
      <c r="AQ50" s="154">
        <f>HLOOKUP(AQ1,概算表!$E$13:$DA$78,37,FALSE)</f>
        <v>16429000</v>
      </c>
      <c r="AR50" s="154">
        <f>HLOOKUP(AR1,概算表!$E$13:$DA$78,37,FALSE)</f>
        <v>12865000</v>
      </c>
      <c r="AS50" s="154">
        <f>HLOOKUP(AS1,概算表!$E$13:$DA$78,37,FALSE)</f>
        <v>13406000</v>
      </c>
      <c r="AT50" s="154">
        <f>HLOOKUP(AT1,概算表!$E$13:$DA$78,37,FALSE)</f>
        <v>26477000</v>
      </c>
      <c r="AU50" s="154">
        <f>HLOOKUP(AU1,概算表!$E$13:$DA$78,37,FALSE)</f>
        <v>10708000</v>
      </c>
      <c r="AV50" s="154">
        <f>HLOOKUP(AV1,概算表!$E$13:$DA$78,37,FALSE)</f>
        <v>9147000</v>
      </c>
      <c r="AW50" s="154">
        <f>HLOOKUP(AW1,概算表!$E$13:$DA$78,37,FALSE)</f>
        <v>9058000</v>
      </c>
      <c r="AX50" s="154">
        <f>HLOOKUP(AX1,概算表!$E$13:$DA$78,37,FALSE)</f>
        <v>11222000</v>
      </c>
      <c r="AY50" s="154">
        <f>HLOOKUP(AY1,概算表!$E$13:$DA$78,37,FALSE)</f>
        <v>12420000</v>
      </c>
      <c r="AZ50" s="154">
        <f>HLOOKUP(AZ1,概算表!$E$13:$DA$78,37,FALSE)</f>
        <v>10761000</v>
      </c>
      <c r="BA50" s="154">
        <f>HLOOKUP(BA1,概算表!$E$13:$DA$78,37,FALSE)</f>
        <v>12409000</v>
      </c>
      <c r="BB50" s="154">
        <f>HLOOKUP(BB1,概算表!$E$13:$DA$78,37,FALSE)</f>
        <v>9401000</v>
      </c>
      <c r="BC50" s="154">
        <f>HLOOKUP(BC1,概算表!$E$13:$DA$78,37,FALSE)</f>
        <v>10163000</v>
      </c>
      <c r="BD50" s="154">
        <f>HLOOKUP(BD1,概算表!$E$13:$DA$78,37,FALSE)</f>
        <v>10218000</v>
      </c>
      <c r="BE50" s="154">
        <f>HLOOKUP(BE1,概算表!$E$13:$DA$78,37,FALSE)</f>
        <v>39368000</v>
      </c>
      <c r="BF50" s="154">
        <f>HLOOKUP(BF1,概算表!$E$13:$DA$78,37,FALSE)</f>
        <v>12228000</v>
      </c>
      <c r="BG50" s="154">
        <f>HLOOKUP(BG1,概算表!$E$13:$DA$78,37,FALSE)</f>
        <v>11490000</v>
      </c>
      <c r="BH50" s="154">
        <f>HLOOKUP(BH1,概算表!$E$13:$DA$78,37,FALSE)</f>
        <v>9639000</v>
      </c>
      <c r="BI50" s="154">
        <f>HLOOKUP(BI1,概算表!$E$13:$DA$78,37,FALSE)</f>
        <v>9979000</v>
      </c>
      <c r="BJ50" s="154">
        <f>HLOOKUP(BJ1,概算表!$E$13:$DA$78,37,FALSE)</f>
        <v>10218000</v>
      </c>
      <c r="BK50" s="154">
        <f>HLOOKUP(BK1,概算表!$E$13:$DA$78,37,FALSE)</f>
        <v>8955000</v>
      </c>
      <c r="BL50" s="154">
        <f>HLOOKUP(BL1,概算表!$E$13:$DA$78,37,FALSE)</f>
        <v>26733000</v>
      </c>
      <c r="BM50" s="154">
        <f>HLOOKUP(BM1,概算表!$E$13:$DA$78,37,FALSE)</f>
        <v>9114000</v>
      </c>
      <c r="BN50" s="154">
        <f>HLOOKUP(BN1,概算表!$E$13:$DA$78,37,FALSE)</f>
        <v>11349000</v>
      </c>
      <c r="BO50" s="154">
        <f>HLOOKUP(BO1,概算表!$E$13:$DA$78,37,FALSE)</f>
        <v>12181000</v>
      </c>
      <c r="BP50" s="154">
        <f>HLOOKUP(BP1,概算表!$E$13:$DA$78,37,FALSE)</f>
        <v>10977000</v>
      </c>
      <c r="BQ50" s="154">
        <f>HLOOKUP(BQ1,概算表!$E$13:$DA$78,37,FALSE)</f>
        <v>14737000</v>
      </c>
      <c r="BR50" s="154">
        <f>HLOOKUP(BR1,概算表!$E$13:$DA$78,37,FALSE)</f>
        <v>9593000</v>
      </c>
      <c r="BS50" s="154">
        <f>HLOOKUP(BS1,概算表!$E$13:$DA$78,37,FALSE)</f>
        <v>9874000</v>
      </c>
      <c r="BT50" s="154">
        <f>HLOOKUP(BT1,概算表!$E$13:$DA$78,37,FALSE)</f>
        <v>11150000</v>
      </c>
      <c r="BU50" s="154">
        <f>HLOOKUP(BU1,概算表!$E$13:$DA$78,37,FALSE)</f>
        <v>10174000</v>
      </c>
      <c r="BV50" s="154">
        <f>HLOOKUP(BV1,概算表!$E$13:$DA$78,37,FALSE)</f>
        <v>10663000</v>
      </c>
      <c r="BW50" s="154">
        <f>HLOOKUP(BW1,概算表!$E$13:$DA$78,37,FALSE)</f>
        <v>10311000</v>
      </c>
      <c r="BX50" s="154">
        <f>HLOOKUP(BX1,概算表!$E$13:$DA$78,37,FALSE)</f>
        <v>10487000</v>
      </c>
      <c r="BY50" s="154">
        <f>HLOOKUP(BY1,概算表!$E$13:$DA$78,37,FALSE)</f>
        <v>16074000</v>
      </c>
      <c r="BZ50" s="154">
        <f>HLOOKUP(BZ1,概算表!$E$13:$DA$78,37,FALSE)</f>
        <v>14155000</v>
      </c>
      <c r="CA50" s="154">
        <f>HLOOKUP(CA1,概算表!$E$13:$DA$78,37,FALSE)</f>
        <v>14056000</v>
      </c>
      <c r="CB50" s="154">
        <f>HLOOKUP(CB1,概算表!$E$13:$DA$78,37,FALSE)</f>
        <v>12179000</v>
      </c>
      <c r="CC50" s="154">
        <f>HLOOKUP(CC1,概算表!$E$13:$DA$78,37,FALSE)</f>
        <v>14062000</v>
      </c>
      <c r="CD50" s="154">
        <f>HLOOKUP(CD1,概算表!$E$13:$DA$78,37,FALSE)</f>
        <v>14120000</v>
      </c>
      <c r="CE50" s="154">
        <f>HLOOKUP(CE1,概算表!$E$13:$DA$78,37,FALSE)</f>
        <v>14944000</v>
      </c>
      <c r="CF50" s="154">
        <f>HLOOKUP(CF1,概算表!$E$13:$DA$78,37,FALSE)</f>
        <v>15102000</v>
      </c>
      <c r="CG50" s="154">
        <f>HLOOKUP(CG1,概算表!$E$13:$DA$78,37,FALSE)</f>
        <v>14114000</v>
      </c>
      <c r="CH50" s="154">
        <f>HLOOKUP(CH1,概算表!$E$13:$DA$78,37,FALSE)</f>
        <v>14785000</v>
      </c>
      <c r="CI50" s="154">
        <f>HLOOKUP(CI1,概算表!$E$13:$DA$78,37,FALSE)</f>
        <v>13581000</v>
      </c>
      <c r="CJ50" s="154">
        <f>HLOOKUP(CJ1,概算表!$E$13:$DA$78,37,FALSE)</f>
        <v>17310000</v>
      </c>
      <c r="CK50" s="154">
        <f>HLOOKUP(CK1,概算表!$E$13:$DA$78,37,FALSE)</f>
        <v>14023000</v>
      </c>
      <c r="CL50" s="154">
        <f>HLOOKUP(CL1,概算表!$E$13:$DA$78,37,FALSE)</f>
        <v>15491000</v>
      </c>
      <c r="CM50" s="154">
        <f>HLOOKUP(CM1,概算表!$E$13:$DA$78,37,FALSE)</f>
        <v>12473000</v>
      </c>
      <c r="CN50" s="154">
        <f>HLOOKUP(CN1,概算表!$E$13:$DA$78,37,FALSE)</f>
        <v>13794000</v>
      </c>
      <c r="CO50" s="154">
        <f>HLOOKUP(CO1,概算表!$E$13:$DA$78,37,FALSE)</f>
        <v>15416000</v>
      </c>
      <c r="CP50" s="154">
        <f>HLOOKUP(CP1,概算表!$E$13:$DA$78,37,FALSE)</f>
        <v>14642000</v>
      </c>
      <c r="CQ50" s="154">
        <f>HLOOKUP(CQ1,概算表!$E$13:$DA$78,37,FALSE)</f>
        <v>12075000</v>
      </c>
      <c r="CR50" s="154">
        <f>HLOOKUP(CR1,概算表!$E$13:$DA$78,37,FALSE)</f>
        <v>13813000</v>
      </c>
      <c r="CS50" s="154">
        <f>HLOOKUP(CS1,概算表!$E$13:$DA$78,37,FALSE)</f>
        <v>12465000</v>
      </c>
      <c r="CT50" s="154">
        <f>HLOOKUP(CT1,概算表!$E$13:$DA$78,37,FALSE)</f>
        <v>12513000</v>
      </c>
      <c r="CU50" s="154">
        <f>HLOOKUP(CU1,概算表!$E$13:$DA$78,37,FALSE)</f>
        <v>12993000</v>
      </c>
      <c r="CV50" s="154">
        <f>HLOOKUP(CV1,概算表!$E$13:$DA$78,37,FALSE)</f>
        <v>11944000</v>
      </c>
      <c r="CW50" s="154">
        <f>HLOOKUP(CW1,概算表!$E$13:$DA$78,37,FALSE)</f>
        <v>10266000</v>
      </c>
      <c r="CX50" s="154">
        <f>HLOOKUP(CX1,概算表!$E$13:$DA$78,37,FALSE)</f>
        <v>11554000</v>
      </c>
      <c r="CY50" s="154">
        <f>HLOOKUP(CY1,概算表!$E$13:$DA$78,37,FALSE)</f>
        <v>10508000</v>
      </c>
      <c r="CZ50" s="154">
        <f>HLOOKUP(CZ1,概算表!$E$13:$DA$78,37,FALSE)</f>
        <v>42093000</v>
      </c>
      <c r="DA50" s="154">
        <f>HLOOKUP(DA1,概算表!$E$13:$DA$78,37,FALSE)</f>
        <v>12146000</v>
      </c>
    </row>
    <row r="51" spans="1:105">
      <c r="A51" s="359"/>
      <c r="B51" s="33" t="s">
        <v>747</v>
      </c>
      <c r="C51" s="22">
        <v>114</v>
      </c>
      <c r="D51" s="264"/>
      <c r="E51" s="154">
        <f>HLOOKUP(E1,概算表!$E$13:$DA$78,38,FALSE)</f>
        <v>0</v>
      </c>
      <c r="F51" s="154">
        <f>HLOOKUP(F1,概算表!$E$13:$DA$78,38,FALSE)</f>
        <v>1171000</v>
      </c>
      <c r="G51" s="154">
        <f>HLOOKUP(G1,概算表!$E$13:$DA$78,38,FALSE)</f>
        <v>781000</v>
      </c>
      <c r="H51" s="154">
        <f>HLOOKUP(H1,概算表!$E$13:$DA$78,38,FALSE)</f>
        <v>0</v>
      </c>
      <c r="I51" s="154">
        <f>HLOOKUP(I1,概算表!$E$13:$DA$78,38,FALSE)</f>
        <v>390000</v>
      </c>
      <c r="J51" s="154">
        <f>HLOOKUP(J1,概算表!$E$13:$DA$78,38,FALSE)</f>
        <v>0</v>
      </c>
      <c r="K51" s="154">
        <f>HLOOKUP(K1,概算表!$E$13:$DA$78,38,FALSE)</f>
        <v>390000</v>
      </c>
      <c r="L51" s="154">
        <f>HLOOKUP(L1,概算表!$E$13:$DA$78,38,FALSE)</f>
        <v>390000</v>
      </c>
      <c r="M51" s="154">
        <f>HLOOKUP(M1,概算表!$E$13:$DA$78,38,FALSE)</f>
        <v>0</v>
      </c>
      <c r="N51" s="154">
        <f>HLOOKUP(N1,概算表!$E$13:$DA$78,38,FALSE)</f>
        <v>0</v>
      </c>
      <c r="O51" s="154">
        <f>HLOOKUP(O1,概算表!$E$13:$DA$78,38,FALSE)</f>
        <v>781000</v>
      </c>
      <c r="P51" s="154">
        <f>HLOOKUP(P1,概算表!$E$13:$DA$78,38,FALSE)</f>
        <v>390000</v>
      </c>
      <c r="Q51" s="154">
        <f>HLOOKUP(Q1,概算表!$E$13:$DA$78,38,FALSE)</f>
        <v>0</v>
      </c>
      <c r="R51" s="154">
        <f>HLOOKUP(R1,概算表!$E$13:$DA$78,38,FALSE)</f>
        <v>0</v>
      </c>
      <c r="S51" s="154">
        <f>HLOOKUP(S1,概算表!$E$13:$DA$78,38,FALSE)</f>
        <v>390000</v>
      </c>
      <c r="T51" s="154">
        <f>HLOOKUP(T1,概算表!$E$13:$DA$78,38,FALSE)</f>
        <v>781000</v>
      </c>
      <c r="U51" s="154">
        <f>HLOOKUP(U1,概算表!$E$13:$DA$78,38,FALSE)</f>
        <v>390000</v>
      </c>
      <c r="V51" s="154">
        <f>HLOOKUP(V1,概算表!$E$13:$DA$78,38,FALSE)</f>
        <v>390000</v>
      </c>
      <c r="W51" s="154">
        <f>HLOOKUP(W1,概算表!$E$13:$DA$78,38,FALSE)</f>
        <v>781000</v>
      </c>
      <c r="X51" s="154">
        <f>HLOOKUP(X1,概算表!$E$13:$DA$78,38,FALSE)</f>
        <v>0</v>
      </c>
      <c r="Y51" s="154">
        <f>HLOOKUP(Y1,概算表!$E$13:$DA$78,38,FALSE)</f>
        <v>0</v>
      </c>
      <c r="Z51" s="154">
        <f>HLOOKUP(Z1,概算表!$E$13:$DA$78,38,FALSE)</f>
        <v>781000</v>
      </c>
      <c r="AA51" s="154">
        <f>HLOOKUP(AA1,概算表!$E$13:$DA$78,38,FALSE)</f>
        <v>0</v>
      </c>
      <c r="AB51" s="154">
        <f>HLOOKUP(AB1,概算表!$E$13:$DA$78,38,FALSE)</f>
        <v>390000</v>
      </c>
      <c r="AC51" s="154">
        <f>HLOOKUP(AC1,概算表!$E$13:$DA$78,38,FALSE)</f>
        <v>781000</v>
      </c>
      <c r="AD51" s="154">
        <f>HLOOKUP(AD1,概算表!$E$13:$DA$78,38,FALSE)</f>
        <v>0</v>
      </c>
      <c r="AE51" s="154">
        <f>HLOOKUP(AE1,概算表!$E$13:$DA$78,38,FALSE)</f>
        <v>0</v>
      </c>
      <c r="AF51" s="154">
        <f>HLOOKUP(AF1,概算表!$E$13:$DA$78,38,FALSE)</f>
        <v>0</v>
      </c>
      <c r="AG51" s="154">
        <f>HLOOKUP(AG1,概算表!$E$13:$DA$78,38,FALSE)</f>
        <v>0</v>
      </c>
      <c r="AH51" s="154">
        <f>HLOOKUP(AH1,概算表!$E$13:$DA$78,38,FALSE)</f>
        <v>390000</v>
      </c>
      <c r="AI51" s="154">
        <f>HLOOKUP(AI1,概算表!$E$13:$DA$78,38,FALSE)</f>
        <v>0</v>
      </c>
      <c r="AJ51" s="154">
        <f>HLOOKUP(AJ1,概算表!$E$13:$DA$78,38,FALSE)</f>
        <v>0</v>
      </c>
      <c r="AK51" s="154">
        <f>HLOOKUP(AK1,概算表!$E$13:$DA$78,38,FALSE)</f>
        <v>0</v>
      </c>
      <c r="AL51" s="154">
        <f>HLOOKUP(AL1,概算表!$E$13:$DA$78,38,FALSE)</f>
        <v>390000</v>
      </c>
      <c r="AM51" s="154">
        <f>HLOOKUP(AM1,概算表!$E$13:$DA$78,38,FALSE)</f>
        <v>0</v>
      </c>
      <c r="AN51" s="154">
        <f>HLOOKUP(AN1,概算表!$E$13:$DA$78,38,FALSE)</f>
        <v>0</v>
      </c>
      <c r="AO51" s="154">
        <f>HLOOKUP(AO1,概算表!$E$13:$DA$78,38,FALSE)</f>
        <v>0</v>
      </c>
      <c r="AP51" s="154">
        <f>HLOOKUP(AP1,概算表!$E$13:$DA$78,38,FALSE)</f>
        <v>781000</v>
      </c>
      <c r="AQ51" s="154">
        <f>HLOOKUP(AQ1,概算表!$E$13:$DA$78,38,FALSE)</f>
        <v>390000</v>
      </c>
      <c r="AR51" s="154">
        <f>HLOOKUP(AR1,概算表!$E$13:$DA$78,38,FALSE)</f>
        <v>390000</v>
      </c>
      <c r="AS51" s="154">
        <f>HLOOKUP(AS1,概算表!$E$13:$DA$78,38,FALSE)</f>
        <v>390000</v>
      </c>
      <c r="AT51" s="154">
        <f>HLOOKUP(AT1,概算表!$E$13:$DA$78,38,FALSE)</f>
        <v>0</v>
      </c>
      <c r="AU51" s="154">
        <f>HLOOKUP(AU1,概算表!$E$13:$DA$78,38,FALSE)</f>
        <v>0</v>
      </c>
      <c r="AV51" s="154">
        <f>HLOOKUP(AV1,概算表!$E$13:$DA$78,38,FALSE)</f>
        <v>0</v>
      </c>
      <c r="AW51" s="154">
        <f>HLOOKUP(AW1,概算表!$E$13:$DA$78,38,FALSE)</f>
        <v>0</v>
      </c>
      <c r="AX51" s="154">
        <f>HLOOKUP(AX1,概算表!$E$13:$DA$78,38,FALSE)</f>
        <v>464000</v>
      </c>
      <c r="AY51" s="154">
        <f>HLOOKUP(AY1,概算表!$E$13:$DA$78,38,FALSE)</f>
        <v>0</v>
      </c>
      <c r="AZ51" s="154">
        <f>HLOOKUP(AZ1,概算表!$E$13:$DA$78,38,FALSE)</f>
        <v>390000</v>
      </c>
      <c r="BA51" s="154">
        <f>HLOOKUP(BA1,概算表!$E$13:$DA$78,38,FALSE)</f>
        <v>0</v>
      </c>
      <c r="BB51" s="154">
        <f>HLOOKUP(BB1,概算表!$E$13:$DA$78,38,FALSE)</f>
        <v>0</v>
      </c>
      <c r="BC51" s="154">
        <f>HLOOKUP(BC1,概算表!$E$13:$DA$78,38,FALSE)</f>
        <v>0</v>
      </c>
      <c r="BD51" s="154">
        <f>HLOOKUP(BD1,概算表!$E$13:$DA$78,38,FALSE)</f>
        <v>0</v>
      </c>
      <c r="BE51" s="154">
        <f>HLOOKUP(BE1,概算表!$E$13:$DA$78,38,FALSE)</f>
        <v>781000</v>
      </c>
      <c r="BF51" s="154">
        <f>HLOOKUP(BF1,概算表!$E$13:$DA$78,38,FALSE)</f>
        <v>390000</v>
      </c>
      <c r="BG51" s="154">
        <f>HLOOKUP(BG1,概算表!$E$13:$DA$78,38,FALSE)</f>
        <v>0</v>
      </c>
      <c r="BH51" s="154">
        <f>HLOOKUP(BH1,概算表!$E$13:$DA$78,38,FALSE)</f>
        <v>0</v>
      </c>
      <c r="BI51" s="154">
        <f>HLOOKUP(BI1,概算表!$E$13:$DA$78,38,FALSE)</f>
        <v>0</v>
      </c>
      <c r="BJ51" s="154">
        <f>HLOOKUP(BJ1,概算表!$E$13:$DA$78,38,FALSE)</f>
        <v>0</v>
      </c>
      <c r="BK51" s="154">
        <f>HLOOKUP(BK1,概算表!$E$13:$DA$78,38,FALSE)</f>
        <v>390000</v>
      </c>
      <c r="BL51" s="154">
        <f>HLOOKUP(BL1,概算表!$E$13:$DA$78,38,FALSE)</f>
        <v>390000</v>
      </c>
      <c r="BM51" s="154">
        <f>HLOOKUP(BM1,概算表!$E$13:$DA$78,38,FALSE)</f>
        <v>0</v>
      </c>
      <c r="BN51" s="154">
        <f>HLOOKUP(BN1,概算表!$E$13:$DA$78,38,FALSE)</f>
        <v>0</v>
      </c>
      <c r="BO51" s="154">
        <f>HLOOKUP(BO1,概算表!$E$13:$DA$78,38,FALSE)</f>
        <v>390000</v>
      </c>
      <c r="BP51" s="154">
        <f>HLOOKUP(BP1,概算表!$E$13:$DA$78,38,FALSE)</f>
        <v>0</v>
      </c>
      <c r="BQ51" s="154">
        <f>HLOOKUP(BQ1,概算表!$E$13:$DA$78,38,FALSE)</f>
        <v>0</v>
      </c>
      <c r="BR51" s="154">
        <f>HLOOKUP(BR1,概算表!$E$13:$DA$78,38,FALSE)</f>
        <v>390000</v>
      </c>
      <c r="BS51" s="154">
        <f>HLOOKUP(BS1,概算表!$E$13:$DA$78,38,FALSE)</f>
        <v>0</v>
      </c>
      <c r="BT51" s="154">
        <f>HLOOKUP(BT1,概算表!$E$13:$DA$78,38,FALSE)</f>
        <v>0</v>
      </c>
      <c r="BU51" s="154">
        <f>HLOOKUP(BU1,概算表!$E$13:$DA$78,38,FALSE)</f>
        <v>390000</v>
      </c>
      <c r="BV51" s="154">
        <f>HLOOKUP(BV1,概算表!$E$13:$DA$78,38,FALSE)</f>
        <v>390000</v>
      </c>
      <c r="BW51" s="154">
        <f>HLOOKUP(BW1,概算表!$E$13:$DA$78,38,FALSE)</f>
        <v>390000</v>
      </c>
      <c r="BX51" s="154">
        <f>HLOOKUP(BX1,概算表!$E$13:$DA$78,38,FALSE)</f>
        <v>0</v>
      </c>
      <c r="BY51" s="154">
        <f>HLOOKUP(BY1,概算表!$E$13:$DA$78,38,FALSE)</f>
        <v>0</v>
      </c>
      <c r="BZ51" s="154">
        <f>HLOOKUP(BZ1,概算表!$E$13:$DA$78,38,FALSE)</f>
        <v>0</v>
      </c>
      <c r="CA51" s="154">
        <f>HLOOKUP(CA1,概算表!$E$13:$DA$78,38,FALSE)</f>
        <v>390000</v>
      </c>
      <c r="CB51" s="154">
        <f>HLOOKUP(CB1,概算表!$E$13:$DA$78,38,FALSE)</f>
        <v>0</v>
      </c>
      <c r="CC51" s="154">
        <f>HLOOKUP(CC1,概算表!$E$13:$DA$78,38,FALSE)</f>
        <v>0</v>
      </c>
      <c r="CD51" s="154">
        <f>HLOOKUP(CD1,概算表!$E$13:$DA$78,38,FALSE)</f>
        <v>0</v>
      </c>
      <c r="CE51" s="154">
        <f>HLOOKUP(CE1,概算表!$E$13:$DA$78,38,FALSE)</f>
        <v>439000</v>
      </c>
      <c r="CF51" s="154">
        <f>HLOOKUP(CF1,概算表!$E$13:$DA$78,38,FALSE)</f>
        <v>390000</v>
      </c>
      <c r="CG51" s="154">
        <f>HLOOKUP(CG1,概算表!$E$13:$DA$78,38,FALSE)</f>
        <v>0</v>
      </c>
      <c r="CH51" s="154">
        <f>HLOOKUP(CH1,概算表!$E$13:$DA$78,38,FALSE)</f>
        <v>0</v>
      </c>
      <c r="CI51" s="154">
        <f>HLOOKUP(CI1,概算表!$E$13:$DA$78,38,FALSE)</f>
        <v>439000</v>
      </c>
      <c r="CJ51" s="154">
        <f>HLOOKUP(CJ1,概算表!$E$13:$DA$78,38,FALSE)</f>
        <v>390000</v>
      </c>
      <c r="CK51" s="154">
        <f>HLOOKUP(CK1,概算表!$E$13:$DA$78,38,FALSE)</f>
        <v>0</v>
      </c>
      <c r="CL51" s="154">
        <f>HLOOKUP(CL1,概算表!$E$13:$DA$78,38,FALSE)</f>
        <v>0</v>
      </c>
      <c r="CM51" s="154">
        <f>HLOOKUP(CM1,概算表!$E$13:$DA$78,38,FALSE)</f>
        <v>0</v>
      </c>
      <c r="CN51" s="154">
        <f>HLOOKUP(CN1,概算表!$E$13:$DA$78,38,FALSE)</f>
        <v>0</v>
      </c>
      <c r="CO51" s="154">
        <f>HLOOKUP(CO1,概算表!$E$13:$DA$78,38,FALSE)</f>
        <v>0</v>
      </c>
      <c r="CP51" s="154">
        <f>HLOOKUP(CP1,概算表!$E$13:$DA$78,38,FALSE)</f>
        <v>0</v>
      </c>
      <c r="CQ51" s="154">
        <f>HLOOKUP(CQ1,概算表!$E$13:$DA$78,38,FALSE)</f>
        <v>439000</v>
      </c>
      <c r="CR51" s="154">
        <f>HLOOKUP(CR1,概算表!$E$13:$DA$78,38,FALSE)</f>
        <v>390000</v>
      </c>
      <c r="CS51" s="154">
        <f>HLOOKUP(CS1,概算表!$E$13:$DA$78,38,FALSE)</f>
        <v>0</v>
      </c>
      <c r="CT51" s="154">
        <f>HLOOKUP(CT1,概算表!$E$13:$DA$78,38,FALSE)</f>
        <v>439000</v>
      </c>
      <c r="CU51" s="154">
        <f>HLOOKUP(CU1,概算表!$E$13:$DA$78,38,FALSE)</f>
        <v>0</v>
      </c>
      <c r="CV51" s="154">
        <f>HLOOKUP(CV1,概算表!$E$13:$DA$78,38,FALSE)</f>
        <v>439000</v>
      </c>
      <c r="CW51" s="154">
        <f>HLOOKUP(CW1,概算表!$E$13:$DA$78,38,FALSE)</f>
        <v>0</v>
      </c>
      <c r="CX51" s="154">
        <f>HLOOKUP(CX1,概算表!$E$13:$DA$78,38,FALSE)</f>
        <v>390000</v>
      </c>
      <c r="CY51" s="154">
        <f>HLOOKUP(CY1,概算表!$E$13:$DA$78,38,FALSE)</f>
        <v>0</v>
      </c>
      <c r="CZ51" s="154">
        <f>HLOOKUP(CZ1,概算表!$E$13:$DA$78,38,FALSE)</f>
        <v>390000</v>
      </c>
      <c r="DA51" s="154">
        <f>HLOOKUP(DA1,概算表!$E$13:$DA$78,38,FALSE)</f>
        <v>464000</v>
      </c>
    </row>
    <row r="52" spans="1:105">
      <c r="A52" s="359"/>
      <c r="B52" s="33" t="s">
        <v>158</v>
      </c>
      <c r="C52" s="22">
        <v>114</v>
      </c>
      <c r="D52" s="264"/>
      <c r="E52" s="154">
        <f>HLOOKUP(E1,概算表!$E$13:$DA$78,39,FALSE)</f>
        <v>3024000</v>
      </c>
      <c r="F52" s="154">
        <f>HLOOKUP(F1,概算表!$E$13:$DA$78,39,FALSE)</f>
        <v>4708000</v>
      </c>
      <c r="G52" s="154">
        <f>HLOOKUP(G1,概算表!$E$13:$DA$78,39,FALSE)</f>
        <v>4245000</v>
      </c>
      <c r="H52" s="154">
        <f>HLOOKUP(H1,概算表!$E$13:$DA$78,39,FALSE)</f>
        <v>2994000</v>
      </c>
      <c r="I52" s="154">
        <f>HLOOKUP(I1,概算表!$E$13:$DA$78,39,FALSE)</f>
        <v>0</v>
      </c>
      <c r="J52" s="154">
        <f>HLOOKUP(J1,概算表!$E$13:$DA$78,39,FALSE)</f>
        <v>1162000</v>
      </c>
      <c r="K52" s="154">
        <f>HLOOKUP(K1,概算表!$E$13:$DA$78,39,FALSE)</f>
        <v>0</v>
      </c>
      <c r="L52" s="154">
        <f>HLOOKUP(L1,概算表!$E$13:$DA$78,39,FALSE)</f>
        <v>1162000</v>
      </c>
      <c r="M52" s="154">
        <f>HLOOKUP(M1,概算表!$E$13:$DA$78,39,FALSE)</f>
        <v>1743000</v>
      </c>
      <c r="N52" s="154">
        <f>HLOOKUP(N1,概算表!$E$13:$DA$78,39,FALSE)</f>
        <v>1162000</v>
      </c>
      <c r="O52" s="154">
        <f>HLOOKUP(O1,概算表!$E$13:$DA$78,39,FALSE)</f>
        <v>1743000</v>
      </c>
      <c r="P52" s="154">
        <f>HLOOKUP(P1,概算表!$E$13:$DA$78,39,FALSE)</f>
        <v>1191000</v>
      </c>
      <c r="Q52" s="154">
        <f>HLOOKUP(Q1,概算表!$E$13:$DA$78,39,FALSE)</f>
        <v>1773000</v>
      </c>
      <c r="R52" s="154">
        <f>HLOOKUP(R1,概算表!$E$13:$DA$78,39,FALSE)</f>
        <v>2413000</v>
      </c>
      <c r="S52" s="154">
        <f>HLOOKUP(S1,概算表!$E$13:$DA$78,39,FALSE)</f>
        <v>1191000</v>
      </c>
      <c r="T52" s="154">
        <f>HLOOKUP(T1,概算表!$E$13:$DA$78,39,FALSE)</f>
        <v>0</v>
      </c>
      <c r="U52" s="154">
        <f>HLOOKUP(U1,概算表!$E$13:$DA$78,39,FALSE)</f>
        <v>2413000</v>
      </c>
      <c r="V52" s="154">
        <f>HLOOKUP(V1,概算表!$E$13:$DA$78,39,FALSE)</f>
        <v>1743000</v>
      </c>
      <c r="W52" s="154">
        <f>HLOOKUP(W1,概算表!$E$13:$DA$78,39,FALSE)</f>
        <v>2354000</v>
      </c>
      <c r="X52" s="154">
        <f>HLOOKUP(X1,概算表!$E$13:$DA$78,39,FALSE)</f>
        <v>2413000</v>
      </c>
      <c r="Y52" s="154">
        <f>HLOOKUP(Y1,概算表!$E$13:$DA$78,39,FALSE)</f>
        <v>1162000</v>
      </c>
      <c r="Z52" s="154">
        <f>HLOOKUP(Z1,概算表!$E$13:$DA$78,39,FALSE)</f>
        <v>581000</v>
      </c>
      <c r="AA52" s="154">
        <f>HLOOKUP(AA1,概算表!$E$13:$DA$78,39,FALSE)</f>
        <v>2965000</v>
      </c>
      <c r="AB52" s="154">
        <f>HLOOKUP(AB1,概算表!$E$13:$DA$78,39,FALSE)</f>
        <v>1773000</v>
      </c>
      <c r="AC52" s="154">
        <f>HLOOKUP(AC1,概算表!$E$13:$DA$78,39,FALSE)</f>
        <v>0</v>
      </c>
      <c r="AD52" s="154">
        <f>HLOOKUP(AD1,概算表!$E$13:$DA$78,39,FALSE)</f>
        <v>581000</v>
      </c>
      <c r="AE52" s="154">
        <f>HLOOKUP(AE1,概算表!$E$13:$DA$78,39,FALSE)</f>
        <v>0</v>
      </c>
      <c r="AF52" s="154">
        <f>HLOOKUP(AF1,概算表!$E$13:$DA$78,39,FALSE)</f>
        <v>1191000</v>
      </c>
      <c r="AG52" s="154">
        <f>HLOOKUP(AG1,概算表!$E$13:$DA$78,39,FALSE)</f>
        <v>1191000</v>
      </c>
      <c r="AH52" s="154">
        <f>HLOOKUP(AH1,概算表!$E$13:$DA$78,39,FALSE)</f>
        <v>0</v>
      </c>
      <c r="AI52" s="154">
        <f>HLOOKUP(AI1,概算表!$E$13:$DA$78,39,FALSE)</f>
        <v>581000</v>
      </c>
      <c r="AJ52" s="154">
        <f>HLOOKUP(AJ1,概算表!$E$13:$DA$78,39,FALSE)</f>
        <v>0</v>
      </c>
      <c r="AK52" s="154">
        <f>HLOOKUP(AK1,概算表!$E$13:$DA$78,39,FALSE)</f>
        <v>581000</v>
      </c>
      <c r="AL52" s="154">
        <f>HLOOKUP(AL1,概算表!$E$13:$DA$78,39,FALSE)</f>
        <v>1191000</v>
      </c>
      <c r="AM52" s="154">
        <f>HLOOKUP(AM1,概算表!$E$13:$DA$78,39,FALSE)</f>
        <v>1191000</v>
      </c>
      <c r="AN52" s="154">
        <f>HLOOKUP(AN1,概算表!$E$13:$DA$78,39,FALSE)</f>
        <v>581000</v>
      </c>
      <c r="AO52" s="154">
        <f>HLOOKUP(AO1,概算表!$E$13:$DA$78,39,FALSE)</f>
        <v>0</v>
      </c>
      <c r="AP52" s="154">
        <f>HLOOKUP(AP1,概算表!$E$13:$DA$78,39,FALSE)</f>
        <v>0</v>
      </c>
      <c r="AQ52" s="154">
        <f>HLOOKUP(AQ1,概算表!$E$13:$DA$78,39,FALSE)</f>
        <v>1162000</v>
      </c>
      <c r="AR52" s="154">
        <f>HLOOKUP(AR1,概算表!$E$13:$DA$78,39,FALSE)</f>
        <v>1191000</v>
      </c>
      <c r="AS52" s="154">
        <f>HLOOKUP(AS1,概算表!$E$13:$DA$78,39,FALSE)</f>
        <v>1773000</v>
      </c>
      <c r="AT52" s="154">
        <f>HLOOKUP(AT1,概算表!$E$13:$DA$78,39,FALSE)</f>
        <v>1162000</v>
      </c>
      <c r="AU52" s="154">
        <f>HLOOKUP(AU1,概算表!$E$13:$DA$78,39,FALSE)</f>
        <v>1191000</v>
      </c>
      <c r="AV52" s="154">
        <f>HLOOKUP(AV1,概算表!$E$13:$DA$78,39,FALSE)</f>
        <v>0</v>
      </c>
      <c r="AW52" s="154">
        <f>HLOOKUP(AW1,概算表!$E$13:$DA$78,39,FALSE)</f>
        <v>0</v>
      </c>
      <c r="AX52" s="154">
        <f>HLOOKUP(AX1,概算表!$E$13:$DA$78,39,FALSE)</f>
        <v>581000</v>
      </c>
      <c r="AY52" s="154">
        <f>HLOOKUP(AY1,概算表!$E$13:$DA$78,39,FALSE)</f>
        <v>1162000</v>
      </c>
      <c r="AZ52" s="154">
        <f>HLOOKUP(AZ1,概算表!$E$13:$DA$78,39,FALSE)</f>
        <v>1191000</v>
      </c>
      <c r="BA52" s="154">
        <f>HLOOKUP(BA1,概算表!$E$13:$DA$78,39,FALSE)</f>
        <v>1162000</v>
      </c>
      <c r="BB52" s="154">
        <f>HLOOKUP(BB1,概算表!$E$13:$DA$78,39,FALSE)</f>
        <v>0</v>
      </c>
      <c r="BC52" s="154">
        <f>HLOOKUP(BC1,概算表!$E$13:$DA$78,39,FALSE)</f>
        <v>581000</v>
      </c>
      <c r="BD52" s="154">
        <f>HLOOKUP(BD1,概算表!$E$13:$DA$78,39,FALSE)</f>
        <v>581000</v>
      </c>
      <c r="BE52" s="154">
        <f>HLOOKUP(BE1,概算表!$E$13:$DA$78,39,FALSE)</f>
        <v>1191000</v>
      </c>
      <c r="BF52" s="154">
        <f>HLOOKUP(BF1,概算表!$E$13:$DA$78,39,FALSE)</f>
        <v>1191000</v>
      </c>
      <c r="BG52" s="154">
        <f>HLOOKUP(BG1,概算表!$E$13:$DA$78,39,FALSE)</f>
        <v>581000</v>
      </c>
      <c r="BH52" s="154">
        <f>HLOOKUP(BH1,概算表!$E$13:$DA$78,39,FALSE)</f>
        <v>0</v>
      </c>
      <c r="BI52" s="154">
        <f>HLOOKUP(BI1,概算表!$E$13:$DA$78,39,FALSE)</f>
        <v>1191000</v>
      </c>
      <c r="BJ52" s="154">
        <f>HLOOKUP(BJ1,概算表!$E$13:$DA$78,39,FALSE)</f>
        <v>1162000</v>
      </c>
      <c r="BK52" s="154">
        <f>HLOOKUP(BK1,概算表!$E$13:$DA$78,39,FALSE)</f>
        <v>0</v>
      </c>
      <c r="BL52" s="154">
        <f>HLOOKUP(BL1,概算表!$E$13:$DA$78,39,FALSE)</f>
        <v>2965000</v>
      </c>
      <c r="BM52" s="154">
        <f>HLOOKUP(BM1,概算表!$E$13:$DA$78,39,FALSE)</f>
        <v>1162000</v>
      </c>
      <c r="BN52" s="154">
        <f>HLOOKUP(BN1,概算表!$E$13:$DA$78,39,FALSE)</f>
        <v>1191000</v>
      </c>
      <c r="BO52" s="154">
        <f>HLOOKUP(BO1,概算表!$E$13:$DA$78,39,FALSE)</f>
        <v>1162000</v>
      </c>
      <c r="BP52" s="154">
        <f>HLOOKUP(BP1,概算表!$E$13:$DA$78,39,FALSE)</f>
        <v>1191000</v>
      </c>
      <c r="BQ52" s="154">
        <f>HLOOKUP(BQ1,概算表!$E$13:$DA$78,39,FALSE)</f>
        <v>1162000</v>
      </c>
      <c r="BR52" s="154">
        <f>HLOOKUP(BR1,概算表!$E$13:$DA$78,39,FALSE)</f>
        <v>0</v>
      </c>
      <c r="BS52" s="154">
        <f>HLOOKUP(BS1,概算表!$E$13:$DA$78,39,FALSE)</f>
        <v>581000</v>
      </c>
      <c r="BT52" s="154">
        <f>HLOOKUP(BT1,概算表!$E$13:$DA$78,39,FALSE)</f>
        <v>581000</v>
      </c>
      <c r="BU52" s="154">
        <f>HLOOKUP(BU1,概算表!$E$13:$DA$78,39,FALSE)</f>
        <v>1162000</v>
      </c>
      <c r="BV52" s="154">
        <f>HLOOKUP(BV1,概算表!$E$13:$DA$78,39,FALSE)</f>
        <v>1191000</v>
      </c>
      <c r="BW52" s="154">
        <f>HLOOKUP(BW1,概算表!$E$13:$DA$78,39,FALSE)</f>
        <v>581000</v>
      </c>
      <c r="BX52" s="154">
        <f>HLOOKUP(BX1,概算表!$E$13:$DA$78,39,FALSE)</f>
        <v>0</v>
      </c>
      <c r="BY52" s="154">
        <f>HLOOKUP(BY1,概算表!$E$13:$DA$78,39,FALSE)</f>
        <v>1191000</v>
      </c>
      <c r="BZ52" s="154">
        <f>HLOOKUP(BZ1,概算表!$E$13:$DA$78,39,FALSE)</f>
        <v>1191000</v>
      </c>
      <c r="CA52" s="154">
        <f>HLOOKUP(CA1,概算表!$E$13:$DA$78,39,FALSE)</f>
        <v>1162000</v>
      </c>
      <c r="CB52" s="154">
        <f>HLOOKUP(CB1,概算表!$E$13:$DA$78,39,FALSE)</f>
        <v>0</v>
      </c>
      <c r="CC52" s="154">
        <f>HLOOKUP(CC1,概算表!$E$13:$DA$78,39,FALSE)</f>
        <v>1191000</v>
      </c>
      <c r="CD52" s="154">
        <f>HLOOKUP(CD1,概算表!$E$13:$DA$78,39,FALSE)</f>
        <v>1191000</v>
      </c>
      <c r="CE52" s="154">
        <f>HLOOKUP(CE1,概算表!$E$13:$DA$78,39,FALSE)</f>
        <v>1191000</v>
      </c>
      <c r="CF52" s="154">
        <f>HLOOKUP(CF1,概算表!$E$13:$DA$78,39,FALSE)</f>
        <v>581000</v>
      </c>
      <c r="CG52" s="154">
        <f>HLOOKUP(CG1,概算表!$E$13:$DA$78,39,FALSE)</f>
        <v>0</v>
      </c>
      <c r="CH52" s="154">
        <f>HLOOKUP(CH1,概算表!$E$13:$DA$78,39,FALSE)</f>
        <v>581000</v>
      </c>
      <c r="CI52" s="154">
        <f>HLOOKUP(CI1,概算表!$E$13:$DA$78,39,FALSE)</f>
        <v>0</v>
      </c>
      <c r="CJ52" s="154">
        <f>HLOOKUP(CJ1,概算表!$E$13:$DA$78,39,FALSE)</f>
        <v>0</v>
      </c>
      <c r="CK52" s="154">
        <f>HLOOKUP(CK1,概算表!$E$13:$DA$78,39,FALSE)</f>
        <v>1191000</v>
      </c>
      <c r="CL52" s="154">
        <f>HLOOKUP(CL1,概算表!$E$13:$DA$78,39,FALSE)</f>
        <v>1191000</v>
      </c>
      <c r="CM52" s="154">
        <f>HLOOKUP(CM1,概算表!$E$13:$DA$78,39,FALSE)</f>
        <v>0</v>
      </c>
      <c r="CN52" s="154">
        <f>HLOOKUP(CN1,概算表!$E$13:$DA$78,39,FALSE)</f>
        <v>1162000</v>
      </c>
      <c r="CO52" s="154">
        <f>HLOOKUP(CO1,概算表!$E$13:$DA$78,39,FALSE)</f>
        <v>1162000</v>
      </c>
      <c r="CP52" s="154">
        <f>HLOOKUP(CP1,概算表!$E$13:$DA$78,39,FALSE)</f>
        <v>1162000</v>
      </c>
      <c r="CQ52" s="154">
        <f>HLOOKUP(CQ1,概算表!$E$13:$DA$78,39,FALSE)</f>
        <v>0</v>
      </c>
      <c r="CR52" s="154">
        <f>HLOOKUP(CR1,概算表!$E$13:$DA$78,39,FALSE)</f>
        <v>581000</v>
      </c>
      <c r="CS52" s="154">
        <f>HLOOKUP(CS1,概算表!$E$13:$DA$78,39,FALSE)</f>
        <v>581000</v>
      </c>
      <c r="CT52" s="154">
        <f>HLOOKUP(CT1,概算表!$E$13:$DA$78,39,FALSE)</f>
        <v>1162000</v>
      </c>
      <c r="CU52" s="154">
        <f>HLOOKUP(CU1,概算表!$E$13:$DA$78,39,FALSE)</f>
        <v>1191000</v>
      </c>
      <c r="CV52" s="154">
        <f>HLOOKUP(CV1,概算表!$E$13:$DA$78,39,FALSE)</f>
        <v>0</v>
      </c>
      <c r="CW52" s="154">
        <f>HLOOKUP(CW1,概算表!$E$13:$DA$78,39,FALSE)</f>
        <v>0</v>
      </c>
      <c r="CX52" s="154">
        <f>HLOOKUP(CX1,概算表!$E$13:$DA$78,39,FALSE)</f>
        <v>0</v>
      </c>
      <c r="CY52" s="154">
        <f>HLOOKUP(CY1,概算表!$E$13:$DA$78,39,FALSE)</f>
        <v>0</v>
      </c>
      <c r="CZ52" s="154">
        <f>HLOOKUP(CZ1,概算表!$E$13:$DA$78,39,FALSE)</f>
        <v>2324000</v>
      </c>
      <c r="DA52" s="154">
        <f>HLOOKUP(DA1,概算表!$E$13:$DA$78,39,FALSE)</f>
        <v>0</v>
      </c>
    </row>
    <row r="53" spans="1:105" ht="33">
      <c r="A53" s="359"/>
      <c r="B53" s="33" t="s">
        <v>159</v>
      </c>
      <c r="C53" s="22">
        <v>114</v>
      </c>
      <c r="D53" s="264"/>
      <c r="E53" s="154">
        <f>HLOOKUP(E1,概算表!$E$13:$DA$78,40,FALSE)</f>
        <v>675000</v>
      </c>
      <c r="F53" s="154">
        <f>HLOOKUP(F1,概算表!$E$13:$DA$78,40,FALSE)</f>
        <v>1012000</v>
      </c>
      <c r="G53" s="154">
        <f>HLOOKUP(G1,概算表!$E$13:$DA$78,40,FALSE)</f>
        <v>557000</v>
      </c>
      <c r="H53" s="154">
        <f>HLOOKUP(H1,概算表!$E$13:$DA$78,40,FALSE)</f>
        <v>337000</v>
      </c>
      <c r="I53" s="154">
        <f>HLOOKUP(I1,概算表!$E$13:$DA$78,40,FALSE)</f>
        <v>0</v>
      </c>
      <c r="J53" s="154">
        <f>HLOOKUP(J1,概算表!$E$13:$DA$78,40,FALSE)</f>
        <v>220000</v>
      </c>
      <c r="K53" s="154">
        <f>HLOOKUP(K1,概算表!$E$13:$DA$78,40,FALSE)</f>
        <v>0</v>
      </c>
      <c r="L53" s="154">
        <f>HLOOKUP(L1,概算表!$E$13:$DA$78,40,FALSE)</f>
        <v>337000</v>
      </c>
      <c r="M53" s="154">
        <f>HLOOKUP(M1,概算表!$E$13:$DA$78,40,FALSE)</f>
        <v>337000</v>
      </c>
      <c r="N53" s="154">
        <f>HLOOKUP(N1,概算表!$E$13:$DA$78,40,FALSE)</f>
        <v>220000</v>
      </c>
      <c r="O53" s="154">
        <f>HLOOKUP(O1,概算表!$E$13:$DA$78,40,FALSE)</f>
        <v>337000</v>
      </c>
      <c r="P53" s="154">
        <f>HLOOKUP(P1,概算表!$E$13:$DA$78,40,FALSE)</f>
        <v>220000</v>
      </c>
      <c r="Q53" s="154">
        <f>HLOOKUP(Q1,概算表!$E$13:$DA$78,40,FALSE)</f>
        <v>220000</v>
      </c>
      <c r="R53" s="154">
        <f>HLOOKUP(R1,概算表!$E$13:$DA$78,40,FALSE)</f>
        <v>337000</v>
      </c>
      <c r="S53" s="154">
        <f>HLOOKUP(S1,概算表!$E$13:$DA$78,40,FALSE)</f>
        <v>220000</v>
      </c>
      <c r="T53" s="154">
        <f>HLOOKUP(T1,概算表!$E$13:$DA$78,40,FALSE)</f>
        <v>0</v>
      </c>
      <c r="U53" s="154">
        <f>HLOOKUP(U1,概算表!$E$13:$DA$78,40,FALSE)</f>
        <v>337000</v>
      </c>
      <c r="V53" s="154">
        <f>HLOOKUP(V1,概算表!$E$13:$DA$78,40,FALSE)</f>
        <v>220000</v>
      </c>
      <c r="W53" s="154">
        <f>HLOOKUP(W1,概算表!$E$13:$DA$78,40,FALSE)</f>
        <v>337000</v>
      </c>
      <c r="X53" s="154">
        <f>HLOOKUP(X1,概算表!$E$13:$DA$78,40,FALSE)</f>
        <v>337000</v>
      </c>
      <c r="Y53" s="154">
        <f>HLOOKUP(Y1,概算表!$E$13:$DA$78,40,FALSE)</f>
        <v>220000</v>
      </c>
      <c r="Z53" s="154">
        <f>HLOOKUP(Z1,概算表!$E$13:$DA$78,40,FALSE)</f>
        <v>220000</v>
      </c>
      <c r="AA53" s="154">
        <f>HLOOKUP(AA1,概算表!$E$13:$DA$78,40,FALSE)</f>
        <v>337000</v>
      </c>
      <c r="AB53" s="154">
        <f>HLOOKUP(AB1,概算表!$E$13:$DA$78,40,FALSE)</f>
        <v>337000</v>
      </c>
      <c r="AC53" s="154">
        <f>HLOOKUP(AC1,概算表!$E$13:$DA$78,40,FALSE)</f>
        <v>0</v>
      </c>
      <c r="AD53" s="154">
        <f>HLOOKUP(AD1,概算表!$E$13:$DA$78,40,FALSE)</f>
        <v>220000</v>
      </c>
      <c r="AE53" s="154">
        <f>HLOOKUP(AE1,概算表!$E$13:$DA$78,40,FALSE)</f>
        <v>0</v>
      </c>
      <c r="AF53" s="154">
        <f>HLOOKUP(AF1,概算表!$E$13:$DA$78,40,FALSE)</f>
        <v>220000</v>
      </c>
      <c r="AG53" s="154">
        <f>HLOOKUP(AG1,概算表!$E$13:$DA$78,40,FALSE)</f>
        <v>220000</v>
      </c>
      <c r="AH53" s="154">
        <f>HLOOKUP(AH1,概算表!$E$13:$DA$78,40,FALSE)</f>
        <v>0</v>
      </c>
      <c r="AI53" s="154">
        <f>HLOOKUP(AI1,概算表!$E$13:$DA$78,40,FALSE)</f>
        <v>220000</v>
      </c>
      <c r="AJ53" s="154">
        <f>HLOOKUP(AJ1,概算表!$E$13:$DA$78,40,FALSE)</f>
        <v>0</v>
      </c>
      <c r="AK53" s="154">
        <f>HLOOKUP(AK1,概算表!$E$13:$DA$78,40,FALSE)</f>
        <v>220000</v>
      </c>
      <c r="AL53" s="154">
        <f>HLOOKUP(AL1,概算表!$E$13:$DA$78,40,FALSE)</f>
        <v>220000</v>
      </c>
      <c r="AM53" s="154">
        <f>HLOOKUP(AM1,概算表!$E$13:$DA$78,40,FALSE)</f>
        <v>220000</v>
      </c>
      <c r="AN53" s="154">
        <f>HLOOKUP(AN1,概算表!$E$13:$DA$78,40,FALSE)</f>
        <v>220000</v>
      </c>
      <c r="AO53" s="154">
        <f>HLOOKUP(AO1,概算表!$E$13:$DA$78,40,FALSE)</f>
        <v>0</v>
      </c>
      <c r="AP53" s="154">
        <f>HLOOKUP(AP1,概算表!$E$13:$DA$78,40,FALSE)</f>
        <v>0</v>
      </c>
      <c r="AQ53" s="154">
        <f>HLOOKUP(AQ1,概算表!$E$13:$DA$78,40,FALSE)</f>
        <v>220000</v>
      </c>
      <c r="AR53" s="154">
        <f>HLOOKUP(AR1,概算表!$E$13:$DA$78,40,FALSE)</f>
        <v>220000</v>
      </c>
      <c r="AS53" s="154">
        <f>HLOOKUP(AS1,概算表!$E$13:$DA$78,40,FALSE)</f>
        <v>220000</v>
      </c>
      <c r="AT53" s="154">
        <f>HLOOKUP(AT1,概算表!$E$13:$DA$78,40,FALSE)</f>
        <v>220000</v>
      </c>
      <c r="AU53" s="154">
        <f>HLOOKUP(AU1,概算表!$E$13:$DA$78,40,FALSE)</f>
        <v>220000</v>
      </c>
      <c r="AV53" s="154">
        <f>HLOOKUP(AV1,概算表!$E$13:$DA$78,40,FALSE)</f>
        <v>0</v>
      </c>
      <c r="AW53" s="154">
        <f>HLOOKUP(AW1,概算表!$E$13:$DA$78,40,FALSE)</f>
        <v>0</v>
      </c>
      <c r="AX53" s="154">
        <f>HLOOKUP(AX1,概算表!$E$13:$DA$78,40,FALSE)</f>
        <v>220000</v>
      </c>
      <c r="AY53" s="154">
        <f>HLOOKUP(AY1,概算表!$E$13:$DA$78,40,FALSE)</f>
        <v>220000</v>
      </c>
      <c r="AZ53" s="154">
        <f>HLOOKUP(AZ1,概算表!$E$13:$DA$78,40,FALSE)</f>
        <v>220000</v>
      </c>
      <c r="BA53" s="154">
        <f>HLOOKUP(BA1,概算表!$E$13:$DA$78,40,FALSE)</f>
        <v>220000</v>
      </c>
      <c r="BB53" s="154">
        <f>HLOOKUP(BB1,概算表!$E$13:$DA$78,40,FALSE)</f>
        <v>0</v>
      </c>
      <c r="BC53" s="154">
        <f>HLOOKUP(BC1,概算表!$E$13:$DA$78,40,FALSE)</f>
        <v>220000</v>
      </c>
      <c r="BD53" s="154">
        <f>HLOOKUP(BD1,概算表!$E$13:$DA$78,40,FALSE)</f>
        <v>220000</v>
      </c>
      <c r="BE53" s="154">
        <f>HLOOKUP(BE1,概算表!$E$13:$DA$78,40,FALSE)</f>
        <v>337000</v>
      </c>
      <c r="BF53" s="154">
        <f>HLOOKUP(BF1,概算表!$E$13:$DA$78,40,FALSE)</f>
        <v>220000</v>
      </c>
      <c r="BG53" s="154">
        <f>HLOOKUP(BG1,概算表!$E$13:$DA$78,40,FALSE)</f>
        <v>220000</v>
      </c>
      <c r="BH53" s="154">
        <f>HLOOKUP(BH1,概算表!$E$13:$DA$78,40,FALSE)</f>
        <v>0</v>
      </c>
      <c r="BI53" s="154">
        <f>HLOOKUP(BI1,概算表!$E$13:$DA$78,40,FALSE)</f>
        <v>220000</v>
      </c>
      <c r="BJ53" s="154">
        <f>HLOOKUP(BJ1,概算表!$E$13:$DA$78,40,FALSE)</f>
        <v>220000</v>
      </c>
      <c r="BK53" s="154">
        <f>HLOOKUP(BK1,概算表!$E$13:$DA$78,40,FALSE)</f>
        <v>0</v>
      </c>
      <c r="BL53" s="154">
        <f>HLOOKUP(BL1,概算表!$E$13:$DA$78,40,FALSE)</f>
        <v>337000</v>
      </c>
      <c r="BM53" s="154">
        <f>HLOOKUP(BM1,概算表!$E$13:$DA$78,40,FALSE)</f>
        <v>220000</v>
      </c>
      <c r="BN53" s="154">
        <f>HLOOKUP(BN1,概算表!$E$13:$DA$78,40,FALSE)</f>
        <v>220000</v>
      </c>
      <c r="BO53" s="154">
        <f>HLOOKUP(BO1,概算表!$E$13:$DA$78,40,FALSE)</f>
        <v>220000</v>
      </c>
      <c r="BP53" s="154">
        <f>HLOOKUP(BP1,概算表!$E$13:$DA$78,40,FALSE)</f>
        <v>220000</v>
      </c>
      <c r="BQ53" s="154">
        <f>HLOOKUP(BQ1,概算表!$E$13:$DA$78,40,FALSE)</f>
        <v>220000</v>
      </c>
      <c r="BR53" s="154">
        <f>HLOOKUP(BR1,概算表!$E$13:$DA$78,40,FALSE)</f>
        <v>0</v>
      </c>
      <c r="BS53" s="154">
        <f>HLOOKUP(BS1,概算表!$E$13:$DA$78,40,FALSE)</f>
        <v>220000</v>
      </c>
      <c r="BT53" s="154">
        <f>HLOOKUP(BT1,概算表!$E$13:$DA$78,40,FALSE)</f>
        <v>220000</v>
      </c>
      <c r="BU53" s="154">
        <f>HLOOKUP(BU1,概算表!$E$13:$DA$78,40,FALSE)</f>
        <v>220000</v>
      </c>
      <c r="BV53" s="154">
        <f>HLOOKUP(BV1,概算表!$E$13:$DA$78,40,FALSE)</f>
        <v>220000</v>
      </c>
      <c r="BW53" s="154">
        <f>HLOOKUP(BW1,概算表!$E$13:$DA$78,40,FALSE)</f>
        <v>220000</v>
      </c>
      <c r="BX53" s="154">
        <f>HLOOKUP(BX1,概算表!$E$13:$DA$78,40,FALSE)</f>
        <v>0</v>
      </c>
      <c r="BY53" s="154">
        <f>HLOOKUP(BY1,概算表!$E$13:$DA$78,40,FALSE)</f>
        <v>220000</v>
      </c>
      <c r="BZ53" s="154">
        <f>HLOOKUP(BZ1,概算表!$E$13:$DA$78,40,FALSE)</f>
        <v>220000</v>
      </c>
      <c r="CA53" s="154">
        <f>HLOOKUP(CA1,概算表!$E$13:$DA$78,40,FALSE)</f>
        <v>220000</v>
      </c>
      <c r="CB53" s="154">
        <f>HLOOKUP(CB1,概算表!$E$13:$DA$78,40,FALSE)</f>
        <v>0</v>
      </c>
      <c r="CC53" s="154">
        <f>HLOOKUP(CC1,概算表!$E$13:$DA$78,40,FALSE)</f>
        <v>220000</v>
      </c>
      <c r="CD53" s="154">
        <f>HLOOKUP(CD1,概算表!$E$13:$DA$78,40,FALSE)</f>
        <v>220000</v>
      </c>
      <c r="CE53" s="154">
        <f>HLOOKUP(CE1,概算表!$E$13:$DA$78,40,FALSE)</f>
        <v>220000</v>
      </c>
      <c r="CF53" s="154">
        <f>HLOOKUP(CF1,概算表!$E$13:$DA$78,40,FALSE)</f>
        <v>220000</v>
      </c>
      <c r="CG53" s="154">
        <f>HLOOKUP(CG1,概算表!$E$13:$DA$78,40,FALSE)</f>
        <v>0</v>
      </c>
      <c r="CH53" s="154">
        <f>HLOOKUP(CH1,概算表!$E$13:$DA$78,40,FALSE)</f>
        <v>220000</v>
      </c>
      <c r="CI53" s="154">
        <f>HLOOKUP(CI1,概算表!$E$13:$DA$78,40,FALSE)</f>
        <v>0</v>
      </c>
      <c r="CJ53" s="154">
        <f>HLOOKUP(CJ1,概算表!$E$13:$DA$78,40,FALSE)</f>
        <v>0</v>
      </c>
      <c r="CK53" s="154">
        <f>HLOOKUP(CK1,概算表!$E$13:$DA$78,40,FALSE)</f>
        <v>220000</v>
      </c>
      <c r="CL53" s="154">
        <f>HLOOKUP(CL1,概算表!$E$13:$DA$78,40,FALSE)</f>
        <v>220000</v>
      </c>
      <c r="CM53" s="154">
        <f>HLOOKUP(CM1,概算表!$E$13:$DA$78,40,FALSE)</f>
        <v>0</v>
      </c>
      <c r="CN53" s="154">
        <f>HLOOKUP(CN1,概算表!$E$13:$DA$78,40,FALSE)</f>
        <v>220000</v>
      </c>
      <c r="CO53" s="154">
        <f>HLOOKUP(CO1,概算表!$E$13:$DA$78,40,FALSE)</f>
        <v>220000</v>
      </c>
      <c r="CP53" s="154">
        <f>HLOOKUP(CP1,概算表!$E$13:$DA$78,40,FALSE)</f>
        <v>220000</v>
      </c>
      <c r="CQ53" s="154">
        <f>HLOOKUP(CQ1,概算表!$E$13:$DA$78,40,FALSE)</f>
        <v>0</v>
      </c>
      <c r="CR53" s="154">
        <f>HLOOKUP(CR1,概算表!$E$13:$DA$78,40,FALSE)</f>
        <v>220000</v>
      </c>
      <c r="CS53" s="154">
        <f>HLOOKUP(CS1,概算表!$E$13:$DA$78,40,FALSE)</f>
        <v>220000</v>
      </c>
      <c r="CT53" s="154">
        <f>HLOOKUP(CT1,概算表!$E$13:$DA$78,40,FALSE)</f>
        <v>220000</v>
      </c>
      <c r="CU53" s="154">
        <f>HLOOKUP(CU1,概算表!$E$13:$DA$78,40,FALSE)</f>
        <v>220000</v>
      </c>
      <c r="CV53" s="154">
        <f>HLOOKUP(CV1,概算表!$E$13:$DA$78,40,FALSE)</f>
        <v>0</v>
      </c>
      <c r="CW53" s="154">
        <f>HLOOKUP(CW1,概算表!$E$13:$DA$78,40,FALSE)</f>
        <v>0</v>
      </c>
      <c r="CX53" s="154">
        <f>HLOOKUP(CX1,概算表!$E$13:$DA$78,40,FALSE)</f>
        <v>0</v>
      </c>
      <c r="CY53" s="154">
        <f>HLOOKUP(CY1,概算表!$E$13:$DA$78,40,FALSE)</f>
        <v>0</v>
      </c>
      <c r="CZ53" s="154">
        <f>HLOOKUP(CZ1,概算表!$E$13:$DA$78,40,FALSE)</f>
        <v>557000</v>
      </c>
      <c r="DA53" s="154">
        <f>HLOOKUP(DA1,概算表!$E$13:$DA$78,40,FALSE)</f>
        <v>0</v>
      </c>
    </row>
    <row r="54" spans="1:105">
      <c r="A54" s="359"/>
      <c r="B54" s="33" t="s">
        <v>160</v>
      </c>
      <c r="C54" s="22">
        <v>114</v>
      </c>
      <c r="D54" s="264"/>
      <c r="E54" s="154">
        <f>HLOOKUP(E1,概算表!$E$13:$DA$78,41,FALSE)</f>
        <v>0</v>
      </c>
      <c r="F54" s="154">
        <f>HLOOKUP(F1,概算表!$E$13:$DA$78,41,FALSE)</f>
        <v>567000</v>
      </c>
      <c r="G54" s="154">
        <f>HLOOKUP(G1,概算表!$E$13:$DA$78,41,FALSE)</f>
        <v>0</v>
      </c>
      <c r="H54" s="154">
        <f>HLOOKUP(H1,概算表!$E$13:$DA$78,41,FALSE)</f>
        <v>0</v>
      </c>
      <c r="I54" s="154">
        <f>HLOOKUP(I1,概算表!$E$13:$DA$78,41,FALSE)</f>
        <v>0</v>
      </c>
      <c r="J54" s="154">
        <f>HLOOKUP(J1,概算表!$E$13:$DA$78,41,FALSE)</f>
        <v>0</v>
      </c>
      <c r="K54" s="154">
        <f>HLOOKUP(K1,概算表!$E$13:$DA$78,41,FALSE)</f>
        <v>0</v>
      </c>
      <c r="L54" s="154">
        <f>HLOOKUP(L1,概算表!$E$13:$DA$78,41,FALSE)</f>
        <v>0</v>
      </c>
      <c r="M54" s="154">
        <f>HLOOKUP(M1,概算表!$E$13:$DA$78,41,FALSE)</f>
        <v>0</v>
      </c>
      <c r="N54" s="154">
        <f>HLOOKUP(N1,概算表!$E$13:$DA$78,41,FALSE)</f>
        <v>0</v>
      </c>
      <c r="O54" s="154">
        <f>HLOOKUP(O1,概算表!$E$13:$DA$78,41,FALSE)</f>
        <v>0</v>
      </c>
      <c r="P54" s="154">
        <f>HLOOKUP(P1,概算表!$E$13:$DA$78,41,FALSE)</f>
        <v>0</v>
      </c>
      <c r="Q54" s="154">
        <f>HLOOKUP(Q1,概算表!$E$13:$DA$78,41,FALSE)</f>
        <v>0</v>
      </c>
      <c r="R54" s="154">
        <f>HLOOKUP(R1,概算表!$E$13:$DA$78,41,FALSE)</f>
        <v>0</v>
      </c>
      <c r="S54" s="154">
        <f>HLOOKUP(S1,概算表!$E$13:$DA$78,41,FALSE)</f>
        <v>0</v>
      </c>
      <c r="T54" s="154">
        <f>HLOOKUP(T1,概算表!$E$13:$DA$78,41,FALSE)</f>
        <v>0</v>
      </c>
      <c r="U54" s="154">
        <f>HLOOKUP(U1,概算表!$E$13:$DA$78,41,FALSE)</f>
        <v>0</v>
      </c>
      <c r="V54" s="154">
        <f>HLOOKUP(V1,概算表!$E$13:$DA$78,41,FALSE)</f>
        <v>0</v>
      </c>
      <c r="W54" s="154">
        <f>HLOOKUP(W1,概算表!$E$13:$DA$78,41,FALSE)</f>
        <v>0</v>
      </c>
      <c r="X54" s="154">
        <f>HLOOKUP(X1,概算表!$E$13:$DA$78,41,FALSE)</f>
        <v>0</v>
      </c>
      <c r="Y54" s="154">
        <f>HLOOKUP(Y1,概算表!$E$13:$DA$78,41,FALSE)</f>
        <v>0</v>
      </c>
      <c r="Z54" s="154">
        <f>HLOOKUP(Z1,概算表!$E$13:$DA$78,41,FALSE)</f>
        <v>0</v>
      </c>
      <c r="AA54" s="154">
        <f>HLOOKUP(AA1,概算表!$E$13:$DA$78,41,FALSE)</f>
        <v>0</v>
      </c>
      <c r="AB54" s="154">
        <f>HLOOKUP(AB1,概算表!$E$13:$DA$78,41,FALSE)</f>
        <v>0</v>
      </c>
      <c r="AC54" s="154">
        <f>HLOOKUP(AC1,概算表!$E$13:$DA$78,41,FALSE)</f>
        <v>0</v>
      </c>
      <c r="AD54" s="154">
        <f>HLOOKUP(AD1,概算表!$E$13:$DA$78,41,FALSE)</f>
        <v>0</v>
      </c>
      <c r="AE54" s="154">
        <f>HLOOKUP(AE1,概算表!$E$13:$DA$78,41,FALSE)</f>
        <v>0</v>
      </c>
      <c r="AF54" s="154">
        <f>HLOOKUP(AF1,概算表!$E$13:$DA$78,41,FALSE)</f>
        <v>0</v>
      </c>
      <c r="AG54" s="154">
        <f>HLOOKUP(AG1,概算表!$E$13:$DA$78,41,FALSE)</f>
        <v>0</v>
      </c>
      <c r="AH54" s="154">
        <f>HLOOKUP(AH1,概算表!$E$13:$DA$78,41,FALSE)</f>
        <v>0</v>
      </c>
      <c r="AI54" s="154">
        <f>HLOOKUP(AI1,概算表!$E$13:$DA$78,41,FALSE)</f>
        <v>0</v>
      </c>
      <c r="AJ54" s="154">
        <f>HLOOKUP(AJ1,概算表!$E$13:$DA$78,41,FALSE)</f>
        <v>0</v>
      </c>
      <c r="AK54" s="154">
        <f>HLOOKUP(AK1,概算表!$E$13:$DA$78,41,FALSE)</f>
        <v>0</v>
      </c>
      <c r="AL54" s="154">
        <f>HLOOKUP(AL1,概算表!$E$13:$DA$78,41,FALSE)</f>
        <v>0</v>
      </c>
      <c r="AM54" s="154">
        <f>HLOOKUP(AM1,概算表!$E$13:$DA$78,41,FALSE)</f>
        <v>0</v>
      </c>
      <c r="AN54" s="154">
        <f>HLOOKUP(AN1,概算表!$E$13:$DA$78,41,FALSE)</f>
        <v>0</v>
      </c>
      <c r="AO54" s="154">
        <f>HLOOKUP(AO1,概算表!$E$13:$DA$78,41,FALSE)</f>
        <v>0</v>
      </c>
      <c r="AP54" s="154">
        <f>HLOOKUP(AP1,概算表!$E$13:$DA$78,41,FALSE)</f>
        <v>0</v>
      </c>
      <c r="AQ54" s="154">
        <f>HLOOKUP(AQ1,概算表!$E$13:$DA$78,41,FALSE)</f>
        <v>0</v>
      </c>
      <c r="AR54" s="154">
        <f>HLOOKUP(AR1,概算表!$E$13:$DA$78,41,FALSE)</f>
        <v>0</v>
      </c>
      <c r="AS54" s="154">
        <f>HLOOKUP(AS1,概算表!$E$13:$DA$78,41,FALSE)</f>
        <v>0</v>
      </c>
      <c r="AT54" s="154">
        <f>HLOOKUP(AT1,概算表!$E$13:$DA$78,41,FALSE)</f>
        <v>0</v>
      </c>
      <c r="AU54" s="154">
        <f>HLOOKUP(AU1,概算表!$E$13:$DA$78,41,FALSE)</f>
        <v>0</v>
      </c>
      <c r="AV54" s="154">
        <f>HLOOKUP(AV1,概算表!$E$13:$DA$78,41,FALSE)</f>
        <v>0</v>
      </c>
      <c r="AW54" s="154">
        <f>HLOOKUP(AW1,概算表!$E$13:$DA$78,41,FALSE)</f>
        <v>0</v>
      </c>
      <c r="AX54" s="154">
        <f>HLOOKUP(AX1,概算表!$E$13:$DA$78,41,FALSE)</f>
        <v>0</v>
      </c>
      <c r="AY54" s="154">
        <f>HLOOKUP(AY1,概算表!$E$13:$DA$78,41,FALSE)</f>
        <v>0</v>
      </c>
      <c r="AZ54" s="154">
        <f>HLOOKUP(AZ1,概算表!$E$13:$DA$78,41,FALSE)</f>
        <v>0</v>
      </c>
      <c r="BA54" s="154">
        <f>HLOOKUP(BA1,概算表!$E$13:$DA$78,41,FALSE)</f>
        <v>0</v>
      </c>
      <c r="BB54" s="154">
        <f>HLOOKUP(BB1,概算表!$E$13:$DA$78,41,FALSE)</f>
        <v>0</v>
      </c>
      <c r="BC54" s="154">
        <f>HLOOKUP(BC1,概算表!$E$13:$DA$78,41,FALSE)</f>
        <v>0</v>
      </c>
      <c r="BD54" s="154">
        <f>HLOOKUP(BD1,概算表!$E$13:$DA$78,41,FALSE)</f>
        <v>0</v>
      </c>
      <c r="BE54" s="154">
        <f>HLOOKUP(BE1,概算表!$E$13:$DA$78,41,FALSE)</f>
        <v>0</v>
      </c>
      <c r="BF54" s="154">
        <f>HLOOKUP(BF1,概算表!$E$13:$DA$78,41,FALSE)</f>
        <v>0</v>
      </c>
      <c r="BG54" s="154">
        <f>HLOOKUP(BG1,概算表!$E$13:$DA$78,41,FALSE)</f>
        <v>0</v>
      </c>
      <c r="BH54" s="154">
        <f>HLOOKUP(BH1,概算表!$E$13:$DA$78,41,FALSE)</f>
        <v>0</v>
      </c>
      <c r="BI54" s="154">
        <f>HLOOKUP(BI1,概算表!$E$13:$DA$78,41,FALSE)</f>
        <v>0</v>
      </c>
      <c r="BJ54" s="154">
        <f>HLOOKUP(BJ1,概算表!$E$13:$DA$78,41,FALSE)</f>
        <v>0</v>
      </c>
      <c r="BK54" s="154">
        <f>HLOOKUP(BK1,概算表!$E$13:$DA$78,41,FALSE)</f>
        <v>0</v>
      </c>
      <c r="BL54" s="154">
        <f>HLOOKUP(BL1,概算表!$E$13:$DA$78,41,FALSE)</f>
        <v>0</v>
      </c>
      <c r="BM54" s="154">
        <f>HLOOKUP(BM1,概算表!$E$13:$DA$78,41,FALSE)</f>
        <v>0</v>
      </c>
      <c r="BN54" s="154">
        <f>HLOOKUP(BN1,概算表!$E$13:$DA$78,41,FALSE)</f>
        <v>0</v>
      </c>
      <c r="BO54" s="154">
        <f>HLOOKUP(BO1,概算表!$E$13:$DA$78,41,FALSE)</f>
        <v>0</v>
      </c>
      <c r="BP54" s="154">
        <f>HLOOKUP(BP1,概算表!$E$13:$DA$78,41,FALSE)</f>
        <v>0</v>
      </c>
      <c r="BQ54" s="154">
        <f>HLOOKUP(BQ1,概算表!$E$13:$DA$78,41,FALSE)</f>
        <v>0</v>
      </c>
      <c r="BR54" s="154">
        <f>HLOOKUP(BR1,概算表!$E$13:$DA$78,41,FALSE)</f>
        <v>0</v>
      </c>
      <c r="BS54" s="154">
        <f>HLOOKUP(BS1,概算表!$E$13:$DA$78,41,FALSE)</f>
        <v>0</v>
      </c>
      <c r="BT54" s="154">
        <f>HLOOKUP(BT1,概算表!$E$13:$DA$78,41,FALSE)</f>
        <v>0</v>
      </c>
      <c r="BU54" s="154">
        <f>HLOOKUP(BU1,概算表!$E$13:$DA$78,41,FALSE)</f>
        <v>0</v>
      </c>
      <c r="BV54" s="154">
        <f>HLOOKUP(BV1,概算表!$E$13:$DA$78,41,FALSE)</f>
        <v>0</v>
      </c>
      <c r="BW54" s="154">
        <f>HLOOKUP(BW1,概算表!$E$13:$DA$78,41,FALSE)</f>
        <v>0</v>
      </c>
      <c r="BX54" s="154">
        <f>HLOOKUP(BX1,概算表!$E$13:$DA$78,41,FALSE)</f>
        <v>0</v>
      </c>
      <c r="BY54" s="154">
        <f>HLOOKUP(BY1,概算表!$E$13:$DA$78,41,FALSE)</f>
        <v>0</v>
      </c>
      <c r="BZ54" s="154">
        <f>HLOOKUP(BZ1,概算表!$E$13:$DA$78,41,FALSE)</f>
        <v>0</v>
      </c>
      <c r="CA54" s="154">
        <f>HLOOKUP(CA1,概算表!$E$13:$DA$78,41,FALSE)</f>
        <v>0</v>
      </c>
      <c r="CB54" s="154">
        <f>HLOOKUP(CB1,概算表!$E$13:$DA$78,41,FALSE)</f>
        <v>0</v>
      </c>
      <c r="CC54" s="154">
        <f>HLOOKUP(CC1,概算表!$E$13:$DA$78,41,FALSE)</f>
        <v>0</v>
      </c>
      <c r="CD54" s="154">
        <f>HLOOKUP(CD1,概算表!$E$13:$DA$78,41,FALSE)</f>
        <v>0</v>
      </c>
      <c r="CE54" s="154">
        <f>HLOOKUP(CE1,概算表!$E$13:$DA$78,41,FALSE)</f>
        <v>0</v>
      </c>
      <c r="CF54" s="154">
        <f>HLOOKUP(CF1,概算表!$E$13:$DA$78,41,FALSE)</f>
        <v>0</v>
      </c>
      <c r="CG54" s="154">
        <f>HLOOKUP(CG1,概算表!$E$13:$DA$78,41,FALSE)</f>
        <v>0</v>
      </c>
      <c r="CH54" s="154">
        <f>HLOOKUP(CH1,概算表!$E$13:$DA$78,41,FALSE)</f>
        <v>0</v>
      </c>
      <c r="CI54" s="154">
        <f>HLOOKUP(CI1,概算表!$E$13:$DA$78,41,FALSE)</f>
        <v>0</v>
      </c>
      <c r="CJ54" s="154">
        <f>HLOOKUP(CJ1,概算表!$E$13:$DA$78,41,FALSE)</f>
        <v>0</v>
      </c>
      <c r="CK54" s="154">
        <f>HLOOKUP(CK1,概算表!$E$13:$DA$78,41,FALSE)</f>
        <v>0</v>
      </c>
      <c r="CL54" s="154">
        <f>HLOOKUP(CL1,概算表!$E$13:$DA$78,41,FALSE)</f>
        <v>0</v>
      </c>
      <c r="CM54" s="154">
        <f>HLOOKUP(CM1,概算表!$E$13:$DA$78,41,FALSE)</f>
        <v>0</v>
      </c>
      <c r="CN54" s="154">
        <f>HLOOKUP(CN1,概算表!$E$13:$DA$78,41,FALSE)</f>
        <v>0</v>
      </c>
      <c r="CO54" s="154">
        <f>HLOOKUP(CO1,概算表!$E$13:$DA$78,41,FALSE)</f>
        <v>0</v>
      </c>
      <c r="CP54" s="154">
        <f>HLOOKUP(CP1,概算表!$E$13:$DA$78,41,FALSE)</f>
        <v>0</v>
      </c>
      <c r="CQ54" s="154">
        <f>HLOOKUP(CQ1,概算表!$E$13:$DA$78,41,FALSE)</f>
        <v>0</v>
      </c>
      <c r="CR54" s="154">
        <f>HLOOKUP(CR1,概算表!$E$13:$DA$78,41,FALSE)</f>
        <v>0</v>
      </c>
      <c r="CS54" s="154">
        <f>HLOOKUP(CS1,概算表!$E$13:$DA$78,41,FALSE)</f>
        <v>0</v>
      </c>
      <c r="CT54" s="154">
        <f>HLOOKUP(CT1,概算表!$E$13:$DA$78,41,FALSE)</f>
        <v>0</v>
      </c>
      <c r="CU54" s="154">
        <f>HLOOKUP(CU1,概算表!$E$13:$DA$78,41,FALSE)</f>
        <v>0</v>
      </c>
      <c r="CV54" s="154">
        <f>HLOOKUP(CV1,概算表!$E$13:$DA$78,41,FALSE)</f>
        <v>0</v>
      </c>
      <c r="CW54" s="154">
        <f>HLOOKUP(CW1,概算表!$E$13:$DA$78,41,FALSE)</f>
        <v>0</v>
      </c>
      <c r="CX54" s="154">
        <f>HLOOKUP(CX1,概算表!$E$13:$DA$78,41,FALSE)</f>
        <v>0</v>
      </c>
      <c r="CY54" s="154">
        <f>HLOOKUP(CY1,概算表!$E$13:$DA$78,41,FALSE)</f>
        <v>0</v>
      </c>
      <c r="CZ54" s="154">
        <f>HLOOKUP(CZ1,概算表!$E$13:$DA$78,41,FALSE)</f>
        <v>0</v>
      </c>
      <c r="DA54" s="154">
        <f>HLOOKUP(DA1,概算表!$E$13:$DA$78,41,FALSE)</f>
        <v>0</v>
      </c>
    </row>
    <row r="55" spans="1:105" ht="33">
      <c r="A55" s="359"/>
      <c r="B55" s="33" t="s">
        <v>161</v>
      </c>
      <c r="C55" s="22">
        <v>124</v>
      </c>
      <c r="D55" s="264"/>
      <c r="E55" s="154">
        <f>HLOOKUP(E1,概算表!$E$13:$DA$78,42,FALSE)</f>
        <v>71000</v>
      </c>
      <c r="F55" s="154">
        <f>HLOOKUP(F1,概算表!$E$13:$DA$78,42,FALSE)</f>
        <v>416000</v>
      </c>
      <c r="G55" s="154">
        <f>HLOOKUP(G1,概算表!$E$13:$DA$78,42,FALSE)</f>
        <v>166000</v>
      </c>
      <c r="H55" s="154">
        <f>HLOOKUP(H1,概算表!$E$13:$DA$78,42,FALSE)</f>
        <v>89000</v>
      </c>
      <c r="I55" s="154">
        <f>HLOOKUP(I1,概算表!$E$13:$DA$78,42,FALSE)</f>
        <v>249000</v>
      </c>
      <c r="J55" s="154">
        <f>HLOOKUP(J1,概算表!$E$13:$DA$78,42,FALSE)</f>
        <v>31000</v>
      </c>
      <c r="K55" s="154">
        <f>HLOOKUP(K1,概算表!$E$13:$DA$78,42,FALSE)</f>
        <v>26000</v>
      </c>
      <c r="L55" s="154">
        <f>HLOOKUP(L1,概算表!$E$13:$DA$78,42,FALSE)</f>
        <v>71000</v>
      </c>
      <c r="M55" s="154">
        <f>HLOOKUP(M1,概算表!$E$13:$DA$78,42,FALSE)</f>
        <v>94000</v>
      </c>
      <c r="N55" s="154">
        <f>HLOOKUP(N1,概算表!$E$13:$DA$78,42,FALSE)</f>
        <v>31000</v>
      </c>
      <c r="O55" s="154">
        <f>HLOOKUP(O1,概算表!$E$13:$DA$78,42,FALSE)</f>
        <v>172000</v>
      </c>
      <c r="P55" s="154">
        <f>HLOOKUP(P1,概算表!$E$13:$DA$78,42,FALSE)</f>
        <v>31000</v>
      </c>
      <c r="Q55" s="154">
        <f>HLOOKUP(Q1,概算表!$E$13:$DA$78,42,FALSE)</f>
        <v>80000</v>
      </c>
      <c r="R55" s="154">
        <f>HLOOKUP(R1,概算表!$E$13:$DA$78,42,FALSE)</f>
        <v>107000</v>
      </c>
      <c r="S55" s="154">
        <f>HLOOKUP(S1,概算表!$E$13:$DA$78,42,FALSE)</f>
        <v>35000</v>
      </c>
      <c r="T55" s="154">
        <f>HLOOKUP(T1,概算表!$E$13:$DA$78,42,FALSE)</f>
        <v>26000</v>
      </c>
      <c r="U55" s="154">
        <f>HLOOKUP(U1,概算表!$E$13:$DA$78,42,FALSE)</f>
        <v>67000</v>
      </c>
      <c r="V55" s="154">
        <f>HLOOKUP(V1,概算表!$E$13:$DA$78,42,FALSE)</f>
        <v>288000</v>
      </c>
      <c r="W55" s="154">
        <f>HLOOKUP(W1,概算表!$E$13:$DA$78,42,FALSE)</f>
        <v>224000</v>
      </c>
      <c r="X55" s="154">
        <f>HLOOKUP(X1,概算表!$E$13:$DA$78,42,FALSE)</f>
        <v>35000</v>
      </c>
      <c r="Y55" s="154">
        <f>HLOOKUP(Y1,概算表!$E$13:$DA$78,42,FALSE)</f>
        <v>67000</v>
      </c>
      <c r="Z55" s="154">
        <f>HLOOKUP(Z1,概算表!$E$13:$DA$78,42,FALSE)</f>
        <v>31000</v>
      </c>
      <c r="AA55" s="154">
        <f>HLOOKUP(AA1,概算表!$E$13:$DA$78,42,FALSE)</f>
        <v>71000</v>
      </c>
      <c r="AB55" s="154">
        <f>HLOOKUP(AB1,概算表!$E$13:$DA$78,42,FALSE)</f>
        <v>85000</v>
      </c>
      <c r="AC55" s="154">
        <f>HLOOKUP(AC1,概算表!$E$13:$DA$78,42,FALSE)</f>
        <v>26000</v>
      </c>
      <c r="AD55" s="154">
        <f>HLOOKUP(AD1,概算表!$E$13:$DA$78,42,FALSE)</f>
        <v>44000</v>
      </c>
      <c r="AE55" s="154">
        <f>HLOOKUP(AE1,概算表!$E$13:$DA$78,42,FALSE)</f>
        <v>26000</v>
      </c>
      <c r="AF55" s="154">
        <f>HLOOKUP(AF1,概算表!$E$13:$DA$78,42,FALSE)</f>
        <v>31000</v>
      </c>
      <c r="AG55" s="154">
        <f>HLOOKUP(AG1,概算表!$E$13:$DA$78,42,FALSE)</f>
        <v>35000</v>
      </c>
      <c r="AH55" s="154">
        <f>HLOOKUP(AH1,概算表!$E$13:$DA$78,42,FALSE)</f>
        <v>26000</v>
      </c>
      <c r="AI55" s="154">
        <f>HLOOKUP(AI1,概算表!$E$13:$DA$78,42,FALSE)</f>
        <v>31000</v>
      </c>
      <c r="AJ55" s="154">
        <f>HLOOKUP(AJ1,概算表!$E$13:$DA$78,42,FALSE)</f>
        <v>22000</v>
      </c>
      <c r="AK55" s="154">
        <f>HLOOKUP(AK1,概算表!$E$13:$DA$78,42,FALSE)</f>
        <v>58000</v>
      </c>
      <c r="AL55" s="154">
        <f>HLOOKUP(AL1,概算表!$E$13:$DA$78,42,FALSE)</f>
        <v>31000</v>
      </c>
      <c r="AM55" s="154">
        <f>HLOOKUP(AM1,概算表!$E$13:$DA$78,42,FALSE)</f>
        <v>31000</v>
      </c>
      <c r="AN55" s="154">
        <f>HLOOKUP(AN1,概算表!$E$13:$DA$78,42,FALSE)</f>
        <v>31000</v>
      </c>
      <c r="AO55" s="154">
        <f>HLOOKUP(AO1,概算表!$E$13:$DA$78,42,FALSE)</f>
        <v>26000</v>
      </c>
      <c r="AP55" s="154">
        <f>HLOOKUP(AP1,概算表!$E$13:$DA$78,42,FALSE)</f>
        <v>26000</v>
      </c>
      <c r="AQ55" s="154">
        <f>HLOOKUP(AQ1,概算表!$E$13:$DA$78,42,FALSE)</f>
        <v>44000</v>
      </c>
      <c r="AR55" s="154">
        <f>HLOOKUP(AR1,概算表!$E$13:$DA$78,42,FALSE)</f>
        <v>31000</v>
      </c>
      <c r="AS55" s="154">
        <f>HLOOKUP(AS1,概算表!$E$13:$DA$78,42,FALSE)</f>
        <v>35000</v>
      </c>
      <c r="AT55" s="154">
        <f>HLOOKUP(AT1,概算表!$E$13:$DA$78,42,FALSE)</f>
        <v>76000</v>
      </c>
      <c r="AU55" s="154">
        <f>HLOOKUP(AU1,概算表!$E$13:$DA$78,42,FALSE)</f>
        <v>31000</v>
      </c>
      <c r="AV55" s="154">
        <f>HLOOKUP(AV1,概算表!$E$13:$DA$78,42,FALSE)</f>
        <v>26000</v>
      </c>
      <c r="AW55" s="154">
        <f>HLOOKUP(AW1,概算表!$E$13:$DA$78,42,FALSE)</f>
        <v>22000</v>
      </c>
      <c r="AX55" s="154">
        <f>HLOOKUP(AX1,概算表!$E$13:$DA$78,42,FALSE)</f>
        <v>31000</v>
      </c>
      <c r="AY55" s="154">
        <f>HLOOKUP(AY1,概算表!$E$13:$DA$78,42,FALSE)</f>
        <v>31000</v>
      </c>
      <c r="AZ55" s="154">
        <f>HLOOKUP(AZ1,概算表!$E$13:$DA$78,42,FALSE)</f>
        <v>31000</v>
      </c>
      <c r="BA55" s="154">
        <f>HLOOKUP(BA1,概算表!$E$13:$DA$78,42,FALSE)</f>
        <v>35000</v>
      </c>
      <c r="BB55" s="154">
        <f>HLOOKUP(BB1,概算表!$E$13:$DA$78,42,FALSE)</f>
        <v>22000</v>
      </c>
      <c r="BC55" s="154">
        <f>HLOOKUP(BC1,概算表!$E$13:$DA$78,42,FALSE)</f>
        <v>31000</v>
      </c>
      <c r="BD55" s="154">
        <f>HLOOKUP(BD1,概算表!$E$13:$DA$78,42,FALSE)</f>
        <v>31000</v>
      </c>
      <c r="BE55" s="154">
        <f>HLOOKUP(BE1,概算表!$E$13:$DA$78,42,FALSE)</f>
        <v>103000</v>
      </c>
      <c r="BF55" s="154">
        <f>HLOOKUP(BF1,概算表!$E$13:$DA$78,42,FALSE)</f>
        <v>31000</v>
      </c>
      <c r="BG55" s="154">
        <f>HLOOKUP(BG1,概算表!$E$13:$DA$78,42,FALSE)</f>
        <v>31000</v>
      </c>
      <c r="BH55" s="154">
        <f>HLOOKUP(BH1,概算表!$E$13:$DA$78,42,FALSE)</f>
        <v>26000</v>
      </c>
      <c r="BI55" s="154">
        <f>HLOOKUP(BI1,概算表!$E$13:$DA$78,42,FALSE)</f>
        <v>31000</v>
      </c>
      <c r="BJ55" s="154">
        <f>HLOOKUP(BJ1,概算表!$E$13:$DA$78,42,FALSE)</f>
        <v>31000</v>
      </c>
      <c r="BK55" s="154">
        <f>HLOOKUP(BK1,概算表!$E$13:$DA$78,42,FALSE)</f>
        <v>26000</v>
      </c>
      <c r="BL55" s="154">
        <f>HLOOKUP(BL1,概算表!$E$13:$DA$78,42,FALSE)</f>
        <v>76000</v>
      </c>
      <c r="BM55" s="154">
        <f>HLOOKUP(BM1,概算表!$E$13:$DA$78,42,FALSE)</f>
        <v>31000</v>
      </c>
      <c r="BN55" s="154">
        <f>HLOOKUP(BN1,概算表!$E$13:$DA$78,42,FALSE)</f>
        <v>31000</v>
      </c>
      <c r="BO55" s="154">
        <f>HLOOKUP(BO1,概算表!$E$13:$DA$78,42,FALSE)</f>
        <v>31000</v>
      </c>
      <c r="BP55" s="154">
        <f>HLOOKUP(BP1,概算表!$E$13:$DA$78,42,FALSE)</f>
        <v>31000</v>
      </c>
      <c r="BQ55" s="154">
        <f>HLOOKUP(BQ1,概算表!$E$13:$DA$78,42,FALSE)</f>
        <v>40000</v>
      </c>
      <c r="BR55" s="154">
        <f>HLOOKUP(BR1,概算表!$E$13:$DA$78,42,FALSE)</f>
        <v>26000</v>
      </c>
      <c r="BS55" s="154">
        <f>HLOOKUP(BS1,概算表!$E$13:$DA$78,42,FALSE)</f>
        <v>31000</v>
      </c>
      <c r="BT55" s="154">
        <f>HLOOKUP(BT1,概算表!$E$13:$DA$78,42,FALSE)</f>
        <v>31000</v>
      </c>
      <c r="BU55" s="154">
        <f>HLOOKUP(BU1,概算表!$E$13:$DA$78,42,FALSE)</f>
        <v>31000</v>
      </c>
      <c r="BV55" s="154">
        <f>HLOOKUP(BV1,概算表!$E$13:$DA$78,42,FALSE)</f>
        <v>31000</v>
      </c>
      <c r="BW55" s="154">
        <f>HLOOKUP(BW1,概算表!$E$13:$DA$78,42,FALSE)</f>
        <v>31000</v>
      </c>
      <c r="BX55" s="154">
        <f>HLOOKUP(BX1,概算表!$E$13:$DA$78,42,FALSE)</f>
        <v>26000</v>
      </c>
      <c r="BY55" s="154">
        <f>HLOOKUP(BY1,概算表!$E$13:$DA$78,42,FALSE)</f>
        <v>40000</v>
      </c>
      <c r="BZ55" s="154">
        <f>HLOOKUP(BZ1,概算表!$E$13:$DA$78,42,FALSE)</f>
        <v>31000</v>
      </c>
      <c r="CA55" s="154">
        <f>HLOOKUP(CA1,概算表!$E$13:$DA$78,42,FALSE)</f>
        <v>35000</v>
      </c>
      <c r="CB55" s="154">
        <f>HLOOKUP(CB1,概算表!$E$13:$DA$78,42,FALSE)</f>
        <v>26000</v>
      </c>
      <c r="CC55" s="154">
        <f>HLOOKUP(CC1,概算表!$E$13:$DA$78,42,FALSE)</f>
        <v>31000</v>
      </c>
      <c r="CD55" s="154">
        <f>HLOOKUP(CD1,概算表!$E$13:$DA$78,42,FALSE)</f>
        <v>31000</v>
      </c>
      <c r="CE55" s="154">
        <f>HLOOKUP(CE1,概算表!$E$13:$DA$78,42,FALSE)</f>
        <v>31000</v>
      </c>
      <c r="CF55" s="154">
        <f>HLOOKUP(CF1,概算表!$E$13:$DA$78,42,FALSE)</f>
        <v>31000</v>
      </c>
      <c r="CG55" s="154">
        <f>HLOOKUP(CG1,概算表!$E$13:$DA$78,42,FALSE)</f>
        <v>31000</v>
      </c>
      <c r="CH55" s="154">
        <f>HLOOKUP(CH1,概算表!$E$13:$DA$78,42,FALSE)</f>
        <v>31000</v>
      </c>
      <c r="CI55" s="154">
        <f>HLOOKUP(CI1,概算表!$E$13:$DA$78,42,FALSE)</f>
        <v>26000</v>
      </c>
      <c r="CJ55" s="154">
        <f>HLOOKUP(CJ1,概算表!$E$13:$DA$78,42,FALSE)</f>
        <v>40000</v>
      </c>
      <c r="CK55" s="154">
        <f>HLOOKUP(CK1,概算表!$E$13:$DA$78,42,FALSE)</f>
        <v>31000</v>
      </c>
      <c r="CL55" s="154">
        <f>HLOOKUP(CL1,概算表!$E$13:$DA$78,42,FALSE)</f>
        <v>31000</v>
      </c>
      <c r="CM55" s="154">
        <f>HLOOKUP(CM1,概算表!$E$13:$DA$78,42,FALSE)</f>
        <v>26000</v>
      </c>
      <c r="CN55" s="154">
        <f>HLOOKUP(CN1,概算表!$E$13:$DA$78,42,FALSE)</f>
        <v>31000</v>
      </c>
      <c r="CO55" s="154">
        <f>HLOOKUP(CO1,概算表!$E$13:$DA$78,42,FALSE)</f>
        <v>31000</v>
      </c>
      <c r="CP55" s="154">
        <f>HLOOKUP(CP1,概算表!$E$13:$DA$78,42,FALSE)</f>
        <v>31000</v>
      </c>
      <c r="CQ55" s="154">
        <f>HLOOKUP(CQ1,概算表!$E$13:$DA$78,42,FALSE)</f>
        <v>26000</v>
      </c>
      <c r="CR55" s="154">
        <f>HLOOKUP(CR1,概算表!$E$13:$DA$78,42,FALSE)</f>
        <v>31000</v>
      </c>
      <c r="CS55" s="154">
        <f>HLOOKUP(CS1,概算表!$E$13:$DA$78,42,FALSE)</f>
        <v>31000</v>
      </c>
      <c r="CT55" s="154">
        <f>HLOOKUP(CT1,概算表!$E$13:$DA$78,42,FALSE)</f>
        <v>31000</v>
      </c>
      <c r="CU55" s="154">
        <f>HLOOKUP(CU1,概算表!$E$13:$DA$78,42,FALSE)</f>
        <v>31000</v>
      </c>
      <c r="CV55" s="154">
        <f>HLOOKUP(CV1,概算表!$E$13:$DA$78,42,FALSE)</f>
        <v>26000</v>
      </c>
      <c r="CW55" s="154">
        <f>HLOOKUP(CW1,概算表!$E$13:$DA$78,42,FALSE)</f>
        <v>26000</v>
      </c>
      <c r="CX55" s="154">
        <f>HLOOKUP(CX1,概算表!$E$13:$DA$78,42,FALSE)</f>
        <v>26000</v>
      </c>
      <c r="CY55" s="154">
        <f>HLOOKUP(CY1,概算表!$E$13:$DA$78,42,FALSE)</f>
        <v>26000</v>
      </c>
      <c r="CZ55" s="154">
        <f>HLOOKUP(CZ1,概算表!$E$13:$DA$78,42,FALSE)</f>
        <v>107000</v>
      </c>
      <c r="DA55" s="154">
        <f>HLOOKUP(DA1,概算表!$E$13:$DA$78,42,FALSE)</f>
        <v>26000</v>
      </c>
    </row>
    <row r="56" spans="1:105">
      <c r="A56" s="359"/>
      <c r="B56" s="33" t="s">
        <v>162</v>
      </c>
      <c r="C56" s="22">
        <v>124</v>
      </c>
      <c r="D56" s="264"/>
      <c r="E56" s="154">
        <f>HLOOKUP(E1,概算表!$E$13:$DA$78,43,FALSE)</f>
        <v>0</v>
      </c>
      <c r="F56" s="154">
        <f>HLOOKUP(F1,概算表!$E$13:$DA$78,43,FALSE)</f>
        <v>449000</v>
      </c>
      <c r="G56" s="154">
        <f>HLOOKUP(G1,概算表!$E$13:$DA$78,43,FALSE)</f>
        <v>0</v>
      </c>
      <c r="H56" s="154">
        <f>HLOOKUP(H1,概算表!$E$13:$DA$78,43,FALSE)</f>
        <v>0</v>
      </c>
      <c r="I56" s="154">
        <f>HLOOKUP(I1,概算表!$E$13:$DA$78,43,FALSE)</f>
        <v>0</v>
      </c>
      <c r="J56" s="154">
        <f>HLOOKUP(J1,概算表!$E$13:$DA$78,43,FALSE)</f>
        <v>0</v>
      </c>
      <c r="K56" s="154">
        <f>HLOOKUP(K1,概算表!$E$13:$DA$78,43,FALSE)</f>
        <v>0</v>
      </c>
      <c r="L56" s="154">
        <f>HLOOKUP(L1,概算表!$E$13:$DA$78,43,FALSE)</f>
        <v>0</v>
      </c>
      <c r="M56" s="154">
        <f>HLOOKUP(M1,概算表!$E$13:$DA$78,43,FALSE)</f>
        <v>0</v>
      </c>
      <c r="N56" s="154">
        <f>HLOOKUP(N1,概算表!$E$13:$DA$78,43,FALSE)</f>
        <v>0</v>
      </c>
      <c r="O56" s="154">
        <f>HLOOKUP(O1,概算表!$E$13:$DA$78,43,FALSE)</f>
        <v>0</v>
      </c>
      <c r="P56" s="154">
        <f>HLOOKUP(P1,概算表!$E$13:$DA$78,43,FALSE)</f>
        <v>0</v>
      </c>
      <c r="Q56" s="154">
        <f>HLOOKUP(Q1,概算表!$E$13:$DA$78,43,FALSE)</f>
        <v>0</v>
      </c>
      <c r="R56" s="154">
        <f>HLOOKUP(R1,概算表!$E$13:$DA$78,43,FALSE)</f>
        <v>0</v>
      </c>
      <c r="S56" s="154">
        <f>HLOOKUP(S1,概算表!$E$13:$DA$78,43,FALSE)</f>
        <v>0</v>
      </c>
      <c r="T56" s="154">
        <f>HLOOKUP(T1,概算表!$E$13:$DA$78,43,FALSE)</f>
        <v>0</v>
      </c>
      <c r="U56" s="154">
        <f>HLOOKUP(U1,概算表!$E$13:$DA$78,43,FALSE)</f>
        <v>0</v>
      </c>
      <c r="V56" s="154">
        <f>HLOOKUP(V1,概算表!$E$13:$DA$78,43,FALSE)</f>
        <v>414000</v>
      </c>
      <c r="W56" s="154">
        <f>HLOOKUP(W1,概算表!$E$13:$DA$78,43,FALSE)</f>
        <v>0</v>
      </c>
      <c r="X56" s="154">
        <f>HLOOKUP(X1,概算表!$E$13:$DA$78,43,FALSE)</f>
        <v>0</v>
      </c>
      <c r="Y56" s="154">
        <f>HLOOKUP(Y1,概算表!$E$13:$DA$78,43,FALSE)</f>
        <v>0</v>
      </c>
      <c r="Z56" s="154">
        <f>HLOOKUP(Z1,概算表!$E$13:$DA$78,43,FALSE)</f>
        <v>0</v>
      </c>
      <c r="AA56" s="154">
        <f>HLOOKUP(AA1,概算表!$E$13:$DA$78,43,FALSE)</f>
        <v>0</v>
      </c>
      <c r="AB56" s="154">
        <f>HLOOKUP(AB1,概算表!$E$13:$DA$78,43,FALSE)</f>
        <v>0</v>
      </c>
      <c r="AC56" s="154">
        <f>HLOOKUP(AC1,概算表!$E$13:$DA$78,43,FALSE)</f>
        <v>0</v>
      </c>
      <c r="AD56" s="154">
        <f>HLOOKUP(AD1,概算表!$E$13:$DA$78,43,FALSE)</f>
        <v>0</v>
      </c>
      <c r="AE56" s="154">
        <f>HLOOKUP(AE1,概算表!$E$13:$DA$78,43,FALSE)</f>
        <v>0</v>
      </c>
      <c r="AF56" s="154">
        <f>HLOOKUP(AF1,概算表!$E$13:$DA$78,43,FALSE)</f>
        <v>0</v>
      </c>
      <c r="AG56" s="154">
        <f>HLOOKUP(AG1,概算表!$E$13:$DA$78,43,FALSE)</f>
        <v>0</v>
      </c>
      <c r="AH56" s="154">
        <f>HLOOKUP(AH1,概算表!$E$13:$DA$78,43,FALSE)</f>
        <v>0</v>
      </c>
      <c r="AI56" s="154">
        <f>HLOOKUP(AI1,概算表!$E$13:$DA$78,43,FALSE)</f>
        <v>0</v>
      </c>
      <c r="AJ56" s="154">
        <f>HLOOKUP(AJ1,概算表!$E$13:$DA$78,43,FALSE)</f>
        <v>0</v>
      </c>
      <c r="AK56" s="154">
        <f>HLOOKUP(AK1,概算表!$E$13:$DA$78,43,FALSE)</f>
        <v>0</v>
      </c>
      <c r="AL56" s="154">
        <f>HLOOKUP(AL1,概算表!$E$13:$DA$78,43,FALSE)</f>
        <v>0</v>
      </c>
      <c r="AM56" s="154">
        <f>HLOOKUP(AM1,概算表!$E$13:$DA$78,43,FALSE)</f>
        <v>0</v>
      </c>
      <c r="AN56" s="154">
        <f>HLOOKUP(AN1,概算表!$E$13:$DA$78,43,FALSE)</f>
        <v>0</v>
      </c>
      <c r="AO56" s="154">
        <f>HLOOKUP(AO1,概算表!$E$13:$DA$78,43,FALSE)</f>
        <v>0</v>
      </c>
      <c r="AP56" s="154">
        <f>HLOOKUP(AP1,概算表!$E$13:$DA$78,43,FALSE)</f>
        <v>0</v>
      </c>
      <c r="AQ56" s="154">
        <f>HLOOKUP(AQ1,概算表!$E$13:$DA$78,43,FALSE)</f>
        <v>0</v>
      </c>
      <c r="AR56" s="154">
        <f>HLOOKUP(AR1,概算表!$E$13:$DA$78,43,FALSE)</f>
        <v>0</v>
      </c>
      <c r="AS56" s="154">
        <f>HLOOKUP(AS1,概算表!$E$13:$DA$78,43,FALSE)</f>
        <v>0</v>
      </c>
      <c r="AT56" s="154">
        <f>HLOOKUP(AT1,概算表!$E$13:$DA$78,43,FALSE)</f>
        <v>0</v>
      </c>
      <c r="AU56" s="154">
        <f>HLOOKUP(AU1,概算表!$E$13:$DA$78,43,FALSE)</f>
        <v>0</v>
      </c>
      <c r="AV56" s="154">
        <f>HLOOKUP(AV1,概算表!$E$13:$DA$78,43,FALSE)</f>
        <v>0</v>
      </c>
      <c r="AW56" s="154">
        <f>HLOOKUP(AW1,概算表!$E$13:$DA$78,43,FALSE)</f>
        <v>0</v>
      </c>
      <c r="AX56" s="154">
        <f>HLOOKUP(AX1,概算表!$E$13:$DA$78,43,FALSE)</f>
        <v>0</v>
      </c>
      <c r="AY56" s="154">
        <f>HLOOKUP(AY1,概算表!$E$13:$DA$78,43,FALSE)</f>
        <v>0</v>
      </c>
      <c r="AZ56" s="154">
        <f>HLOOKUP(AZ1,概算表!$E$13:$DA$78,43,FALSE)</f>
        <v>0</v>
      </c>
      <c r="BA56" s="154">
        <f>HLOOKUP(BA1,概算表!$E$13:$DA$78,43,FALSE)</f>
        <v>0</v>
      </c>
      <c r="BB56" s="154">
        <f>HLOOKUP(BB1,概算表!$E$13:$DA$78,43,FALSE)</f>
        <v>0</v>
      </c>
      <c r="BC56" s="154">
        <f>HLOOKUP(BC1,概算表!$E$13:$DA$78,43,FALSE)</f>
        <v>0</v>
      </c>
      <c r="BD56" s="154">
        <f>HLOOKUP(BD1,概算表!$E$13:$DA$78,43,FALSE)</f>
        <v>0</v>
      </c>
      <c r="BE56" s="154">
        <f>HLOOKUP(BE1,概算表!$E$13:$DA$78,43,FALSE)</f>
        <v>414000</v>
      </c>
      <c r="BF56" s="154">
        <f>HLOOKUP(BF1,概算表!$E$13:$DA$78,43,FALSE)</f>
        <v>0</v>
      </c>
      <c r="BG56" s="154">
        <f>HLOOKUP(BG1,概算表!$E$13:$DA$78,43,FALSE)</f>
        <v>0</v>
      </c>
      <c r="BH56" s="154">
        <f>HLOOKUP(BH1,概算表!$E$13:$DA$78,43,FALSE)</f>
        <v>0</v>
      </c>
      <c r="BI56" s="154">
        <f>HLOOKUP(BI1,概算表!$E$13:$DA$78,43,FALSE)</f>
        <v>0</v>
      </c>
      <c r="BJ56" s="154">
        <f>HLOOKUP(BJ1,概算表!$E$13:$DA$78,43,FALSE)</f>
        <v>0</v>
      </c>
      <c r="BK56" s="154">
        <f>HLOOKUP(BK1,概算表!$E$13:$DA$78,43,FALSE)</f>
        <v>0</v>
      </c>
      <c r="BL56" s="154">
        <f>HLOOKUP(BL1,概算表!$E$13:$DA$78,43,FALSE)</f>
        <v>0</v>
      </c>
      <c r="BM56" s="154">
        <f>HLOOKUP(BM1,概算表!$E$13:$DA$78,43,FALSE)</f>
        <v>0</v>
      </c>
      <c r="BN56" s="154">
        <f>HLOOKUP(BN1,概算表!$E$13:$DA$78,43,FALSE)</f>
        <v>0</v>
      </c>
      <c r="BO56" s="154">
        <f>HLOOKUP(BO1,概算表!$E$13:$DA$78,43,FALSE)</f>
        <v>0</v>
      </c>
      <c r="BP56" s="154">
        <f>HLOOKUP(BP1,概算表!$E$13:$DA$78,43,FALSE)</f>
        <v>0</v>
      </c>
      <c r="BQ56" s="154">
        <f>HLOOKUP(BQ1,概算表!$E$13:$DA$78,43,FALSE)</f>
        <v>0</v>
      </c>
      <c r="BR56" s="154">
        <f>HLOOKUP(BR1,概算表!$E$13:$DA$78,43,FALSE)</f>
        <v>0</v>
      </c>
      <c r="BS56" s="154">
        <f>HLOOKUP(BS1,概算表!$E$13:$DA$78,43,FALSE)</f>
        <v>0</v>
      </c>
      <c r="BT56" s="154">
        <f>HLOOKUP(BT1,概算表!$E$13:$DA$78,43,FALSE)</f>
        <v>0</v>
      </c>
      <c r="BU56" s="154">
        <f>HLOOKUP(BU1,概算表!$E$13:$DA$78,43,FALSE)</f>
        <v>0</v>
      </c>
      <c r="BV56" s="154">
        <f>HLOOKUP(BV1,概算表!$E$13:$DA$78,43,FALSE)</f>
        <v>0</v>
      </c>
      <c r="BW56" s="154">
        <f>HLOOKUP(BW1,概算表!$E$13:$DA$78,43,FALSE)</f>
        <v>0</v>
      </c>
      <c r="BX56" s="154">
        <f>HLOOKUP(BX1,概算表!$E$13:$DA$78,43,FALSE)</f>
        <v>0</v>
      </c>
      <c r="BY56" s="154">
        <f>HLOOKUP(BY1,概算表!$E$13:$DA$78,43,FALSE)</f>
        <v>0</v>
      </c>
      <c r="BZ56" s="154">
        <f>HLOOKUP(BZ1,概算表!$E$13:$DA$78,43,FALSE)</f>
        <v>0</v>
      </c>
      <c r="CA56" s="154">
        <f>HLOOKUP(CA1,概算表!$E$13:$DA$78,43,FALSE)</f>
        <v>0</v>
      </c>
      <c r="CB56" s="154">
        <f>HLOOKUP(CB1,概算表!$E$13:$DA$78,43,FALSE)</f>
        <v>0</v>
      </c>
      <c r="CC56" s="154">
        <f>HLOOKUP(CC1,概算表!$E$13:$DA$78,43,FALSE)</f>
        <v>0</v>
      </c>
      <c r="CD56" s="154">
        <f>HLOOKUP(CD1,概算表!$E$13:$DA$78,43,FALSE)</f>
        <v>0</v>
      </c>
      <c r="CE56" s="154">
        <f>HLOOKUP(CE1,概算表!$E$13:$DA$78,43,FALSE)</f>
        <v>0</v>
      </c>
      <c r="CF56" s="154">
        <f>HLOOKUP(CF1,概算表!$E$13:$DA$78,43,FALSE)</f>
        <v>0</v>
      </c>
      <c r="CG56" s="154">
        <f>HLOOKUP(CG1,概算表!$E$13:$DA$78,43,FALSE)</f>
        <v>0</v>
      </c>
      <c r="CH56" s="154">
        <f>HLOOKUP(CH1,概算表!$E$13:$DA$78,43,FALSE)</f>
        <v>0</v>
      </c>
      <c r="CI56" s="154">
        <f>HLOOKUP(CI1,概算表!$E$13:$DA$78,43,FALSE)</f>
        <v>0</v>
      </c>
      <c r="CJ56" s="154">
        <f>HLOOKUP(CJ1,概算表!$E$13:$DA$78,43,FALSE)</f>
        <v>0</v>
      </c>
      <c r="CK56" s="154">
        <f>HLOOKUP(CK1,概算表!$E$13:$DA$78,43,FALSE)</f>
        <v>0</v>
      </c>
      <c r="CL56" s="154">
        <f>HLOOKUP(CL1,概算表!$E$13:$DA$78,43,FALSE)</f>
        <v>0</v>
      </c>
      <c r="CM56" s="154">
        <f>HLOOKUP(CM1,概算表!$E$13:$DA$78,43,FALSE)</f>
        <v>0</v>
      </c>
      <c r="CN56" s="154">
        <f>HLOOKUP(CN1,概算表!$E$13:$DA$78,43,FALSE)</f>
        <v>0</v>
      </c>
      <c r="CO56" s="154">
        <f>HLOOKUP(CO1,概算表!$E$13:$DA$78,43,FALSE)</f>
        <v>0</v>
      </c>
      <c r="CP56" s="154">
        <f>HLOOKUP(CP1,概算表!$E$13:$DA$78,43,FALSE)</f>
        <v>0</v>
      </c>
      <c r="CQ56" s="154">
        <f>HLOOKUP(CQ1,概算表!$E$13:$DA$78,43,FALSE)</f>
        <v>0</v>
      </c>
      <c r="CR56" s="154">
        <f>HLOOKUP(CR1,概算表!$E$13:$DA$78,43,FALSE)</f>
        <v>0</v>
      </c>
      <c r="CS56" s="154">
        <f>HLOOKUP(CS1,概算表!$E$13:$DA$78,43,FALSE)</f>
        <v>0</v>
      </c>
      <c r="CT56" s="154">
        <f>HLOOKUP(CT1,概算表!$E$13:$DA$78,43,FALSE)</f>
        <v>0</v>
      </c>
      <c r="CU56" s="154">
        <f>HLOOKUP(CU1,概算表!$E$13:$DA$78,43,FALSE)</f>
        <v>0</v>
      </c>
      <c r="CV56" s="154">
        <f>HLOOKUP(CV1,概算表!$E$13:$DA$78,43,FALSE)</f>
        <v>0</v>
      </c>
      <c r="CW56" s="154">
        <f>HLOOKUP(CW1,概算表!$E$13:$DA$78,43,FALSE)</f>
        <v>0</v>
      </c>
      <c r="CX56" s="154">
        <f>HLOOKUP(CX1,概算表!$E$13:$DA$78,43,FALSE)</f>
        <v>0</v>
      </c>
      <c r="CY56" s="154">
        <f>HLOOKUP(CY1,概算表!$E$13:$DA$78,43,FALSE)</f>
        <v>0</v>
      </c>
      <c r="CZ56" s="154">
        <f>HLOOKUP(CZ1,概算表!$E$13:$DA$78,43,FALSE)</f>
        <v>0</v>
      </c>
      <c r="DA56" s="154">
        <f>HLOOKUP(DA1,概算表!$E$13:$DA$78,43,FALSE)</f>
        <v>0</v>
      </c>
    </row>
    <row r="57" spans="1:105">
      <c r="A57" s="359"/>
      <c r="B57" s="33" t="s">
        <v>163</v>
      </c>
      <c r="C57" s="22">
        <v>124</v>
      </c>
      <c r="D57" s="264"/>
      <c r="E57" s="154">
        <f>HLOOKUP(E1,概算表!$E$13:$DA$78,44,FALSE)</f>
        <v>0</v>
      </c>
      <c r="F57" s="154">
        <f>HLOOKUP(F1,概算表!$E$13:$DA$78,44,FALSE)</f>
        <v>72000</v>
      </c>
      <c r="G57" s="154">
        <f>HLOOKUP(G1,概算表!$E$13:$DA$78,44,FALSE)</f>
        <v>0</v>
      </c>
      <c r="H57" s="154">
        <f>HLOOKUP(H1,概算表!$E$13:$DA$78,44,FALSE)</f>
        <v>0</v>
      </c>
      <c r="I57" s="154">
        <f>HLOOKUP(I1,概算表!$E$13:$DA$78,44,FALSE)</f>
        <v>0</v>
      </c>
      <c r="J57" s="154">
        <f>HLOOKUP(J1,概算表!$E$13:$DA$78,44,FALSE)</f>
        <v>0</v>
      </c>
      <c r="K57" s="154">
        <f>HLOOKUP(K1,概算表!$E$13:$DA$78,44,FALSE)</f>
        <v>0</v>
      </c>
      <c r="L57" s="154">
        <f>HLOOKUP(L1,概算表!$E$13:$DA$78,44,FALSE)</f>
        <v>0</v>
      </c>
      <c r="M57" s="154">
        <f>HLOOKUP(M1,概算表!$E$13:$DA$78,44,FALSE)</f>
        <v>0</v>
      </c>
      <c r="N57" s="154">
        <f>HLOOKUP(N1,概算表!$E$13:$DA$78,44,FALSE)</f>
        <v>0</v>
      </c>
      <c r="O57" s="154">
        <f>HLOOKUP(O1,概算表!$E$13:$DA$78,44,FALSE)</f>
        <v>0</v>
      </c>
      <c r="P57" s="154">
        <f>HLOOKUP(P1,概算表!$E$13:$DA$78,44,FALSE)</f>
        <v>0</v>
      </c>
      <c r="Q57" s="154">
        <f>HLOOKUP(Q1,概算表!$E$13:$DA$78,44,FALSE)</f>
        <v>0</v>
      </c>
      <c r="R57" s="154">
        <f>HLOOKUP(R1,概算表!$E$13:$DA$78,44,FALSE)</f>
        <v>0</v>
      </c>
      <c r="S57" s="154">
        <f>HLOOKUP(S1,概算表!$E$13:$DA$78,44,FALSE)</f>
        <v>0</v>
      </c>
      <c r="T57" s="154">
        <f>HLOOKUP(T1,概算表!$E$13:$DA$78,44,FALSE)</f>
        <v>0</v>
      </c>
      <c r="U57" s="154">
        <f>HLOOKUP(U1,概算表!$E$13:$DA$78,44,FALSE)</f>
        <v>0</v>
      </c>
      <c r="V57" s="154">
        <f>HLOOKUP(V1,概算表!$E$13:$DA$78,44,FALSE)</f>
        <v>72000</v>
      </c>
      <c r="W57" s="154">
        <f>HLOOKUP(W1,概算表!$E$13:$DA$78,44,FALSE)</f>
        <v>0</v>
      </c>
      <c r="X57" s="154">
        <f>HLOOKUP(X1,概算表!$E$13:$DA$78,44,FALSE)</f>
        <v>0</v>
      </c>
      <c r="Y57" s="154">
        <f>HLOOKUP(Y1,概算表!$E$13:$DA$78,44,FALSE)</f>
        <v>0</v>
      </c>
      <c r="Z57" s="154">
        <f>HLOOKUP(Z1,概算表!$E$13:$DA$78,44,FALSE)</f>
        <v>0</v>
      </c>
      <c r="AA57" s="154">
        <f>HLOOKUP(AA1,概算表!$E$13:$DA$78,44,FALSE)</f>
        <v>0</v>
      </c>
      <c r="AB57" s="154">
        <f>HLOOKUP(AB1,概算表!$E$13:$DA$78,44,FALSE)</f>
        <v>0</v>
      </c>
      <c r="AC57" s="154">
        <f>HLOOKUP(AC1,概算表!$E$13:$DA$78,44,FALSE)</f>
        <v>0</v>
      </c>
      <c r="AD57" s="154">
        <f>HLOOKUP(AD1,概算表!$E$13:$DA$78,44,FALSE)</f>
        <v>0</v>
      </c>
      <c r="AE57" s="154">
        <f>HLOOKUP(AE1,概算表!$E$13:$DA$78,44,FALSE)</f>
        <v>0</v>
      </c>
      <c r="AF57" s="154">
        <f>HLOOKUP(AF1,概算表!$E$13:$DA$78,44,FALSE)</f>
        <v>0</v>
      </c>
      <c r="AG57" s="154">
        <f>HLOOKUP(AG1,概算表!$E$13:$DA$78,44,FALSE)</f>
        <v>0</v>
      </c>
      <c r="AH57" s="154">
        <f>HLOOKUP(AH1,概算表!$E$13:$DA$78,44,FALSE)</f>
        <v>0</v>
      </c>
      <c r="AI57" s="154">
        <f>HLOOKUP(AI1,概算表!$E$13:$DA$78,44,FALSE)</f>
        <v>0</v>
      </c>
      <c r="AJ57" s="154">
        <f>HLOOKUP(AJ1,概算表!$E$13:$DA$78,44,FALSE)</f>
        <v>0</v>
      </c>
      <c r="AK57" s="154">
        <f>HLOOKUP(AK1,概算表!$E$13:$DA$78,44,FALSE)</f>
        <v>0</v>
      </c>
      <c r="AL57" s="154">
        <f>HLOOKUP(AL1,概算表!$E$13:$DA$78,44,FALSE)</f>
        <v>0</v>
      </c>
      <c r="AM57" s="154">
        <f>HLOOKUP(AM1,概算表!$E$13:$DA$78,44,FALSE)</f>
        <v>0</v>
      </c>
      <c r="AN57" s="154">
        <f>HLOOKUP(AN1,概算表!$E$13:$DA$78,44,FALSE)</f>
        <v>0</v>
      </c>
      <c r="AO57" s="154">
        <f>HLOOKUP(AO1,概算表!$E$13:$DA$78,44,FALSE)</f>
        <v>0</v>
      </c>
      <c r="AP57" s="154">
        <f>HLOOKUP(AP1,概算表!$E$13:$DA$78,44,FALSE)</f>
        <v>0</v>
      </c>
      <c r="AQ57" s="154">
        <f>HLOOKUP(AQ1,概算表!$E$13:$DA$78,44,FALSE)</f>
        <v>0</v>
      </c>
      <c r="AR57" s="154">
        <f>HLOOKUP(AR1,概算表!$E$13:$DA$78,44,FALSE)</f>
        <v>0</v>
      </c>
      <c r="AS57" s="154">
        <f>HLOOKUP(AS1,概算表!$E$13:$DA$78,44,FALSE)</f>
        <v>0</v>
      </c>
      <c r="AT57" s="154">
        <f>HLOOKUP(AT1,概算表!$E$13:$DA$78,44,FALSE)</f>
        <v>0</v>
      </c>
      <c r="AU57" s="154">
        <f>HLOOKUP(AU1,概算表!$E$13:$DA$78,44,FALSE)</f>
        <v>0</v>
      </c>
      <c r="AV57" s="154">
        <f>HLOOKUP(AV1,概算表!$E$13:$DA$78,44,FALSE)</f>
        <v>0</v>
      </c>
      <c r="AW57" s="154">
        <f>HLOOKUP(AW1,概算表!$E$13:$DA$78,44,FALSE)</f>
        <v>0</v>
      </c>
      <c r="AX57" s="154">
        <f>HLOOKUP(AX1,概算表!$E$13:$DA$78,44,FALSE)</f>
        <v>0</v>
      </c>
      <c r="AY57" s="154">
        <f>HLOOKUP(AY1,概算表!$E$13:$DA$78,44,FALSE)</f>
        <v>0</v>
      </c>
      <c r="AZ57" s="154">
        <f>HLOOKUP(AZ1,概算表!$E$13:$DA$78,44,FALSE)</f>
        <v>0</v>
      </c>
      <c r="BA57" s="154">
        <f>HLOOKUP(BA1,概算表!$E$13:$DA$78,44,FALSE)</f>
        <v>0</v>
      </c>
      <c r="BB57" s="154">
        <f>HLOOKUP(BB1,概算表!$E$13:$DA$78,44,FALSE)</f>
        <v>0</v>
      </c>
      <c r="BC57" s="154">
        <f>HLOOKUP(BC1,概算表!$E$13:$DA$78,44,FALSE)</f>
        <v>0</v>
      </c>
      <c r="BD57" s="154">
        <f>HLOOKUP(BD1,概算表!$E$13:$DA$78,44,FALSE)</f>
        <v>0</v>
      </c>
      <c r="BE57" s="154">
        <f>HLOOKUP(BE1,概算表!$E$13:$DA$78,44,FALSE)</f>
        <v>72000</v>
      </c>
      <c r="BF57" s="154">
        <f>HLOOKUP(BF1,概算表!$E$13:$DA$78,44,FALSE)</f>
        <v>0</v>
      </c>
      <c r="BG57" s="154">
        <f>HLOOKUP(BG1,概算表!$E$13:$DA$78,44,FALSE)</f>
        <v>0</v>
      </c>
      <c r="BH57" s="154">
        <f>HLOOKUP(BH1,概算表!$E$13:$DA$78,44,FALSE)</f>
        <v>0</v>
      </c>
      <c r="BI57" s="154">
        <f>HLOOKUP(BI1,概算表!$E$13:$DA$78,44,FALSE)</f>
        <v>0</v>
      </c>
      <c r="BJ57" s="154">
        <f>HLOOKUP(BJ1,概算表!$E$13:$DA$78,44,FALSE)</f>
        <v>0</v>
      </c>
      <c r="BK57" s="154">
        <f>HLOOKUP(BK1,概算表!$E$13:$DA$78,44,FALSE)</f>
        <v>0</v>
      </c>
      <c r="BL57" s="154">
        <f>HLOOKUP(BL1,概算表!$E$13:$DA$78,44,FALSE)</f>
        <v>0</v>
      </c>
      <c r="BM57" s="154">
        <f>HLOOKUP(BM1,概算表!$E$13:$DA$78,44,FALSE)</f>
        <v>0</v>
      </c>
      <c r="BN57" s="154">
        <f>HLOOKUP(BN1,概算表!$E$13:$DA$78,44,FALSE)</f>
        <v>0</v>
      </c>
      <c r="BO57" s="154">
        <f>HLOOKUP(BO1,概算表!$E$13:$DA$78,44,FALSE)</f>
        <v>0</v>
      </c>
      <c r="BP57" s="154">
        <f>HLOOKUP(BP1,概算表!$E$13:$DA$78,44,FALSE)</f>
        <v>0</v>
      </c>
      <c r="BQ57" s="154">
        <f>HLOOKUP(BQ1,概算表!$E$13:$DA$78,44,FALSE)</f>
        <v>0</v>
      </c>
      <c r="BR57" s="154">
        <f>HLOOKUP(BR1,概算表!$E$13:$DA$78,44,FALSE)</f>
        <v>0</v>
      </c>
      <c r="BS57" s="154">
        <f>HLOOKUP(BS1,概算表!$E$13:$DA$78,44,FALSE)</f>
        <v>0</v>
      </c>
      <c r="BT57" s="154">
        <f>HLOOKUP(BT1,概算表!$E$13:$DA$78,44,FALSE)</f>
        <v>0</v>
      </c>
      <c r="BU57" s="154">
        <f>HLOOKUP(BU1,概算表!$E$13:$DA$78,44,FALSE)</f>
        <v>0</v>
      </c>
      <c r="BV57" s="154">
        <f>HLOOKUP(BV1,概算表!$E$13:$DA$78,44,FALSE)</f>
        <v>0</v>
      </c>
      <c r="BW57" s="154">
        <f>HLOOKUP(BW1,概算表!$E$13:$DA$78,44,FALSE)</f>
        <v>0</v>
      </c>
      <c r="BX57" s="154">
        <f>HLOOKUP(BX1,概算表!$E$13:$DA$78,44,FALSE)</f>
        <v>0</v>
      </c>
      <c r="BY57" s="154">
        <f>HLOOKUP(BY1,概算表!$E$13:$DA$78,44,FALSE)</f>
        <v>0</v>
      </c>
      <c r="BZ57" s="154">
        <f>HLOOKUP(BZ1,概算表!$E$13:$DA$78,44,FALSE)</f>
        <v>0</v>
      </c>
      <c r="CA57" s="154">
        <f>HLOOKUP(CA1,概算表!$E$13:$DA$78,44,FALSE)</f>
        <v>0</v>
      </c>
      <c r="CB57" s="154">
        <f>HLOOKUP(CB1,概算表!$E$13:$DA$78,44,FALSE)</f>
        <v>0</v>
      </c>
      <c r="CC57" s="154">
        <f>HLOOKUP(CC1,概算表!$E$13:$DA$78,44,FALSE)</f>
        <v>0</v>
      </c>
      <c r="CD57" s="154">
        <f>HLOOKUP(CD1,概算表!$E$13:$DA$78,44,FALSE)</f>
        <v>0</v>
      </c>
      <c r="CE57" s="154">
        <f>HLOOKUP(CE1,概算表!$E$13:$DA$78,44,FALSE)</f>
        <v>0</v>
      </c>
      <c r="CF57" s="154">
        <f>HLOOKUP(CF1,概算表!$E$13:$DA$78,44,FALSE)</f>
        <v>0</v>
      </c>
      <c r="CG57" s="154">
        <f>HLOOKUP(CG1,概算表!$E$13:$DA$78,44,FALSE)</f>
        <v>0</v>
      </c>
      <c r="CH57" s="154">
        <f>HLOOKUP(CH1,概算表!$E$13:$DA$78,44,FALSE)</f>
        <v>0</v>
      </c>
      <c r="CI57" s="154">
        <f>HLOOKUP(CI1,概算表!$E$13:$DA$78,44,FALSE)</f>
        <v>0</v>
      </c>
      <c r="CJ57" s="154">
        <f>HLOOKUP(CJ1,概算表!$E$13:$DA$78,44,FALSE)</f>
        <v>0</v>
      </c>
      <c r="CK57" s="154">
        <f>HLOOKUP(CK1,概算表!$E$13:$DA$78,44,FALSE)</f>
        <v>0</v>
      </c>
      <c r="CL57" s="154">
        <f>HLOOKUP(CL1,概算表!$E$13:$DA$78,44,FALSE)</f>
        <v>0</v>
      </c>
      <c r="CM57" s="154">
        <f>HLOOKUP(CM1,概算表!$E$13:$DA$78,44,FALSE)</f>
        <v>0</v>
      </c>
      <c r="CN57" s="154">
        <f>HLOOKUP(CN1,概算表!$E$13:$DA$78,44,FALSE)</f>
        <v>0</v>
      </c>
      <c r="CO57" s="154">
        <f>HLOOKUP(CO1,概算表!$E$13:$DA$78,44,FALSE)</f>
        <v>0</v>
      </c>
      <c r="CP57" s="154">
        <f>HLOOKUP(CP1,概算表!$E$13:$DA$78,44,FALSE)</f>
        <v>0</v>
      </c>
      <c r="CQ57" s="154">
        <f>HLOOKUP(CQ1,概算表!$E$13:$DA$78,44,FALSE)</f>
        <v>0</v>
      </c>
      <c r="CR57" s="154">
        <f>HLOOKUP(CR1,概算表!$E$13:$DA$78,44,FALSE)</f>
        <v>0</v>
      </c>
      <c r="CS57" s="154">
        <f>HLOOKUP(CS1,概算表!$E$13:$DA$78,44,FALSE)</f>
        <v>0</v>
      </c>
      <c r="CT57" s="154">
        <f>HLOOKUP(CT1,概算表!$E$13:$DA$78,44,FALSE)</f>
        <v>0</v>
      </c>
      <c r="CU57" s="154">
        <f>HLOOKUP(CU1,概算表!$E$13:$DA$78,44,FALSE)</f>
        <v>0</v>
      </c>
      <c r="CV57" s="154">
        <f>HLOOKUP(CV1,概算表!$E$13:$DA$78,44,FALSE)</f>
        <v>0</v>
      </c>
      <c r="CW57" s="154">
        <f>HLOOKUP(CW1,概算表!$E$13:$DA$78,44,FALSE)</f>
        <v>0</v>
      </c>
      <c r="CX57" s="154">
        <f>HLOOKUP(CX1,概算表!$E$13:$DA$78,44,FALSE)</f>
        <v>0</v>
      </c>
      <c r="CY57" s="154">
        <f>HLOOKUP(CY1,概算表!$E$13:$DA$78,44,FALSE)</f>
        <v>0</v>
      </c>
      <c r="CZ57" s="154">
        <f>HLOOKUP(CZ1,概算表!$E$13:$DA$78,44,FALSE)</f>
        <v>0</v>
      </c>
      <c r="DA57" s="154">
        <f>HLOOKUP(DA1,概算表!$E$13:$DA$78,44,FALSE)</f>
        <v>0</v>
      </c>
    </row>
    <row r="58" spans="1:105">
      <c r="A58" s="359"/>
      <c r="B58" s="33" t="s">
        <v>164</v>
      </c>
      <c r="C58" s="22">
        <v>124</v>
      </c>
      <c r="D58" s="264"/>
      <c r="E58" s="154">
        <f>HLOOKUP(E1,概算表!$E$13:$DA$78,45,FALSE)</f>
        <v>0</v>
      </c>
      <c r="F58" s="154">
        <f>HLOOKUP(F1,概算表!$E$13:$DA$78,45,FALSE)</f>
        <v>63000</v>
      </c>
      <c r="G58" s="154">
        <f>HLOOKUP(G1,概算表!$E$13:$DA$78,45,FALSE)</f>
        <v>0</v>
      </c>
      <c r="H58" s="154">
        <f>HLOOKUP(H1,概算表!$E$13:$DA$78,45,FALSE)</f>
        <v>0</v>
      </c>
      <c r="I58" s="154">
        <f>HLOOKUP(I1,概算表!$E$13:$DA$78,45,FALSE)</f>
        <v>0</v>
      </c>
      <c r="J58" s="154">
        <f>HLOOKUP(J1,概算表!$E$13:$DA$78,45,FALSE)</f>
        <v>0</v>
      </c>
      <c r="K58" s="154">
        <f>HLOOKUP(K1,概算表!$E$13:$DA$78,45,FALSE)</f>
        <v>0</v>
      </c>
      <c r="L58" s="154">
        <f>HLOOKUP(L1,概算表!$E$13:$DA$78,45,FALSE)</f>
        <v>0</v>
      </c>
      <c r="M58" s="154">
        <f>HLOOKUP(M1,概算表!$E$13:$DA$78,45,FALSE)</f>
        <v>0</v>
      </c>
      <c r="N58" s="154">
        <f>HLOOKUP(N1,概算表!$E$13:$DA$78,45,FALSE)</f>
        <v>0</v>
      </c>
      <c r="O58" s="154">
        <f>HLOOKUP(O1,概算表!$E$13:$DA$78,45,FALSE)</f>
        <v>0</v>
      </c>
      <c r="P58" s="154">
        <f>HLOOKUP(P1,概算表!$E$13:$DA$78,45,FALSE)</f>
        <v>0</v>
      </c>
      <c r="Q58" s="154">
        <f>HLOOKUP(Q1,概算表!$E$13:$DA$78,45,FALSE)</f>
        <v>0</v>
      </c>
      <c r="R58" s="154">
        <f>HLOOKUP(R1,概算表!$E$13:$DA$78,45,FALSE)</f>
        <v>0</v>
      </c>
      <c r="S58" s="154">
        <f>HLOOKUP(S1,概算表!$E$13:$DA$78,45,FALSE)</f>
        <v>0</v>
      </c>
      <c r="T58" s="154">
        <f>HLOOKUP(T1,概算表!$E$13:$DA$78,45,FALSE)</f>
        <v>0</v>
      </c>
      <c r="U58" s="154">
        <f>HLOOKUP(U1,概算表!$E$13:$DA$78,45,FALSE)</f>
        <v>0</v>
      </c>
      <c r="V58" s="154">
        <f>HLOOKUP(V1,概算表!$E$13:$DA$78,45,FALSE)</f>
        <v>63000</v>
      </c>
      <c r="W58" s="154">
        <f>HLOOKUP(W1,概算表!$E$13:$DA$78,45,FALSE)</f>
        <v>0</v>
      </c>
      <c r="X58" s="154">
        <f>HLOOKUP(X1,概算表!$E$13:$DA$78,45,FALSE)</f>
        <v>0</v>
      </c>
      <c r="Y58" s="154">
        <f>HLOOKUP(Y1,概算表!$E$13:$DA$78,45,FALSE)</f>
        <v>0</v>
      </c>
      <c r="Z58" s="154">
        <f>HLOOKUP(Z1,概算表!$E$13:$DA$78,45,FALSE)</f>
        <v>0</v>
      </c>
      <c r="AA58" s="154">
        <f>HLOOKUP(AA1,概算表!$E$13:$DA$78,45,FALSE)</f>
        <v>0</v>
      </c>
      <c r="AB58" s="154">
        <f>HLOOKUP(AB1,概算表!$E$13:$DA$78,45,FALSE)</f>
        <v>0</v>
      </c>
      <c r="AC58" s="154">
        <f>HLOOKUP(AC1,概算表!$E$13:$DA$78,45,FALSE)</f>
        <v>0</v>
      </c>
      <c r="AD58" s="154">
        <f>HLOOKUP(AD1,概算表!$E$13:$DA$78,45,FALSE)</f>
        <v>0</v>
      </c>
      <c r="AE58" s="154">
        <f>HLOOKUP(AE1,概算表!$E$13:$DA$78,45,FALSE)</f>
        <v>0</v>
      </c>
      <c r="AF58" s="154">
        <f>HLOOKUP(AF1,概算表!$E$13:$DA$78,45,FALSE)</f>
        <v>0</v>
      </c>
      <c r="AG58" s="154">
        <f>HLOOKUP(AG1,概算表!$E$13:$DA$78,45,FALSE)</f>
        <v>0</v>
      </c>
      <c r="AH58" s="154">
        <f>HLOOKUP(AH1,概算表!$E$13:$DA$78,45,FALSE)</f>
        <v>0</v>
      </c>
      <c r="AI58" s="154">
        <f>HLOOKUP(AI1,概算表!$E$13:$DA$78,45,FALSE)</f>
        <v>0</v>
      </c>
      <c r="AJ58" s="154">
        <f>HLOOKUP(AJ1,概算表!$E$13:$DA$78,45,FALSE)</f>
        <v>0</v>
      </c>
      <c r="AK58" s="154">
        <f>HLOOKUP(AK1,概算表!$E$13:$DA$78,45,FALSE)</f>
        <v>0</v>
      </c>
      <c r="AL58" s="154">
        <f>HLOOKUP(AL1,概算表!$E$13:$DA$78,45,FALSE)</f>
        <v>0</v>
      </c>
      <c r="AM58" s="154">
        <f>HLOOKUP(AM1,概算表!$E$13:$DA$78,45,FALSE)</f>
        <v>0</v>
      </c>
      <c r="AN58" s="154">
        <f>HLOOKUP(AN1,概算表!$E$13:$DA$78,45,FALSE)</f>
        <v>0</v>
      </c>
      <c r="AO58" s="154">
        <f>HLOOKUP(AO1,概算表!$E$13:$DA$78,45,FALSE)</f>
        <v>0</v>
      </c>
      <c r="AP58" s="154">
        <f>HLOOKUP(AP1,概算表!$E$13:$DA$78,45,FALSE)</f>
        <v>0</v>
      </c>
      <c r="AQ58" s="154">
        <f>HLOOKUP(AQ1,概算表!$E$13:$DA$78,45,FALSE)</f>
        <v>0</v>
      </c>
      <c r="AR58" s="154">
        <f>HLOOKUP(AR1,概算表!$E$13:$DA$78,45,FALSE)</f>
        <v>0</v>
      </c>
      <c r="AS58" s="154">
        <f>HLOOKUP(AS1,概算表!$E$13:$DA$78,45,FALSE)</f>
        <v>0</v>
      </c>
      <c r="AT58" s="154">
        <f>HLOOKUP(AT1,概算表!$E$13:$DA$78,45,FALSE)</f>
        <v>0</v>
      </c>
      <c r="AU58" s="154">
        <f>HLOOKUP(AU1,概算表!$E$13:$DA$78,45,FALSE)</f>
        <v>0</v>
      </c>
      <c r="AV58" s="154">
        <f>HLOOKUP(AV1,概算表!$E$13:$DA$78,45,FALSE)</f>
        <v>0</v>
      </c>
      <c r="AW58" s="154">
        <f>HLOOKUP(AW1,概算表!$E$13:$DA$78,45,FALSE)</f>
        <v>0</v>
      </c>
      <c r="AX58" s="154">
        <f>HLOOKUP(AX1,概算表!$E$13:$DA$78,45,FALSE)</f>
        <v>0</v>
      </c>
      <c r="AY58" s="154">
        <f>HLOOKUP(AY1,概算表!$E$13:$DA$78,45,FALSE)</f>
        <v>0</v>
      </c>
      <c r="AZ58" s="154">
        <f>HLOOKUP(AZ1,概算表!$E$13:$DA$78,45,FALSE)</f>
        <v>0</v>
      </c>
      <c r="BA58" s="154">
        <f>HLOOKUP(BA1,概算表!$E$13:$DA$78,45,FALSE)</f>
        <v>0</v>
      </c>
      <c r="BB58" s="154">
        <f>HLOOKUP(BB1,概算表!$E$13:$DA$78,45,FALSE)</f>
        <v>0</v>
      </c>
      <c r="BC58" s="154">
        <f>HLOOKUP(BC1,概算表!$E$13:$DA$78,45,FALSE)</f>
        <v>0</v>
      </c>
      <c r="BD58" s="154">
        <f>HLOOKUP(BD1,概算表!$E$13:$DA$78,45,FALSE)</f>
        <v>0</v>
      </c>
      <c r="BE58" s="154">
        <f>HLOOKUP(BE1,概算表!$E$13:$DA$78,45,FALSE)</f>
        <v>63000</v>
      </c>
      <c r="BF58" s="154">
        <f>HLOOKUP(BF1,概算表!$E$13:$DA$78,45,FALSE)</f>
        <v>0</v>
      </c>
      <c r="BG58" s="154">
        <f>HLOOKUP(BG1,概算表!$E$13:$DA$78,45,FALSE)</f>
        <v>0</v>
      </c>
      <c r="BH58" s="154">
        <f>HLOOKUP(BH1,概算表!$E$13:$DA$78,45,FALSE)</f>
        <v>0</v>
      </c>
      <c r="BI58" s="154">
        <f>HLOOKUP(BI1,概算表!$E$13:$DA$78,45,FALSE)</f>
        <v>0</v>
      </c>
      <c r="BJ58" s="154">
        <f>HLOOKUP(BJ1,概算表!$E$13:$DA$78,45,FALSE)</f>
        <v>0</v>
      </c>
      <c r="BK58" s="154">
        <f>HLOOKUP(BK1,概算表!$E$13:$DA$78,45,FALSE)</f>
        <v>0</v>
      </c>
      <c r="BL58" s="154">
        <f>HLOOKUP(BL1,概算表!$E$13:$DA$78,45,FALSE)</f>
        <v>0</v>
      </c>
      <c r="BM58" s="154">
        <f>HLOOKUP(BM1,概算表!$E$13:$DA$78,45,FALSE)</f>
        <v>0</v>
      </c>
      <c r="BN58" s="154">
        <f>HLOOKUP(BN1,概算表!$E$13:$DA$78,45,FALSE)</f>
        <v>0</v>
      </c>
      <c r="BO58" s="154">
        <f>HLOOKUP(BO1,概算表!$E$13:$DA$78,45,FALSE)</f>
        <v>0</v>
      </c>
      <c r="BP58" s="154">
        <f>HLOOKUP(BP1,概算表!$E$13:$DA$78,45,FALSE)</f>
        <v>0</v>
      </c>
      <c r="BQ58" s="154">
        <f>HLOOKUP(BQ1,概算表!$E$13:$DA$78,45,FALSE)</f>
        <v>0</v>
      </c>
      <c r="BR58" s="154">
        <f>HLOOKUP(BR1,概算表!$E$13:$DA$78,45,FALSE)</f>
        <v>0</v>
      </c>
      <c r="BS58" s="154">
        <f>HLOOKUP(BS1,概算表!$E$13:$DA$78,45,FALSE)</f>
        <v>0</v>
      </c>
      <c r="BT58" s="154">
        <f>HLOOKUP(BT1,概算表!$E$13:$DA$78,45,FALSE)</f>
        <v>0</v>
      </c>
      <c r="BU58" s="154">
        <f>HLOOKUP(BU1,概算表!$E$13:$DA$78,45,FALSE)</f>
        <v>0</v>
      </c>
      <c r="BV58" s="154">
        <f>HLOOKUP(BV1,概算表!$E$13:$DA$78,45,FALSE)</f>
        <v>0</v>
      </c>
      <c r="BW58" s="154">
        <f>HLOOKUP(BW1,概算表!$E$13:$DA$78,45,FALSE)</f>
        <v>0</v>
      </c>
      <c r="BX58" s="154">
        <f>HLOOKUP(BX1,概算表!$E$13:$DA$78,45,FALSE)</f>
        <v>0</v>
      </c>
      <c r="BY58" s="154">
        <f>HLOOKUP(BY1,概算表!$E$13:$DA$78,45,FALSE)</f>
        <v>0</v>
      </c>
      <c r="BZ58" s="154">
        <f>HLOOKUP(BZ1,概算表!$E$13:$DA$78,45,FALSE)</f>
        <v>0</v>
      </c>
      <c r="CA58" s="154">
        <f>HLOOKUP(CA1,概算表!$E$13:$DA$78,45,FALSE)</f>
        <v>0</v>
      </c>
      <c r="CB58" s="154">
        <f>HLOOKUP(CB1,概算表!$E$13:$DA$78,45,FALSE)</f>
        <v>0</v>
      </c>
      <c r="CC58" s="154">
        <f>HLOOKUP(CC1,概算表!$E$13:$DA$78,45,FALSE)</f>
        <v>0</v>
      </c>
      <c r="CD58" s="154">
        <f>HLOOKUP(CD1,概算表!$E$13:$DA$78,45,FALSE)</f>
        <v>0</v>
      </c>
      <c r="CE58" s="154">
        <f>HLOOKUP(CE1,概算表!$E$13:$DA$78,45,FALSE)</f>
        <v>0</v>
      </c>
      <c r="CF58" s="154">
        <f>HLOOKUP(CF1,概算表!$E$13:$DA$78,45,FALSE)</f>
        <v>0</v>
      </c>
      <c r="CG58" s="154">
        <f>HLOOKUP(CG1,概算表!$E$13:$DA$78,45,FALSE)</f>
        <v>0</v>
      </c>
      <c r="CH58" s="154">
        <f>HLOOKUP(CH1,概算表!$E$13:$DA$78,45,FALSE)</f>
        <v>0</v>
      </c>
      <c r="CI58" s="154">
        <f>HLOOKUP(CI1,概算表!$E$13:$DA$78,45,FALSE)</f>
        <v>0</v>
      </c>
      <c r="CJ58" s="154">
        <f>HLOOKUP(CJ1,概算表!$E$13:$DA$78,45,FALSE)</f>
        <v>0</v>
      </c>
      <c r="CK58" s="154">
        <f>HLOOKUP(CK1,概算表!$E$13:$DA$78,45,FALSE)</f>
        <v>0</v>
      </c>
      <c r="CL58" s="154">
        <f>HLOOKUP(CL1,概算表!$E$13:$DA$78,45,FALSE)</f>
        <v>0</v>
      </c>
      <c r="CM58" s="154">
        <f>HLOOKUP(CM1,概算表!$E$13:$DA$78,45,FALSE)</f>
        <v>0</v>
      </c>
      <c r="CN58" s="154">
        <f>HLOOKUP(CN1,概算表!$E$13:$DA$78,45,FALSE)</f>
        <v>0</v>
      </c>
      <c r="CO58" s="154">
        <f>HLOOKUP(CO1,概算表!$E$13:$DA$78,45,FALSE)</f>
        <v>0</v>
      </c>
      <c r="CP58" s="154">
        <f>HLOOKUP(CP1,概算表!$E$13:$DA$78,45,FALSE)</f>
        <v>0</v>
      </c>
      <c r="CQ58" s="154">
        <f>HLOOKUP(CQ1,概算表!$E$13:$DA$78,45,FALSE)</f>
        <v>0</v>
      </c>
      <c r="CR58" s="154">
        <f>HLOOKUP(CR1,概算表!$E$13:$DA$78,45,FALSE)</f>
        <v>0</v>
      </c>
      <c r="CS58" s="154">
        <f>HLOOKUP(CS1,概算表!$E$13:$DA$78,45,FALSE)</f>
        <v>0</v>
      </c>
      <c r="CT58" s="154">
        <f>HLOOKUP(CT1,概算表!$E$13:$DA$78,45,FALSE)</f>
        <v>0</v>
      </c>
      <c r="CU58" s="154">
        <f>HLOOKUP(CU1,概算表!$E$13:$DA$78,45,FALSE)</f>
        <v>0</v>
      </c>
      <c r="CV58" s="154">
        <f>HLOOKUP(CV1,概算表!$E$13:$DA$78,45,FALSE)</f>
        <v>0</v>
      </c>
      <c r="CW58" s="154">
        <f>HLOOKUP(CW1,概算表!$E$13:$DA$78,45,FALSE)</f>
        <v>0</v>
      </c>
      <c r="CX58" s="154">
        <f>HLOOKUP(CX1,概算表!$E$13:$DA$78,45,FALSE)</f>
        <v>0</v>
      </c>
      <c r="CY58" s="154">
        <f>HLOOKUP(CY1,概算表!$E$13:$DA$78,45,FALSE)</f>
        <v>0</v>
      </c>
      <c r="CZ58" s="154">
        <f>HLOOKUP(CZ1,概算表!$E$13:$DA$78,45,FALSE)</f>
        <v>0</v>
      </c>
      <c r="DA58" s="154">
        <f>HLOOKUP(DA1,概算表!$E$13:$DA$78,45,FALSE)</f>
        <v>0</v>
      </c>
    </row>
    <row r="59" spans="1:105">
      <c r="A59" s="359"/>
      <c r="B59" s="33" t="s">
        <v>165</v>
      </c>
      <c r="C59" s="22">
        <v>124</v>
      </c>
      <c r="D59" s="264"/>
      <c r="E59" s="154">
        <f>HLOOKUP(E1,概算表!$E$13:$DA$78,46,FALSE)</f>
        <v>0</v>
      </c>
      <c r="F59" s="154">
        <f>HLOOKUP(F1,概算表!$E$13:$DA$78,46,FALSE)</f>
        <v>156000</v>
      </c>
      <c r="G59" s="154">
        <f>HLOOKUP(G1,概算表!$E$13:$DA$78,46,FALSE)</f>
        <v>0</v>
      </c>
      <c r="H59" s="154">
        <f>HLOOKUP(H1,概算表!$E$13:$DA$78,46,FALSE)</f>
        <v>0</v>
      </c>
      <c r="I59" s="154">
        <f>HLOOKUP(I1,概算表!$E$13:$DA$78,46,FALSE)</f>
        <v>0</v>
      </c>
      <c r="J59" s="154">
        <f>HLOOKUP(J1,概算表!$E$13:$DA$78,46,FALSE)</f>
        <v>0</v>
      </c>
      <c r="K59" s="154">
        <f>HLOOKUP(K1,概算表!$E$13:$DA$78,46,FALSE)</f>
        <v>0</v>
      </c>
      <c r="L59" s="154">
        <f>HLOOKUP(L1,概算表!$E$13:$DA$78,46,FALSE)</f>
        <v>0</v>
      </c>
      <c r="M59" s="154">
        <f>HLOOKUP(M1,概算表!$E$13:$DA$78,46,FALSE)</f>
        <v>0</v>
      </c>
      <c r="N59" s="154">
        <f>HLOOKUP(N1,概算表!$E$13:$DA$78,46,FALSE)</f>
        <v>0</v>
      </c>
      <c r="O59" s="154">
        <f>HLOOKUP(O1,概算表!$E$13:$DA$78,46,FALSE)</f>
        <v>0</v>
      </c>
      <c r="P59" s="154">
        <f>HLOOKUP(P1,概算表!$E$13:$DA$78,46,FALSE)</f>
        <v>0</v>
      </c>
      <c r="Q59" s="154">
        <f>HLOOKUP(Q1,概算表!$E$13:$DA$78,46,FALSE)</f>
        <v>0</v>
      </c>
      <c r="R59" s="154">
        <f>HLOOKUP(R1,概算表!$E$13:$DA$78,46,FALSE)</f>
        <v>0</v>
      </c>
      <c r="S59" s="154">
        <f>HLOOKUP(S1,概算表!$E$13:$DA$78,46,FALSE)</f>
        <v>0</v>
      </c>
      <c r="T59" s="154">
        <f>HLOOKUP(T1,概算表!$E$13:$DA$78,46,FALSE)</f>
        <v>0</v>
      </c>
      <c r="U59" s="154">
        <f>HLOOKUP(U1,概算表!$E$13:$DA$78,46,FALSE)</f>
        <v>0</v>
      </c>
      <c r="V59" s="154">
        <f>HLOOKUP(V1,概算表!$E$13:$DA$78,46,FALSE)</f>
        <v>150000</v>
      </c>
      <c r="W59" s="154">
        <f>HLOOKUP(W1,概算表!$E$13:$DA$78,46,FALSE)</f>
        <v>0</v>
      </c>
      <c r="X59" s="154">
        <f>HLOOKUP(X1,概算表!$E$13:$DA$78,46,FALSE)</f>
        <v>0</v>
      </c>
      <c r="Y59" s="154">
        <f>HLOOKUP(Y1,概算表!$E$13:$DA$78,46,FALSE)</f>
        <v>0</v>
      </c>
      <c r="Z59" s="154">
        <f>HLOOKUP(Z1,概算表!$E$13:$DA$78,46,FALSE)</f>
        <v>0</v>
      </c>
      <c r="AA59" s="154">
        <f>HLOOKUP(AA1,概算表!$E$13:$DA$78,46,FALSE)</f>
        <v>0</v>
      </c>
      <c r="AB59" s="154">
        <f>HLOOKUP(AB1,概算表!$E$13:$DA$78,46,FALSE)</f>
        <v>0</v>
      </c>
      <c r="AC59" s="154">
        <f>HLOOKUP(AC1,概算表!$E$13:$DA$78,46,FALSE)</f>
        <v>0</v>
      </c>
      <c r="AD59" s="154">
        <f>HLOOKUP(AD1,概算表!$E$13:$DA$78,46,FALSE)</f>
        <v>0</v>
      </c>
      <c r="AE59" s="154">
        <f>HLOOKUP(AE1,概算表!$E$13:$DA$78,46,FALSE)</f>
        <v>0</v>
      </c>
      <c r="AF59" s="154">
        <f>HLOOKUP(AF1,概算表!$E$13:$DA$78,46,FALSE)</f>
        <v>0</v>
      </c>
      <c r="AG59" s="154">
        <f>HLOOKUP(AG1,概算表!$E$13:$DA$78,46,FALSE)</f>
        <v>0</v>
      </c>
      <c r="AH59" s="154">
        <f>HLOOKUP(AH1,概算表!$E$13:$DA$78,46,FALSE)</f>
        <v>0</v>
      </c>
      <c r="AI59" s="154">
        <f>HLOOKUP(AI1,概算表!$E$13:$DA$78,46,FALSE)</f>
        <v>0</v>
      </c>
      <c r="AJ59" s="154">
        <f>HLOOKUP(AJ1,概算表!$E$13:$DA$78,46,FALSE)</f>
        <v>0</v>
      </c>
      <c r="AK59" s="154">
        <f>HLOOKUP(AK1,概算表!$E$13:$DA$78,46,FALSE)</f>
        <v>0</v>
      </c>
      <c r="AL59" s="154">
        <f>HLOOKUP(AL1,概算表!$E$13:$DA$78,46,FALSE)</f>
        <v>0</v>
      </c>
      <c r="AM59" s="154">
        <f>HLOOKUP(AM1,概算表!$E$13:$DA$78,46,FALSE)</f>
        <v>0</v>
      </c>
      <c r="AN59" s="154">
        <f>HLOOKUP(AN1,概算表!$E$13:$DA$78,46,FALSE)</f>
        <v>0</v>
      </c>
      <c r="AO59" s="154">
        <f>HLOOKUP(AO1,概算表!$E$13:$DA$78,46,FALSE)</f>
        <v>0</v>
      </c>
      <c r="AP59" s="154">
        <f>HLOOKUP(AP1,概算表!$E$13:$DA$78,46,FALSE)</f>
        <v>0</v>
      </c>
      <c r="AQ59" s="154">
        <f>HLOOKUP(AQ1,概算表!$E$13:$DA$78,46,FALSE)</f>
        <v>0</v>
      </c>
      <c r="AR59" s="154">
        <f>HLOOKUP(AR1,概算表!$E$13:$DA$78,46,FALSE)</f>
        <v>0</v>
      </c>
      <c r="AS59" s="154">
        <f>HLOOKUP(AS1,概算表!$E$13:$DA$78,46,FALSE)</f>
        <v>0</v>
      </c>
      <c r="AT59" s="154">
        <f>HLOOKUP(AT1,概算表!$E$13:$DA$78,46,FALSE)</f>
        <v>0</v>
      </c>
      <c r="AU59" s="154">
        <f>HLOOKUP(AU1,概算表!$E$13:$DA$78,46,FALSE)</f>
        <v>0</v>
      </c>
      <c r="AV59" s="154">
        <f>HLOOKUP(AV1,概算表!$E$13:$DA$78,46,FALSE)</f>
        <v>0</v>
      </c>
      <c r="AW59" s="154">
        <f>HLOOKUP(AW1,概算表!$E$13:$DA$78,46,FALSE)</f>
        <v>0</v>
      </c>
      <c r="AX59" s="154">
        <f>HLOOKUP(AX1,概算表!$E$13:$DA$78,46,FALSE)</f>
        <v>0</v>
      </c>
      <c r="AY59" s="154">
        <f>HLOOKUP(AY1,概算表!$E$13:$DA$78,46,FALSE)</f>
        <v>0</v>
      </c>
      <c r="AZ59" s="154">
        <f>HLOOKUP(AZ1,概算表!$E$13:$DA$78,46,FALSE)</f>
        <v>0</v>
      </c>
      <c r="BA59" s="154">
        <f>HLOOKUP(BA1,概算表!$E$13:$DA$78,46,FALSE)</f>
        <v>0</v>
      </c>
      <c r="BB59" s="154">
        <f>HLOOKUP(BB1,概算表!$E$13:$DA$78,46,FALSE)</f>
        <v>0</v>
      </c>
      <c r="BC59" s="154">
        <f>HLOOKUP(BC1,概算表!$E$13:$DA$78,46,FALSE)</f>
        <v>0</v>
      </c>
      <c r="BD59" s="154">
        <f>HLOOKUP(BD1,概算表!$E$13:$DA$78,46,FALSE)</f>
        <v>0</v>
      </c>
      <c r="BE59" s="154">
        <f>HLOOKUP(BE1,概算表!$E$13:$DA$78,46,FALSE)</f>
        <v>108000</v>
      </c>
      <c r="BF59" s="154">
        <f>HLOOKUP(BF1,概算表!$E$13:$DA$78,46,FALSE)</f>
        <v>0</v>
      </c>
      <c r="BG59" s="154">
        <f>HLOOKUP(BG1,概算表!$E$13:$DA$78,46,FALSE)</f>
        <v>0</v>
      </c>
      <c r="BH59" s="154">
        <f>HLOOKUP(BH1,概算表!$E$13:$DA$78,46,FALSE)</f>
        <v>0</v>
      </c>
      <c r="BI59" s="154">
        <f>HLOOKUP(BI1,概算表!$E$13:$DA$78,46,FALSE)</f>
        <v>0</v>
      </c>
      <c r="BJ59" s="154">
        <f>HLOOKUP(BJ1,概算表!$E$13:$DA$78,46,FALSE)</f>
        <v>0</v>
      </c>
      <c r="BK59" s="154">
        <f>HLOOKUP(BK1,概算表!$E$13:$DA$78,46,FALSE)</f>
        <v>0</v>
      </c>
      <c r="BL59" s="154">
        <f>HLOOKUP(BL1,概算表!$E$13:$DA$78,46,FALSE)</f>
        <v>0</v>
      </c>
      <c r="BM59" s="154">
        <f>HLOOKUP(BM1,概算表!$E$13:$DA$78,46,FALSE)</f>
        <v>0</v>
      </c>
      <c r="BN59" s="154">
        <f>HLOOKUP(BN1,概算表!$E$13:$DA$78,46,FALSE)</f>
        <v>0</v>
      </c>
      <c r="BO59" s="154">
        <f>HLOOKUP(BO1,概算表!$E$13:$DA$78,46,FALSE)</f>
        <v>0</v>
      </c>
      <c r="BP59" s="154">
        <f>HLOOKUP(BP1,概算表!$E$13:$DA$78,46,FALSE)</f>
        <v>0</v>
      </c>
      <c r="BQ59" s="154">
        <f>HLOOKUP(BQ1,概算表!$E$13:$DA$78,46,FALSE)</f>
        <v>0</v>
      </c>
      <c r="BR59" s="154">
        <f>HLOOKUP(BR1,概算表!$E$13:$DA$78,46,FALSE)</f>
        <v>0</v>
      </c>
      <c r="BS59" s="154">
        <f>HLOOKUP(BS1,概算表!$E$13:$DA$78,46,FALSE)</f>
        <v>0</v>
      </c>
      <c r="BT59" s="154">
        <f>HLOOKUP(BT1,概算表!$E$13:$DA$78,46,FALSE)</f>
        <v>0</v>
      </c>
      <c r="BU59" s="154">
        <f>HLOOKUP(BU1,概算表!$E$13:$DA$78,46,FALSE)</f>
        <v>0</v>
      </c>
      <c r="BV59" s="154">
        <f>HLOOKUP(BV1,概算表!$E$13:$DA$78,46,FALSE)</f>
        <v>0</v>
      </c>
      <c r="BW59" s="154">
        <f>HLOOKUP(BW1,概算表!$E$13:$DA$78,46,FALSE)</f>
        <v>0</v>
      </c>
      <c r="BX59" s="154">
        <f>HLOOKUP(BX1,概算表!$E$13:$DA$78,46,FALSE)</f>
        <v>0</v>
      </c>
      <c r="BY59" s="154">
        <f>HLOOKUP(BY1,概算表!$E$13:$DA$78,46,FALSE)</f>
        <v>0</v>
      </c>
      <c r="BZ59" s="154">
        <f>HLOOKUP(BZ1,概算表!$E$13:$DA$78,46,FALSE)</f>
        <v>0</v>
      </c>
      <c r="CA59" s="154">
        <f>HLOOKUP(CA1,概算表!$E$13:$DA$78,46,FALSE)</f>
        <v>0</v>
      </c>
      <c r="CB59" s="154">
        <f>HLOOKUP(CB1,概算表!$E$13:$DA$78,46,FALSE)</f>
        <v>0</v>
      </c>
      <c r="CC59" s="154">
        <f>HLOOKUP(CC1,概算表!$E$13:$DA$78,46,FALSE)</f>
        <v>0</v>
      </c>
      <c r="CD59" s="154">
        <f>HLOOKUP(CD1,概算表!$E$13:$DA$78,46,FALSE)</f>
        <v>0</v>
      </c>
      <c r="CE59" s="154">
        <f>HLOOKUP(CE1,概算表!$E$13:$DA$78,46,FALSE)</f>
        <v>0</v>
      </c>
      <c r="CF59" s="154">
        <f>HLOOKUP(CF1,概算表!$E$13:$DA$78,46,FALSE)</f>
        <v>0</v>
      </c>
      <c r="CG59" s="154">
        <f>HLOOKUP(CG1,概算表!$E$13:$DA$78,46,FALSE)</f>
        <v>0</v>
      </c>
      <c r="CH59" s="154">
        <f>HLOOKUP(CH1,概算表!$E$13:$DA$78,46,FALSE)</f>
        <v>0</v>
      </c>
      <c r="CI59" s="154">
        <f>HLOOKUP(CI1,概算表!$E$13:$DA$78,46,FALSE)</f>
        <v>0</v>
      </c>
      <c r="CJ59" s="154">
        <f>HLOOKUP(CJ1,概算表!$E$13:$DA$78,46,FALSE)</f>
        <v>0</v>
      </c>
      <c r="CK59" s="154">
        <f>HLOOKUP(CK1,概算表!$E$13:$DA$78,46,FALSE)</f>
        <v>0</v>
      </c>
      <c r="CL59" s="154">
        <f>HLOOKUP(CL1,概算表!$E$13:$DA$78,46,FALSE)</f>
        <v>0</v>
      </c>
      <c r="CM59" s="154">
        <f>HLOOKUP(CM1,概算表!$E$13:$DA$78,46,FALSE)</f>
        <v>0</v>
      </c>
      <c r="CN59" s="154">
        <f>HLOOKUP(CN1,概算表!$E$13:$DA$78,46,FALSE)</f>
        <v>0</v>
      </c>
      <c r="CO59" s="154">
        <f>HLOOKUP(CO1,概算表!$E$13:$DA$78,46,FALSE)</f>
        <v>0</v>
      </c>
      <c r="CP59" s="154">
        <f>HLOOKUP(CP1,概算表!$E$13:$DA$78,46,FALSE)</f>
        <v>0</v>
      </c>
      <c r="CQ59" s="154">
        <f>HLOOKUP(CQ1,概算表!$E$13:$DA$78,46,FALSE)</f>
        <v>0</v>
      </c>
      <c r="CR59" s="154">
        <f>HLOOKUP(CR1,概算表!$E$13:$DA$78,46,FALSE)</f>
        <v>0</v>
      </c>
      <c r="CS59" s="154">
        <f>HLOOKUP(CS1,概算表!$E$13:$DA$78,46,FALSE)</f>
        <v>0</v>
      </c>
      <c r="CT59" s="154">
        <f>HLOOKUP(CT1,概算表!$E$13:$DA$78,46,FALSE)</f>
        <v>0</v>
      </c>
      <c r="CU59" s="154">
        <f>HLOOKUP(CU1,概算表!$E$13:$DA$78,46,FALSE)</f>
        <v>0</v>
      </c>
      <c r="CV59" s="154">
        <f>HLOOKUP(CV1,概算表!$E$13:$DA$78,46,FALSE)</f>
        <v>0</v>
      </c>
      <c r="CW59" s="154">
        <f>HLOOKUP(CW1,概算表!$E$13:$DA$78,46,FALSE)</f>
        <v>0</v>
      </c>
      <c r="CX59" s="154">
        <f>HLOOKUP(CX1,概算表!$E$13:$DA$78,46,FALSE)</f>
        <v>0</v>
      </c>
      <c r="CY59" s="154">
        <f>HLOOKUP(CY1,概算表!$E$13:$DA$78,46,FALSE)</f>
        <v>0</v>
      </c>
      <c r="CZ59" s="154">
        <f>HLOOKUP(CZ1,概算表!$E$13:$DA$78,46,FALSE)</f>
        <v>0</v>
      </c>
      <c r="DA59" s="154">
        <f>HLOOKUP(DA1,概算表!$E$13:$DA$78,46,FALSE)</f>
        <v>0</v>
      </c>
    </row>
    <row r="60" spans="1:105">
      <c r="A60" s="359"/>
      <c r="B60" s="33" t="s">
        <v>166</v>
      </c>
      <c r="C60" s="22">
        <v>131</v>
      </c>
      <c r="D60" s="264"/>
      <c r="E60" s="154">
        <f>HLOOKUP(E1,概算表!$E$13:$DA$78,47,FALSE)</f>
        <v>24000</v>
      </c>
      <c r="F60" s="154">
        <f>HLOOKUP(F1,概算表!$E$13:$DA$78,47,FALSE)</f>
        <v>0</v>
      </c>
      <c r="G60" s="154">
        <f>HLOOKUP(G1,概算表!$E$13:$DA$78,47,FALSE)</f>
        <v>0</v>
      </c>
      <c r="H60" s="154">
        <f>HLOOKUP(H1,概算表!$E$13:$DA$78,47,FALSE)</f>
        <v>0</v>
      </c>
      <c r="I60" s="154">
        <f>HLOOKUP(I1,概算表!$E$13:$DA$78,47,FALSE)</f>
        <v>0</v>
      </c>
      <c r="J60" s="154">
        <f>HLOOKUP(J1,概算表!$E$13:$DA$78,47,FALSE)</f>
        <v>24000</v>
      </c>
      <c r="K60" s="154">
        <f>HLOOKUP(K1,概算表!$E$13:$DA$78,47,FALSE)</f>
        <v>24000</v>
      </c>
      <c r="L60" s="154">
        <f>HLOOKUP(L1,概算表!$E$13:$DA$78,47,FALSE)</f>
        <v>0</v>
      </c>
      <c r="M60" s="154">
        <f>HLOOKUP(M1,概算表!$E$13:$DA$78,47,FALSE)</f>
        <v>0</v>
      </c>
      <c r="N60" s="154">
        <f>HLOOKUP(N1,概算表!$E$13:$DA$78,47,FALSE)</f>
        <v>24000</v>
      </c>
      <c r="O60" s="154">
        <f>HLOOKUP(O1,概算表!$E$13:$DA$78,47,FALSE)</f>
        <v>0</v>
      </c>
      <c r="P60" s="154">
        <f>HLOOKUP(P1,概算表!$E$13:$DA$78,47,FALSE)</f>
        <v>24000</v>
      </c>
      <c r="Q60" s="154">
        <f>HLOOKUP(Q1,概算表!$E$13:$DA$78,47,FALSE)</f>
        <v>0</v>
      </c>
      <c r="R60" s="154">
        <f>HLOOKUP(R1,概算表!$E$13:$DA$78,47,FALSE)</f>
        <v>0</v>
      </c>
      <c r="S60" s="154">
        <f>HLOOKUP(S1,概算表!$E$13:$DA$78,47,FALSE)</f>
        <v>0</v>
      </c>
      <c r="T60" s="154">
        <f>HLOOKUP(T1,概算表!$E$13:$DA$78,47,FALSE)</f>
        <v>0</v>
      </c>
      <c r="U60" s="154">
        <f>HLOOKUP(U1,概算表!$E$13:$DA$78,47,FALSE)</f>
        <v>0</v>
      </c>
      <c r="V60" s="154">
        <f>HLOOKUP(V1,概算表!$E$13:$DA$78,47,FALSE)</f>
        <v>0</v>
      </c>
      <c r="W60" s="154">
        <f>HLOOKUP(W1,概算表!$E$13:$DA$78,47,FALSE)</f>
        <v>0</v>
      </c>
      <c r="X60" s="154">
        <f>HLOOKUP(X1,概算表!$E$13:$DA$78,47,FALSE)</f>
        <v>0</v>
      </c>
      <c r="Y60" s="154">
        <f>HLOOKUP(Y1,概算表!$E$13:$DA$78,47,FALSE)</f>
        <v>0</v>
      </c>
      <c r="Z60" s="154">
        <f>HLOOKUP(Z1,概算表!$E$13:$DA$78,47,FALSE)</f>
        <v>0</v>
      </c>
      <c r="AA60" s="154">
        <f>HLOOKUP(AA1,概算表!$E$13:$DA$78,47,FALSE)</f>
        <v>0</v>
      </c>
      <c r="AB60" s="154">
        <f>HLOOKUP(AB1,概算表!$E$13:$DA$78,47,FALSE)</f>
        <v>0</v>
      </c>
      <c r="AC60" s="154">
        <f>HLOOKUP(AC1,概算表!$E$13:$DA$78,47,FALSE)</f>
        <v>24000</v>
      </c>
      <c r="AD60" s="154">
        <f>HLOOKUP(AD1,概算表!$E$13:$DA$78,47,FALSE)</f>
        <v>24000</v>
      </c>
      <c r="AE60" s="154">
        <f>HLOOKUP(AE1,概算表!$E$13:$DA$78,47,FALSE)</f>
        <v>24000</v>
      </c>
      <c r="AF60" s="154">
        <f>HLOOKUP(AF1,概算表!$E$13:$DA$78,47,FALSE)</f>
        <v>24000</v>
      </c>
      <c r="AG60" s="154">
        <f>HLOOKUP(AG1,概算表!$E$13:$DA$78,47,FALSE)</f>
        <v>24000</v>
      </c>
      <c r="AH60" s="154">
        <f>HLOOKUP(AH1,概算表!$E$13:$DA$78,47,FALSE)</f>
        <v>24000</v>
      </c>
      <c r="AI60" s="154">
        <f>HLOOKUP(AI1,概算表!$E$13:$DA$78,47,FALSE)</f>
        <v>24000</v>
      </c>
      <c r="AJ60" s="154">
        <f>HLOOKUP(AJ1,概算表!$E$13:$DA$78,47,FALSE)</f>
        <v>24000</v>
      </c>
      <c r="AK60" s="154">
        <f>HLOOKUP(AK1,概算表!$E$13:$DA$78,47,FALSE)</f>
        <v>24000</v>
      </c>
      <c r="AL60" s="154">
        <f>HLOOKUP(AL1,概算表!$E$13:$DA$78,47,FALSE)</f>
        <v>24000</v>
      </c>
      <c r="AM60" s="154">
        <f>HLOOKUP(AM1,概算表!$E$13:$DA$78,47,FALSE)</f>
        <v>24000</v>
      </c>
      <c r="AN60" s="154">
        <f>HLOOKUP(AN1,概算表!$E$13:$DA$78,47,FALSE)</f>
        <v>24000</v>
      </c>
      <c r="AO60" s="154">
        <f>HLOOKUP(AO1,概算表!$E$13:$DA$78,47,FALSE)</f>
        <v>24000</v>
      </c>
      <c r="AP60" s="154">
        <f>HLOOKUP(AP1,概算表!$E$13:$DA$78,47,FALSE)</f>
        <v>24000</v>
      </c>
      <c r="AQ60" s="154">
        <f>HLOOKUP(AQ1,概算表!$E$13:$DA$78,47,FALSE)</f>
        <v>0</v>
      </c>
      <c r="AR60" s="154">
        <f>HLOOKUP(AR1,概算表!$E$13:$DA$78,47,FALSE)</f>
        <v>24000</v>
      </c>
      <c r="AS60" s="154">
        <f>HLOOKUP(AS1,概算表!$E$13:$DA$78,47,FALSE)</f>
        <v>0</v>
      </c>
      <c r="AT60" s="154">
        <f>HLOOKUP(AT1,概算表!$E$13:$DA$78,47,FALSE)</f>
        <v>0</v>
      </c>
      <c r="AU60" s="154">
        <f>HLOOKUP(AU1,概算表!$E$13:$DA$78,47,FALSE)</f>
        <v>24000</v>
      </c>
      <c r="AV60" s="154">
        <f>HLOOKUP(AV1,概算表!$E$13:$DA$78,47,FALSE)</f>
        <v>24000</v>
      </c>
      <c r="AW60" s="154">
        <f>HLOOKUP(AW1,概算表!$E$13:$DA$78,47,FALSE)</f>
        <v>24000</v>
      </c>
      <c r="AX60" s="154">
        <f>HLOOKUP(AX1,概算表!$E$13:$DA$78,47,FALSE)</f>
        <v>24000</v>
      </c>
      <c r="AY60" s="154">
        <f>HLOOKUP(AY1,概算表!$E$13:$DA$78,47,FALSE)</f>
        <v>24000</v>
      </c>
      <c r="AZ60" s="154">
        <f>HLOOKUP(AZ1,概算表!$E$13:$DA$78,47,FALSE)</f>
        <v>24000</v>
      </c>
      <c r="BA60" s="154">
        <f>HLOOKUP(BA1,概算表!$E$13:$DA$78,47,FALSE)</f>
        <v>24000</v>
      </c>
      <c r="BB60" s="154">
        <f>HLOOKUP(BB1,概算表!$E$13:$DA$78,47,FALSE)</f>
        <v>24000</v>
      </c>
      <c r="BC60" s="154">
        <f>HLOOKUP(BC1,概算表!$E$13:$DA$78,47,FALSE)</f>
        <v>24000</v>
      </c>
      <c r="BD60" s="154">
        <f>HLOOKUP(BD1,概算表!$E$13:$DA$78,47,FALSE)</f>
        <v>24000</v>
      </c>
      <c r="BE60" s="154">
        <f>HLOOKUP(BE1,概算表!$E$13:$DA$78,47,FALSE)</f>
        <v>0</v>
      </c>
      <c r="BF60" s="154">
        <f>HLOOKUP(BF1,概算表!$E$13:$DA$78,47,FALSE)</f>
        <v>0</v>
      </c>
      <c r="BG60" s="154">
        <f>HLOOKUP(BG1,概算表!$E$13:$DA$78,47,FALSE)</f>
        <v>24000</v>
      </c>
      <c r="BH60" s="154">
        <f>HLOOKUP(BH1,概算表!$E$13:$DA$78,47,FALSE)</f>
        <v>24000</v>
      </c>
      <c r="BI60" s="154">
        <f>HLOOKUP(BI1,概算表!$E$13:$DA$78,47,FALSE)</f>
        <v>0</v>
      </c>
      <c r="BJ60" s="154">
        <f>HLOOKUP(BJ1,概算表!$E$13:$DA$78,47,FALSE)</f>
        <v>0</v>
      </c>
      <c r="BK60" s="154">
        <f>HLOOKUP(BK1,概算表!$E$13:$DA$78,47,FALSE)</f>
        <v>24000</v>
      </c>
      <c r="BL60" s="154">
        <f>HLOOKUP(BL1,概算表!$E$13:$DA$78,47,FALSE)</f>
        <v>0</v>
      </c>
      <c r="BM60" s="154">
        <f>HLOOKUP(BM1,概算表!$E$13:$DA$78,47,FALSE)</f>
        <v>24000</v>
      </c>
      <c r="BN60" s="154">
        <f>HLOOKUP(BN1,概算表!$E$13:$DA$78,47,FALSE)</f>
        <v>0</v>
      </c>
      <c r="BO60" s="154">
        <f>HLOOKUP(BO1,概算表!$E$13:$DA$78,47,FALSE)</f>
        <v>0</v>
      </c>
      <c r="BP60" s="154">
        <f>HLOOKUP(BP1,概算表!$E$13:$DA$78,47,FALSE)</f>
        <v>24000</v>
      </c>
      <c r="BQ60" s="154">
        <f>HLOOKUP(BQ1,概算表!$E$13:$DA$78,47,FALSE)</f>
        <v>24000</v>
      </c>
      <c r="BR60" s="154">
        <f>HLOOKUP(BR1,概算表!$E$13:$DA$78,47,FALSE)</f>
        <v>24000</v>
      </c>
      <c r="BS60" s="154">
        <f>HLOOKUP(BS1,概算表!$E$13:$DA$78,47,FALSE)</f>
        <v>24000</v>
      </c>
      <c r="BT60" s="154">
        <f>HLOOKUP(BT1,概算表!$E$13:$DA$78,47,FALSE)</f>
        <v>24000</v>
      </c>
      <c r="BU60" s="154">
        <f>HLOOKUP(BU1,概算表!$E$13:$DA$78,47,FALSE)</f>
        <v>0</v>
      </c>
      <c r="BV60" s="154">
        <f>HLOOKUP(BV1,概算表!$E$13:$DA$78,47,FALSE)</f>
        <v>24000</v>
      </c>
      <c r="BW60" s="154">
        <f>HLOOKUP(BW1,概算表!$E$13:$DA$78,47,FALSE)</f>
        <v>0</v>
      </c>
      <c r="BX60" s="154">
        <f>HLOOKUP(BX1,概算表!$E$13:$DA$78,47,FALSE)</f>
        <v>24000</v>
      </c>
      <c r="BY60" s="154">
        <f>HLOOKUP(BY1,概算表!$E$13:$DA$78,47,FALSE)</f>
        <v>24000</v>
      </c>
      <c r="BZ60" s="154">
        <f>HLOOKUP(BZ1,概算表!$E$13:$DA$78,47,FALSE)</f>
        <v>24000</v>
      </c>
      <c r="CA60" s="154">
        <f>HLOOKUP(CA1,概算表!$E$13:$DA$78,47,FALSE)</f>
        <v>24000</v>
      </c>
      <c r="CB60" s="154">
        <f>HLOOKUP(CB1,概算表!$E$13:$DA$78,47,FALSE)</f>
        <v>24000</v>
      </c>
      <c r="CC60" s="154">
        <f>HLOOKUP(CC1,概算表!$E$13:$DA$78,47,FALSE)</f>
        <v>24000</v>
      </c>
      <c r="CD60" s="154">
        <f>HLOOKUP(CD1,概算表!$E$13:$DA$78,47,FALSE)</f>
        <v>24000</v>
      </c>
      <c r="CE60" s="154">
        <f>HLOOKUP(CE1,概算表!$E$13:$DA$78,47,FALSE)</f>
        <v>24000</v>
      </c>
      <c r="CF60" s="154">
        <f>HLOOKUP(CF1,概算表!$E$13:$DA$78,47,FALSE)</f>
        <v>24000</v>
      </c>
      <c r="CG60" s="154">
        <f>HLOOKUP(CG1,概算表!$E$13:$DA$78,47,FALSE)</f>
        <v>24000</v>
      </c>
      <c r="CH60" s="154">
        <f>HLOOKUP(CH1,概算表!$E$13:$DA$78,47,FALSE)</f>
        <v>24000</v>
      </c>
      <c r="CI60" s="154">
        <f>HLOOKUP(CI1,概算表!$E$13:$DA$78,47,FALSE)</f>
        <v>24000</v>
      </c>
      <c r="CJ60" s="154">
        <f>HLOOKUP(CJ1,概算表!$E$13:$DA$78,47,FALSE)</f>
        <v>24000</v>
      </c>
      <c r="CK60" s="154">
        <f>HLOOKUP(CK1,概算表!$E$13:$DA$78,47,FALSE)</f>
        <v>24000</v>
      </c>
      <c r="CL60" s="154">
        <f>HLOOKUP(CL1,概算表!$E$13:$DA$78,47,FALSE)</f>
        <v>24000</v>
      </c>
      <c r="CM60" s="154">
        <f>HLOOKUP(CM1,概算表!$E$13:$DA$78,47,FALSE)</f>
        <v>24000</v>
      </c>
      <c r="CN60" s="154">
        <f>HLOOKUP(CN1,概算表!$E$13:$DA$78,47,FALSE)</f>
        <v>24000</v>
      </c>
      <c r="CO60" s="154">
        <f>HLOOKUP(CO1,概算表!$E$13:$DA$78,47,FALSE)</f>
        <v>24000</v>
      </c>
      <c r="CP60" s="154">
        <f>HLOOKUP(CP1,概算表!$E$13:$DA$78,47,FALSE)</f>
        <v>24000</v>
      </c>
      <c r="CQ60" s="154">
        <f>HLOOKUP(CQ1,概算表!$E$13:$DA$78,47,FALSE)</f>
        <v>24000</v>
      </c>
      <c r="CR60" s="154">
        <f>HLOOKUP(CR1,概算表!$E$13:$DA$78,47,FALSE)</f>
        <v>24000</v>
      </c>
      <c r="CS60" s="154">
        <f>HLOOKUP(CS1,概算表!$E$13:$DA$78,47,FALSE)</f>
        <v>24000</v>
      </c>
      <c r="CT60" s="154">
        <f>HLOOKUP(CT1,概算表!$E$13:$DA$78,47,FALSE)</f>
        <v>24000</v>
      </c>
      <c r="CU60" s="154">
        <f>HLOOKUP(CU1,概算表!$E$13:$DA$78,47,FALSE)</f>
        <v>24000</v>
      </c>
      <c r="CV60" s="154">
        <f>HLOOKUP(CV1,概算表!$E$13:$DA$78,47,FALSE)</f>
        <v>24000</v>
      </c>
      <c r="CW60" s="154">
        <f>HLOOKUP(CW1,概算表!$E$13:$DA$78,47,FALSE)</f>
        <v>24000</v>
      </c>
      <c r="CX60" s="154">
        <f>HLOOKUP(CX1,概算表!$E$13:$DA$78,47,FALSE)</f>
        <v>24000</v>
      </c>
      <c r="CY60" s="154">
        <f>HLOOKUP(CY1,概算表!$E$13:$DA$78,47,FALSE)</f>
        <v>24000</v>
      </c>
      <c r="CZ60" s="154">
        <f>HLOOKUP(CZ1,概算表!$E$13:$DA$78,47,FALSE)</f>
        <v>0</v>
      </c>
      <c r="DA60" s="154">
        <f>HLOOKUP(DA1,概算表!$E$13:$DA$78,47,FALSE)</f>
        <v>24000</v>
      </c>
    </row>
    <row r="61" spans="1:105">
      <c r="A61" s="359"/>
      <c r="B61" s="33" t="s">
        <v>167</v>
      </c>
      <c r="C61" s="22">
        <v>132</v>
      </c>
      <c r="D61" s="264"/>
      <c r="E61" s="154">
        <f>HLOOKUP(E1,概算表!$E$13:$DA$78,48,FALSE)</f>
        <v>0</v>
      </c>
      <c r="F61" s="154">
        <f>HLOOKUP(F1,概算表!$E$13:$DA$78,48,FALSE)</f>
        <v>0</v>
      </c>
      <c r="G61" s="154">
        <f>HLOOKUP(G1,概算表!$E$13:$DA$78,48,FALSE)</f>
        <v>0</v>
      </c>
      <c r="H61" s="154">
        <f>HLOOKUP(H1,概算表!$E$13:$DA$78,48,FALSE)</f>
        <v>0</v>
      </c>
      <c r="I61" s="154">
        <f>HLOOKUP(I1,概算表!$E$13:$DA$78,48,FALSE)</f>
        <v>0</v>
      </c>
      <c r="J61" s="154">
        <f>HLOOKUP(J1,概算表!$E$13:$DA$78,48,FALSE)</f>
        <v>0</v>
      </c>
      <c r="K61" s="154">
        <f>HLOOKUP(K1,概算表!$E$13:$DA$78,48,FALSE)</f>
        <v>0</v>
      </c>
      <c r="L61" s="154">
        <f>HLOOKUP(L1,概算表!$E$13:$DA$78,48,FALSE)</f>
        <v>0</v>
      </c>
      <c r="M61" s="154">
        <f>HLOOKUP(M1,概算表!$E$13:$DA$78,48,FALSE)</f>
        <v>0</v>
      </c>
      <c r="N61" s="154">
        <f>HLOOKUP(N1,概算表!$E$13:$DA$78,48,FALSE)</f>
        <v>0</v>
      </c>
      <c r="O61" s="154">
        <f>HLOOKUP(O1,概算表!$E$13:$DA$78,48,FALSE)</f>
        <v>0</v>
      </c>
      <c r="P61" s="154">
        <f>HLOOKUP(P1,概算表!$E$13:$DA$78,48,FALSE)</f>
        <v>0</v>
      </c>
      <c r="Q61" s="154">
        <f>HLOOKUP(Q1,概算表!$E$13:$DA$78,48,FALSE)</f>
        <v>0</v>
      </c>
      <c r="R61" s="154">
        <f>HLOOKUP(R1,概算表!$E$13:$DA$78,48,FALSE)</f>
        <v>0</v>
      </c>
      <c r="S61" s="154">
        <f>HLOOKUP(S1,概算表!$E$13:$DA$78,48,FALSE)</f>
        <v>0</v>
      </c>
      <c r="T61" s="154">
        <f>HLOOKUP(T1,概算表!$E$13:$DA$78,48,FALSE)</f>
        <v>0</v>
      </c>
      <c r="U61" s="154">
        <f>HLOOKUP(U1,概算表!$E$13:$DA$78,48,FALSE)</f>
        <v>0</v>
      </c>
      <c r="V61" s="154">
        <f>HLOOKUP(V1,概算表!$E$13:$DA$78,48,FALSE)</f>
        <v>0</v>
      </c>
      <c r="W61" s="154">
        <f>HLOOKUP(W1,概算表!$E$13:$DA$78,48,FALSE)</f>
        <v>0</v>
      </c>
      <c r="X61" s="154">
        <f>HLOOKUP(X1,概算表!$E$13:$DA$78,48,FALSE)</f>
        <v>0</v>
      </c>
      <c r="Y61" s="154">
        <f>HLOOKUP(Y1,概算表!$E$13:$DA$78,48,FALSE)</f>
        <v>0</v>
      </c>
      <c r="Z61" s="154">
        <f>HLOOKUP(Z1,概算表!$E$13:$DA$78,48,FALSE)</f>
        <v>74000</v>
      </c>
      <c r="AA61" s="154">
        <f>HLOOKUP(AA1,概算表!$E$13:$DA$78,48,FALSE)</f>
        <v>0</v>
      </c>
      <c r="AB61" s="154">
        <f>HLOOKUP(AB1,概算表!$E$13:$DA$78,48,FALSE)</f>
        <v>0</v>
      </c>
      <c r="AC61" s="154">
        <f>HLOOKUP(AC1,概算表!$E$13:$DA$78,48,FALSE)</f>
        <v>0</v>
      </c>
      <c r="AD61" s="154">
        <f>HLOOKUP(AD1,概算表!$E$13:$DA$78,48,FALSE)</f>
        <v>0</v>
      </c>
      <c r="AE61" s="154">
        <f>HLOOKUP(AE1,概算表!$E$13:$DA$78,48,FALSE)</f>
        <v>0</v>
      </c>
      <c r="AF61" s="154">
        <f>HLOOKUP(AF1,概算表!$E$13:$DA$78,48,FALSE)</f>
        <v>0</v>
      </c>
      <c r="AG61" s="154">
        <f>HLOOKUP(AG1,概算表!$E$13:$DA$78,48,FALSE)</f>
        <v>0</v>
      </c>
      <c r="AH61" s="154">
        <f>HLOOKUP(AH1,概算表!$E$13:$DA$78,48,FALSE)</f>
        <v>0</v>
      </c>
      <c r="AI61" s="154">
        <f>HLOOKUP(AI1,概算表!$E$13:$DA$78,48,FALSE)</f>
        <v>0</v>
      </c>
      <c r="AJ61" s="154">
        <f>HLOOKUP(AJ1,概算表!$E$13:$DA$78,48,FALSE)</f>
        <v>0</v>
      </c>
      <c r="AK61" s="154">
        <f>HLOOKUP(AK1,概算表!$E$13:$DA$78,48,FALSE)</f>
        <v>0</v>
      </c>
      <c r="AL61" s="154">
        <f>HLOOKUP(AL1,概算表!$E$13:$DA$78,48,FALSE)</f>
        <v>0</v>
      </c>
      <c r="AM61" s="154">
        <f>HLOOKUP(AM1,概算表!$E$13:$DA$78,48,FALSE)</f>
        <v>164000</v>
      </c>
      <c r="AN61" s="154">
        <f>HLOOKUP(AN1,概算表!$E$13:$DA$78,48,FALSE)</f>
        <v>0</v>
      </c>
      <c r="AO61" s="154">
        <f>HLOOKUP(AO1,概算表!$E$13:$DA$78,48,FALSE)</f>
        <v>0</v>
      </c>
      <c r="AP61" s="154">
        <f>HLOOKUP(AP1,概算表!$E$13:$DA$78,48,FALSE)</f>
        <v>0</v>
      </c>
      <c r="AQ61" s="154">
        <f>HLOOKUP(AQ1,概算表!$E$13:$DA$78,48,FALSE)</f>
        <v>0</v>
      </c>
      <c r="AR61" s="154">
        <f>HLOOKUP(AR1,概算表!$E$13:$DA$78,48,FALSE)</f>
        <v>0</v>
      </c>
      <c r="AS61" s="154">
        <f>HLOOKUP(AS1,概算表!$E$13:$DA$78,48,FALSE)</f>
        <v>7000</v>
      </c>
      <c r="AT61" s="154">
        <f>HLOOKUP(AT1,概算表!$E$13:$DA$78,48,FALSE)</f>
        <v>0</v>
      </c>
      <c r="AU61" s="154">
        <f>HLOOKUP(AU1,概算表!$E$13:$DA$78,48,FALSE)</f>
        <v>0</v>
      </c>
      <c r="AV61" s="154">
        <f>HLOOKUP(AV1,概算表!$E$13:$DA$78,48,FALSE)</f>
        <v>0</v>
      </c>
      <c r="AW61" s="154">
        <f>HLOOKUP(AW1,概算表!$E$13:$DA$78,48,FALSE)</f>
        <v>68000</v>
      </c>
      <c r="AX61" s="154">
        <f>HLOOKUP(AX1,概算表!$E$13:$DA$78,48,FALSE)</f>
        <v>0</v>
      </c>
      <c r="AY61" s="154">
        <f>HLOOKUP(AY1,概算表!$E$13:$DA$78,48,FALSE)</f>
        <v>0</v>
      </c>
      <c r="AZ61" s="154">
        <f>HLOOKUP(AZ1,概算表!$E$13:$DA$78,48,FALSE)</f>
        <v>0</v>
      </c>
      <c r="BA61" s="154">
        <f>HLOOKUP(BA1,概算表!$E$13:$DA$78,48,FALSE)</f>
        <v>0</v>
      </c>
      <c r="BB61" s="154">
        <f>HLOOKUP(BB1,概算表!$E$13:$DA$78,48,FALSE)</f>
        <v>0</v>
      </c>
      <c r="BC61" s="154">
        <f>HLOOKUP(BC1,概算表!$E$13:$DA$78,48,FALSE)</f>
        <v>0</v>
      </c>
      <c r="BD61" s="154">
        <f>HLOOKUP(BD1,概算表!$E$13:$DA$78,48,FALSE)</f>
        <v>0</v>
      </c>
      <c r="BE61" s="154">
        <f>HLOOKUP(BE1,概算表!$E$13:$DA$78,48,FALSE)</f>
        <v>0</v>
      </c>
      <c r="BF61" s="154">
        <f>HLOOKUP(BF1,概算表!$E$13:$DA$78,48,FALSE)</f>
        <v>0</v>
      </c>
      <c r="BG61" s="154">
        <f>HLOOKUP(BG1,概算表!$E$13:$DA$78,48,FALSE)</f>
        <v>0</v>
      </c>
      <c r="BH61" s="154">
        <f>HLOOKUP(BH1,概算表!$E$13:$DA$78,48,FALSE)</f>
        <v>0</v>
      </c>
      <c r="BI61" s="154">
        <f>HLOOKUP(BI1,概算表!$E$13:$DA$78,48,FALSE)</f>
        <v>0</v>
      </c>
      <c r="BJ61" s="154">
        <f>HLOOKUP(BJ1,概算表!$E$13:$DA$78,48,FALSE)</f>
        <v>0</v>
      </c>
      <c r="BK61" s="154">
        <f>HLOOKUP(BK1,概算表!$E$13:$DA$78,48,FALSE)</f>
        <v>0</v>
      </c>
      <c r="BL61" s="154">
        <f>HLOOKUP(BL1,概算表!$E$13:$DA$78,48,FALSE)</f>
        <v>0</v>
      </c>
      <c r="BM61" s="154">
        <f>HLOOKUP(BM1,概算表!$E$13:$DA$78,48,FALSE)</f>
        <v>0</v>
      </c>
      <c r="BN61" s="154">
        <f>HLOOKUP(BN1,概算表!$E$13:$DA$78,48,FALSE)</f>
        <v>0</v>
      </c>
      <c r="BO61" s="154">
        <f>HLOOKUP(BO1,概算表!$E$13:$DA$78,48,FALSE)</f>
        <v>0</v>
      </c>
      <c r="BP61" s="154">
        <f>HLOOKUP(BP1,概算表!$E$13:$DA$78,48,FALSE)</f>
        <v>0</v>
      </c>
      <c r="BQ61" s="154">
        <f>HLOOKUP(BQ1,概算表!$E$13:$DA$78,48,FALSE)</f>
        <v>0</v>
      </c>
      <c r="BR61" s="154">
        <f>HLOOKUP(BR1,概算表!$E$13:$DA$78,48,FALSE)</f>
        <v>0</v>
      </c>
      <c r="BS61" s="154">
        <f>HLOOKUP(BS1,概算表!$E$13:$DA$78,48,FALSE)</f>
        <v>0</v>
      </c>
      <c r="BT61" s="154">
        <f>HLOOKUP(BT1,概算表!$E$13:$DA$78,48,FALSE)</f>
        <v>0</v>
      </c>
      <c r="BU61" s="154">
        <f>HLOOKUP(BU1,概算表!$E$13:$DA$78,48,FALSE)</f>
        <v>68000</v>
      </c>
      <c r="BV61" s="154">
        <f>HLOOKUP(BV1,概算表!$E$13:$DA$78,48,FALSE)</f>
        <v>0</v>
      </c>
      <c r="BW61" s="154">
        <f>HLOOKUP(BW1,概算表!$E$13:$DA$78,48,FALSE)</f>
        <v>0</v>
      </c>
      <c r="BX61" s="154">
        <f>HLOOKUP(BX1,概算表!$E$13:$DA$78,48,FALSE)</f>
        <v>0</v>
      </c>
      <c r="BY61" s="154">
        <f>HLOOKUP(BY1,概算表!$E$13:$DA$78,48,FALSE)</f>
        <v>0</v>
      </c>
      <c r="BZ61" s="154">
        <f>HLOOKUP(BZ1,概算表!$E$13:$DA$78,48,FALSE)</f>
        <v>0</v>
      </c>
      <c r="CA61" s="154">
        <f>HLOOKUP(CA1,概算表!$E$13:$DA$78,48,FALSE)</f>
        <v>0</v>
      </c>
      <c r="CB61" s="154">
        <f>HLOOKUP(CB1,概算表!$E$13:$DA$78,48,FALSE)</f>
        <v>0</v>
      </c>
      <c r="CC61" s="154">
        <f>HLOOKUP(CC1,概算表!$E$13:$DA$78,48,FALSE)</f>
        <v>0</v>
      </c>
      <c r="CD61" s="154">
        <f>HLOOKUP(CD1,概算表!$E$13:$DA$78,48,FALSE)</f>
        <v>0</v>
      </c>
      <c r="CE61" s="154">
        <f>HLOOKUP(CE1,概算表!$E$13:$DA$78,48,FALSE)</f>
        <v>0</v>
      </c>
      <c r="CF61" s="154">
        <f>HLOOKUP(CF1,概算表!$E$13:$DA$78,48,FALSE)</f>
        <v>0</v>
      </c>
      <c r="CG61" s="154">
        <f>HLOOKUP(CG1,概算表!$E$13:$DA$78,48,FALSE)</f>
        <v>8000</v>
      </c>
      <c r="CH61" s="154">
        <f>HLOOKUP(CH1,概算表!$E$13:$DA$78,48,FALSE)</f>
        <v>80000</v>
      </c>
      <c r="CI61" s="154">
        <f>HLOOKUP(CI1,概算表!$E$13:$DA$78,48,FALSE)</f>
        <v>0</v>
      </c>
      <c r="CJ61" s="154">
        <f>HLOOKUP(CJ1,概算表!$E$13:$DA$78,48,FALSE)</f>
        <v>0</v>
      </c>
      <c r="CK61" s="154">
        <f>HLOOKUP(CK1,概算表!$E$13:$DA$78,48,FALSE)</f>
        <v>0</v>
      </c>
      <c r="CL61" s="154">
        <f>HLOOKUP(CL1,概算表!$E$13:$DA$78,48,FALSE)</f>
        <v>0</v>
      </c>
      <c r="CM61" s="154">
        <f>HLOOKUP(CM1,概算表!$E$13:$DA$78,48,FALSE)</f>
        <v>0</v>
      </c>
      <c r="CN61" s="154">
        <f>HLOOKUP(CN1,概算表!$E$13:$DA$78,48,FALSE)</f>
        <v>0</v>
      </c>
      <c r="CO61" s="154">
        <f>HLOOKUP(CO1,概算表!$E$13:$DA$78,48,FALSE)</f>
        <v>0</v>
      </c>
      <c r="CP61" s="154">
        <f>HLOOKUP(CP1,概算表!$E$13:$DA$78,48,FALSE)</f>
        <v>0</v>
      </c>
      <c r="CQ61" s="154">
        <f>HLOOKUP(CQ1,概算表!$E$13:$DA$78,48,FALSE)</f>
        <v>0</v>
      </c>
      <c r="CR61" s="154">
        <f>HLOOKUP(CR1,概算表!$E$13:$DA$78,48,FALSE)</f>
        <v>0</v>
      </c>
      <c r="CS61" s="154">
        <f>HLOOKUP(CS1,概算表!$E$13:$DA$78,48,FALSE)</f>
        <v>68000</v>
      </c>
      <c r="CT61" s="154">
        <f>HLOOKUP(CT1,概算表!$E$13:$DA$78,48,FALSE)</f>
        <v>0</v>
      </c>
      <c r="CU61" s="154">
        <f>HLOOKUP(CU1,概算表!$E$13:$DA$78,48,FALSE)</f>
        <v>0</v>
      </c>
      <c r="CV61" s="154">
        <f>HLOOKUP(CV1,概算表!$E$13:$DA$78,48,FALSE)</f>
        <v>0</v>
      </c>
      <c r="CW61" s="154">
        <f>HLOOKUP(CW1,概算表!$E$13:$DA$78,48,FALSE)</f>
        <v>0</v>
      </c>
      <c r="CX61" s="154">
        <f>HLOOKUP(CX1,概算表!$E$13:$DA$78,48,FALSE)</f>
        <v>0</v>
      </c>
      <c r="CY61" s="154">
        <f>HLOOKUP(CY1,概算表!$E$13:$DA$78,48,FALSE)</f>
        <v>0</v>
      </c>
      <c r="CZ61" s="154">
        <f>HLOOKUP(CZ1,概算表!$E$13:$DA$78,48,FALSE)</f>
        <v>0</v>
      </c>
      <c r="DA61" s="154">
        <f>HLOOKUP(DA1,概算表!$E$13:$DA$78,48,FALSE)</f>
        <v>0</v>
      </c>
    </row>
    <row r="62" spans="1:105">
      <c r="A62" s="359"/>
      <c r="B62" s="33" t="s">
        <v>168</v>
      </c>
      <c r="C62" s="22">
        <v>151</v>
      </c>
      <c r="D62" s="264"/>
      <c r="E62" s="154">
        <f>HLOOKUP(E1,概算表!$E$13:$DA$78,49,FALSE)</f>
        <v>2175000</v>
      </c>
      <c r="F62" s="154">
        <f>HLOOKUP(F1,概算表!$E$13:$DA$78,49,FALSE)</f>
        <v>13395000</v>
      </c>
      <c r="G62" s="154">
        <f>HLOOKUP(G1,概算表!$E$13:$DA$78,49,FALSE)</f>
        <v>5289000</v>
      </c>
      <c r="H62" s="154">
        <f>HLOOKUP(H1,概算表!$E$13:$DA$78,49,FALSE)</f>
        <v>3227000</v>
      </c>
      <c r="I62" s="154">
        <f>HLOOKUP(I1,概算表!$E$13:$DA$78,49,FALSE)</f>
        <v>7047000</v>
      </c>
      <c r="J62" s="154">
        <f>HLOOKUP(J1,概算表!$E$13:$DA$78,49,FALSE)</f>
        <v>1591000</v>
      </c>
      <c r="K62" s="154">
        <f>HLOOKUP(K1,概算表!$E$13:$DA$78,49,FALSE)</f>
        <v>1805000</v>
      </c>
      <c r="L62" s="154">
        <f>HLOOKUP(L1,概算表!$E$13:$DA$78,49,FALSE)</f>
        <v>3815000</v>
      </c>
      <c r="M62" s="154">
        <f>HLOOKUP(M1,概算表!$E$13:$DA$78,49,FALSE)</f>
        <v>4188000</v>
      </c>
      <c r="N62" s="154">
        <f>HLOOKUP(N1,概算表!$E$13:$DA$78,49,FALSE)</f>
        <v>1608000</v>
      </c>
      <c r="O62" s="154">
        <f>HLOOKUP(O1,概算表!$E$13:$DA$78,49,FALSE)</f>
        <v>4640000</v>
      </c>
      <c r="P62" s="154">
        <f>HLOOKUP(P1,概算表!$E$13:$DA$78,49,FALSE)</f>
        <v>1593000</v>
      </c>
      <c r="Q62" s="154">
        <f>HLOOKUP(Q1,概算表!$E$13:$DA$78,49,FALSE)</f>
        <v>2886000</v>
      </c>
      <c r="R62" s="154">
        <f>HLOOKUP(R1,概算表!$E$13:$DA$78,49,FALSE)</f>
        <v>5113000</v>
      </c>
      <c r="S62" s="154">
        <f>HLOOKUP(S1,概算表!$E$13:$DA$78,49,FALSE)</f>
        <v>1316000</v>
      </c>
      <c r="T62" s="154">
        <f>HLOOKUP(T1,概算表!$E$13:$DA$78,49,FALSE)</f>
        <v>1816000</v>
      </c>
      <c r="U62" s="154">
        <f>HLOOKUP(U1,概算表!$E$13:$DA$78,49,FALSE)</f>
        <v>2731000</v>
      </c>
      <c r="V62" s="154">
        <f>HLOOKUP(V1,概算表!$E$13:$DA$78,49,FALSE)</f>
        <v>7234000</v>
      </c>
      <c r="W62" s="154">
        <f>HLOOKUP(W1,概算表!$E$13:$DA$78,49,FALSE)</f>
        <v>7271000</v>
      </c>
      <c r="X62" s="154">
        <f>HLOOKUP(X1,概算表!$E$13:$DA$78,49,FALSE)</f>
        <v>1711000</v>
      </c>
      <c r="Y62" s="154">
        <f>HLOOKUP(Y1,概算表!$E$13:$DA$78,49,FALSE)</f>
        <v>3338000</v>
      </c>
      <c r="Z62" s="154">
        <f>HLOOKUP(Z1,概算表!$E$13:$DA$78,49,FALSE)</f>
        <v>1656000</v>
      </c>
      <c r="AA62" s="154">
        <f>HLOOKUP(AA1,概算表!$E$13:$DA$78,49,FALSE)</f>
        <v>3261000</v>
      </c>
      <c r="AB62" s="154">
        <f>HLOOKUP(AB1,概算表!$E$13:$DA$78,49,FALSE)</f>
        <v>3495000</v>
      </c>
      <c r="AC62" s="154">
        <f>HLOOKUP(AC1,概算表!$E$13:$DA$78,49,FALSE)</f>
        <v>1547000</v>
      </c>
      <c r="AD62" s="154">
        <f>HLOOKUP(AD1,概算表!$E$13:$DA$78,49,FALSE)</f>
        <v>1991000</v>
      </c>
      <c r="AE62" s="154">
        <f>HLOOKUP(AE1,概算表!$E$13:$DA$78,49,FALSE)</f>
        <v>1484000</v>
      </c>
      <c r="AF62" s="154">
        <f>HLOOKUP(AF1,概算表!$E$13:$DA$78,49,FALSE)</f>
        <v>1283000</v>
      </c>
      <c r="AG62" s="154">
        <f>HLOOKUP(AG1,概算表!$E$13:$DA$78,49,FALSE)</f>
        <v>1698000</v>
      </c>
      <c r="AH62" s="154">
        <f>HLOOKUP(AH1,概算表!$E$13:$DA$78,49,FALSE)</f>
        <v>1300000</v>
      </c>
      <c r="AI62" s="154">
        <f>HLOOKUP(AI1,概算表!$E$13:$DA$78,49,FALSE)</f>
        <v>1409000</v>
      </c>
      <c r="AJ62" s="154">
        <f>HLOOKUP(AJ1,概算表!$E$13:$DA$78,49,FALSE)</f>
        <v>1399000</v>
      </c>
      <c r="AK62" s="154">
        <f>HLOOKUP(AK1,概算表!$E$13:$DA$78,49,FALSE)</f>
        <v>2599000</v>
      </c>
      <c r="AL62" s="154">
        <f>HLOOKUP(AL1,概算表!$E$13:$DA$78,49,FALSE)</f>
        <v>1315000</v>
      </c>
      <c r="AM62" s="154">
        <f>HLOOKUP(AM1,概算表!$E$13:$DA$78,49,FALSE)</f>
        <v>858000</v>
      </c>
      <c r="AN62" s="154">
        <f>HLOOKUP(AN1,概算表!$E$13:$DA$78,49,FALSE)</f>
        <v>1445000</v>
      </c>
      <c r="AO62" s="154">
        <f>HLOOKUP(AO1,概算表!$E$13:$DA$78,49,FALSE)</f>
        <v>1454000</v>
      </c>
      <c r="AP62" s="154">
        <f>HLOOKUP(AP1,概算表!$E$13:$DA$78,49,FALSE)</f>
        <v>1621000</v>
      </c>
      <c r="AQ62" s="154">
        <f>HLOOKUP(AQ1,概算表!$E$13:$DA$78,49,FALSE)</f>
        <v>1906000</v>
      </c>
      <c r="AR62" s="154">
        <f>HLOOKUP(AR1,概算表!$E$13:$DA$78,49,FALSE)</f>
        <v>1462000</v>
      </c>
      <c r="AS62" s="154">
        <f>HLOOKUP(AS1,概算表!$E$13:$DA$78,49,FALSE)</f>
        <v>1706000</v>
      </c>
      <c r="AT62" s="154">
        <f>HLOOKUP(AT1,概算表!$E$13:$DA$78,49,FALSE)</f>
        <v>2339000</v>
      </c>
      <c r="AU62" s="154">
        <f>HLOOKUP(AU1,概算表!$E$13:$DA$78,49,FALSE)</f>
        <v>864000</v>
      </c>
      <c r="AV62" s="154">
        <f>HLOOKUP(AV1,概算表!$E$13:$DA$78,49,FALSE)</f>
        <v>467000</v>
      </c>
      <c r="AW62" s="154">
        <f>HLOOKUP(AW1,概算表!$E$13:$DA$78,49,FALSE)</f>
        <v>944000</v>
      </c>
      <c r="AX62" s="154">
        <f>HLOOKUP(AX1,概算表!$E$13:$DA$78,49,FALSE)</f>
        <v>1138000</v>
      </c>
      <c r="AY62" s="154">
        <f>HLOOKUP(AY1,概算表!$E$13:$DA$78,49,FALSE)</f>
        <v>1405000</v>
      </c>
      <c r="AZ62" s="154">
        <f>HLOOKUP(AZ1,概算表!$E$13:$DA$78,49,FALSE)</f>
        <v>885000</v>
      </c>
      <c r="BA62" s="154">
        <f>HLOOKUP(BA1,概算表!$E$13:$DA$78,49,FALSE)</f>
        <v>1101000</v>
      </c>
      <c r="BB62" s="154">
        <f>HLOOKUP(BB1,概算表!$E$13:$DA$78,49,FALSE)</f>
        <v>785000</v>
      </c>
      <c r="BC62" s="154">
        <f>HLOOKUP(BC1,概算表!$E$13:$DA$78,49,FALSE)</f>
        <v>828000</v>
      </c>
      <c r="BD62" s="154">
        <f>HLOOKUP(BD1,概算表!$E$13:$DA$78,49,FALSE)</f>
        <v>931000</v>
      </c>
      <c r="BE62" s="154">
        <f>HLOOKUP(BE1,概算表!$E$13:$DA$78,49,FALSE)</f>
        <v>4196000</v>
      </c>
      <c r="BF62" s="154">
        <f>HLOOKUP(BF1,概算表!$E$13:$DA$78,49,FALSE)</f>
        <v>1080000</v>
      </c>
      <c r="BG62" s="154">
        <f>HLOOKUP(BG1,概算表!$E$13:$DA$78,49,FALSE)</f>
        <v>1088000</v>
      </c>
      <c r="BH62" s="154">
        <f>HLOOKUP(BH1,概算表!$E$13:$DA$78,49,FALSE)</f>
        <v>879000</v>
      </c>
      <c r="BI62" s="154">
        <f>HLOOKUP(BI1,概算表!$E$13:$DA$78,49,FALSE)</f>
        <v>266000</v>
      </c>
      <c r="BJ62" s="154">
        <f>HLOOKUP(BJ1,概算表!$E$13:$DA$78,49,FALSE)</f>
        <v>568000</v>
      </c>
      <c r="BK62" s="154">
        <f>HLOOKUP(BK1,概算表!$E$13:$DA$78,49,FALSE)</f>
        <v>751000</v>
      </c>
      <c r="BL62" s="154">
        <f>HLOOKUP(BL1,概算表!$E$13:$DA$78,49,FALSE)</f>
        <v>2790000</v>
      </c>
      <c r="BM62" s="154">
        <f>HLOOKUP(BM1,概算表!$E$13:$DA$78,49,FALSE)</f>
        <v>569000</v>
      </c>
      <c r="BN62" s="154">
        <f>HLOOKUP(BN1,概算表!$E$13:$DA$78,49,FALSE)</f>
        <v>852000</v>
      </c>
      <c r="BO62" s="154">
        <f>HLOOKUP(BO1,概算表!$E$13:$DA$78,49,FALSE)</f>
        <v>1385000</v>
      </c>
      <c r="BP62" s="154">
        <f>HLOOKUP(BP1,概算表!$E$13:$DA$78,49,FALSE)</f>
        <v>1182000</v>
      </c>
      <c r="BQ62" s="154">
        <f>HLOOKUP(BQ1,概算表!$E$13:$DA$78,49,FALSE)</f>
        <v>1223000</v>
      </c>
      <c r="BR62" s="154">
        <f>HLOOKUP(BR1,概算表!$E$13:$DA$78,49,FALSE)</f>
        <v>1015000</v>
      </c>
      <c r="BS62" s="154">
        <f>HLOOKUP(BS1,概算表!$E$13:$DA$78,49,FALSE)</f>
        <v>582000</v>
      </c>
      <c r="BT62" s="154">
        <f>HLOOKUP(BT1,概算表!$E$13:$DA$78,49,FALSE)</f>
        <v>1129000</v>
      </c>
      <c r="BU62" s="154">
        <f>HLOOKUP(BU1,概算表!$E$13:$DA$78,49,FALSE)</f>
        <v>778000</v>
      </c>
      <c r="BV62" s="154">
        <f>HLOOKUP(BV1,概算表!$E$13:$DA$78,49,FALSE)</f>
        <v>824000</v>
      </c>
      <c r="BW62" s="154">
        <f>HLOOKUP(BW1,概算表!$E$13:$DA$78,49,FALSE)</f>
        <v>832000</v>
      </c>
      <c r="BX62" s="154">
        <f>HLOOKUP(BX1,概算表!$E$13:$DA$78,49,FALSE)</f>
        <v>1141000</v>
      </c>
      <c r="BY62" s="154">
        <f>HLOOKUP(BY1,概算表!$E$13:$DA$78,49,FALSE)</f>
        <v>1449000</v>
      </c>
      <c r="BZ62" s="154">
        <f>HLOOKUP(BZ1,概算表!$E$13:$DA$78,49,FALSE)</f>
        <v>1646000</v>
      </c>
      <c r="CA62" s="154">
        <f>HLOOKUP(CA1,概算表!$E$13:$DA$78,49,FALSE)</f>
        <v>1353000</v>
      </c>
      <c r="CB62" s="154">
        <f>HLOOKUP(CB1,概算表!$E$13:$DA$78,49,FALSE)</f>
        <v>1506000</v>
      </c>
      <c r="CC62" s="154">
        <f>HLOOKUP(CC1,概算表!$E$13:$DA$78,49,FALSE)</f>
        <v>1445000</v>
      </c>
      <c r="CD62" s="154">
        <f>HLOOKUP(CD1,概算表!$E$13:$DA$78,49,FALSE)</f>
        <v>1723000</v>
      </c>
      <c r="CE62" s="154">
        <f>HLOOKUP(CE1,概算表!$E$13:$DA$78,49,FALSE)</f>
        <v>1547000</v>
      </c>
      <c r="CF62" s="154">
        <f>HLOOKUP(CF1,概算表!$E$13:$DA$78,49,FALSE)</f>
        <v>1500000</v>
      </c>
      <c r="CG62" s="154">
        <f>HLOOKUP(CG1,概算表!$E$13:$DA$78,49,FALSE)</f>
        <v>1600000</v>
      </c>
      <c r="CH62" s="154">
        <f>HLOOKUP(CH1,概算表!$E$13:$DA$78,49,FALSE)</f>
        <v>1540000</v>
      </c>
      <c r="CI62" s="154">
        <f>HLOOKUP(CI1,概算表!$E$13:$DA$78,49,FALSE)</f>
        <v>1588000</v>
      </c>
      <c r="CJ62" s="154">
        <f>HLOOKUP(CJ1,概算表!$E$13:$DA$78,49,FALSE)</f>
        <v>1361000</v>
      </c>
      <c r="CK62" s="154">
        <f>HLOOKUP(CK1,概算表!$E$13:$DA$78,49,FALSE)</f>
        <v>1529000</v>
      </c>
      <c r="CL62" s="154">
        <f>HLOOKUP(CL1,概算表!$E$13:$DA$78,49,FALSE)</f>
        <v>1812000</v>
      </c>
      <c r="CM62" s="154">
        <f>HLOOKUP(CM1,概算表!$E$13:$DA$78,49,FALSE)</f>
        <v>1292000</v>
      </c>
      <c r="CN62" s="154">
        <f>HLOOKUP(CN1,概算表!$E$13:$DA$78,49,FALSE)</f>
        <v>1649000</v>
      </c>
      <c r="CO62" s="154">
        <f>HLOOKUP(CO1,概算表!$E$13:$DA$78,49,FALSE)</f>
        <v>1600000</v>
      </c>
      <c r="CP62" s="154">
        <f>HLOOKUP(CP1,概算表!$E$13:$DA$78,49,FALSE)</f>
        <v>1478000</v>
      </c>
      <c r="CQ62" s="154">
        <f>HLOOKUP(CQ1,概算表!$E$13:$DA$78,49,FALSE)</f>
        <v>1310000</v>
      </c>
      <c r="CR62" s="154">
        <f>HLOOKUP(CR1,概算表!$E$13:$DA$78,49,FALSE)</f>
        <v>1434000</v>
      </c>
      <c r="CS62" s="154">
        <f>HLOOKUP(CS1,概算表!$E$13:$DA$78,49,FALSE)</f>
        <v>1250000</v>
      </c>
      <c r="CT62" s="154">
        <f>HLOOKUP(CT1,概算表!$E$13:$DA$78,49,FALSE)</f>
        <v>1281000</v>
      </c>
      <c r="CU62" s="154">
        <f>HLOOKUP(CU1,概算表!$E$13:$DA$78,49,FALSE)</f>
        <v>1181000</v>
      </c>
      <c r="CV62" s="154">
        <f>HLOOKUP(CV1,概算表!$E$13:$DA$78,49,FALSE)</f>
        <v>1454000</v>
      </c>
      <c r="CW62" s="154">
        <f>HLOOKUP(CW1,概算表!$E$13:$DA$78,49,FALSE)</f>
        <v>922000</v>
      </c>
      <c r="CX62" s="154">
        <f>HLOOKUP(CX1,概算表!$E$13:$DA$78,49,FALSE)</f>
        <v>1247000</v>
      </c>
      <c r="CY62" s="154">
        <f>HLOOKUP(CY1,概算表!$E$13:$DA$78,49,FALSE)</f>
        <v>785000</v>
      </c>
      <c r="CZ62" s="154">
        <f>HLOOKUP(CZ1,概算表!$E$13:$DA$78,49,FALSE)</f>
        <v>4564000</v>
      </c>
      <c r="DA62" s="154">
        <f>HLOOKUP(DA1,概算表!$E$13:$DA$78,49,FALSE)</f>
        <v>1024000</v>
      </c>
    </row>
    <row r="63" spans="1:105">
      <c r="A63" s="359"/>
      <c r="B63" s="33" t="s">
        <v>169</v>
      </c>
      <c r="C63" s="22">
        <v>152</v>
      </c>
      <c r="D63" s="264"/>
      <c r="E63" s="154">
        <f>HLOOKUP(E1,概算表!$E$13:$DA$78,50,FALSE)</f>
        <v>2741000</v>
      </c>
      <c r="F63" s="154">
        <f>HLOOKUP(F1,概算表!$E$13:$DA$78,50,FALSE)</f>
        <v>13292000</v>
      </c>
      <c r="G63" s="154">
        <f>HLOOKUP(G1,概算表!$E$13:$DA$78,50,FALSE)</f>
        <v>5030000</v>
      </c>
      <c r="H63" s="154">
        <f>HLOOKUP(H1,概算表!$E$13:$DA$78,50,FALSE)</f>
        <v>3797000</v>
      </c>
      <c r="I63" s="154">
        <f>HLOOKUP(I1,概算表!$E$13:$DA$78,50,FALSE)</f>
        <v>7828000</v>
      </c>
      <c r="J63" s="154">
        <f>HLOOKUP(J1,概算表!$E$13:$DA$78,50,FALSE)</f>
        <v>1564000</v>
      </c>
      <c r="K63" s="154">
        <f>HLOOKUP(K1,概算表!$E$13:$DA$78,50,FALSE)</f>
        <v>1621000</v>
      </c>
      <c r="L63" s="154">
        <f>HLOOKUP(L1,概算表!$E$13:$DA$78,50,FALSE)</f>
        <v>3583000</v>
      </c>
      <c r="M63" s="154">
        <f>HLOOKUP(M1,概算表!$E$13:$DA$78,50,FALSE)</f>
        <v>4513000</v>
      </c>
      <c r="N63" s="154">
        <f>HLOOKUP(N1,概算表!$E$13:$DA$78,50,FALSE)</f>
        <v>1642000</v>
      </c>
      <c r="O63" s="154">
        <f>HLOOKUP(O1,概算表!$E$13:$DA$78,50,FALSE)</f>
        <v>5428000</v>
      </c>
      <c r="P63" s="154">
        <f>HLOOKUP(P1,概算表!$E$13:$DA$78,50,FALSE)</f>
        <v>1579000</v>
      </c>
      <c r="Q63" s="154">
        <f>HLOOKUP(Q1,概算表!$E$13:$DA$78,50,FALSE)</f>
        <v>3197000</v>
      </c>
      <c r="R63" s="154">
        <f>HLOOKUP(R1,概算表!$E$13:$DA$78,50,FALSE)</f>
        <v>5031000</v>
      </c>
      <c r="S63" s="154">
        <f>HLOOKUP(S1,概算表!$E$13:$DA$78,50,FALSE)</f>
        <v>1729000</v>
      </c>
      <c r="T63" s="154">
        <f>HLOOKUP(T1,概算表!$E$13:$DA$78,50,FALSE)</f>
        <v>1583000</v>
      </c>
      <c r="U63" s="154">
        <f>HLOOKUP(U1,概算表!$E$13:$DA$78,50,FALSE)</f>
        <v>3034000</v>
      </c>
      <c r="V63" s="154">
        <f>HLOOKUP(V1,概算表!$E$13:$DA$78,50,FALSE)</f>
        <v>8821000</v>
      </c>
      <c r="W63" s="154">
        <f>HLOOKUP(W1,概算表!$E$13:$DA$78,50,FALSE)</f>
        <v>6914000</v>
      </c>
      <c r="X63" s="154">
        <f>HLOOKUP(X1,概算表!$E$13:$DA$78,50,FALSE)</f>
        <v>1648000</v>
      </c>
      <c r="Y63" s="154">
        <f>HLOOKUP(Y1,概算表!$E$13:$DA$78,50,FALSE)</f>
        <v>3317000</v>
      </c>
      <c r="Z63" s="154">
        <f>HLOOKUP(Z1,概算表!$E$13:$DA$78,50,FALSE)</f>
        <v>1711000</v>
      </c>
      <c r="AA63" s="154">
        <f>HLOOKUP(AA1,概算表!$E$13:$DA$78,50,FALSE)</f>
        <v>3101000</v>
      </c>
      <c r="AB63" s="154">
        <f>HLOOKUP(AB1,概算表!$E$13:$DA$78,50,FALSE)</f>
        <v>3799000</v>
      </c>
      <c r="AC63" s="154">
        <f>HLOOKUP(AC1,概算表!$E$13:$DA$78,50,FALSE)</f>
        <v>1655000</v>
      </c>
      <c r="AD63" s="154">
        <f>HLOOKUP(AD1,概算表!$E$13:$DA$78,50,FALSE)</f>
        <v>2067000</v>
      </c>
      <c r="AE63" s="154">
        <f>HLOOKUP(AE1,概算表!$E$13:$DA$78,50,FALSE)</f>
        <v>1613000</v>
      </c>
      <c r="AF63" s="154">
        <f>HLOOKUP(AF1,概算表!$E$13:$DA$78,50,FALSE)</f>
        <v>1566000</v>
      </c>
      <c r="AG63" s="154">
        <f>HLOOKUP(AG1,概算表!$E$13:$DA$78,50,FALSE)</f>
        <v>1668000</v>
      </c>
      <c r="AH63" s="154">
        <f>HLOOKUP(AH1,概算表!$E$13:$DA$78,50,FALSE)</f>
        <v>1367000</v>
      </c>
      <c r="AI63" s="154">
        <f>HLOOKUP(AI1,概算表!$E$13:$DA$78,50,FALSE)</f>
        <v>1530000</v>
      </c>
      <c r="AJ63" s="154">
        <f>HLOOKUP(AJ1,概算表!$E$13:$DA$78,50,FALSE)</f>
        <v>1302000</v>
      </c>
      <c r="AK63" s="154">
        <f>HLOOKUP(AK1,概算表!$E$13:$DA$78,50,FALSE)</f>
        <v>2710000</v>
      </c>
      <c r="AL63" s="154">
        <f>HLOOKUP(AL1,概算表!$E$13:$DA$78,50,FALSE)</f>
        <v>1548000</v>
      </c>
      <c r="AM63" s="154">
        <f>HLOOKUP(AM1,概算表!$E$13:$DA$78,50,FALSE)</f>
        <v>1255000</v>
      </c>
      <c r="AN63" s="154">
        <f>HLOOKUP(AN1,概算表!$E$13:$DA$78,50,FALSE)</f>
        <v>1652000</v>
      </c>
      <c r="AO63" s="154">
        <f>HLOOKUP(AO1,概算表!$E$13:$DA$78,50,FALSE)</f>
        <v>1457000</v>
      </c>
      <c r="AP63" s="154">
        <f>HLOOKUP(AP1,概算表!$E$13:$DA$78,50,FALSE)</f>
        <v>1669000</v>
      </c>
      <c r="AQ63" s="154">
        <f>HLOOKUP(AQ1,概算表!$E$13:$DA$78,50,FALSE)</f>
        <v>2048000</v>
      </c>
      <c r="AR63" s="154">
        <f>HLOOKUP(AR1,概算表!$E$13:$DA$78,50,FALSE)</f>
        <v>1639000</v>
      </c>
      <c r="AS63" s="154">
        <f>HLOOKUP(AS1,概算表!$E$13:$DA$78,50,FALSE)</f>
        <v>1694000</v>
      </c>
      <c r="AT63" s="154">
        <f>HLOOKUP(AT1,概算表!$E$13:$DA$78,50,FALSE)</f>
        <v>3211000</v>
      </c>
      <c r="AU63" s="154">
        <f>HLOOKUP(AU1,概算表!$E$13:$DA$78,50,FALSE)</f>
        <v>1323000</v>
      </c>
      <c r="AV63" s="154">
        <f>HLOOKUP(AV1,概算表!$E$13:$DA$78,50,FALSE)</f>
        <v>1031000</v>
      </c>
      <c r="AW63" s="154">
        <f>HLOOKUP(AW1,概算表!$E$13:$DA$78,50,FALSE)</f>
        <v>1115000</v>
      </c>
      <c r="AX63" s="154">
        <f>HLOOKUP(AX1,概算表!$E$13:$DA$78,50,FALSE)</f>
        <v>1317000</v>
      </c>
      <c r="AY63" s="154">
        <f>HLOOKUP(AY1,概算表!$E$13:$DA$78,50,FALSE)</f>
        <v>1533000</v>
      </c>
      <c r="AZ63" s="154">
        <f>HLOOKUP(AZ1,概算表!$E$13:$DA$78,50,FALSE)</f>
        <v>1388000</v>
      </c>
      <c r="BA63" s="154">
        <f>HLOOKUP(BA1,概算表!$E$13:$DA$78,50,FALSE)</f>
        <v>1465000</v>
      </c>
      <c r="BB63" s="154">
        <f>HLOOKUP(BB1,概算表!$E$13:$DA$78,50,FALSE)</f>
        <v>1082000</v>
      </c>
      <c r="BC63" s="154">
        <f>HLOOKUP(BC1,概算表!$E$13:$DA$78,50,FALSE)</f>
        <v>1191000</v>
      </c>
      <c r="BD63" s="154">
        <f>HLOOKUP(BD1,概算表!$E$13:$DA$78,50,FALSE)</f>
        <v>1210000</v>
      </c>
      <c r="BE63" s="154">
        <f>HLOOKUP(BE1,概算表!$E$13:$DA$78,50,FALSE)</f>
        <v>4868000</v>
      </c>
      <c r="BF63" s="154">
        <f>HLOOKUP(BF1,概算表!$E$13:$DA$78,50,FALSE)</f>
        <v>1567000</v>
      </c>
      <c r="BG63" s="154">
        <f>HLOOKUP(BG1,概算表!$E$13:$DA$78,50,FALSE)</f>
        <v>1426000</v>
      </c>
      <c r="BH63" s="154">
        <f>HLOOKUP(BH1,概算表!$E$13:$DA$78,50,FALSE)</f>
        <v>1184000</v>
      </c>
      <c r="BI63" s="154">
        <f>HLOOKUP(BI1,概算表!$E$13:$DA$78,50,FALSE)</f>
        <v>1162000</v>
      </c>
      <c r="BJ63" s="154">
        <f>HLOOKUP(BJ1,概算表!$E$13:$DA$78,50,FALSE)</f>
        <v>1274000</v>
      </c>
      <c r="BK63" s="154">
        <f>HLOOKUP(BK1,概算表!$E$13:$DA$78,50,FALSE)</f>
        <v>1154000</v>
      </c>
      <c r="BL63" s="154">
        <f>HLOOKUP(BL1,概算表!$E$13:$DA$78,50,FALSE)</f>
        <v>3333000</v>
      </c>
      <c r="BM63" s="154">
        <f>HLOOKUP(BM1,概算表!$E$13:$DA$78,50,FALSE)</f>
        <v>1125000</v>
      </c>
      <c r="BN63" s="154">
        <f>HLOOKUP(BN1,概算表!$E$13:$DA$78,50,FALSE)</f>
        <v>1408000</v>
      </c>
      <c r="BO63" s="154">
        <f>HLOOKUP(BO1,概算表!$E$13:$DA$78,50,FALSE)</f>
        <v>1554000</v>
      </c>
      <c r="BP63" s="154">
        <f>HLOOKUP(BP1,概算表!$E$13:$DA$78,50,FALSE)</f>
        <v>1355000</v>
      </c>
      <c r="BQ63" s="154">
        <f>HLOOKUP(BQ1,概算表!$E$13:$DA$78,50,FALSE)</f>
        <v>1796000</v>
      </c>
      <c r="BR63" s="154">
        <f>HLOOKUP(BR1,概算表!$E$13:$DA$78,50,FALSE)</f>
        <v>1229000</v>
      </c>
      <c r="BS63" s="154">
        <f>HLOOKUP(BS1,概算表!$E$13:$DA$78,50,FALSE)</f>
        <v>1206000</v>
      </c>
      <c r="BT63" s="154">
        <f>HLOOKUP(BT1,概算表!$E$13:$DA$78,50,FALSE)</f>
        <v>1382000</v>
      </c>
      <c r="BU63" s="154">
        <f>HLOOKUP(BU1,概算表!$E$13:$DA$78,50,FALSE)</f>
        <v>1299000</v>
      </c>
      <c r="BV63" s="154">
        <f>HLOOKUP(BV1,概算表!$E$13:$DA$78,50,FALSE)</f>
        <v>1373000</v>
      </c>
      <c r="BW63" s="154">
        <f>HLOOKUP(BW1,概算表!$E$13:$DA$78,50,FALSE)</f>
        <v>1335000</v>
      </c>
      <c r="BX63" s="154">
        <f>HLOOKUP(BX1,概算表!$E$13:$DA$78,50,FALSE)</f>
        <v>1290000</v>
      </c>
      <c r="BY63" s="154">
        <f>HLOOKUP(BY1,概算表!$E$13:$DA$78,50,FALSE)</f>
        <v>1831000</v>
      </c>
      <c r="BZ63" s="154">
        <f>HLOOKUP(BZ1,概算表!$E$13:$DA$78,50,FALSE)</f>
        <v>1593000</v>
      </c>
      <c r="CA63" s="154">
        <f>HLOOKUP(CA1,概算表!$E$13:$DA$78,50,FALSE)</f>
        <v>1633000</v>
      </c>
      <c r="CB63" s="154">
        <f>HLOOKUP(CB1,概算表!$E$13:$DA$78,50,FALSE)</f>
        <v>1390000</v>
      </c>
      <c r="CC63" s="154">
        <f>HLOOKUP(CC1,概算表!$E$13:$DA$78,50,FALSE)</f>
        <v>1590000</v>
      </c>
      <c r="CD63" s="154">
        <f>HLOOKUP(CD1,概算表!$E$13:$DA$78,50,FALSE)</f>
        <v>1608000</v>
      </c>
      <c r="CE63" s="154">
        <f>HLOOKUP(CE1,概算表!$E$13:$DA$78,50,FALSE)</f>
        <v>1737000</v>
      </c>
      <c r="CF63" s="154">
        <f>HLOOKUP(CF1,概算表!$E$13:$DA$78,50,FALSE)</f>
        <v>1790000</v>
      </c>
      <c r="CG63" s="154">
        <f>HLOOKUP(CG1,概算表!$E$13:$DA$78,50,FALSE)</f>
        <v>1597000</v>
      </c>
      <c r="CH63" s="154">
        <f>HLOOKUP(CH1,概算表!$E$13:$DA$78,50,FALSE)</f>
        <v>1673000</v>
      </c>
      <c r="CI63" s="154">
        <f>HLOOKUP(CI1,概算表!$E$13:$DA$78,50,FALSE)</f>
        <v>1582000</v>
      </c>
      <c r="CJ63" s="154">
        <f>HLOOKUP(CJ1,概算表!$E$13:$DA$78,50,FALSE)</f>
        <v>2003000</v>
      </c>
      <c r="CK63" s="154">
        <f>HLOOKUP(CK1,概算表!$E$13:$DA$78,50,FALSE)</f>
        <v>1590000</v>
      </c>
      <c r="CL63" s="154">
        <f>HLOOKUP(CL1,概算表!$E$13:$DA$78,50,FALSE)</f>
        <v>1765000</v>
      </c>
      <c r="CM63" s="154">
        <f>HLOOKUP(CM1,概算表!$E$13:$DA$78,50,FALSE)</f>
        <v>1422000</v>
      </c>
      <c r="CN63" s="154">
        <f>HLOOKUP(CN1,概算表!$E$13:$DA$78,50,FALSE)</f>
        <v>1572000</v>
      </c>
      <c r="CO63" s="154">
        <f>HLOOKUP(CO1,概算表!$E$13:$DA$78,50,FALSE)</f>
        <v>1765000</v>
      </c>
      <c r="CP63" s="154">
        <f>HLOOKUP(CP1,概算表!$E$13:$DA$78,50,FALSE)</f>
        <v>1650000</v>
      </c>
      <c r="CQ63" s="154">
        <f>HLOOKUP(CQ1,概算表!$E$13:$DA$78,50,FALSE)</f>
        <v>1429000</v>
      </c>
      <c r="CR63" s="154">
        <f>HLOOKUP(CR1,概算表!$E$13:$DA$78,50,FALSE)</f>
        <v>1625000</v>
      </c>
      <c r="CS63" s="154">
        <f>HLOOKUP(CS1,概算表!$E$13:$DA$78,50,FALSE)</f>
        <v>1414000</v>
      </c>
      <c r="CT63" s="154">
        <f>HLOOKUP(CT1,概算表!$E$13:$DA$78,50,FALSE)</f>
        <v>1493000</v>
      </c>
      <c r="CU63" s="154">
        <f>HLOOKUP(CU1,概算表!$E$13:$DA$78,50,FALSE)</f>
        <v>1439000</v>
      </c>
      <c r="CV63" s="154">
        <f>HLOOKUP(CV1,概算表!$E$13:$DA$78,50,FALSE)</f>
        <v>1432000</v>
      </c>
      <c r="CW63" s="154">
        <f>HLOOKUP(CW1,概算表!$E$13:$DA$78,50,FALSE)</f>
        <v>1171000</v>
      </c>
      <c r="CX63" s="154">
        <f>HLOOKUP(CX1,概算表!$E$13:$DA$78,50,FALSE)</f>
        <v>1472000</v>
      </c>
      <c r="CY63" s="154">
        <f>HLOOKUP(CY1,概算表!$E$13:$DA$78,50,FALSE)</f>
        <v>1306000</v>
      </c>
      <c r="CZ63" s="154">
        <f>HLOOKUP(CZ1,概算表!$E$13:$DA$78,50,FALSE)</f>
        <v>5139000</v>
      </c>
      <c r="DA63" s="154">
        <f>HLOOKUP(DA1,概算表!$E$13:$DA$78,50,FALSE)</f>
        <v>1395000</v>
      </c>
    </row>
    <row r="64" spans="1:105" ht="33">
      <c r="A64" s="359"/>
      <c r="B64" s="33" t="s">
        <v>170</v>
      </c>
      <c r="C64" s="22">
        <v>161</v>
      </c>
      <c r="D64" s="264"/>
      <c r="E64" s="154">
        <f>HLOOKUP(E1,概算表!$E$13:$DA$78,51,FALSE)</f>
        <v>1971000</v>
      </c>
      <c r="F64" s="154">
        <f>HLOOKUP(F1,概算表!$E$13:$DA$78,51,FALSE)</f>
        <v>9677000</v>
      </c>
      <c r="G64" s="154">
        <f>HLOOKUP(G1,概算表!$E$13:$DA$78,51,FALSE)</f>
        <v>3635000</v>
      </c>
      <c r="H64" s="154">
        <f>HLOOKUP(H1,概算表!$E$13:$DA$78,51,FALSE)</f>
        <v>2689000</v>
      </c>
      <c r="I64" s="154">
        <f>HLOOKUP(I1,概算表!$E$13:$DA$78,51,FALSE)</f>
        <v>5603000</v>
      </c>
      <c r="J64" s="154">
        <f>HLOOKUP(J1,概算表!$E$13:$DA$78,51,FALSE)</f>
        <v>1145000</v>
      </c>
      <c r="K64" s="154">
        <f>HLOOKUP(K1,概算表!$E$13:$DA$78,51,FALSE)</f>
        <v>1129000</v>
      </c>
      <c r="L64" s="154">
        <f>HLOOKUP(L1,概算表!$E$13:$DA$78,51,FALSE)</f>
        <v>2560000</v>
      </c>
      <c r="M64" s="154">
        <f>HLOOKUP(M1,概算表!$E$13:$DA$78,51,FALSE)</f>
        <v>3267000</v>
      </c>
      <c r="N64" s="154">
        <f>HLOOKUP(N1,概算表!$E$13:$DA$78,51,FALSE)</f>
        <v>1215000</v>
      </c>
      <c r="O64" s="154">
        <f>HLOOKUP(O1,概算表!$E$13:$DA$78,51,FALSE)</f>
        <v>3854000</v>
      </c>
      <c r="P64" s="154">
        <f>HLOOKUP(P1,概算表!$E$13:$DA$78,51,FALSE)</f>
        <v>1101000</v>
      </c>
      <c r="Q64" s="154">
        <f>HLOOKUP(Q1,概算表!$E$13:$DA$78,51,FALSE)</f>
        <v>2234000</v>
      </c>
      <c r="R64" s="154">
        <f>HLOOKUP(R1,概算表!$E$13:$DA$78,51,FALSE)</f>
        <v>3712000</v>
      </c>
      <c r="S64" s="154">
        <f>HLOOKUP(S1,概算表!$E$13:$DA$78,51,FALSE)</f>
        <v>1156000</v>
      </c>
      <c r="T64" s="154">
        <f>HLOOKUP(T1,概算表!$E$13:$DA$78,51,FALSE)</f>
        <v>1080000</v>
      </c>
      <c r="U64" s="154">
        <f>HLOOKUP(U1,概算表!$E$13:$DA$78,51,FALSE)</f>
        <v>2161000</v>
      </c>
      <c r="V64" s="154">
        <f>HLOOKUP(V1,概算表!$E$13:$DA$78,51,FALSE)</f>
        <v>6261000</v>
      </c>
      <c r="W64" s="154">
        <f>HLOOKUP(W1,概算表!$E$13:$DA$78,51,FALSE)</f>
        <v>4956000</v>
      </c>
      <c r="X64" s="154">
        <f>HLOOKUP(X1,概算表!$E$13:$DA$78,51,FALSE)</f>
        <v>1231000</v>
      </c>
      <c r="Y64" s="154">
        <f>HLOOKUP(Y1,概算表!$E$13:$DA$78,51,FALSE)</f>
        <v>2362000</v>
      </c>
      <c r="Z64" s="154">
        <f>HLOOKUP(Z1,概算表!$E$13:$DA$78,51,FALSE)</f>
        <v>1176000</v>
      </c>
      <c r="AA64" s="154">
        <f>HLOOKUP(AA1,概算表!$E$13:$DA$78,51,FALSE)</f>
        <v>2268000</v>
      </c>
      <c r="AB64" s="154">
        <f>HLOOKUP(AB1,概算表!$E$13:$DA$78,51,FALSE)</f>
        <v>2659000</v>
      </c>
      <c r="AC64" s="154">
        <f>HLOOKUP(AC1,概算表!$E$13:$DA$78,51,FALSE)</f>
        <v>1146000</v>
      </c>
      <c r="AD64" s="154">
        <f>HLOOKUP(AD1,概算表!$E$13:$DA$78,51,FALSE)</f>
        <v>1498000</v>
      </c>
      <c r="AE64" s="154">
        <f>HLOOKUP(AE1,概算表!$E$13:$DA$78,51,FALSE)</f>
        <v>1161000</v>
      </c>
      <c r="AF64" s="154">
        <f>HLOOKUP(AF1,概算表!$E$13:$DA$78,51,FALSE)</f>
        <v>1104000</v>
      </c>
      <c r="AG64" s="154">
        <f>HLOOKUP(AG1,概算表!$E$13:$DA$78,51,FALSE)</f>
        <v>1212000</v>
      </c>
      <c r="AH64" s="154">
        <f>HLOOKUP(AH1,概算表!$E$13:$DA$78,51,FALSE)</f>
        <v>942000</v>
      </c>
      <c r="AI64" s="154">
        <f>HLOOKUP(AI1,概算表!$E$13:$DA$78,51,FALSE)</f>
        <v>1108000</v>
      </c>
      <c r="AJ64" s="154">
        <f>HLOOKUP(AJ1,概算表!$E$13:$DA$78,51,FALSE)</f>
        <v>954000</v>
      </c>
      <c r="AK64" s="154">
        <f>HLOOKUP(AK1,概算表!$E$13:$DA$78,51,FALSE)</f>
        <v>1927000</v>
      </c>
      <c r="AL64" s="154">
        <f>HLOOKUP(AL1,概算表!$E$13:$DA$78,51,FALSE)</f>
        <v>1028000</v>
      </c>
      <c r="AM64" s="154">
        <f>HLOOKUP(AM1,概算表!$E$13:$DA$78,51,FALSE)</f>
        <v>822000</v>
      </c>
      <c r="AN64" s="154">
        <f>HLOOKUP(AN1,概算表!$E$13:$DA$78,51,FALSE)</f>
        <v>1156000</v>
      </c>
      <c r="AO64" s="154">
        <f>HLOOKUP(AO1,概算表!$E$13:$DA$78,51,FALSE)</f>
        <v>1041000</v>
      </c>
      <c r="AP64" s="154">
        <f>HLOOKUP(AP1,概算表!$E$13:$DA$78,51,FALSE)</f>
        <v>1136000</v>
      </c>
      <c r="AQ64" s="154">
        <f>HLOOKUP(AQ1,概算表!$E$13:$DA$78,51,FALSE)</f>
        <v>1428000</v>
      </c>
      <c r="AR64" s="154">
        <f>HLOOKUP(AR1,概算表!$E$13:$DA$78,51,FALSE)</f>
        <v>1122000</v>
      </c>
      <c r="AS64" s="154">
        <f>HLOOKUP(AS1,概算表!$E$13:$DA$78,51,FALSE)</f>
        <v>1156000</v>
      </c>
      <c r="AT64" s="154">
        <f>HLOOKUP(AT1,概算表!$E$13:$DA$78,51,FALSE)</f>
        <v>2227000</v>
      </c>
      <c r="AU64" s="154">
        <f>HLOOKUP(AU1,概算表!$E$13:$DA$78,51,FALSE)</f>
        <v>863000</v>
      </c>
      <c r="AV64" s="154">
        <f>HLOOKUP(AV1,概算表!$E$13:$DA$78,51,FALSE)</f>
        <v>651000</v>
      </c>
      <c r="AW64" s="154">
        <f>HLOOKUP(AW1,概算表!$E$13:$DA$78,51,FALSE)</f>
        <v>779000</v>
      </c>
      <c r="AX64" s="154">
        <f>HLOOKUP(AX1,概算表!$E$13:$DA$78,51,FALSE)</f>
        <v>864000</v>
      </c>
      <c r="AY64" s="154">
        <f>HLOOKUP(AY1,概算表!$E$13:$DA$78,51,FALSE)</f>
        <v>1059000</v>
      </c>
      <c r="AZ64" s="154">
        <f>HLOOKUP(AZ1,概算表!$E$13:$DA$78,51,FALSE)</f>
        <v>867000</v>
      </c>
      <c r="BA64" s="154">
        <f>HLOOKUP(BA1,概算表!$E$13:$DA$78,51,FALSE)</f>
        <v>993000</v>
      </c>
      <c r="BB64" s="154">
        <f>HLOOKUP(BB1,概算表!$E$13:$DA$78,51,FALSE)</f>
        <v>708000</v>
      </c>
      <c r="BC64" s="154">
        <f>HLOOKUP(BC1,概算表!$E$13:$DA$78,51,FALSE)</f>
        <v>805000</v>
      </c>
      <c r="BD64" s="154">
        <f>HLOOKUP(BD1,概算表!$E$13:$DA$78,51,FALSE)</f>
        <v>812000</v>
      </c>
      <c r="BE64" s="154">
        <f>HLOOKUP(BE1,概算表!$E$13:$DA$78,51,FALSE)</f>
        <v>3379000</v>
      </c>
      <c r="BF64" s="154">
        <f>HLOOKUP(BF1,概算表!$E$13:$DA$78,51,FALSE)</f>
        <v>1013000</v>
      </c>
      <c r="BG64" s="154">
        <f>HLOOKUP(BG1,概算表!$E$13:$DA$78,51,FALSE)</f>
        <v>961000</v>
      </c>
      <c r="BH64" s="154">
        <f>HLOOKUP(BH1,概算表!$E$13:$DA$78,51,FALSE)</f>
        <v>808000</v>
      </c>
      <c r="BI64" s="154">
        <f>HLOOKUP(BI1,概算表!$E$13:$DA$78,51,FALSE)</f>
        <v>692000</v>
      </c>
      <c r="BJ64" s="154">
        <f>HLOOKUP(BJ1,概算表!$E$13:$DA$78,51,FALSE)</f>
        <v>793000</v>
      </c>
      <c r="BK64" s="154">
        <f>HLOOKUP(BK1,概算表!$E$13:$DA$78,51,FALSE)</f>
        <v>747000</v>
      </c>
      <c r="BL64" s="154">
        <f>HLOOKUP(BL1,概算表!$E$13:$DA$78,51,FALSE)</f>
        <v>2262000</v>
      </c>
      <c r="BM64" s="154">
        <f>HLOOKUP(BM1,概算表!$E$13:$DA$78,51,FALSE)</f>
        <v>722000</v>
      </c>
      <c r="BN64" s="154">
        <f>HLOOKUP(BN1,概算表!$E$13:$DA$78,51,FALSE)</f>
        <v>942000</v>
      </c>
      <c r="BO64" s="154">
        <f>HLOOKUP(BO1,概算表!$E$13:$DA$78,51,FALSE)</f>
        <v>1056000</v>
      </c>
      <c r="BP64" s="154">
        <f>HLOOKUP(BP1,概算表!$E$13:$DA$78,51,FALSE)</f>
        <v>925000</v>
      </c>
      <c r="BQ64" s="154">
        <f>HLOOKUP(BQ1,概算表!$E$13:$DA$78,51,FALSE)</f>
        <v>1203000</v>
      </c>
      <c r="BR64" s="154">
        <f>HLOOKUP(BR1,概算表!$E$13:$DA$78,51,FALSE)</f>
        <v>797000</v>
      </c>
      <c r="BS64" s="154">
        <f>HLOOKUP(BS1,概算表!$E$13:$DA$78,51,FALSE)</f>
        <v>793000</v>
      </c>
      <c r="BT64" s="154">
        <f>HLOOKUP(BT1,概算表!$E$13:$DA$78,51,FALSE)</f>
        <v>932000</v>
      </c>
      <c r="BU64" s="154">
        <f>HLOOKUP(BU1,概算表!$E$13:$DA$78,51,FALSE)</f>
        <v>806000</v>
      </c>
      <c r="BV64" s="154">
        <f>HLOOKUP(BV1,概算表!$E$13:$DA$78,51,FALSE)</f>
        <v>857000</v>
      </c>
      <c r="BW64" s="154">
        <f>HLOOKUP(BW1,概算表!$E$13:$DA$78,51,FALSE)</f>
        <v>843000</v>
      </c>
      <c r="BX64" s="154">
        <f>HLOOKUP(BX1,概算表!$E$13:$DA$78,51,FALSE)</f>
        <v>892000</v>
      </c>
      <c r="BY64" s="154">
        <f>HLOOKUP(BY1,概算表!$E$13:$DA$78,51,FALSE)</f>
        <v>1268000</v>
      </c>
      <c r="BZ64" s="154">
        <f>HLOOKUP(BZ1,概算表!$E$13:$DA$78,51,FALSE)</f>
        <v>1155000</v>
      </c>
      <c r="CA64" s="154">
        <f>HLOOKUP(CA1,概算表!$E$13:$DA$78,51,FALSE)</f>
        <v>1093000</v>
      </c>
      <c r="CB64" s="154">
        <f>HLOOKUP(CB1,概算表!$E$13:$DA$78,51,FALSE)</f>
        <v>980000</v>
      </c>
      <c r="CC64" s="154">
        <f>HLOOKUP(CC1,概算表!$E$13:$DA$78,51,FALSE)</f>
        <v>1130000</v>
      </c>
      <c r="CD64" s="154">
        <f>HLOOKUP(CD1,概算表!$E$13:$DA$78,51,FALSE)</f>
        <v>1165000</v>
      </c>
      <c r="CE64" s="154">
        <f>HLOOKUP(CE1,概算表!$E$13:$DA$78,51,FALSE)</f>
        <v>1193000</v>
      </c>
      <c r="CF64" s="154">
        <f>HLOOKUP(CF1,概算表!$E$13:$DA$78,51,FALSE)</f>
        <v>1220000</v>
      </c>
      <c r="CG64" s="154">
        <f>HLOOKUP(CG1,概算表!$E$13:$DA$78,51,FALSE)</f>
        <v>1145000</v>
      </c>
      <c r="CH64" s="154">
        <f>HLOOKUP(CH1,概算表!$E$13:$DA$78,51,FALSE)</f>
        <v>646000</v>
      </c>
      <c r="CI64" s="154">
        <f>HLOOKUP(CI1,概算表!$E$13:$DA$78,51,FALSE)</f>
        <v>1103000</v>
      </c>
      <c r="CJ64" s="154">
        <f>HLOOKUP(CJ1,概算表!$E$13:$DA$78,51,FALSE)</f>
        <v>1371000</v>
      </c>
      <c r="CK64" s="154">
        <f>HLOOKUP(CK1,概算表!$E$13:$DA$78,51,FALSE)</f>
        <v>1121000</v>
      </c>
      <c r="CL64" s="154">
        <f>HLOOKUP(CL1,概算表!$E$13:$DA$78,51,FALSE)</f>
        <v>1248000</v>
      </c>
      <c r="CM64" s="154">
        <f>HLOOKUP(CM1,概算表!$E$13:$DA$78,51,FALSE)</f>
        <v>996000</v>
      </c>
      <c r="CN64" s="154">
        <f>HLOOKUP(CN1,概算表!$E$13:$DA$78,51,FALSE)</f>
        <v>1133000</v>
      </c>
      <c r="CO64" s="154">
        <f>HLOOKUP(CO1,概算表!$E$13:$DA$78,51,FALSE)</f>
        <v>1243000</v>
      </c>
      <c r="CP64" s="154">
        <f>HLOOKUP(CP1,概算表!$E$13:$DA$78,51,FALSE)</f>
        <v>1178000</v>
      </c>
      <c r="CQ64" s="154">
        <f>HLOOKUP(CQ1,概算表!$E$13:$DA$78,51,FALSE)</f>
        <v>974000</v>
      </c>
      <c r="CR64" s="154">
        <f>HLOOKUP(CR1,概算表!$E$13:$DA$78,51,FALSE)</f>
        <v>1092000</v>
      </c>
      <c r="CS64" s="154">
        <f>HLOOKUP(CS1,概算表!$E$13:$DA$78,51,FALSE)</f>
        <v>996000</v>
      </c>
      <c r="CT64" s="154">
        <f>HLOOKUP(CT1,概算表!$E$13:$DA$78,51,FALSE)</f>
        <v>986000</v>
      </c>
      <c r="CU64" s="154">
        <f>HLOOKUP(CU1,概算表!$E$13:$DA$78,51,FALSE)</f>
        <v>997000</v>
      </c>
      <c r="CV64" s="154">
        <f>HLOOKUP(CV1,概算表!$E$13:$DA$78,51,FALSE)</f>
        <v>962000</v>
      </c>
      <c r="CW64" s="154">
        <f>HLOOKUP(CW1,概算表!$E$13:$DA$78,51,FALSE)</f>
        <v>807000</v>
      </c>
      <c r="CX64" s="154">
        <f>HLOOKUP(CX1,概算表!$E$13:$DA$78,51,FALSE)</f>
        <v>981000</v>
      </c>
      <c r="CY64" s="154">
        <f>HLOOKUP(CY1,概算表!$E$13:$DA$78,51,FALSE)</f>
        <v>880000</v>
      </c>
      <c r="CZ64" s="154">
        <f>HLOOKUP(CZ1,概算表!$E$13:$DA$78,51,FALSE)</f>
        <v>3701000</v>
      </c>
      <c r="DA64" s="154">
        <f>HLOOKUP(DA1,概算表!$E$13:$DA$78,51,FALSE)</f>
        <v>930000</v>
      </c>
    </row>
    <row r="65" spans="1:105">
      <c r="A65" s="359"/>
      <c r="B65" s="33" t="s">
        <v>171</v>
      </c>
      <c r="C65" s="22">
        <v>181</v>
      </c>
      <c r="D65" s="264"/>
      <c r="E65" s="154">
        <f>HLOOKUP(E1,概算表!$E$13:$DA$78,52,FALSE)</f>
        <v>581000</v>
      </c>
      <c r="F65" s="154">
        <f>HLOOKUP(F1,概算表!$E$13:$DA$78,52,FALSE)</f>
        <v>3150000</v>
      </c>
      <c r="G65" s="154">
        <f>HLOOKUP(G1,概算表!$E$13:$DA$78,52,FALSE)</f>
        <v>1192000</v>
      </c>
      <c r="H65" s="154">
        <f>HLOOKUP(H1,概算表!$E$13:$DA$78,52,FALSE)</f>
        <v>813000</v>
      </c>
      <c r="I65" s="154">
        <f>HLOOKUP(I1,概算表!$E$13:$DA$78,52,FALSE)</f>
        <v>1743000</v>
      </c>
      <c r="J65" s="154">
        <f>HLOOKUP(J1,概算表!$E$13:$DA$78,52,FALSE)</f>
        <v>383000</v>
      </c>
      <c r="K65" s="154">
        <f>HLOOKUP(K1,概算表!$E$13:$DA$78,52,FALSE)</f>
        <v>366000</v>
      </c>
      <c r="L65" s="154">
        <f>HLOOKUP(L1,概算表!$E$13:$DA$78,52,FALSE)</f>
        <v>795000</v>
      </c>
      <c r="M65" s="154">
        <f>HLOOKUP(M1,概算表!$E$13:$DA$78,52,FALSE)</f>
        <v>1034000</v>
      </c>
      <c r="N65" s="154">
        <f>HLOOKUP(N1,概算表!$E$13:$DA$78,52,FALSE)</f>
        <v>419000</v>
      </c>
      <c r="O65" s="154">
        <f>HLOOKUP(O1,概算表!$E$13:$DA$78,52,FALSE)</f>
        <v>1194000</v>
      </c>
      <c r="P65" s="154">
        <f>HLOOKUP(P1,概算表!$E$13:$DA$78,52,FALSE)</f>
        <v>354000</v>
      </c>
      <c r="Q65" s="154">
        <f>HLOOKUP(Q1,概算表!$E$13:$DA$78,52,FALSE)</f>
        <v>674000</v>
      </c>
      <c r="R65" s="154">
        <f>HLOOKUP(R1,概算表!$E$13:$DA$78,52,FALSE)</f>
        <v>1203000</v>
      </c>
      <c r="S65" s="154">
        <f>HLOOKUP(S1,概算表!$E$13:$DA$78,52,FALSE)</f>
        <v>337000</v>
      </c>
      <c r="T65" s="154">
        <f>HLOOKUP(T1,概算表!$E$13:$DA$78,52,FALSE)</f>
        <v>336000</v>
      </c>
      <c r="U65" s="154">
        <f>HLOOKUP(U1,概算表!$E$13:$DA$78,52,FALSE)</f>
        <v>668000</v>
      </c>
      <c r="V65" s="154">
        <f>HLOOKUP(V1,概算表!$E$13:$DA$78,52,FALSE)</f>
        <v>1928000</v>
      </c>
      <c r="W65" s="154">
        <f>HLOOKUP(W1,概算表!$E$13:$DA$78,52,FALSE)</f>
        <v>1603000</v>
      </c>
      <c r="X65" s="154">
        <f>HLOOKUP(X1,概算表!$E$13:$DA$78,52,FALSE)</f>
        <v>424000</v>
      </c>
      <c r="Y65" s="154">
        <f>HLOOKUP(Y1,概算表!$E$13:$DA$78,52,FALSE)</f>
        <v>716000</v>
      </c>
      <c r="Z65" s="154">
        <f>HLOOKUP(Z1,概算表!$E$13:$DA$78,52,FALSE)</f>
        <v>378000</v>
      </c>
      <c r="AA65" s="154">
        <f>HLOOKUP(AA1,概算表!$E$13:$DA$78,52,FALSE)</f>
        <v>731000</v>
      </c>
      <c r="AB65" s="154">
        <f>HLOOKUP(AB1,概算表!$E$13:$DA$78,52,FALSE)</f>
        <v>779000</v>
      </c>
      <c r="AC65" s="154">
        <f>HLOOKUP(AC1,概算表!$E$13:$DA$78,52,FALSE)</f>
        <v>350000</v>
      </c>
      <c r="AD65" s="154">
        <f>HLOOKUP(AD1,概算表!$E$13:$DA$78,52,FALSE)</f>
        <v>469000</v>
      </c>
      <c r="AE65" s="154">
        <f>HLOOKUP(AE1,概算表!$E$13:$DA$78,52,FALSE)</f>
        <v>362000</v>
      </c>
      <c r="AF65" s="154">
        <f>HLOOKUP(AF1,概算表!$E$13:$DA$78,52,FALSE)</f>
        <v>323000</v>
      </c>
      <c r="AG65" s="154">
        <f>HLOOKUP(AG1,概算表!$E$13:$DA$78,52,FALSE)</f>
        <v>406000</v>
      </c>
      <c r="AH65" s="154">
        <f>HLOOKUP(AH1,概算表!$E$13:$DA$78,52,FALSE)</f>
        <v>287000</v>
      </c>
      <c r="AI65" s="154">
        <f>HLOOKUP(AI1,概算表!$E$13:$DA$78,52,FALSE)</f>
        <v>368000</v>
      </c>
      <c r="AJ65" s="154">
        <f>HLOOKUP(AJ1,概算表!$E$13:$DA$78,52,FALSE)</f>
        <v>317000</v>
      </c>
      <c r="AK65" s="154">
        <f>HLOOKUP(AK1,概算表!$E$13:$DA$78,52,FALSE)</f>
        <v>570000</v>
      </c>
      <c r="AL65" s="154">
        <f>HLOOKUP(AL1,概算表!$E$13:$DA$78,52,FALSE)</f>
        <v>282000</v>
      </c>
      <c r="AM65" s="154">
        <f>HLOOKUP(AM1,概算表!$E$13:$DA$78,52,FALSE)</f>
        <v>189000</v>
      </c>
      <c r="AN65" s="154">
        <f>HLOOKUP(AN1,概算表!$E$13:$DA$78,52,FALSE)</f>
        <v>348000</v>
      </c>
      <c r="AO65" s="154">
        <f>HLOOKUP(AO1,概算表!$E$13:$DA$78,52,FALSE)</f>
        <v>345000</v>
      </c>
      <c r="AP65" s="154">
        <f>HLOOKUP(AP1,概算表!$E$13:$DA$78,52,FALSE)</f>
        <v>370000</v>
      </c>
      <c r="AQ65" s="154">
        <f>HLOOKUP(AQ1,概算表!$E$13:$DA$78,52,FALSE)</f>
        <v>426000</v>
      </c>
      <c r="AR65" s="154">
        <f>HLOOKUP(AR1,概算表!$E$13:$DA$78,52,FALSE)</f>
        <v>316000</v>
      </c>
      <c r="AS65" s="154">
        <f>HLOOKUP(AS1,概算表!$E$13:$DA$78,52,FALSE)</f>
        <v>341000</v>
      </c>
      <c r="AT65" s="154">
        <f>HLOOKUP(AT1,概算表!$E$13:$DA$78,52,FALSE)</f>
        <v>647000</v>
      </c>
      <c r="AU65" s="154">
        <f>HLOOKUP(AU1,概算表!$E$13:$DA$78,52,FALSE)</f>
        <v>198000</v>
      </c>
      <c r="AV65" s="154">
        <f>HLOOKUP(AV1,概算表!$E$13:$DA$78,52,FALSE)</f>
        <v>126000</v>
      </c>
      <c r="AW65" s="154">
        <f>HLOOKUP(AW1,概算表!$E$13:$DA$78,52,FALSE)</f>
        <v>232000</v>
      </c>
      <c r="AX65" s="154">
        <f>HLOOKUP(AX1,概算表!$E$13:$DA$78,52,FALSE)</f>
        <v>222000</v>
      </c>
      <c r="AY65" s="154">
        <f>HLOOKUP(AY1,概算表!$E$13:$DA$78,52,FALSE)</f>
        <v>288000</v>
      </c>
      <c r="AZ65" s="154">
        <f>HLOOKUP(AZ1,概算表!$E$13:$DA$78,52,FALSE)</f>
        <v>208000</v>
      </c>
      <c r="BA65" s="154">
        <f>HLOOKUP(BA1,概算表!$E$13:$DA$78,52,FALSE)</f>
        <v>238000</v>
      </c>
      <c r="BB65" s="154">
        <f>HLOOKUP(BB1,概算表!$E$13:$DA$78,52,FALSE)</f>
        <v>181000</v>
      </c>
      <c r="BC65" s="154">
        <f>HLOOKUP(BC1,概算表!$E$13:$DA$78,52,FALSE)</f>
        <v>225000</v>
      </c>
      <c r="BD65" s="154">
        <f>HLOOKUP(BD1,概算表!$E$13:$DA$78,52,FALSE)</f>
        <v>205000</v>
      </c>
      <c r="BE65" s="154">
        <f>HLOOKUP(BE1,概算表!$E$13:$DA$78,52,FALSE)</f>
        <v>1020000</v>
      </c>
      <c r="BF65" s="154">
        <f>HLOOKUP(BF1,概算表!$E$13:$DA$78,52,FALSE)</f>
        <v>246000</v>
      </c>
      <c r="BG65" s="154">
        <f>HLOOKUP(BG1,概算表!$E$13:$DA$78,52,FALSE)</f>
        <v>248000</v>
      </c>
      <c r="BH65" s="154">
        <f>HLOOKUP(BH1,概算表!$E$13:$DA$78,52,FALSE)</f>
        <v>227000</v>
      </c>
      <c r="BI65" s="154">
        <f>HLOOKUP(BI1,概算表!$E$13:$DA$78,52,FALSE)</f>
        <v>91000</v>
      </c>
      <c r="BJ65" s="154">
        <f>HLOOKUP(BJ1,概算表!$E$13:$DA$78,52,FALSE)</f>
        <v>163000</v>
      </c>
      <c r="BK65" s="154">
        <f>HLOOKUP(BK1,概算表!$E$13:$DA$78,52,FALSE)</f>
        <v>179000</v>
      </c>
      <c r="BL65" s="154">
        <f>HLOOKUP(BL1,概算表!$E$13:$DA$78,52,FALSE)</f>
        <v>635000</v>
      </c>
      <c r="BM65" s="154">
        <f>HLOOKUP(BM1,概算表!$E$13:$DA$78,52,FALSE)</f>
        <v>165000</v>
      </c>
      <c r="BN65" s="154">
        <f>HLOOKUP(BN1,概算表!$E$13:$DA$78,52,FALSE)</f>
        <v>226000</v>
      </c>
      <c r="BO65" s="154">
        <f>HLOOKUP(BO1,概算表!$E$13:$DA$78,52,FALSE)</f>
        <v>292000</v>
      </c>
      <c r="BP65" s="154">
        <f>HLOOKUP(BP1,概算表!$E$13:$DA$78,52,FALSE)</f>
        <v>253000</v>
      </c>
      <c r="BQ65" s="154">
        <f>HLOOKUP(BQ1,概算表!$E$13:$DA$78,52,FALSE)</f>
        <v>338000</v>
      </c>
      <c r="BR65" s="154">
        <f>HLOOKUP(BR1,概算表!$E$13:$DA$78,52,FALSE)</f>
        <v>221000</v>
      </c>
      <c r="BS65" s="154">
        <f>HLOOKUP(BS1,概算表!$E$13:$DA$78,52,FALSE)</f>
        <v>178000</v>
      </c>
      <c r="BT65" s="154">
        <f>HLOOKUP(BT1,概算表!$E$13:$DA$78,52,FALSE)</f>
        <v>235000</v>
      </c>
      <c r="BU65" s="154">
        <f>HLOOKUP(BU1,概算表!$E$13:$DA$78,52,FALSE)</f>
        <v>191000</v>
      </c>
      <c r="BV65" s="154">
        <f>HLOOKUP(BV1,概算表!$E$13:$DA$78,52,FALSE)</f>
        <v>184000</v>
      </c>
      <c r="BW65" s="154">
        <f>HLOOKUP(BW1,概算表!$E$13:$DA$78,52,FALSE)</f>
        <v>190000</v>
      </c>
      <c r="BX65" s="154">
        <f>HLOOKUP(BX1,概算表!$E$13:$DA$78,52,FALSE)</f>
        <v>262000</v>
      </c>
      <c r="BY65" s="154">
        <f>HLOOKUP(BY1,概算表!$E$13:$DA$78,52,FALSE)</f>
        <v>359000</v>
      </c>
      <c r="BZ65" s="154">
        <f>HLOOKUP(BZ1,概算表!$E$13:$DA$78,52,FALSE)</f>
        <v>352000</v>
      </c>
      <c r="CA65" s="154">
        <f>HLOOKUP(CA1,概算表!$E$13:$DA$78,52,FALSE)</f>
        <v>303000</v>
      </c>
      <c r="CB65" s="154">
        <f>HLOOKUP(CB1,概算表!$E$13:$DA$78,52,FALSE)</f>
        <v>297000</v>
      </c>
      <c r="CC65" s="154">
        <f>HLOOKUP(CC1,概算表!$E$13:$DA$78,52,FALSE)</f>
        <v>341000</v>
      </c>
      <c r="CD65" s="154">
        <f>HLOOKUP(CD1,概算表!$E$13:$DA$78,52,FALSE)</f>
        <v>361000</v>
      </c>
      <c r="CE65" s="154">
        <f>HLOOKUP(CE1,概算表!$E$13:$DA$78,52,FALSE)</f>
        <v>374000</v>
      </c>
      <c r="CF65" s="154">
        <f>HLOOKUP(CF1,概算表!$E$13:$DA$78,52,FALSE)</f>
        <v>358000</v>
      </c>
      <c r="CG65" s="154">
        <f>HLOOKUP(CG1,概算表!$E$13:$DA$78,52,FALSE)</f>
        <v>356000</v>
      </c>
      <c r="CH65" s="154">
        <f>HLOOKUP(CH1,概算表!$E$13:$DA$78,52,FALSE)</f>
        <v>185000</v>
      </c>
      <c r="CI65" s="154">
        <f>HLOOKUP(CI1,概算表!$E$13:$DA$78,52,FALSE)</f>
        <v>342000</v>
      </c>
      <c r="CJ65" s="154">
        <f>HLOOKUP(CJ1,概算表!$E$13:$DA$78,52,FALSE)</f>
        <v>398000</v>
      </c>
      <c r="CK65" s="154">
        <f>HLOOKUP(CK1,概算表!$E$13:$DA$78,52,FALSE)</f>
        <v>337000</v>
      </c>
      <c r="CL65" s="154">
        <f>HLOOKUP(CL1,概算表!$E$13:$DA$78,52,FALSE)</f>
        <v>374000</v>
      </c>
      <c r="CM65" s="154">
        <f>HLOOKUP(CM1,概算表!$E$13:$DA$78,52,FALSE)</f>
        <v>282000</v>
      </c>
      <c r="CN65" s="154">
        <f>HLOOKUP(CN1,概算表!$E$13:$DA$78,52,FALSE)</f>
        <v>329000</v>
      </c>
      <c r="CO65" s="154">
        <f>HLOOKUP(CO1,概算表!$E$13:$DA$78,52,FALSE)</f>
        <v>380000</v>
      </c>
      <c r="CP65" s="154">
        <f>HLOOKUP(CP1,概算表!$E$13:$DA$78,52,FALSE)</f>
        <v>371000</v>
      </c>
      <c r="CQ65" s="154">
        <f>HLOOKUP(CQ1,概算表!$E$13:$DA$78,52,FALSE)</f>
        <v>273000</v>
      </c>
      <c r="CR65" s="154">
        <f>HLOOKUP(CR1,概算表!$E$13:$DA$78,52,FALSE)</f>
        <v>329000</v>
      </c>
      <c r="CS65" s="154">
        <f>HLOOKUP(CS1,概算表!$E$13:$DA$78,52,FALSE)</f>
        <v>319000</v>
      </c>
      <c r="CT65" s="154">
        <f>HLOOKUP(CT1,概算表!$E$13:$DA$78,52,FALSE)</f>
        <v>237000</v>
      </c>
      <c r="CU65" s="154">
        <f>HLOOKUP(CU1,概算表!$E$13:$DA$78,52,FALSE)</f>
        <v>281000</v>
      </c>
      <c r="CV65" s="154">
        <f>HLOOKUP(CV1,概算表!$E$13:$DA$78,52,FALSE)</f>
        <v>258000</v>
      </c>
      <c r="CW65" s="154">
        <f>HLOOKUP(CW1,概算表!$E$13:$DA$78,52,FALSE)</f>
        <v>215000</v>
      </c>
      <c r="CX65" s="154">
        <f>HLOOKUP(CX1,概算表!$E$13:$DA$78,52,FALSE)</f>
        <v>284000</v>
      </c>
      <c r="CY65" s="154">
        <f>HLOOKUP(CY1,概算表!$E$13:$DA$78,52,FALSE)</f>
        <v>223000</v>
      </c>
      <c r="CZ65" s="154">
        <f>HLOOKUP(CZ1,概算表!$E$13:$DA$78,52,FALSE)</f>
        <v>1204000</v>
      </c>
      <c r="DA65" s="154">
        <f>HLOOKUP(DA1,概算表!$E$13:$DA$78,52,FALSE)</f>
        <v>234000</v>
      </c>
    </row>
    <row r="66" spans="1:105">
      <c r="A66" s="359"/>
      <c r="B66" s="33" t="s">
        <v>172</v>
      </c>
      <c r="C66" s="22">
        <v>181</v>
      </c>
      <c r="D66" s="264"/>
      <c r="E66" s="154">
        <f>HLOOKUP(E1,概算表!$E$13:$DA$78,53,FALSE)</f>
        <v>1545000</v>
      </c>
      <c r="F66" s="154">
        <f>HLOOKUP(F1,概算表!$E$13:$DA$78,53,FALSE)</f>
        <v>6519000</v>
      </c>
      <c r="G66" s="154">
        <f>HLOOKUP(G1,概算表!$E$13:$DA$78,53,FALSE)</f>
        <v>2480000</v>
      </c>
      <c r="H66" s="154">
        <f>HLOOKUP(H1,概算表!$E$13:$DA$78,53,FALSE)</f>
        <v>2045000</v>
      </c>
      <c r="I66" s="154">
        <f>HLOOKUP(I1,概算表!$E$13:$DA$78,53,FALSE)</f>
        <v>4120000</v>
      </c>
      <c r="J66" s="154">
        <f>HLOOKUP(J1,概算表!$E$13:$DA$78,53,FALSE)</f>
        <v>728000</v>
      </c>
      <c r="K66" s="154">
        <f>HLOOKUP(K1,概算表!$E$13:$DA$78,53,FALSE)</f>
        <v>815000</v>
      </c>
      <c r="L66" s="154">
        <f>HLOOKUP(L1,概算表!$E$13:$DA$78,53,FALSE)</f>
        <v>1881000</v>
      </c>
      <c r="M66" s="154">
        <f>HLOOKUP(M1,概算表!$E$13:$DA$78,53,FALSE)</f>
        <v>2294000</v>
      </c>
      <c r="N66" s="154">
        <f>HLOOKUP(N1,概算表!$E$13:$DA$78,53,FALSE)</f>
        <v>719000</v>
      </c>
      <c r="O66" s="154">
        <f>HLOOKUP(O1,概算表!$E$13:$DA$78,53,FALSE)</f>
        <v>2893000</v>
      </c>
      <c r="P66" s="154">
        <f>HLOOKUP(P1,概算表!$E$13:$DA$78,53,FALSE)</f>
        <v>805000</v>
      </c>
      <c r="Q66" s="154">
        <f>HLOOKUP(Q1,概算表!$E$13:$DA$78,53,FALSE)</f>
        <v>1744000</v>
      </c>
      <c r="R66" s="154">
        <f>HLOOKUP(R1,概算表!$E$13:$DA$78,53,FALSE)</f>
        <v>2462000</v>
      </c>
      <c r="S66" s="154">
        <f>HLOOKUP(S1,概算表!$E$13:$DA$78,53,FALSE)</f>
        <v>983000</v>
      </c>
      <c r="T66" s="154">
        <f>HLOOKUP(T1,概算表!$E$13:$DA$78,53,FALSE)</f>
        <v>865000</v>
      </c>
      <c r="U66" s="154">
        <f>HLOOKUP(U1,概算表!$E$13:$DA$78,53,FALSE)</f>
        <v>1547000</v>
      </c>
      <c r="V66" s="154">
        <f>HLOOKUP(V1,概算表!$E$13:$DA$78,53,FALSE)</f>
        <v>4707000</v>
      </c>
      <c r="W66" s="154">
        <f>HLOOKUP(W1,概算表!$E$13:$DA$78,53,FALSE)</f>
        <v>3457000</v>
      </c>
      <c r="X66" s="154">
        <f>HLOOKUP(X1,概算表!$E$13:$DA$78,53,FALSE)</f>
        <v>720000</v>
      </c>
      <c r="Y66" s="154">
        <f>HLOOKUP(Y1,概算表!$E$13:$DA$78,53,FALSE)</f>
        <v>1779000</v>
      </c>
      <c r="Z66" s="154">
        <f>HLOOKUP(Z1,概算表!$E$13:$DA$78,53,FALSE)</f>
        <v>887000</v>
      </c>
      <c r="AA66" s="154">
        <f>HLOOKUP(AA1,概算表!$E$13:$DA$78,53,FALSE)</f>
        <v>1518000</v>
      </c>
      <c r="AB66" s="154">
        <f>HLOOKUP(AB1,概算表!$E$13:$DA$78,53,FALSE)</f>
        <v>2152000</v>
      </c>
      <c r="AC66" s="154">
        <f>HLOOKUP(AC1,概算表!$E$13:$DA$78,53,FALSE)</f>
        <v>901000</v>
      </c>
      <c r="AD66" s="154">
        <f>HLOOKUP(AD1,概算表!$E$13:$DA$78,53,FALSE)</f>
        <v>1071000</v>
      </c>
      <c r="AE66" s="154">
        <f>HLOOKUP(AE1,概算表!$E$13:$DA$78,53,FALSE)</f>
        <v>824000</v>
      </c>
      <c r="AF66" s="154">
        <f>HLOOKUP(AF1,概算表!$E$13:$DA$78,53,FALSE)</f>
        <v>888000</v>
      </c>
      <c r="AG66" s="154">
        <f>HLOOKUP(AG1,概算表!$E$13:$DA$78,53,FALSE)</f>
        <v>775000</v>
      </c>
      <c r="AH66" s="154">
        <f>HLOOKUP(AH1,概算表!$E$13:$DA$78,53,FALSE)</f>
        <v>750000</v>
      </c>
      <c r="AI66" s="154">
        <f>HLOOKUP(AI1,概算表!$E$13:$DA$78,53,FALSE)</f>
        <v>704000</v>
      </c>
      <c r="AJ66" s="154">
        <f>HLOOKUP(AJ1,概算表!$E$13:$DA$78,53,FALSE)</f>
        <v>606000</v>
      </c>
      <c r="AK66" s="154">
        <f>HLOOKUP(AK1,概算表!$E$13:$DA$78,53,FALSE)</f>
        <v>1522000</v>
      </c>
      <c r="AL66" s="154">
        <f>HLOOKUP(AL1,概算表!$E$13:$DA$78,53,FALSE)</f>
        <v>951000</v>
      </c>
      <c r="AM66" s="154">
        <f>HLOOKUP(AM1,概算表!$E$13:$DA$78,53,FALSE)</f>
        <v>877000</v>
      </c>
      <c r="AN66" s="154">
        <f>HLOOKUP(AN1,概算表!$E$13:$DA$78,53,FALSE)</f>
        <v>880000</v>
      </c>
      <c r="AO66" s="154">
        <f>HLOOKUP(AO1,概算表!$E$13:$DA$78,53,FALSE)</f>
        <v>676000</v>
      </c>
      <c r="AP66" s="154">
        <f>HLOOKUP(AP1,概算表!$E$13:$DA$78,53,FALSE)</f>
        <v>863000</v>
      </c>
      <c r="AQ66" s="154">
        <f>HLOOKUP(AQ1,概算表!$E$13:$DA$78,53,FALSE)</f>
        <v>1136000</v>
      </c>
      <c r="AR66" s="154">
        <f>HLOOKUP(AR1,概算表!$E$13:$DA$78,53,FALSE)</f>
        <v>987000</v>
      </c>
      <c r="AS66" s="154">
        <f>HLOOKUP(AS1,概算表!$E$13:$DA$78,53,FALSE)</f>
        <v>967000</v>
      </c>
      <c r="AT66" s="154">
        <f>HLOOKUP(AT1,概算表!$E$13:$DA$78,53,FALSE)</f>
        <v>1837000</v>
      </c>
      <c r="AU66" s="154">
        <f>HLOOKUP(AU1,概算表!$E$13:$DA$78,53,FALSE)</f>
        <v>899000</v>
      </c>
      <c r="AV66" s="154">
        <f>HLOOKUP(AV1,概算表!$E$13:$DA$78,53,FALSE)</f>
        <v>790000</v>
      </c>
      <c r="AW66" s="154">
        <f>HLOOKUP(AW1,概算表!$E$13:$DA$78,53,FALSE)</f>
        <v>609000</v>
      </c>
      <c r="AX66" s="154">
        <f>HLOOKUP(AX1,概算表!$E$13:$DA$78,53,FALSE)</f>
        <v>915000</v>
      </c>
      <c r="AY66" s="154">
        <f>HLOOKUP(AY1,概算表!$E$13:$DA$78,53,FALSE)</f>
        <v>912000</v>
      </c>
      <c r="AZ66" s="154">
        <f>HLOOKUP(AZ1,概算表!$E$13:$DA$78,53,FALSE)</f>
        <v>947000</v>
      </c>
      <c r="BA66" s="154">
        <f>HLOOKUP(BA1,概算表!$E$13:$DA$78,53,FALSE)</f>
        <v>1002000</v>
      </c>
      <c r="BB66" s="154">
        <f>HLOOKUP(BB1,概算表!$E$13:$DA$78,53,FALSE)</f>
        <v>691000</v>
      </c>
      <c r="BC66" s="154">
        <f>HLOOKUP(BC1,概算表!$E$13:$DA$78,53,FALSE)</f>
        <v>714000</v>
      </c>
      <c r="BD66" s="154">
        <f>HLOOKUP(BD1,概算表!$E$13:$DA$78,53,FALSE)</f>
        <v>792000</v>
      </c>
      <c r="BE66" s="154">
        <f>HLOOKUP(BE1,概算表!$E$13:$DA$78,53,FALSE)</f>
        <v>2703000</v>
      </c>
      <c r="BF66" s="154">
        <f>HLOOKUP(BF1,概算表!$E$13:$DA$78,53,FALSE)</f>
        <v>1041000</v>
      </c>
      <c r="BG66" s="154">
        <f>HLOOKUP(BG1,概算表!$E$13:$DA$78,53,FALSE)</f>
        <v>914000</v>
      </c>
      <c r="BH66" s="154">
        <f>HLOOKUP(BH1,概算表!$E$13:$DA$78,53,FALSE)</f>
        <v>685000</v>
      </c>
      <c r="BI66" s="154">
        <f>HLOOKUP(BI1,概算表!$E$13:$DA$78,53,FALSE)</f>
        <v>988000</v>
      </c>
      <c r="BJ66" s="154">
        <f>HLOOKUP(BJ1,概算表!$E$13:$DA$78,53,FALSE)</f>
        <v>923000</v>
      </c>
      <c r="BK66" s="154">
        <f>HLOOKUP(BK1,概算表!$E$13:$DA$78,53,FALSE)</f>
        <v>776000</v>
      </c>
      <c r="BL66" s="154">
        <f>HLOOKUP(BL1,概算表!$E$13:$DA$78,53,FALSE)</f>
        <v>1975000</v>
      </c>
      <c r="BM66" s="154">
        <f>HLOOKUP(BM1,概算表!$E$13:$DA$78,53,FALSE)</f>
        <v>782000</v>
      </c>
      <c r="BN66" s="154">
        <f>HLOOKUP(BN1,概算表!$E$13:$DA$78,53,FALSE)</f>
        <v>942000</v>
      </c>
      <c r="BO66" s="154">
        <f>HLOOKUP(BO1,概算表!$E$13:$DA$78,53,FALSE)</f>
        <v>949000</v>
      </c>
      <c r="BP66" s="154">
        <f>HLOOKUP(BP1,概算表!$E$13:$DA$78,53,FALSE)</f>
        <v>802000</v>
      </c>
      <c r="BQ66" s="154">
        <f>HLOOKUP(BQ1,概算表!$E$13:$DA$78,53,FALSE)</f>
        <v>1039000</v>
      </c>
      <c r="BR66" s="154">
        <f>HLOOKUP(BR1,概算表!$E$13:$DA$78,53,FALSE)</f>
        <v>732000</v>
      </c>
      <c r="BS66" s="154">
        <f>HLOOKUP(BS1,概算表!$E$13:$DA$78,53,FALSE)</f>
        <v>860000</v>
      </c>
      <c r="BT66" s="154">
        <f>HLOOKUP(BT1,概算表!$E$13:$DA$78,53,FALSE)</f>
        <v>893000</v>
      </c>
      <c r="BU66" s="154">
        <f>HLOOKUP(BU1,概算表!$E$13:$DA$78,53,FALSE)</f>
        <v>882000</v>
      </c>
      <c r="BV66" s="154">
        <f>HLOOKUP(BV1,概算表!$E$13:$DA$78,53,FALSE)</f>
        <v>1001000</v>
      </c>
      <c r="BW66" s="154">
        <f>HLOOKUP(BW1,概算表!$E$13:$DA$78,53,FALSE)</f>
        <v>943000</v>
      </c>
      <c r="BX66" s="154">
        <f>HLOOKUP(BX1,概算表!$E$13:$DA$78,53,FALSE)</f>
        <v>727000</v>
      </c>
      <c r="BY66" s="154">
        <f>HLOOKUP(BY1,概算表!$E$13:$DA$78,53,FALSE)</f>
        <v>1116000</v>
      </c>
      <c r="BZ66" s="154">
        <f>HLOOKUP(BZ1,概算表!$E$13:$DA$78,53,FALSE)</f>
        <v>921000</v>
      </c>
      <c r="CA66" s="154">
        <f>HLOOKUP(CA1,概算表!$E$13:$DA$78,53,FALSE)</f>
        <v>1052000</v>
      </c>
      <c r="CB66" s="154">
        <f>HLOOKUP(CB1,概算表!$E$13:$DA$78,53,FALSE)</f>
        <v>775000</v>
      </c>
      <c r="CC66" s="154">
        <f>HLOOKUP(CC1,概算表!$E$13:$DA$78,53,FALSE)</f>
        <v>922000</v>
      </c>
      <c r="CD66" s="154">
        <f>HLOOKUP(CD1,概算表!$E$13:$DA$78,53,FALSE)</f>
        <v>870000</v>
      </c>
      <c r="CE66" s="154">
        <f>HLOOKUP(CE1,概算表!$E$13:$DA$78,53,FALSE)</f>
        <v>976000</v>
      </c>
      <c r="CF66" s="154">
        <f>HLOOKUP(CF1,概算表!$E$13:$DA$78,53,FALSE)</f>
        <v>1065000</v>
      </c>
      <c r="CG66" s="154">
        <f>HLOOKUP(CG1,概算表!$E$13:$DA$78,53,FALSE)</f>
        <v>880000</v>
      </c>
      <c r="CH66" s="154">
        <f>HLOOKUP(CH1,概算表!$E$13:$DA$78,53,FALSE)</f>
        <v>559000</v>
      </c>
      <c r="CI66" s="154">
        <f>HLOOKUP(CI1,概算表!$E$13:$DA$78,53,FALSE)</f>
        <v>906000</v>
      </c>
      <c r="CJ66" s="154">
        <f>HLOOKUP(CJ1,概算表!$E$13:$DA$78,53,FALSE)</f>
        <v>1222000</v>
      </c>
      <c r="CK66" s="154">
        <f>HLOOKUP(CK1,概算表!$E$13:$DA$78,53,FALSE)</f>
        <v>985000</v>
      </c>
      <c r="CL66" s="154">
        <f>HLOOKUP(CL1,概算表!$E$13:$DA$78,53,FALSE)</f>
        <v>995000</v>
      </c>
      <c r="CM66" s="154">
        <f>HLOOKUP(CM1,概算表!$E$13:$DA$78,53,FALSE)</f>
        <v>894000</v>
      </c>
      <c r="CN66" s="154">
        <f>HLOOKUP(CN1,概算表!$E$13:$DA$78,53,FALSE)</f>
        <v>952000</v>
      </c>
      <c r="CO66" s="154">
        <f>HLOOKUP(CO1,概算表!$E$13:$DA$78,53,FALSE)</f>
        <v>993000</v>
      </c>
      <c r="CP66" s="154">
        <f>HLOOKUP(CP1,概算表!$E$13:$DA$78,53,FALSE)</f>
        <v>902000</v>
      </c>
      <c r="CQ66" s="154">
        <f>HLOOKUP(CQ1,概算表!$E$13:$DA$78,53,FALSE)</f>
        <v>914000</v>
      </c>
      <c r="CR66" s="154">
        <f>HLOOKUP(CR1,概算表!$E$13:$DA$78,53,FALSE)</f>
        <v>955000</v>
      </c>
      <c r="CS66" s="154">
        <f>HLOOKUP(CS1,概算表!$E$13:$DA$78,53,FALSE)</f>
        <v>751000</v>
      </c>
      <c r="CT66" s="154">
        <f>HLOOKUP(CT1,概算表!$E$13:$DA$78,53,FALSE)</f>
        <v>1065000</v>
      </c>
      <c r="CU66" s="154">
        <f>HLOOKUP(CU1,概算表!$E$13:$DA$78,53,FALSE)</f>
        <v>895000</v>
      </c>
      <c r="CV66" s="154">
        <f>HLOOKUP(CV1,概算表!$E$13:$DA$78,53,FALSE)</f>
        <v>950000</v>
      </c>
      <c r="CW66" s="154">
        <f>HLOOKUP(CW1,概算表!$E$13:$DA$78,53,FALSE)</f>
        <v>757000</v>
      </c>
      <c r="CX66" s="154">
        <f>HLOOKUP(CX1,概算表!$E$13:$DA$78,53,FALSE)</f>
        <v>864000</v>
      </c>
      <c r="CY66" s="154">
        <f>HLOOKUP(CY1,概算表!$E$13:$DA$78,53,FALSE)</f>
        <v>849000</v>
      </c>
      <c r="CZ66" s="154">
        <f>HLOOKUP(CZ1,概算表!$E$13:$DA$78,53,FALSE)</f>
        <v>2538000</v>
      </c>
      <c r="DA66" s="154">
        <f>HLOOKUP(DA1,概算表!$E$13:$DA$78,53,FALSE)</f>
        <v>962000</v>
      </c>
    </row>
    <row r="67" spans="1:105">
      <c r="A67" s="359"/>
      <c r="B67" s="33" t="s">
        <v>175</v>
      </c>
      <c r="C67" s="22">
        <v>183</v>
      </c>
      <c r="D67" s="264"/>
      <c r="E67" s="154">
        <f>HLOOKUP(E1,概算表!$E$13:$DA$78,54,FALSE)</f>
        <v>28000</v>
      </c>
      <c r="F67" s="154">
        <f>HLOOKUP(F1,概算表!$E$13:$DA$78,54,FALSE)</f>
        <v>175000</v>
      </c>
      <c r="G67" s="154">
        <f>HLOOKUP(G1,概算表!$E$13:$DA$78,54,FALSE)</f>
        <v>52000</v>
      </c>
      <c r="H67" s="154">
        <f>HLOOKUP(H1,概算表!$E$13:$DA$78,54,FALSE)</f>
        <v>42000</v>
      </c>
      <c r="I67" s="154">
        <f>HLOOKUP(I1,概算表!$E$13:$DA$78,54,FALSE)</f>
        <v>87000</v>
      </c>
      <c r="J67" s="154">
        <f>HLOOKUP(J1,概算表!$E$13:$DA$78,54,FALSE)</f>
        <v>21000</v>
      </c>
      <c r="K67" s="154">
        <f>HLOOKUP(K1,概算表!$E$13:$DA$78,54,FALSE)</f>
        <v>21000</v>
      </c>
      <c r="L67" s="154">
        <f>HLOOKUP(L1,概算表!$E$13:$DA$78,54,FALSE)</f>
        <v>45000</v>
      </c>
      <c r="M67" s="154">
        <f>HLOOKUP(M1,概算表!$E$13:$DA$78,54,FALSE)</f>
        <v>59000</v>
      </c>
      <c r="N67" s="154">
        <f>HLOOKUP(N1,概算表!$E$13:$DA$78,54,FALSE)</f>
        <v>24000</v>
      </c>
      <c r="O67" s="154">
        <f>HLOOKUP(O1,概算表!$E$13:$DA$78,54,FALSE)</f>
        <v>63000</v>
      </c>
      <c r="P67" s="154">
        <f>HLOOKUP(P1,概算表!$E$13:$DA$78,54,FALSE)</f>
        <v>21000</v>
      </c>
      <c r="Q67" s="154">
        <f>HLOOKUP(Q1,概算表!$E$13:$DA$78,54,FALSE)</f>
        <v>31000</v>
      </c>
      <c r="R67" s="154">
        <f>HLOOKUP(R1,概算表!$E$13:$DA$78,54,FALSE)</f>
        <v>66000</v>
      </c>
      <c r="S67" s="154">
        <f>HLOOKUP(S1,概算表!$E$13:$DA$78,54,FALSE)</f>
        <v>17000</v>
      </c>
      <c r="T67" s="154">
        <f>HLOOKUP(T1,概算表!$E$13:$DA$78,54,FALSE)</f>
        <v>21000</v>
      </c>
      <c r="U67" s="154">
        <f>HLOOKUP(U1,概算表!$E$13:$DA$78,54,FALSE)</f>
        <v>35000</v>
      </c>
      <c r="V67" s="154">
        <f>HLOOKUP(V1,概算表!$E$13:$DA$78,54,FALSE)</f>
        <v>91000</v>
      </c>
      <c r="W67" s="154">
        <f>HLOOKUP(W1,概算表!$E$13:$DA$78,54,FALSE)</f>
        <v>80000</v>
      </c>
      <c r="X67" s="154">
        <f>HLOOKUP(X1,概算表!$E$13:$DA$78,54,FALSE)</f>
        <v>24000</v>
      </c>
      <c r="Y67" s="154">
        <f>HLOOKUP(Y1,概算表!$E$13:$DA$78,54,FALSE)</f>
        <v>38000</v>
      </c>
      <c r="Z67" s="154">
        <f>HLOOKUP(Z1,概算表!$E$13:$DA$78,54,FALSE)</f>
        <v>21000</v>
      </c>
      <c r="AA67" s="154">
        <f>HLOOKUP(AA1,概算表!$E$13:$DA$78,54,FALSE)</f>
        <v>38000</v>
      </c>
      <c r="AB67" s="154">
        <f>HLOOKUP(AB1,概算表!$E$13:$DA$78,54,FALSE)</f>
        <v>45000</v>
      </c>
      <c r="AC67" s="154">
        <f>HLOOKUP(AC1,概算表!$E$13:$DA$78,54,FALSE)</f>
        <v>21000</v>
      </c>
      <c r="AD67" s="154">
        <f>HLOOKUP(AD1,概算表!$E$13:$DA$78,54,FALSE)</f>
        <v>24000</v>
      </c>
      <c r="AE67" s="154">
        <f>HLOOKUP(AE1,概算表!$E$13:$DA$78,54,FALSE)</f>
        <v>17000</v>
      </c>
      <c r="AF67" s="154">
        <f>HLOOKUP(AF1,概算表!$E$13:$DA$78,54,FALSE)</f>
        <v>17000</v>
      </c>
      <c r="AG67" s="154">
        <f>HLOOKUP(AG1,概算表!$E$13:$DA$78,54,FALSE)</f>
        <v>24000</v>
      </c>
      <c r="AH67" s="154">
        <f>HLOOKUP(AH1,概算表!$E$13:$DA$78,54,FALSE)</f>
        <v>17000</v>
      </c>
      <c r="AI67" s="154">
        <f>HLOOKUP(AI1,概算表!$E$13:$DA$78,54,FALSE)</f>
        <v>21000</v>
      </c>
      <c r="AJ67" s="154">
        <f>HLOOKUP(AJ1,概算表!$E$13:$DA$78,54,FALSE)</f>
        <v>17000</v>
      </c>
      <c r="AK67" s="154">
        <f>HLOOKUP(AK1,概算表!$E$13:$DA$78,54,FALSE)</f>
        <v>31000</v>
      </c>
      <c r="AL67" s="154">
        <f>HLOOKUP(AL1,概算表!$E$13:$DA$78,54,FALSE)</f>
        <v>14000</v>
      </c>
      <c r="AM67" s="154">
        <f>HLOOKUP(AM1,概算表!$E$13:$DA$78,54,FALSE)</f>
        <v>7000</v>
      </c>
      <c r="AN67" s="154">
        <f>HLOOKUP(AN1,概算表!$E$13:$DA$78,54,FALSE)</f>
        <v>14000</v>
      </c>
      <c r="AO67" s="154">
        <f>HLOOKUP(AO1,概算表!$E$13:$DA$78,54,FALSE)</f>
        <v>21000</v>
      </c>
      <c r="AP67" s="154">
        <f>HLOOKUP(AP1,概算表!$E$13:$DA$78,54,FALSE)</f>
        <v>17000</v>
      </c>
      <c r="AQ67" s="154">
        <f>HLOOKUP(AQ1,概算表!$E$13:$DA$78,54,FALSE)</f>
        <v>28000</v>
      </c>
      <c r="AR67" s="154">
        <f>HLOOKUP(AR1,概算表!$E$13:$DA$78,54,FALSE)</f>
        <v>17000</v>
      </c>
      <c r="AS67" s="154">
        <f>HLOOKUP(AS1,概算表!$E$13:$DA$78,54,FALSE)</f>
        <v>21000</v>
      </c>
      <c r="AT67" s="154">
        <f>HLOOKUP(AT1,概算表!$E$13:$DA$78,54,FALSE)</f>
        <v>28000</v>
      </c>
      <c r="AU67" s="154">
        <f>HLOOKUP(AU1,概算表!$E$13:$DA$78,54,FALSE)</f>
        <v>17000</v>
      </c>
      <c r="AV67" s="154">
        <f>HLOOKUP(AV1,概算表!$E$13:$DA$78,54,FALSE)</f>
        <v>7000</v>
      </c>
      <c r="AW67" s="154">
        <f>HLOOKUP(AW1,概算表!$E$13:$DA$78,54,FALSE)</f>
        <v>10000</v>
      </c>
      <c r="AX67" s="154">
        <f>HLOOKUP(AX1,概算表!$E$13:$DA$78,54,FALSE)</f>
        <v>14000</v>
      </c>
      <c r="AY67" s="154">
        <f>HLOOKUP(AY1,概算表!$E$13:$DA$78,54,FALSE)</f>
        <v>14000</v>
      </c>
      <c r="AZ67" s="154">
        <f>HLOOKUP(AZ1,概算表!$E$13:$DA$78,54,FALSE)</f>
        <v>7000</v>
      </c>
      <c r="BA67" s="154">
        <f>HLOOKUP(BA1,概算表!$E$13:$DA$78,54,FALSE)</f>
        <v>10000</v>
      </c>
      <c r="BB67" s="154">
        <f>HLOOKUP(BB1,概算表!$E$13:$DA$78,54,FALSE)</f>
        <v>10000</v>
      </c>
      <c r="BC67" s="154">
        <f>HLOOKUP(BC1,概算表!$E$13:$DA$78,54,FALSE)</f>
        <v>7000</v>
      </c>
      <c r="BD67" s="154">
        <f>HLOOKUP(BD1,概算表!$E$13:$DA$78,54,FALSE)</f>
        <v>10000</v>
      </c>
      <c r="BE67" s="154">
        <f>HLOOKUP(BE1,概算表!$E$13:$DA$78,54,FALSE)</f>
        <v>56000</v>
      </c>
      <c r="BF67" s="154">
        <f>HLOOKUP(BF1,概算表!$E$13:$DA$78,54,FALSE)</f>
        <v>14000</v>
      </c>
      <c r="BG67" s="154">
        <f>HLOOKUP(BG1,概算表!$E$13:$DA$78,54,FALSE)</f>
        <v>14000</v>
      </c>
      <c r="BH67" s="154">
        <f>HLOOKUP(BH1,概算表!$E$13:$DA$78,54,FALSE)</f>
        <v>10000</v>
      </c>
      <c r="BI67" s="154">
        <f>HLOOKUP(BI1,概算表!$E$13:$DA$78,54,FALSE)</f>
        <v>3000</v>
      </c>
      <c r="BJ67" s="154">
        <f>HLOOKUP(BJ1,概算表!$E$13:$DA$78,54,FALSE)</f>
        <v>3000</v>
      </c>
      <c r="BK67" s="154">
        <f>HLOOKUP(BK1,概算表!$E$13:$DA$78,54,FALSE)</f>
        <v>10000</v>
      </c>
      <c r="BL67" s="154">
        <f>HLOOKUP(BL1,概算表!$E$13:$DA$78,54,FALSE)</f>
        <v>38000</v>
      </c>
      <c r="BM67" s="154">
        <f>HLOOKUP(BM1,概算表!$E$13:$DA$78,54,FALSE)</f>
        <v>7000</v>
      </c>
      <c r="BN67" s="154">
        <f>HLOOKUP(BN1,概算表!$E$13:$DA$78,54,FALSE)</f>
        <v>14000</v>
      </c>
      <c r="BO67" s="154">
        <f>HLOOKUP(BO1,概算表!$E$13:$DA$78,54,FALSE)</f>
        <v>17000</v>
      </c>
      <c r="BP67" s="154">
        <f>HLOOKUP(BP1,概算表!$E$13:$DA$78,54,FALSE)</f>
        <v>10000</v>
      </c>
      <c r="BQ67" s="154">
        <f>HLOOKUP(BQ1,概算表!$E$13:$DA$78,54,FALSE)</f>
        <v>10000</v>
      </c>
      <c r="BR67" s="154">
        <f>HLOOKUP(BR1,概算表!$E$13:$DA$78,54,FALSE)</f>
        <v>14000</v>
      </c>
      <c r="BS67" s="154">
        <f>HLOOKUP(BS1,概算表!$E$13:$DA$78,54,FALSE)</f>
        <v>10000</v>
      </c>
      <c r="BT67" s="154">
        <f>HLOOKUP(BT1,概算表!$E$13:$DA$78,54,FALSE)</f>
        <v>14000</v>
      </c>
      <c r="BU67" s="154">
        <f>HLOOKUP(BU1,概算表!$E$13:$DA$78,54,FALSE)</f>
        <v>10000</v>
      </c>
      <c r="BV67" s="154">
        <f>HLOOKUP(BV1,概算表!$E$13:$DA$78,54,FALSE)</f>
        <v>10000</v>
      </c>
      <c r="BW67" s="154">
        <f>HLOOKUP(BW1,概算表!$E$13:$DA$78,54,FALSE)</f>
        <v>10000</v>
      </c>
      <c r="BX67" s="154">
        <f>HLOOKUP(BX1,概算表!$E$13:$DA$78,54,FALSE)</f>
        <v>14000</v>
      </c>
      <c r="BY67" s="154">
        <f>HLOOKUP(BY1,概算表!$E$13:$DA$78,54,FALSE)</f>
        <v>17000</v>
      </c>
      <c r="BZ67" s="154">
        <f>HLOOKUP(BZ1,概算表!$E$13:$DA$78,54,FALSE)</f>
        <v>24000</v>
      </c>
      <c r="CA67" s="154">
        <f>HLOOKUP(CA1,概算表!$E$13:$DA$78,54,FALSE)</f>
        <v>14000</v>
      </c>
      <c r="CB67" s="154">
        <f>HLOOKUP(CB1,概算表!$E$13:$DA$78,54,FALSE)</f>
        <v>14000</v>
      </c>
      <c r="CC67" s="154">
        <f>HLOOKUP(CC1,概算表!$E$13:$DA$78,54,FALSE)</f>
        <v>17000</v>
      </c>
      <c r="CD67" s="154">
        <f>HLOOKUP(CD1,概算表!$E$13:$DA$78,54,FALSE)</f>
        <v>21000</v>
      </c>
      <c r="CE67" s="154">
        <f>HLOOKUP(CE1,概算表!$E$13:$DA$78,54,FALSE)</f>
        <v>24000</v>
      </c>
      <c r="CF67" s="154">
        <f>HLOOKUP(CF1,概算表!$E$13:$DA$78,54,FALSE)</f>
        <v>21000</v>
      </c>
      <c r="CG67" s="154">
        <f>HLOOKUP(CG1,概算表!$E$13:$DA$78,54,FALSE)</f>
        <v>17000</v>
      </c>
      <c r="CH67" s="154">
        <f>HLOOKUP(CH1,概算表!$E$13:$DA$78,54,FALSE)</f>
        <v>24000</v>
      </c>
      <c r="CI67" s="154">
        <f>HLOOKUP(CI1,概算表!$E$13:$DA$78,54,FALSE)</f>
        <v>21000</v>
      </c>
      <c r="CJ67" s="154">
        <f>HLOOKUP(CJ1,概算表!$E$13:$DA$78,54,FALSE)</f>
        <v>24000</v>
      </c>
      <c r="CK67" s="154">
        <f>HLOOKUP(CK1,概算表!$E$13:$DA$78,54,FALSE)</f>
        <v>17000</v>
      </c>
      <c r="CL67" s="154">
        <f>HLOOKUP(CL1,概算表!$E$13:$DA$78,54,FALSE)</f>
        <v>21000</v>
      </c>
      <c r="CM67" s="154">
        <f>HLOOKUP(CM1,概算表!$E$13:$DA$78,54,FALSE)</f>
        <v>10000</v>
      </c>
      <c r="CN67" s="154">
        <f>HLOOKUP(CN1,概算表!$E$13:$DA$78,54,FALSE)</f>
        <v>21000</v>
      </c>
      <c r="CO67" s="154">
        <f>HLOOKUP(CO1,概算表!$E$13:$DA$78,54,FALSE)</f>
        <v>21000</v>
      </c>
      <c r="CP67" s="154">
        <f>HLOOKUP(CP1,概算表!$E$13:$DA$78,54,FALSE)</f>
        <v>17000</v>
      </c>
      <c r="CQ67" s="154">
        <f>HLOOKUP(CQ1,概算表!$E$13:$DA$78,54,FALSE)</f>
        <v>14000</v>
      </c>
      <c r="CR67" s="154">
        <f>HLOOKUP(CR1,概算表!$E$13:$DA$78,54,FALSE)</f>
        <v>14000</v>
      </c>
      <c r="CS67" s="154">
        <f>HLOOKUP(CS1,概算表!$E$13:$DA$78,54,FALSE)</f>
        <v>17000</v>
      </c>
      <c r="CT67" s="154">
        <f>HLOOKUP(CT1,概算表!$E$13:$DA$78,54,FALSE)</f>
        <v>14000</v>
      </c>
      <c r="CU67" s="154">
        <f>HLOOKUP(CU1,概算表!$E$13:$DA$78,54,FALSE)</f>
        <v>10000</v>
      </c>
      <c r="CV67" s="154">
        <f>HLOOKUP(CV1,概算表!$E$13:$DA$78,54,FALSE)</f>
        <v>10000</v>
      </c>
      <c r="CW67" s="154">
        <f>HLOOKUP(CW1,概算表!$E$13:$DA$78,54,FALSE)</f>
        <v>14000</v>
      </c>
      <c r="CX67" s="154">
        <f>HLOOKUP(CX1,概算表!$E$13:$DA$78,54,FALSE)</f>
        <v>17000</v>
      </c>
      <c r="CY67" s="154">
        <f>HLOOKUP(CY1,概算表!$E$13:$DA$78,54,FALSE)</f>
        <v>14000</v>
      </c>
      <c r="CZ67" s="154">
        <f>HLOOKUP(CZ1,概算表!$E$13:$DA$78,54,FALSE)</f>
        <v>63000</v>
      </c>
      <c r="DA67" s="154">
        <f>HLOOKUP(DA1,概算表!$E$13:$DA$78,54,FALSE)</f>
        <v>7000</v>
      </c>
    </row>
    <row r="68" spans="1:105">
      <c r="A68" s="359"/>
      <c r="B68" s="33" t="s">
        <v>173</v>
      </c>
      <c r="C68" s="22" t="s">
        <v>174</v>
      </c>
      <c r="D68" s="264"/>
      <c r="E68" s="154">
        <f>HLOOKUP(E1,概算表!$E$13:$DA$78,55,FALSE)</f>
        <v>221000</v>
      </c>
      <c r="F68" s="154">
        <f>HLOOKUP(F1,概算表!$E$13:$DA$78,55,FALSE)</f>
        <v>838000</v>
      </c>
      <c r="G68" s="154">
        <f>HLOOKUP(G1,概算表!$E$13:$DA$78,55,FALSE)</f>
        <v>511000</v>
      </c>
      <c r="H68" s="154">
        <f>HLOOKUP(H1,概算表!$E$13:$DA$78,55,FALSE)</f>
        <v>353000</v>
      </c>
      <c r="I68" s="154">
        <f>HLOOKUP(I1,概算表!$E$13:$DA$78,55,FALSE)</f>
        <v>514000</v>
      </c>
      <c r="J68" s="154">
        <f>HLOOKUP(J1,概算表!$E$13:$DA$78,55,FALSE)</f>
        <v>224000</v>
      </c>
      <c r="K68" s="154">
        <f>HLOOKUP(K1,概算表!$E$13:$DA$78,55,FALSE)</f>
        <v>227000</v>
      </c>
      <c r="L68" s="154">
        <f>HLOOKUP(L1,概算表!$E$13:$DA$78,55,FALSE)</f>
        <v>448000</v>
      </c>
      <c r="M68" s="154">
        <f>HLOOKUP(M1,概算表!$E$13:$DA$78,55,FALSE)</f>
        <v>472000</v>
      </c>
      <c r="N68" s="154">
        <f>HLOOKUP(N1,概算表!$E$13:$DA$78,55,FALSE)</f>
        <v>224000</v>
      </c>
      <c r="O68" s="154">
        <f>HLOOKUP(O1,概算表!$E$13:$DA$78,55,FALSE)</f>
        <v>524000</v>
      </c>
      <c r="P68" s="154">
        <f>HLOOKUP(P1,概算表!$E$13:$DA$78,55,FALSE)</f>
        <v>252000</v>
      </c>
      <c r="Q68" s="154">
        <f>HLOOKUP(Q1,概算表!$E$13:$DA$78,55,FALSE)</f>
        <v>385000</v>
      </c>
      <c r="R68" s="154">
        <f>HLOOKUP(R1,概算表!$E$13:$DA$78,55,FALSE)</f>
        <v>502000</v>
      </c>
      <c r="S68" s="154">
        <f>HLOOKUP(S1,概算表!$E$13:$DA$78,55,FALSE)</f>
        <v>249000</v>
      </c>
      <c r="T68" s="154">
        <f>HLOOKUP(T1,概算表!$E$13:$DA$78,55,FALSE)</f>
        <v>280000</v>
      </c>
      <c r="U68" s="154">
        <f>HLOOKUP(U1,概算表!$E$13:$DA$78,55,FALSE)</f>
        <v>340000</v>
      </c>
      <c r="V68" s="154">
        <f>HLOOKUP(V1,概算表!$E$13:$DA$78,55,FALSE)</f>
        <v>752000</v>
      </c>
      <c r="W68" s="154">
        <f>HLOOKUP(W1,概算表!$E$13:$DA$78,55,FALSE)</f>
        <v>532000</v>
      </c>
      <c r="X68" s="154">
        <f>HLOOKUP(X1,概算表!$E$13:$DA$78,55,FALSE)</f>
        <v>224000</v>
      </c>
      <c r="Y68" s="154">
        <f>HLOOKUP(Y1,概算表!$E$13:$DA$78,55,FALSE)</f>
        <v>425000</v>
      </c>
      <c r="Z68" s="154">
        <f>HLOOKUP(Z1,概算表!$E$13:$DA$78,55,FALSE)</f>
        <v>274000</v>
      </c>
      <c r="AA68" s="154">
        <f>HLOOKUP(AA1,概算表!$E$13:$DA$78,55,FALSE)</f>
        <v>413000</v>
      </c>
      <c r="AB68" s="154">
        <f>HLOOKUP(AB1,概算表!$E$13:$DA$78,55,FALSE)</f>
        <v>393000</v>
      </c>
      <c r="AC68" s="154">
        <f>HLOOKUP(AC1,概算表!$E$13:$DA$78,55,FALSE)</f>
        <v>252000</v>
      </c>
      <c r="AD68" s="154">
        <f>HLOOKUP(AD1,概算表!$E$13:$DA$78,55,FALSE)</f>
        <v>240000</v>
      </c>
      <c r="AE68" s="154">
        <f>HLOOKUP(AE1,概算表!$E$13:$DA$78,55,FALSE)</f>
        <v>190000</v>
      </c>
      <c r="AF68" s="154">
        <f>HLOOKUP(AF1,概算表!$E$13:$DA$78,55,FALSE)</f>
        <v>166000</v>
      </c>
      <c r="AG68" s="154">
        <f>HLOOKUP(AG1,概算表!$E$13:$DA$78,55,FALSE)</f>
        <v>224000</v>
      </c>
      <c r="AH68" s="154">
        <f>HLOOKUP(AH1,概算表!$E$13:$DA$78,55,FALSE)</f>
        <v>203000</v>
      </c>
      <c r="AI68" s="154">
        <f>HLOOKUP(AI1,概算表!$E$13:$DA$78,55,FALSE)</f>
        <v>189000</v>
      </c>
      <c r="AJ68" s="154">
        <f>HLOOKUP(AJ1,概算表!$E$13:$DA$78,55,FALSE)</f>
        <v>196000</v>
      </c>
      <c r="AK68" s="154">
        <f>HLOOKUP(AK1,概算表!$E$13:$DA$78,55,FALSE)</f>
        <v>280000</v>
      </c>
      <c r="AL68" s="154">
        <f>HLOOKUP(AL1,概算表!$E$13:$DA$78,55,FALSE)</f>
        <v>249000</v>
      </c>
      <c r="AM68" s="154">
        <f>HLOOKUP(AM1,概算表!$E$13:$DA$78,55,FALSE)</f>
        <v>156000</v>
      </c>
      <c r="AN68" s="154">
        <f>HLOOKUP(AN1,概算表!$E$13:$DA$78,55,FALSE)</f>
        <v>199000</v>
      </c>
      <c r="AO68" s="154">
        <f>HLOOKUP(AO1,概算表!$E$13:$DA$78,55,FALSE)</f>
        <v>194000</v>
      </c>
      <c r="AP68" s="154">
        <f>HLOOKUP(AP1,概算表!$E$13:$DA$78,55,FALSE)</f>
        <v>250000</v>
      </c>
      <c r="AQ68" s="154">
        <f>HLOOKUP(AQ1,概算表!$E$13:$DA$78,55,FALSE)</f>
        <v>255000</v>
      </c>
      <c r="AR68" s="154">
        <f>HLOOKUP(AR1,概算表!$E$13:$DA$78,55,FALSE)</f>
        <v>222000</v>
      </c>
      <c r="AS68" s="154">
        <f>HLOOKUP(AS1,概算表!$E$13:$DA$78,55,FALSE)</f>
        <v>248000</v>
      </c>
      <c r="AT68" s="154">
        <f>HLOOKUP(AT1,概算表!$E$13:$DA$78,55,FALSE)</f>
        <v>423000</v>
      </c>
      <c r="AU68" s="154">
        <f>HLOOKUP(AU1,概算表!$E$13:$DA$78,55,FALSE)</f>
        <v>179000</v>
      </c>
      <c r="AV68" s="154">
        <f>HLOOKUP(AV1,概算表!$E$13:$DA$78,55,FALSE)</f>
        <v>118000</v>
      </c>
      <c r="AW68" s="154">
        <f>HLOOKUP(AW1,概算表!$E$13:$DA$78,55,FALSE)</f>
        <v>181000</v>
      </c>
      <c r="AX68" s="154">
        <f>HLOOKUP(AX1,概算表!$E$13:$DA$78,55,FALSE)</f>
        <v>249000</v>
      </c>
      <c r="AY68" s="154">
        <f>HLOOKUP(AY1,概算表!$E$13:$DA$78,55,FALSE)</f>
        <v>199000</v>
      </c>
      <c r="AZ68" s="154">
        <f>HLOOKUP(AZ1,概算表!$E$13:$DA$78,55,FALSE)</f>
        <v>212000</v>
      </c>
      <c r="BA68" s="154">
        <f>HLOOKUP(BA1,概算表!$E$13:$DA$78,55,FALSE)</f>
        <v>204000</v>
      </c>
      <c r="BB68" s="154">
        <f>HLOOKUP(BB1,概算表!$E$13:$DA$78,55,FALSE)</f>
        <v>176000</v>
      </c>
      <c r="BC68" s="154">
        <f>HLOOKUP(BC1,概算表!$E$13:$DA$78,55,FALSE)</f>
        <v>180000</v>
      </c>
      <c r="BD68" s="154">
        <f>HLOOKUP(BD1,概算表!$E$13:$DA$78,55,FALSE)</f>
        <v>162000</v>
      </c>
      <c r="BE68" s="154">
        <f>HLOOKUP(BE1,概算表!$E$13:$DA$78,55,FALSE)</f>
        <v>520000</v>
      </c>
      <c r="BF68" s="154">
        <f>HLOOKUP(BF1,概算表!$E$13:$DA$78,55,FALSE)</f>
        <v>224000</v>
      </c>
      <c r="BG68" s="154">
        <f>HLOOKUP(BG1,概算表!$E$13:$DA$78,55,FALSE)</f>
        <v>128000</v>
      </c>
      <c r="BH68" s="154">
        <f>HLOOKUP(BH1,概算表!$E$13:$DA$78,55,FALSE)</f>
        <v>162000</v>
      </c>
      <c r="BI68" s="154">
        <f>HLOOKUP(BI1,概算表!$E$13:$DA$78,55,FALSE)</f>
        <v>131000</v>
      </c>
      <c r="BJ68" s="154">
        <f>HLOOKUP(BJ1,概算表!$E$13:$DA$78,55,FALSE)</f>
        <v>182000</v>
      </c>
      <c r="BK68" s="154">
        <f>HLOOKUP(BK1,概算表!$E$13:$DA$78,55,FALSE)</f>
        <v>193000</v>
      </c>
      <c r="BL68" s="154">
        <f>HLOOKUP(BL1,概算表!$E$13:$DA$78,55,FALSE)</f>
        <v>408000</v>
      </c>
      <c r="BM68" s="154">
        <f>HLOOKUP(BM1,概算表!$E$13:$DA$78,55,FALSE)</f>
        <v>152000</v>
      </c>
      <c r="BN68" s="154">
        <f>HLOOKUP(BN1,概算表!$E$13:$DA$78,55,FALSE)</f>
        <v>213000</v>
      </c>
      <c r="BO68" s="154">
        <f>HLOOKUP(BO1,概算表!$E$13:$DA$78,55,FALSE)</f>
        <v>222000</v>
      </c>
      <c r="BP68" s="154">
        <f>HLOOKUP(BP1,概算表!$E$13:$DA$78,55,FALSE)</f>
        <v>196000</v>
      </c>
      <c r="BQ68" s="154">
        <f>HLOOKUP(BQ1,概算表!$E$13:$DA$78,55,FALSE)</f>
        <v>240000</v>
      </c>
      <c r="BR68" s="154">
        <f>HLOOKUP(BR1,概算表!$E$13:$DA$78,55,FALSE)</f>
        <v>199000</v>
      </c>
      <c r="BS68" s="154">
        <f>HLOOKUP(BS1,概算表!$E$13:$DA$78,55,FALSE)</f>
        <v>187000</v>
      </c>
      <c r="BT68" s="154">
        <f>HLOOKUP(BT1,概算表!$E$13:$DA$78,55,FALSE)</f>
        <v>169000</v>
      </c>
      <c r="BU68" s="154">
        <f>HLOOKUP(BU1,概算表!$E$13:$DA$78,55,FALSE)</f>
        <v>216000</v>
      </c>
      <c r="BV68" s="154">
        <f>HLOOKUP(BV1,概算表!$E$13:$DA$78,55,FALSE)</f>
        <v>206000</v>
      </c>
      <c r="BW68" s="154">
        <f>HLOOKUP(BW1,概算表!$E$13:$DA$78,55,FALSE)</f>
        <v>224000</v>
      </c>
      <c r="BX68" s="154">
        <f>HLOOKUP(BX1,概算表!$E$13:$DA$78,55,FALSE)</f>
        <v>196000</v>
      </c>
      <c r="BY68" s="154">
        <f>HLOOKUP(BY1,概算表!$E$13:$DA$78,55,FALSE)</f>
        <v>218000</v>
      </c>
      <c r="BZ68" s="154">
        <f>HLOOKUP(BZ1,概算表!$E$13:$DA$78,55,FALSE)</f>
        <v>224000</v>
      </c>
      <c r="CA68" s="154">
        <f>HLOOKUP(CA1,概算表!$E$13:$DA$78,55,FALSE)</f>
        <v>226000</v>
      </c>
      <c r="CB68" s="154">
        <f>HLOOKUP(CB1,概算表!$E$13:$DA$78,55,FALSE)</f>
        <v>168000</v>
      </c>
      <c r="CC68" s="154">
        <f>HLOOKUP(CC1,概算表!$E$13:$DA$78,55,FALSE)</f>
        <v>214000</v>
      </c>
      <c r="CD68" s="154">
        <f>HLOOKUP(CD1,概算表!$E$13:$DA$78,55,FALSE)</f>
        <v>171000</v>
      </c>
      <c r="CE68" s="154">
        <f>HLOOKUP(CE1,概算表!$E$13:$DA$78,55,FALSE)</f>
        <v>221000</v>
      </c>
      <c r="CF68" s="154">
        <f>HLOOKUP(CF1,概算表!$E$13:$DA$78,55,FALSE)</f>
        <v>252000</v>
      </c>
      <c r="CG68" s="154">
        <f>HLOOKUP(CG1,概算表!$E$13:$DA$78,55,FALSE)</f>
        <v>182000</v>
      </c>
      <c r="CH68" s="154">
        <f>HLOOKUP(CH1,概算表!$E$13:$DA$78,55,FALSE)</f>
        <v>218000</v>
      </c>
      <c r="CI68" s="154">
        <f>HLOOKUP(CI1,概算表!$E$13:$DA$78,55,FALSE)</f>
        <v>224000</v>
      </c>
      <c r="CJ68" s="154">
        <f>HLOOKUP(CJ1,概算表!$E$13:$DA$78,55,FALSE)</f>
        <v>250000</v>
      </c>
      <c r="CK68" s="154">
        <f>HLOOKUP(CK1,概算表!$E$13:$DA$78,55,FALSE)</f>
        <v>252000</v>
      </c>
      <c r="CL68" s="154">
        <f>HLOOKUP(CL1,概算表!$E$13:$DA$78,55,FALSE)</f>
        <v>199000</v>
      </c>
      <c r="CM68" s="154">
        <f>HLOOKUP(CM1,概算表!$E$13:$DA$78,55,FALSE)</f>
        <v>150000</v>
      </c>
      <c r="CN68" s="154">
        <f>HLOOKUP(CN1,概算表!$E$13:$DA$78,55,FALSE)</f>
        <v>168000</v>
      </c>
      <c r="CO68" s="154">
        <f>HLOOKUP(CO1,概算表!$E$13:$DA$78,55,FALSE)</f>
        <v>222000</v>
      </c>
      <c r="CP68" s="154">
        <f>HLOOKUP(CP1,概算表!$E$13:$DA$78,55,FALSE)</f>
        <v>200000</v>
      </c>
      <c r="CQ68" s="154">
        <f>HLOOKUP(CQ1,概算表!$E$13:$DA$78,55,FALSE)</f>
        <v>222000</v>
      </c>
      <c r="CR68" s="154">
        <f>HLOOKUP(CR1,概算表!$E$13:$DA$78,55,FALSE)</f>
        <v>220000</v>
      </c>
      <c r="CS68" s="154">
        <f>HLOOKUP(CS1,概算表!$E$13:$DA$78,55,FALSE)</f>
        <v>222000</v>
      </c>
      <c r="CT68" s="154">
        <f>HLOOKUP(CT1,概算表!$E$13:$DA$78,55,FALSE)</f>
        <v>168000</v>
      </c>
      <c r="CU68" s="154">
        <f>HLOOKUP(CU1,概算表!$E$13:$DA$78,55,FALSE)</f>
        <v>172000</v>
      </c>
      <c r="CV68" s="154">
        <f>HLOOKUP(CV1,概算表!$E$13:$DA$78,55,FALSE)</f>
        <v>206000</v>
      </c>
      <c r="CW68" s="154">
        <f>HLOOKUP(CW1,概算表!$E$13:$DA$78,55,FALSE)</f>
        <v>171000</v>
      </c>
      <c r="CX68" s="154">
        <f>HLOOKUP(CX1,概算表!$E$13:$DA$78,55,FALSE)</f>
        <v>224000</v>
      </c>
      <c r="CY68" s="154">
        <f>HLOOKUP(CY1,概算表!$E$13:$DA$78,55,FALSE)</f>
        <v>196000</v>
      </c>
      <c r="CZ68" s="154">
        <f>HLOOKUP(CZ1,概算表!$E$13:$DA$78,55,FALSE)</f>
        <v>474000</v>
      </c>
      <c r="DA68" s="154">
        <f>HLOOKUP(DA1,概算表!$E$13:$DA$78,55,FALSE)</f>
        <v>210000</v>
      </c>
    </row>
    <row r="69" spans="1:105">
      <c r="A69" s="359"/>
      <c r="B69" s="34" t="s">
        <v>176</v>
      </c>
      <c r="C69" s="22" t="s">
        <v>151</v>
      </c>
      <c r="D69" s="264"/>
      <c r="E69" s="154">
        <f>HLOOKUP(E1,概算表!$E$13:$DA$78,56,FALSE)</f>
        <v>0</v>
      </c>
      <c r="F69" s="154">
        <f>HLOOKUP(F1,概算表!$E$13:$DA$78,56,FALSE)</f>
        <v>0</v>
      </c>
      <c r="G69" s="154">
        <f>HLOOKUP(G1,概算表!$E$13:$DA$78,56,FALSE)</f>
        <v>0</v>
      </c>
      <c r="H69" s="154">
        <f>HLOOKUP(H1,概算表!$E$13:$DA$78,56,FALSE)</f>
        <v>15000</v>
      </c>
      <c r="I69" s="154">
        <f>HLOOKUP(I1,概算表!$E$13:$DA$78,56,FALSE)</f>
        <v>0</v>
      </c>
      <c r="J69" s="154">
        <f>HLOOKUP(J1,概算表!$E$13:$DA$78,56,FALSE)</f>
        <v>0</v>
      </c>
      <c r="K69" s="154">
        <f>HLOOKUP(K1,概算表!$E$13:$DA$78,56,FALSE)</f>
        <v>10000</v>
      </c>
      <c r="L69" s="154">
        <f>HLOOKUP(L1,概算表!$E$13:$DA$78,56,FALSE)</f>
        <v>50000</v>
      </c>
      <c r="M69" s="154">
        <f>HLOOKUP(M1,概算表!$E$13:$DA$78,56,FALSE)</f>
        <v>0</v>
      </c>
      <c r="N69" s="154">
        <f>HLOOKUP(N1,概算表!$E$13:$DA$78,56,FALSE)</f>
        <v>0</v>
      </c>
      <c r="O69" s="154">
        <f>HLOOKUP(O1,概算表!$E$13:$DA$78,56,FALSE)</f>
        <v>0</v>
      </c>
      <c r="P69" s="154">
        <f>HLOOKUP(P1,概算表!$E$13:$DA$78,56,FALSE)</f>
        <v>0</v>
      </c>
      <c r="Q69" s="154">
        <f>HLOOKUP(Q1,概算表!$E$13:$DA$78,56,FALSE)</f>
        <v>0</v>
      </c>
      <c r="R69" s="154">
        <f>HLOOKUP(R1,概算表!$E$13:$DA$78,56,FALSE)</f>
        <v>0</v>
      </c>
      <c r="S69" s="154">
        <f>HLOOKUP(S1,概算表!$E$13:$DA$78,56,FALSE)</f>
        <v>0</v>
      </c>
      <c r="T69" s="154">
        <f>HLOOKUP(T1,概算表!$E$13:$DA$78,56,FALSE)</f>
        <v>0</v>
      </c>
      <c r="U69" s="154">
        <f>HLOOKUP(U1,概算表!$E$13:$DA$78,56,FALSE)</f>
        <v>3000</v>
      </c>
      <c r="V69" s="154">
        <f>HLOOKUP(V1,概算表!$E$13:$DA$78,56,FALSE)</f>
        <v>0</v>
      </c>
      <c r="W69" s="154">
        <f>HLOOKUP(W1,概算表!$E$13:$DA$78,56,FALSE)</f>
        <v>0</v>
      </c>
      <c r="X69" s="154">
        <f>HLOOKUP(X1,概算表!$E$13:$DA$78,56,FALSE)</f>
        <v>0</v>
      </c>
      <c r="Y69" s="154">
        <f>HLOOKUP(Y1,概算表!$E$13:$DA$78,56,FALSE)</f>
        <v>0</v>
      </c>
      <c r="Z69" s="154">
        <f>HLOOKUP(Z1,概算表!$E$13:$DA$78,56,FALSE)</f>
        <v>0</v>
      </c>
      <c r="AA69" s="154">
        <f>HLOOKUP(AA1,概算表!$E$13:$DA$78,56,FALSE)</f>
        <v>0</v>
      </c>
      <c r="AB69" s="154">
        <f>HLOOKUP(AB1,概算表!$E$13:$DA$78,56,FALSE)</f>
        <v>0</v>
      </c>
      <c r="AC69" s="154">
        <f>HLOOKUP(AC1,概算表!$E$13:$DA$78,56,FALSE)</f>
        <v>0</v>
      </c>
      <c r="AD69" s="154">
        <f>HLOOKUP(AD1,概算表!$E$13:$DA$78,56,FALSE)</f>
        <v>0</v>
      </c>
      <c r="AE69" s="154">
        <f>HLOOKUP(AE1,概算表!$E$13:$DA$78,56,FALSE)</f>
        <v>0</v>
      </c>
      <c r="AF69" s="154">
        <f>HLOOKUP(AF1,概算表!$E$13:$DA$78,56,FALSE)</f>
        <v>0</v>
      </c>
      <c r="AG69" s="154">
        <f>HLOOKUP(AG1,概算表!$E$13:$DA$78,56,FALSE)</f>
        <v>0</v>
      </c>
      <c r="AH69" s="154">
        <f>HLOOKUP(AH1,概算表!$E$13:$DA$78,56,FALSE)</f>
        <v>0</v>
      </c>
      <c r="AI69" s="154">
        <f>HLOOKUP(AI1,概算表!$E$13:$DA$78,56,FALSE)</f>
        <v>0</v>
      </c>
      <c r="AJ69" s="154">
        <f>HLOOKUP(AJ1,概算表!$E$13:$DA$78,56,FALSE)</f>
        <v>0</v>
      </c>
      <c r="AK69" s="154">
        <f>HLOOKUP(AK1,概算表!$E$13:$DA$78,56,FALSE)</f>
        <v>0</v>
      </c>
      <c r="AL69" s="154">
        <f>HLOOKUP(AL1,概算表!$E$13:$DA$78,56,FALSE)</f>
        <v>0</v>
      </c>
      <c r="AM69" s="154">
        <f>HLOOKUP(AM1,概算表!$E$13:$DA$78,56,FALSE)</f>
        <v>0</v>
      </c>
      <c r="AN69" s="154">
        <f>HLOOKUP(AN1,概算表!$E$13:$DA$78,56,FALSE)</f>
        <v>0</v>
      </c>
      <c r="AO69" s="154">
        <f>HLOOKUP(AO1,概算表!$E$13:$DA$78,56,FALSE)</f>
        <v>0</v>
      </c>
      <c r="AP69" s="154">
        <f>HLOOKUP(AP1,概算表!$E$13:$DA$78,56,FALSE)</f>
        <v>0</v>
      </c>
      <c r="AQ69" s="154">
        <f>HLOOKUP(AQ1,概算表!$E$13:$DA$78,56,FALSE)</f>
        <v>0</v>
      </c>
      <c r="AR69" s="154">
        <f>HLOOKUP(AR1,概算表!$E$13:$DA$78,56,FALSE)</f>
        <v>0</v>
      </c>
      <c r="AS69" s="154">
        <f>HLOOKUP(AS1,概算表!$E$13:$DA$78,56,FALSE)</f>
        <v>0</v>
      </c>
      <c r="AT69" s="154">
        <f>HLOOKUP(AT1,概算表!$E$13:$DA$78,56,FALSE)</f>
        <v>0</v>
      </c>
      <c r="AU69" s="154">
        <f>HLOOKUP(AU1,概算表!$E$13:$DA$78,56,FALSE)</f>
        <v>0</v>
      </c>
      <c r="AV69" s="154">
        <f>HLOOKUP(AV1,概算表!$E$13:$DA$78,56,FALSE)</f>
        <v>0</v>
      </c>
      <c r="AW69" s="154">
        <f>HLOOKUP(AW1,概算表!$E$13:$DA$78,56,FALSE)</f>
        <v>0</v>
      </c>
      <c r="AX69" s="154">
        <f>HLOOKUP(AX1,概算表!$E$13:$DA$78,56,FALSE)</f>
        <v>0</v>
      </c>
      <c r="AY69" s="154">
        <f>HLOOKUP(AY1,概算表!$E$13:$DA$78,56,FALSE)</f>
        <v>0</v>
      </c>
      <c r="AZ69" s="154">
        <f>HLOOKUP(AZ1,概算表!$E$13:$DA$78,56,FALSE)</f>
        <v>0</v>
      </c>
      <c r="BA69" s="154">
        <f>HLOOKUP(BA1,概算表!$E$13:$DA$78,56,FALSE)</f>
        <v>0</v>
      </c>
      <c r="BB69" s="154">
        <f>HLOOKUP(BB1,概算表!$E$13:$DA$78,56,FALSE)</f>
        <v>0</v>
      </c>
      <c r="BC69" s="154">
        <f>HLOOKUP(BC1,概算表!$E$13:$DA$78,56,FALSE)</f>
        <v>0</v>
      </c>
      <c r="BD69" s="154">
        <f>HLOOKUP(BD1,概算表!$E$13:$DA$78,56,FALSE)</f>
        <v>0</v>
      </c>
      <c r="BE69" s="154">
        <f>HLOOKUP(BE1,概算表!$E$13:$DA$78,56,FALSE)</f>
        <v>0</v>
      </c>
      <c r="BF69" s="154">
        <f>HLOOKUP(BF1,概算表!$E$13:$DA$78,56,FALSE)</f>
        <v>0</v>
      </c>
      <c r="BG69" s="154">
        <f>HLOOKUP(BG1,概算表!$E$13:$DA$78,56,FALSE)</f>
        <v>0</v>
      </c>
      <c r="BH69" s="154">
        <f>HLOOKUP(BH1,概算表!$E$13:$DA$78,56,FALSE)</f>
        <v>0</v>
      </c>
      <c r="BI69" s="154">
        <f>HLOOKUP(BI1,概算表!$E$13:$DA$78,56,FALSE)</f>
        <v>0</v>
      </c>
      <c r="BJ69" s="154">
        <f>HLOOKUP(BJ1,概算表!$E$13:$DA$78,56,FALSE)</f>
        <v>0</v>
      </c>
      <c r="BK69" s="154">
        <f>HLOOKUP(BK1,概算表!$E$13:$DA$78,56,FALSE)</f>
        <v>0</v>
      </c>
      <c r="BL69" s="154">
        <f>HLOOKUP(BL1,概算表!$E$13:$DA$78,56,FALSE)</f>
        <v>0</v>
      </c>
      <c r="BM69" s="154">
        <f>HLOOKUP(BM1,概算表!$E$13:$DA$78,56,FALSE)</f>
        <v>0</v>
      </c>
      <c r="BN69" s="154">
        <f>HLOOKUP(BN1,概算表!$E$13:$DA$78,56,FALSE)</f>
        <v>0</v>
      </c>
      <c r="BO69" s="154">
        <f>HLOOKUP(BO1,概算表!$E$13:$DA$78,56,FALSE)</f>
        <v>0</v>
      </c>
      <c r="BP69" s="154">
        <f>HLOOKUP(BP1,概算表!$E$13:$DA$78,56,FALSE)</f>
        <v>0</v>
      </c>
      <c r="BQ69" s="154">
        <f>HLOOKUP(BQ1,概算表!$E$13:$DA$78,56,FALSE)</f>
        <v>0</v>
      </c>
      <c r="BR69" s="154">
        <f>HLOOKUP(BR1,概算表!$E$13:$DA$78,56,FALSE)</f>
        <v>0</v>
      </c>
      <c r="BS69" s="154">
        <f>HLOOKUP(BS1,概算表!$E$13:$DA$78,56,FALSE)</f>
        <v>0</v>
      </c>
      <c r="BT69" s="154">
        <f>HLOOKUP(BT1,概算表!$E$13:$DA$78,56,FALSE)</f>
        <v>0</v>
      </c>
      <c r="BU69" s="154">
        <f>HLOOKUP(BU1,概算表!$E$13:$DA$78,56,FALSE)</f>
        <v>0</v>
      </c>
      <c r="BV69" s="154">
        <f>HLOOKUP(BV1,概算表!$E$13:$DA$78,56,FALSE)</f>
        <v>0</v>
      </c>
      <c r="BW69" s="154">
        <f>HLOOKUP(BW1,概算表!$E$13:$DA$78,56,FALSE)</f>
        <v>0</v>
      </c>
      <c r="BX69" s="154">
        <f>HLOOKUP(BX1,概算表!$E$13:$DA$78,56,FALSE)</f>
        <v>0</v>
      </c>
      <c r="BY69" s="154">
        <f>HLOOKUP(BY1,概算表!$E$13:$DA$78,56,FALSE)</f>
        <v>0</v>
      </c>
      <c r="BZ69" s="154">
        <f>HLOOKUP(BZ1,概算表!$E$13:$DA$78,56,FALSE)</f>
        <v>0</v>
      </c>
      <c r="CA69" s="154">
        <f>HLOOKUP(CA1,概算表!$E$13:$DA$78,56,FALSE)</f>
        <v>0</v>
      </c>
      <c r="CB69" s="154">
        <f>HLOOKUP(CB1,概算表!$E$13:$DA$78,56,FALSE)</f>
        <v>0</v>
      </c>
      <c r="CC69" s="154">
        <f>HLOOKUP(CC1,概算表!$E$13:$DA$78,56,FALSE)</f>
        <v>0</v>
      </c>
      <c r="CD69" s="154">
        <f>HLOOKUP(CD1,概算表!$E$13:$DA$78,56,FALSE)</f>
        <v>0</v>
      </c>
      <c r="CE69" s="154">
        <f>HLOOKUP(CE1,概算表!$E$13:$DA$78,56,FALSE)</f>
        <v>0</v>
      </c>
      <c r="CF69" s="154">
        <f>HLOOKUP(CF1,概算表!$E$13:$DA$78,56,FALSE)</f>
        <v>0</v>
      </c>
      <c r="CG69" s="154">
        <f>HLOOKUP(CG1,概算表!$E$13:$DA$78,56,FALSE)</f>
        <v>0</v>
      </c>
      <c r="CH69" s="154">
        <f>HLOOKUP(CH1,概算表!$E$13:$DA$78,56,FALSE)</f>
        <v>0</v>
      </c>
      <c r="CI69" s="154">
        <f>HLOOKUP(CI1,概算表!$E$13:$DA$78,56,FALSE)</f>
        <v>0</v>
      </c>
      <c r="CJ69" s="154">
        <f>HLOOKUP(CJ1,概算表!$E$13:$DA$78,56,FALSE)</f>
        <v>0</v>
      </c>
      <c r="CK69" s="154">
        <f>HLOOKUP(CK1,概算表!$E$13:$DA$78,56,FALSE)</f>
        <v>0</v>
      </c>
      <c r="CL69" s="154">
        <f>HLOOKUP(CL1,概算表!$E$13:$DA$78,56,FALSE)</f>
        <v>0</v>
      </c>
      <c r="CM69" s="154">
        <f>HLOOKUP(CM1,概算表!$E$13:$DA$78,56,FALSE)</f>
        <v>0</v>
      </c>
      <c r="CN69" s="154">
        <f>HLOOKUP(CN1,概算表!$E$13:$DA$78,56,FALSE)</f>
        <v>0</v>
      </c>
      <c r="CO69" s="154">
        <f>HLOOKUP(CO1,概算表!$E$13:$DA$78,56,FALSE)</f>
        <v>0</v>
      </c>
      <c r="CP69" s="154">
        <f>HLOOKUP(CP1,概算表!$E$13:$DA$78,56,FALSE)</f>
        <v>0</v>
      </c>
      <c r="CQ69" s="154">
        <f>HLOOKUP(CQ1,概算表!$E$13:$DA$78,56,FALSE)</f>
        <v>0</v>
      </c>
      <c r="CR69" s="154">
        <f>HLOOKUP(CR1,概算表!$E$13:$DA$78,56,FALSE)</f>
        <v>0</v>
      </c>
      <c r="CS69" s="154">
        <f>HLOOKUP(CS1,概算表!$E$13:$DA$78,56,FALSE)</f>
        <v>0</v>
      </c>
      <c r="CT69" s="154">
        <f>HLOOKUP(CT1,概算表!$E$13:$DA$78,56,FALSE)</f>
        <v>0</v>
      </c>
      <c r="CU69" s="154">
        <f>HLOOKUP(CU1,概算表!$E$13:$DA$78,56,FALSE)</f>
        <v>0</v>
      </c>
      <c r="CV69" s="154">
        <f>HLOOKUP(CV1,概算表!$E$13:$DA$78,56,FALSE)</f>
        <v>0</v>
      </c>
      <c r="CW69" s="154">
        <f>HLOOKUP(CW1,概算表!$E$13:$DA$78,56,FALSE)</f>
        <v>0</v>
      </c>
      <c r="CX69" s="154">
        <f>HLOOKUP(CX1,概算表!$E$13:$DA$78,56,FALSE)</f>
        <v>0</v>
      </c>
      <c r="CY69" s="154">
        <f>HLOOKUP(CY1,概算表!$E$13:$DA$78,56,FALSE)</f>
        <v>0</v>
      </c>
      <c r="CZ69" s="154">
        <f>HLOOKUP(CZ1,概算表!$E$13:$DA$78,56,FALSE)</f>
        <v>0</v>
      </c>
      <c r="DA69" s="154">
        <f>HLOOKUP(DA1,概算表!$E$13:$DA$78,56,FALSE)</f>
        <v>30000</v>
      </c>
    </row>
    <row r="70" spans="1:105">
      <c r="A70" s="359"/>
      <c r="B70" s="34"/>
      <c r="C70" s="22"/>
      <c r="D70" s="26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54"/>
      <c r="BP70" s="154"/>
      <c r="BQ70" s="154"/>
      <c r="BR70" s="154"/>
      <c r="BS70" s="154"/>
      <c r="BT70" s="154"/>
      <c r="BU70" s="154"/>
      <c r="BV70" s="154"/>
      <c r="BW70" s="154"/>
      <c r="BX70" s="154"/>
      <c r="BY70" s="154"/>
      <c r="BZ70" s="154"/>
      <c r="CA70" s="154"/>
      <c r="CB70" s="154"/>
      <c r="CC70" s="154"/>
      <c r="CD70" s="154"/>
      <c r="CE70" s="154"/>
      <c r="CF70" s="154"/>
      <c r="CG70" s="154"/>
      <c r="CH70" s="154"/>
      <c r="CI70" s="154"/>
      <c r="CJ70" s="154"/>
      <c r="CK70" s="154"/>
      <c r="CL70" s="154"/>
      <c r="CM70" s="154"/>
      <c r="CN70" s="154"/>
      <c r="CO70" s="154"/>
      <c r="CP70" s="154"/>
      <c r="CQ70" s="154"/>
      <c r="CR70" s="154"/>
      <c r="CS70" s="154"/>
      <c r="CT70" s="154"/>
      <c r="CU70" s="154"/>
      <c r="CV70" s="154"/>
      <c r="CW70" s="154"/>
      <c r="CX70" s="154"/>
      <c r="CY70" s="154"/>
      <c r="CZ70" s="154"/>
      <c r="DA70" s="154"/>
    </row>
    <row r="71" spans="1:105">
      <c r="A71" s="359"/>
      <c r="B71" s="51" t="s">
        <v>184</v>
      </c>
      <c r="C71" s="51"/>
      <c r="D71" s="265">
        <f>SUM(E71:DA71)</f>
        <v>2752662000</v>
      </c>
      <c r="E71" s="242">
        <f>HLOOKUP(E1,概算表!$E$13:$DA$78,57,FALSE)</f>
        <v>35654000</v>
      </c>
      <c r="F71" s="242">
        <f>HLOOKUP(F1,概算表!$E$13:$DA$78,57,FALSE)</f>
        <v>163717000</v>
      </c>
      <c r="G71" s="242">
        <f>HLOOKUP(G1,概算表!$E$13:$DA$78,57,FALSE)</f>
        <v>64642000</v>
      </c>
      <c r="H71" s="242">
        <f>HLOOKUP(H1,概算表!$E$13:$DA$78,57,FALSE)</f>
        <v>47884000</v>
      </c>
      <c r="I71" s="242">
        <f>HLOOKUP(I1,概算表!$E$13:$DA$78,57,FALSE)</f>
        <v>91434000</v>
      </c>
      <c r="J71" s="242">
        <f>HLOOKUP(J1,概算表!$E$13:$DA$78,57,FALSE)</f>
        <v>19967000</v>
      </c>
      <c r="K71" s="242">
        <f>HLOOKUP(K1,概算表!$E$13:$DA$78,57,FALSE)</f>
        <v>19328000</v>
      </c>
      <c r="L71" s="242">
        <f>HLOOKUP(L1,概算表!$E$13:$DA$78,57,FALSE)</f>
        <v>44028000</v>
      </c>
      <c r="M71" s="242">
        <f>HLOOKUP(M1,概算表!$E$13:$DA$78,57,FALSE)</f>
        <v>55039000</v>
      </c>
      <c r="N71" s="242">
        <f>HLOOKUP(N1,概算表!$E$13:$DA$78,57,FALSE)</f>
        <v>20840000</v>
      </c>
      <c r="O71" s="242">
        <f>HLOOKUP(O1,概算表!$E$13:$DA$78,57,FALSE)</f>
        <v>65462000</v>
      </c>
      <c r="P71" s="242">
        <f>HLOOKUP(P1,概算表!$E$13:$DA$78,57,FALSE)</f>
        <v>20146000</v>
      </c>
      <c r="Q71" s="242">
        <f>HLOOKUP(Q1,概算表!$E$13:$DA$78,57,FALSE)</f>
        <v>39641000</v>
      </c>
      <c r="R71" s="242">
        <f>HLOOKUP(R1,概算表!$E$13:$DA$78,57,FALSE)</f>
        <v>62410000</v>
      </c>
      <c r="S71" s="242">
        <f>HLOOKUP(S1,概算表!$E$13:$DA$78,57,FALSE)</f>
        <v>21186000</v>
      </c>
      <c r="T71" s="242">
        <f>HLOOKUP(T1,概算表!$E$13:$DA$78,57,FALSE)</f>
        <v>18921000</v>
      </c>
      <c r="U71" s="242">
        <f>HLOOKUP(U1,概算表!$E$13:$DA$78,57,FALSE)</f>
        <v>38359000</v>
      </c>
      <c r="V71" s="242">
        <f>HLOOKUP(V1,概算表!$E$13:$DA$78,57,FALSE)</f>
        <v>105229000</v>
      </c>
      <c r="W71" s="242">
        <f>HLOOKUP(W1,概算表!$E$13:$DA$78,57,FALSE)</f>
        <v>84467000</v>
      </c>
      <c r="X71" s="242">
        <f>HLOOKUP(X1,概算表!$E$13:$DA$78,57,FALSE)</f>
        <v>22362000</v>
      </c>
      <c r="Y71" s="242">
        <f>HLOOKUP(Y1,概算表!$E$13:$DA$78,57,FALSE)</f>
        <v>40572000</v>
      </c>
      <c r="Z71" s="242">
        <f>HLOOKUP(Z1,概算表!$E$13:$DA$78,57,FALSE)</f>
        <v>21055000</v>
      </c>
      <c r="AA71" s="242">
        <f>HLOOKUP(AA1,概算表!$E$13:$DA$78,57,FALSE)</f>
        <v>40436000</v>
      </c>
      <c r="AB71" s="242">
        <f>HLOOKUP(AB1,概算表!$E$13:$DA$78,57,FALSE)</f>
        <v>46612000</v>
      </c>
      <c r="AC71" s="242">
        <f>HLOOKUP(AC1,概算表!$E$13:$DA$78,57,FALSE)</f>
        <v>19436000</v>
      </c>
      <c r="AD71" s="242">
        <f>HLOOKUP(AD1,概算表!$E$13:$DA$78,57,FALSE)</f>
        <v>25247000</v>
      </c>
      <c r="AE71" s="242">
        <f>HLOOKUP(AE1,概算表!$E$13:$DA$78,57,FALSE)</f>
        <v>18823000</v>
      </c>
      <c r="AF71" s="242">
        <f>HLOOKUP(AF1,概算表!$E$13:$DA$78,57,FALSE)</f>
        <v>19527000</v>
      </c>
      <c r="AG71" s="242">
        <f>HLOOKUP(AG1,概算表!$E$13:$DA$78,57,FALSE)</f>
        <v>21267000</v>
      </c>
      <c r="AH71" s="242">
        <f>HLOOKUP(AH1,概算表!$E$13:$DA$78,57,FALSE)</f>
        <v>16037000</v>
      </c>
      <c r="AI71" s="242">
        <f>HLOOKUP(AI1,概算表!$E$13:$DA$78,57,FALSE)</f>
        <v>18836000</v>
      </c>
      <c r="AJ71" s="242">
        <f>HLOOKUP(AJ1,概算表!$E$13:$DA$78,57,FALSE)</f>
        <v>15486000</v>
      </c>
      <c r="AK71" s="242">
        <f>HLOOKUP(AK1,概算表!$E$13:$DA$78,57,FALSE)</f>
        <v>32782000</v>
      </c>
      <c r="AL71" s="242">
        <f>HLOOKUP(AL1,概算表!$E$13:$DA$78,57,FALSE)</f>
        <v>18422000</v>
      </c>
      <c r="AM71" s="242">
        <f>HLOOKUP(AM1,概算表!$E$13:$DA$78,57,FALSE)</f>
        <v>15899000</v>
      </c>
      <c r="AN71" s="242">
        <f>HLOOKUP(AN1,概算表!$E$13:$DA$78,57,FALSE)</f>
        <v>20048000</v>
      </c>
      <c r="AO71" s="242">
        <f>HLOOKUP(AO1,概算表!$E$13:$DA$78,57,FALSE)</f>
        <v>17200000</v>
      </c>
      <c r="AP71" s="242">
        <f>HLOOKUP(AP1,概算表!$E$13:$DA$78,57,FALSE)</f>
        <v>19637000</v>
      </c>
      <c r="AQ71" s="242">
        <f>HLOOKUP(AQ1,概算表!$E$13:$DA$78,57,FALSE)</f>
        <v>25472000</v>
      </c>
      <c r="AR71" s="242">
        <f>HLOOKUP(AR1,概算表!$E$13:$DA$78,57,FALSE)</f>
        <v>20486000</v>
      </c>
      <c r="AS71" s="242">
        <f>HLOOKUP(AS1,概算表!$E$13:$DA$78,57,FALSE)</f>
        <v>21964000</v>
      </c>
      <c r="AT71" s="242">
        <f>HLOOKUP(AT1,概算表!$E$13:$DA$78,57,FALSE)</f>
        <v>38647000</v>
      </c>
      <c r="AU71" s="242">
        <f>HLOOKUP(AU1,概算表!$E$13:$DA$78,57,FALSE)</f>
        <v>16517000</v>
      </c>
      <c r="AV71" s="242">
        <f>HLOOKUP(AV1,概算表!$E$13:$DA$78,57,FALSE)</f>
        <v>12387000</v>
      </c>
      <c r="AW71" s="242">
        <f>HLOOKUP(AW1,概算表!$E$13:$DA$78,57,FALSE)</f>
        <v>13042000</v>
      </c>
      <c r="AX71" s="242">
        <f>HLOOKUP(AX1,概算表!$E$13:$DA$78,57,FALSE)</f>
        <v>17261000</v>
      </c>
      <c r="AY71" s="242">
        <f>HLOOKUP(AY1,概算表!$E$13:$DA$78,57,FALSE)</f>
        <v>19267000</v>
      </c>
      <c r="AZ71" s="242">
        <f>HLOOKUP(AZ1,概算表!$E$13:$DA$78,57,FALSE)</f>
        <v>17131000</v>
      </c>
      <c r="BA71" s="242">
        <f>HLOOKUP(BA1,概算表!$E$13:$DA$78,57,FALSE)</f>
        <v>18863000</v>
      </c>
      <c r="BB71" s="242">
        <f>HLOOKUP(BB1,概算表!$E$13:$DA$78,57,FALSE)</f>
        <v>13080000</v>
      </c>
      <c r="BC71" s="242">
        <f>HLOOKUP(BC1,概算表!$E$13:$DA$78,57,FALSE)</f>
        <v>14969000</v>
      </c>
      <c r="BD71" s="242">
        <f>HLOOKUP(BD1,概算表!$E$13:$DA$78,57,FALSE)</f>
        <v>15196000</v>
      </c>
      <c r="BE71" s="242">
        <f>HLOOKUP(BE1,概算表!$E$13:$DA$78,57,FALSE)</f>
        <v>59179000</v>
      </c>
      <c r="BF71" s="242">
        <f>HLOOKUP(BF1,概算表!$E$13:$DA$78,57,FALSE)</f>
        <v>19245000</v>
      </c>
      <c r="BG71" s="242">
        <f>HLOOKUP(BG1,概算表!$E$13:$DA$78,57,FALSE)</f>
        <v>17125000</v>
      </c>
      <c r="BH71" s="242">
        <f>HLOOKUP(BH1,概算表!$E$13:$DA$78,57,FALSE)</f>
        <v>13644000</v>
      </c>
      <c r="BI71" s="242">
        <f>HLOOKUP(BI1,概算表!$E$13:$DA$78,57,FALSE)</f>
        <v>14754000</v>
      </c>
      <c r="BJ71" s="242">
        <f>HLOOKUP(BJ1,概算表!$E$13:$DA$78,57,FALSE)</f>
        <v>15537000</v>
      </c>
      <c r="BK71" s="242">
        <f>HLOOKUP(BK1,概算表!$E$13:$DA$78,57,FALSE)</f>
        <v>13205000</v>
      </c>
      <c r="BL71" s="242">
        <f>HLOOKUP(BL1,概算表!$E$13:$DA$78,57,FALSE)</f>
        <v>41942000</v>
      </c>
      <c r="BM71" s="242">
        <f>HLOOKUP(BM1,概算表!$E$13:$DA$78,57,FALSE)</f>
        <v>14073000</v>
      </c>
      <c r="BN71" s="242">
        <f>HLOOKUP(BN1,概算表!$E$13:$DA$78,57,FALSE)</f>
        <v>17388000</v>
      </c>
      <c r="BO71" s="242">
        <f>HLOOKUP(BO1,概算表!$E$13:$DA$78,57,FALSE)</f>
        <v>19459000</v>
      </c>
      <c r="BP71" s="242">
        <f>HLOOKUP(BP1,概算表!$E$13:$DA$78,57,FALSE)</f>
        <v>17166000</v>
      </c>
      <c r="BQ71" s="242">
        <f>HLOOKUP(BQ1,概算表!$E$13:$DA$78,57,FALSE)</f>
        <v>22032000</v>
      </c>
      <c r="BR71" s="242">
        <f>HLOOKUP(BR1,概算表!$E$13:$DA$78,57,FALSE)</f>
        <v>14240000</v>
      </c>
      <c r="BS71" s="242">
        <f>HLOOKUP(BS1,概算表!$E$13:$DA$78,57,FALSE)</f>
        <v>14546000</v>
      </c>
      <c r="BT71" s="242">
        <f>HLOOKUP(BT1,概算表!$E$13:$DA$78,57,FALSE)</f>
        <v>16760000</v>
      </c>
      <c r="BU71" s="242">
        <f>HLOOKUP(BU1,概算表!$E$13:$DA$78,57,FALSE)</f>
        <v>16227000</v>
      </c>
      <c r="BV71" s="242">
        <f>HLOOKUP(BV1,概算表!$E$13:$DA$78,57,FALSE)</f>
        <v>16974000</v>
      </c>
      <c r="BW71" s="242">
        <f>HLOOKUP(BW1,概算表!$E$13:$DA$78,57,FALSE)</f>
        <v>15910000</v>
      </c>
      <c r="BX71" s="242">
        <f>HLOOKUP(BX1,概算表!$E$13:$DA$78,57,FALSE)</f>
        <v>15059000</v>
      </c>
      <c r="BY71" s="242">
        <f>HLOOKUP(BY1,概算表!$E$13:$DA$78,57,FALSE)</f>
        <v>23807000</v>
      </c>
      <c r="BZ71" s="242">
        <f>HLOOKUP(BZ1,概算表!$E$13:$DA$78,57,FALSE)</f>
        <v>21536000</v>
      </c>
      <c r="CA71" s="242">
        <f>HLOOKUP(CA1,概算表!$E$13:$DA$78,57,FALSE)</f>
        <v>21561000</v>
      </c>
      <c r="CB71" s="242">
        <f>HLOOKUP(CB1,概算表!$E$13:$DA$78,57,FALSE)</f>
        <v>17359000</v>
      </c>
      <c r="CC71" s="242">
        <f>HLOOKUP(CC1,概算表!$E$13:$DA$78,57,FALSE)</f>
        <v>21187000</v>
      </c>
      <c r="CD71" s="242">
        <f>HLOOKUP(CD1,概算表!$E$13:$DA$78,57,FALSE)</f>
        <v>21505000</v>
      </c>
      <c r="CE71" s="242">
        <f>HLOOKUP(CE1,概算表!$E$13:$DA$78,57,FALSE)</f>
        <v>22921000</v>
      </c>
      <c r="CF71" s="242">
        <f>HLOOKUP(CF1,概算表!$E$13:$DA$78,57,FALSE)</f>
        <v>22554000</v>
      </c>
      <c r="CG71" s="242">
        <f>HLOOKUP(CG1,概算表!$E$13:$DA$78,57,FALSE)</f>
        <v>19954000</v>
      </c>
      <c r="CH71" s="242">
        <f>HLOOKUP(CH1,概算表!$E$13:$DA$78,57,FALSE)</f>
        <v>20566000</v>
      </c>
      <c r="CI71" s="242">
        <f>HLOOKUP(CI1,概算表!$E$13:$DA$78,57,FALSE)</f>
        <v>19836000</v>
      </c>
      <c r="CJ71" s="242">
        <f>HLOOKUP(CJ1,概算表!$E$13:$DA$78,57,FALSE)</f>
        <v>24393000</v>
      </c>
      <c r="CK71" s="242">
        <f>HLOOKUP(CK1,概算表!$E$13:$DA$78,57,FALSE)</f>
        <v>21320000</v>
      </c>
      <c r="CL71" s="242">
        <f>HLOOKUP(CL1,概算表!$E$13:$DA$78,57,FALSE)</f>
        <v>23371000</v>
      </c>
      <c r="CM71" s="242">
        <f>HLOOKUP(CM1,概算表!$E$13:$DA$78,57,FALSE)</f>
        <v>17569000</v>
      </c>
      <c r="CN71" s="242">
        <f>HLOOKUP(CN1,概算表!$E$13:$DA$78,57,FALSE)</f>
        <v>21055000</v>
      </c>
      <c r="CO71" s="242">
        <f>HLOOKUP(CO1,概算表!$E$13:$DA$78,57,FALSE)</f>
        <v>23077000</v>
      </c>
      <c r="CP71" s="242">
        <f>HLOOKUP(CP1,概算表!$E$13:$DA$78,57,FALSE)</f>
        <v>21875000</v>
      </c>
      <c r="CQ71" s="242">
        <f>HLOOKUP(CQ1,概算表!$E$13:$DA$78,57,FALSE)</f>
        <v>17700000</v>
      </c>
      <c r="CR71" s="242">
        <f>HLOOKUP(CR1,概算表!$E$13:$DA$78,57,FALSE)</f>
        <v>20728000</v>
      </c>
      <c r="CS71" s="242">
        <f>HLOOKUP(CS1,概算表!$E$13:$DA$78,57,FALSE)</f>
        <v>18358000</v>
      </c>
      <c r="CT71" s="242">
        <f>HLOOKUP(CT1,概算表!$E$13:$DA$78,57,FALSE)</f>
        <v>19633000</v>
      </c>
      <c r="CU71" s="242">
        <f>HLOOKUP(CU1,概算表!$E$13:$DA$78,57,FALSE)</f>
        <v>19434000</v>
      </c>
      <c r="CV71" s="242">
        <f>HLOOKUP(CV1,概算表!$E$13:$DA$78,57,FALSE)</f>
        <v>17705000</v>
      </c>
      <c r="CW71" s="242">
        <f>HLOOKUP(CW1,概算表!$E$13:$DA$78,57,FALSE)</f>
        <v>14373000</v>
      </c>
      <c r="CX71" s="242">
        <f>HLOOKUP(CX1,概算表!$E$13:$DA$78,57,FALSE)</f>
        <v>17083000</v>
      </c>
      <c r="CY71" s="242">
        <f>HLOOKUP(CY1,概算表!$E$13:$DA$78,57,FALSE)</f>
        <v>14811000</v>
      </c>
      <c r="CZ71" s="242">
        <f>HLOOKUP(CZ1,概算表!$E$13:$DA$78,57,FALSE)</f>
        <v>63154000</v>
      </c>
      <c r="DA71" s="242">
        <f>HLOOKUP(DA1,概算表!$E$13:$DA$78,57,FALSE)</f>
        <v>17452000</v>
      </c>
    </row>
    <row r="72" spans="1:105">
      <c r="A72" s="308" t="s">
        <v>177</v>
      </c>
      <c r="B72" s="27" t="s">
        <v>178</v>
      </c>
      <c r="C72" s="18">
        <v>161</v>
      </c>
      <c r="D72" s="266"/>
      <c r="E72" s="154">
        <f>HLOOKUP(E1,概算表!$E$13:$DA$78,58,FALSE)</f>
        <v>0</v>
      </c>
      <c r="F72" s="154">
        <f>HLOOKUP(F1,概算表!$E$13:$DA$78,58,FALSE)</f>
        <v>270000</v>
      </c>
      <c r="G72" s="154">
        <f>HLOOKUP(G1,概算表!$E$13:$DA$78,58,FALSE)</f>
        <v>0</v>
      </c>
      <c r="H72" s="154">
        <f>HLOOKUP(H1,概算表!$E$13:$DA$78,58,FALSE)</f>
        <v>0</v>
      </c>
      <c r="I72" s="154">
        <f>HLOOKUP(I1,概算表!$E$13:$DA$78,58,FALSE)</f>
        <v>0</v>
      </c>
      <c r="J72" s="154">
        <f>HLOOKUP(J1,概算表!$E$13:$DA$78,58,FALSE)</f>
        <v>32000</v>
      </c>
      <c r="K72" s="154">
        <f>HLOOKUP(K1,概算表!$E$13:$DA$78,58,FALSE)</f>
        <v>0</v>
      </c>
      <c r="L72" s="154">
        <f>HLOOKUP(L1,概算表!$E$13:$DA$78,58,FALSE)</f>
        <v>0</v>
      </c>
      <c r="M72" s="154">
        <f>HLOOKUP(M1,概算表!$E$13:$DA$78,58,FALSE)</f>
        <v>0</v>
      </c>
      <c r="N72" s="154">
        <f>HLOOKUP(N1,概算表!$E$13:$DA$78,58,FALSE)</f>
        <v>0</v>
      </c>
      <c r="O72" s="154">
        <f>HLOOKUP(O1,概算表!$E$13:$DA$78,58,FALSE)</f>
        <v>0</v>
      </c>
      <c r="P72" s="154">
        <f>HLOOKUP(P1,概算表!$E$13:$DA$78,58,FALSE)</f>
        <v>0</v>
      </c>
      <c r="Q72" s="154">
        <f>HLOOKUP(Q1,概算表!$E$13:$DA$78,58,FALSE)</f>
        <v>0</v>
      </c>
      <c r="R72" s="154">
        <f>HLOOKUP(R1,概算表!$E$13:$DA$78,58,FALSE)</f>
        <v>0</v>
      </c>
      <c r="S72" s="154">
        <f>HLOOKUP(S1,概算表!$E$13:$DA$78,58,FALSE)</f>
        <v>0</v>
      </c>
      <c r="T72" s="154">
        <f>HLOOKUP(T1,概算表!$E$13:$DA$78,58,FALSE)</f>
        <v>0</v>
      </c>
      <c r="U72" s="154">
        <f>HLOOKUP(U1,概算表!$E$13:$DA$78,58,FALSE)</f>
        <v>0</v>
      </c>
      <c r="V72" s="154">
        <f>HLOOKUP(V1,概算表!$E$13:$DA$78,58,FALSE)</f>
        <v>34000</v>
      </c>
      <c r="W72" s="154">
        <f>HLOOKUP(W1,概算表!$E$13:$DA$78,58,FALSE)</f>
        <v>69000</v>
      </c>
      <c r="X72" s="154">
        <f>HLOOKUP(X1,概算表!$E$13:$DA$78,58,FALSE)</f>
        <v>34000</v>
      </c>
      <c r="Y72" s="154">
        <f>HLOOKUP(Y1,概算表!$E$13:$DA$78,58,FALSE)</f>
        <v>63000</v>
      </c>
      <c r="Z72" s="154">
        <f>HLOOKUP(Z1,概算表!$E$13:$DA$78,58,FALSE)</f>
        <v>0</v>
      </c>
      <c r="AA72" s="154">
        <f>HLOOKUP(AA1,概算表!$E$13:$DA$78,58,FALSE)</f>
        <v>96000</v>
      </c>
      <c r="AB72" s="154">
        <f>HLOOKUP(AB1,概算表!$E$13:$DA$78,58,FALSE)</f>
        <v>0</v>
      </c>
      <c r="AC72" s="154">
        <f>HLOOKUP(AC1,概算表!$E$13:$DA$78,58,FALSE)</f>
        <v>0</v>
      </c>
      <c r="AD72" s="154">
        <f>HLOOKUP(AD1,概算表!$E$13:$DA$78,58,FALSE)</f>
        <v>0</v>
      </c>
      <c r="AE72" s="154">
        <f>HLOOKUP(AE1,概算表!$E$13:$DA$78,58,FALSE)</f>
        <v>0</v>
      </c>
      <c r="AF72" s="154">
        <f>HLOOKUP(AF1,概算表!$E$13:$DA$78,58,FALSE)</f>
        <v>0</v>
      </c>
      <c r="AG72" s="154">
        <f>HLOOKUP(AG1,概算表!$E$13:$DA$78,58,FALSE)</f>
        <v>0</v>
      </c>
      <c r="AH72" s="154">
        <f>HLOOKUP(AH1,概算表!$E$13:$DA$78,58,FALSE)</f>
        <v>0</v>
      </c>
      <c r="AI72" s="154">
        <f>HLOOKUP(AI1,概算表!$E$13:$DA$78,58,FALSE)</f>
        <v>0</v>
      </c>
      <c r="AJ72" s="154">
        <f>HLOOKUP(AJ1,概算表!$E$13:$DA$78,58,FALSE)</f>
        <v>0</v>
      </c>
      <c r="AK72" s="154">
        <f>HLOOKUP(AK1,概算表!$E$13:$DA$78,58,FALSE)</f>
        <v>20000</v>
      </c>
      <c r="AL72" s="154">
        <f>HLOOKUP(AL1,概算表!$E$13:$DA$78,58,FALSE)</f>
        <v>0</v>
      </c>
      <c r="AM72" s="154">
        <f>HLOOKUP(AM1,概算表!$E$13:$DA$78,58,FALSE)</f>
        <v>0</v>
      </c>
      <c r="AN72" s="154">
        <f>HLOOKUP(AN1,概算表!$E$13:$DA$78,58,FALSE)</f>
        <v>0</v>
      </c>
      <c r="AO72" s="154">
        <f>HLOOKUP(AO1,概算表!$E$13:$DA$78,58,FALSE)</f>
        <v>20000</v>
      </c>
      <c r="AP72" s="154">
        <f>HLOOKUP(AP1,概算表!$E$13:$DA$78,58,FALSE)</f>
        <v>0</v>
      </c>
      <c r="AQ72" s="154">
        <f>HLOOKUP(AQ1,概算表!$E$13:$DA$78,58,FALSE)</f>
        <v>0</v>
      </c>
      <c r="AR72" s="154">
        <f>HLOOKUP(AR1,概算表!$E$13:$DA$78,58,FALSE)</f>
        <v>0</v>
      </c>
      <c r="AS72" s="154">
        <f>HLOOKUP(AS1,概算表!$E$13:$DA$78,58,FALSE)</f>
        <v>0</v>
      </c>
      <c r="AT72" s="154">
        <f>HLOOKUP(AT1,概算表!$E$13:$DA$78,58,FALSE)</f>
        <v>0</v>
      </c>
      <c r="AU72" s="154">
        <f>HLOOKUP(AU1,概算表!$E$13:$DA$78,58,FALSE)</f>
        <v>0</v>
      </c>
      <c r="AV72" s="154">
        <f>HLOOKUP(AV1,概算表!$E$13:$DA$78,58,FALSE)</f>
        <v>0</v>
      </c>
      <c r="AW72" s="154">
        <f>HLOOKUP(AW1,概算表!$E$13:$DA$78,58,FALSE)</f>
        <v>0</v>
      </c>
      <c r="AX72" s="154">
        <f>HLOOKUP(AX1,概算表!$E$13:$DA$78,58,FALSE)</f>
        <v>0</v>
      </c>
      <c r="AY72" s="154">
        <f>HLOOKUP(AY1,概算表!$E$13:$DA$78,58,FALSE)</f>
        <v>0</v>
      </c>
      <c r="AZ72" s="154">
        <f>HLOOKUP(AZ1,概算表!$E$13:$DA$78,58,FALSE)</f>
        <v>20000</v>
      </c>
      <c r="BA72" s="154">
        <f>HLOOKUP(BA1,概算表!$E$13:$DA$78,58,FALSE)</f>
        <v>0</v>
      </c>
      <c r="BB72" s="154">
        <f>HLOOKUP(BB1,概算表!$E$13:$DA$78,58,FALSE)</f>
        <v>0</v>
      </c>
      <c r="BC72" s="154">
        <f>HLOOKUP(BC1,概算表!$E$13:$DA$78,58,FALSE)</f>
        <v>0</v>
      </c>
      <c r="BD72" s="154">
        <f>HLOOKUP(BD1,概算表!$E$13:$DA$78,58,FALSE)</f>
        <v>0</v>
      </c>
      <c r="BE72" s="154">
        <f>HLOOKUP(BE1,概算表!$E$13:$DA$78,58,FALSE)</f>
        <v>0</v>
      </c>
      <c r="BF72" s="154">
        <f>HLOOKUP(BF1,概算表!$E$13:$DA$78,58,FALSE)</f>
        <v>0</v>
      </c>
      <c r="BG72" s="154">
        <f>HLOOKUP(BG1,概算表!$E$13:$DA$78,58,FALSE)</f>
        <v>0</v>
      </c>
      <c r="BH72" s="154">
        <f>HLOOKUP(BH1,概算表!$E$13:$DA$78,58,FALSE)</f>
        <v>0</v>
      </c>
      <c r="BI72" s="154">
        <f>HLOOKUP(BI1,概算表!$E$13:$DA$78,58,FALSE)</f>
        <v>0</v>
      </c>
      <c r="BJ72" s="154">
        <f>HLOOKUP(BJ1,概算表!$E$13:$DA$78,58,FALSE)</f>
        <v>0</v>
      </c>
      <c r="BK72" s="154">
        <f>HLOOKUP(BK1,概算表!$E$13:$DA$78,58,FALSE)</f>
        <v>0</v>
      </c>
      <c r="BL72" s="154">
        <f>HLOOKUP(BL1,概算表!$E$13:$DA$78,58,FALSE)</f>
        <v>0</v>
      </c>
      <c r="BM72" s="154">
        <f>HLOOKUP(BM1,概算表!$E$13:$DA$78,58,FALSE)</f>
        <v>999000</v>
      </c>
      <c r="BN72" s="154">
        <f>HLOOKUP(BN1,概算表!$E$13:$DA$78,58,FALSE)</f>
        <v>0</v>
      </c>
      <c r="BO72" s="154">
        <f>HLOOKUP(BO1,概算表!$E$13:$DA$78,58,FALSE)</f>
        <v>0</v>
      </c>
      <c r="BP72" s="154">
        <f>HLOOKUP(BP1,概算表!$E$13:$DA$78,58,FALSE)</f>
        <v>0</v>
      </c>
      <c r="BQ72" s="154">
        <f>HLOOKUP(BQ1,概算表!$E$13:$DA$78,58,FALSE)</f>
        <v>0</v>
      </c>
      <c r="BR72" s="154">
        <f>HLOOKUP(BR1,概算表!$E$13:$DA$78,58,FALSE)</f>
        <v>0</v>
      </c>
      <c r="BS72" s="154">
        <f>HLOOKUP(BS1,概算表!$E$13:$DA$78,58,FALSE)</f>
        <v>0</v>
      </c>
      <c r="BT72" s="154">
        <f>HLOOKUP(BT1,概算表!$E$13:$DA$78,58,FALSE)</f>
        <v>0</v>
      </c>
      <c r="BU72" s="154">
        <f>HLOOKUP(BU1,概算表!$E$13:$DA$78,58,FALSE)</f>
        <v>0</v>
      </c>
      <c r="BV72" s="154">
        <f>HLOOKUP(BV1,概算表!$E$13:$DA$78,58,FALSE)</f>
        <v>0</v>
      </c>
      <c r="BW72" s="154">
        <f>HLOOKUP(BW1,概算表!$E$13:$DA$78,58,FALSE)</f>
        <v>0</v>
      </c>
      <c r="BX72" s="154">
        <f>HLOOKUP(BX1,概算表!$E$13:$DA$78,58,FALSE)</f>
        <v>0</v>
      </c>
      <c r="BY72" s="154">
        <f>HLOOKUP(BY1,概算表!$E$13:$DA$78,58,FALSE)</f>
        <v>0</v>
      </c>
      <c r="BZ72" s="154">
        <f>HLOOKUP(BZ1,概算表!$E$13:$DA$78,58,FALSE)</f>
        <v>0</v>
      </c>
      <c r="CA72" s="154">
        <f>HLOOKUP(CA1,概算表!$E$13:$DA$78,58,FALSE)</f>
        <v>0</v>
      </c>
      <c r="CB72" s="154">
        <f>HLOOKUP(CB1,概算表!$E$13:$DA$78,58,FALSE)</f>
        <v>0</v>
      </c>
      <c r="CC72" s="154">
        <f>HLOOKUP(CC1,概算表!$E$13:$DA$78,58,FALSE)</f>
        <v>0</v>
      </c>
      <c r="CD72" s="154">
        <f>HLOOKUP(CD1,概算表!$E$13:$DA$78,58,FALSE)</f>
        <v>0</v>
      </c>
      <c r="CE72" s="154">
        <f>HLOOKUP(CE1,概算表!$E$13:$DA$78,58,FALSE)</f>
        <v>0</v>
      </c>
      <c r="CF72" s="154">
        <f>HLOOKUP(CF1,概算表!$E$13:$DA$78,58,FALSE)</f>
        <v>0</v>
      </c>
      <c r="CG72" s="154">
        <f>HLOOKUP(CG1,概算表!$E$13:$DA$78,58,FALSE)</f>
        <v>0</v>
      </c>
      <c r="CH72" s="154">
        <f>HLOOKUP(CH1,概算表!$E$13:$DA$78,58,FALSE)</f>
        <v>0</v>
      </c>
      <c r="CI72" s="154">
        <f>HLOOKUP(CI1,概算表!$E$13:$DA$78,58,FALSE)</f>
        <v>0</v>
      </c>
      <c r="CJ72" s="154">
        <f>HLOOKUP(CJ1,概算表!$E$13:$DA$78,58,FALSE)</f>
        <v>0</v>
      </c>
      <c r="CK72" s="154">
        <f>HLOOKUP(CK1,概算表!$E$13:$DA$78,58,FALSE)</f>
        <v>0</v>
      </c>
      <c r="CL72" s="154">
        <f>HLOOKUP(CL1,概算表!$E$13:$DA$78,58,FALSE)</f>
        <v>0</v>
      </c>
      <c r="CM72" s="154">
        <f>HLOOKUP(CM1,概算表!$E$13:$DA$78,58,FALSE)</f>
        <v>0</v>
      </c>
      <c r="CN72" s="154">
        <f>HLOOKUP(CN1,概算表!$E$13:$DA$78,58,FALSE)</f>
        <v>0</v>
      </c>
      <c r="CO72" s="154">
        <f>HLOOKUP(CO1,概算表!$E$13:$DA$78,58,FALSE)</f>
        <v>0</v>
      </c>
      <c r="CP72" s="154">
        <f>HLOOKUP(CP1,概算表!$E$13:$DA$78,58,FALSE)</f>
        <v>0</v>
      </c>
      <c r="CQ72" s="154">
        <f>HLOOKUP(CQ1,概算表!$E$13:$DA$78,58,FALSE)</f>
        <v>0</v>
      </c>
      <c r="CR72" s="154">
        <f>HLOOKUP(CR1,概算表!$E$13:$DA$78,58,FALSE)</f>
        <v>0</v>
      </c>
      <c r="CS72" s="154">
        <f>HLOOKUP(CS1,概算表!$E$13:$DA$78,58,FALSE)</f>
        <v>0</v>
      </c>
      <c r="CT72" s="154">
        <f>HLOOKUP(CT1,概算表!$E$13:$DA$78,58,FALSE)</f>
        <v>0</v>
      </c>
      <c r="CU72" s="154">
        <f>HLOOKUP(CU1,概算表!$E$13:$DA$78,58,FALSE)</f>
        <v>0</v>
      </c>
      <c r="CV72" s="154">
        <f>HLOOKUP(CV1,概算表!$E$13:$DA$78,58,FALSE)</f>
        <v>0</v>
      </c>
      <c r="CW72" s="154">
        <f>HLOOKUP(CW1,概算表!$E$13:$DA$78,58,FALSE)</f>
        <v>0</v>
      </c>
      <c r="CX72" s="154">
        <f>HLOOKUP(CX1,概算表!$E$13:$DA$78,58,FALSE)</f>
        <v>64000</v>
      </c>
      <c r="CY72" s="154">
        <f>HLOOKUP(CY1,概算表!$E$13:$DA$78,58,FALSE)</f>
        <v>0</v>
      </c>
      <c r="CZ72" s="154">
        <f>HLOOKUP(CZ1,概算表!$E$13:$DA$78,58,FALSE)</f>
        <v>0</v>
      </c>
      <c r="DA72" s="154">
        <f>HLOOKUP(DA1,概算表!$E$13:$DA$78,58,FALSE)</f>
        <v>0</v>
      </c>
    </row>
    <row r="73" spans="1:105">
      <c r="A73" s="308"/>
      <c r="B73" s="27" t="s">
        <v>179</v>
      </c>
      <c r="C73" s="18">
        <v>161</v>
      </c>
      <c r="D73" s="266"/>
      <c r="E73" s="154">
        <f>HLOOKUP(E1,概算表!$E$13:$DA$78,59,FALSE)</f>
        <v>13332000</v>
      </c>
      <c r="F73" s="154">
        <f>HLOOKUP(F1,概算表!$E$13:$DA$78,59,FALSE)</f>
        <v>39103000</v>
      </c>
      <c r="G73" s="154">
        <f>HLOOKUP(G1,概算表!$E$13:$DA$78,59,FALSE)</f>
        <v>20288000</v>
      </c>
      <c r="H73" s="154">
        <f>HLOOKUP(H1,概算表!$E$13:$DA$78,59,FALSE)</f>
        <v>9933000</v>
      </c>
      <c r="I73" s="154">
        <f>HLOOKUP(I1,概算表!$E$13:$DA$78,59,FALSE)</f>
        <v>29865000</v>
      </c>
      <c r="J73" s="154">
        <f>HLOOKUP(J1,概算表!$E$13:$DA$78,59,FALSE)</f>
        <v>5343000</v>
      </c>
      <c r="K73" s="154">
        <f>HLOOKUP(K1,概算表!$E$13:$DA$78,59,FALSE)</f>
        <v>10673000</v>
      </c>
      <c r="L73" s="154">
        <f>HLOOKUP(L1,概算表!$E$13:$DA$78,59,FALSE)</f>
        <v>7114000</v>
      </c>
      <c r="M73" s="154">
        <f>HLOOKUP(M1,概算表!$E$13:$DA$78,59,FALSE)</f>
        <v>12377000</v>
      </c>
      <c r="N73" s="154">
        <f>HLOOKUP(N1,概算表!$E$13:$DA$78,59,FALSE)</f>
        <v>4546000</v>
      </c>
      <c r="O73" s="154">
        <f>HLOOKUP(O1,概算表!$E$13:$DA$78,59,FALSE)</f>
        <v>17718000</v>
      </c>
      <c r="P73" s="154">
        <f>HLOOKUP(P1,概算表!$E$13:$DA$78,59,FALSE)</f>
        <v>5581000</v>
      </c>
      <c r="Q73" s="154">
        <f>HLOOKUP(Q1,概算表!$E$13:$DA$78,59,FALSE)</f>
        <v>3271000</v>
      </c>
      <c r="R73" s="154">
        <f>HLOOKUP(R1,概算表!$E$13:$DA$78,59,FALSE)</f>
        <v>5202000</v>
      </c>
      <c r="S73" s="154">
        <f>HLOOKUP(S1,概算表!$E$13:$DA$78,59,FALSE)</f>
        <v>3893000</v>
      </c>
      <c r="T73" s="154">
        <f>HLOOKUP(T1,概算表!$E$13:$DA$78,59,FALSE)</f>
        <v>4602000</v>
      </c>
      <c r="U73" s="154">
        <f>HLOOKUP(U1,概算表!$E$13:$DA$78,59,FALSE)</f>
        <v>13003000</v>
      </c>
      <c r="V73" s="154">
        <f>HLOOKUP(V1,概算表!$E$13:$DA$78,59,FALSE)</f>
        <v>29058000</v>
      </c>
      <c r="W73" s="154">
        <f>HLOOKUP(W1,概算表!$E$13:$DA$78,59,FALSE)</f>
        <v>12074000</v>
      </c>
      <c r="X73" s="154">
        <f>HLOOKUP(X1,概算表!$E$13:$DA$78,59,FALSE)</f>
        <v>5188000</v>
      </c>
      <c r="Y73" s="154">
        <f>HLOOKUP(Y1,概算表!$E$13:$DA$78,59,FALSE)</f>
        <v>9722000</v>
      </c>
      <c r="Z73" s="154">
        <f>HLOOKUP(Z1,概算表!$E$13:$DA$78,59,FALSE)</f>
        <v>5676000</v>
      </c>
      <c r="AA73" s="154">
        <f>HLOOKUP(AA1,概算表!$E$13:$DA$78,59,FALSE)</f>
        <v>11733000</v>
      </c>
      <c r="AB73" s="154">
        <f>HLOOKUP(AB1,概算表!$E$13:$DA$78,59,FALSE)</f>
        <v>13451000</v>
      </c>
      <c r="AC73" s="154">
        <f>HLOOKUP(AC1,概算表!$E$13:$DA$78,59,FALSE)</f>
        <v>2890000</v>
      </c>
      <c r="AD73" s="154">
        <f>HLOOKUP(AD1,概算表!$E$13:$DA$78,59,FALSE)</f>
        <v>3837000</v>
      </c>
      <c r="AE73" s="154">
        <f>HLOOKUP(AE1,概算表!$E$13:$DA$78,59,FALSE)</f>
        <v>871000</v>
      </c>
      <c r="AF73" s="154">
        <f>HLOOKUP(AF1,概算表!$E$13:$DA$78,59,FALSE)</f>
        <v>2810000</v>
      </c>
      <c r="AG73" s="154">
        <f>HLOOKUP(AG1,概算表!$E$13:$DA$78,59,FALSE)</f>
        <v>3664000</v>
      </c>
      <c r="AH73" s="154">
        <f>HLOOKUP(AH1,概算表!$E$13:$DA$78,59,FALSE)</f>
        <v>2377000</v>
      </c>
      <c r="AI73" s="154">
        <f>HLOOKUP(AI1,概算表!$E$13:$DA$78,59,FALSE)</f>
        <v>1813000</v>
      </c>
      <c r="AJ73" s="154">
        <f>HLOOKUP(AJ1,概算表!$E$13:$DA$78,59,FALSE)</f>
        <v>2378000</v>
      </c>
      <c r="AK73" s="154">
        <f>HLOOKUP(AK1,概算表!$E$13:$DA$78,59,FALSE)</f>
        <v>10257000</v>
      </c>
      <c r="AL73" s="154">
        <f>HLOOKUP(AL1,概算表!$E$13:$DA$78,59,FALSE)</f>
        <v>4302000</v>
      </c>
      <c r="AM73" s="154">
        <f>HLOOKUP(AM1,概算表!$E$13:$DA$78,59,FALSE)</f>
        <v>2485000</v>
      </c>
      <c r="AN73" s="154">
        <f>HLOOKUP(AN1,概算表!$E$13:$DA$78,59,FALSE)</f>
        <v>3315000</v>
      </c>
      <c r="AO73" s="154">
        <f>HLOOKUP(AO1,概算表!$E$13:$DA$78,59,FALSE)</f>
        <v>1232000</v>
      </c>
      <c r="AP73" s="154">
        <f>HLOOKUP(AP1,概算表!$E$13:$DA$78,59,FALSE)</f>
        <v>5755000</v>
      </c>
      <c r="AQ73" s="154">
        <f>HLOOKUP(AQ1,概算表!$E$13:$DA$78,59,FALSE)</f>
        <v>6733000</v>
      </c>
      <c r="AR73" s="154">
        <f>HLOOKUP(AR1,概算表!$E$13:$DA$78,59,FALSE)</f>
        <v>3693000</v>
      </c>
      <c r="AS73" s="154">
        <f>HLOOKUP(AS1,概算表!$E$13:$DA$78,59,FALSE)</f>
        <v>1791000</v>
      </c>
      <c r="AT73" s="154">
        <f>HLOOKUP(AT1,概算表!$E$13:$DA$78,59,FALSE)</f>
        <v>6830000</v>
      </c>
      <c r="AU73" s="154">
        <f>HLOOKUP(AU1,概算表!$E$13:$DA$78,59,FALSE)</f>
        <v>2688000</v>
      </c>
      <c r="AV73" s="154">
        <f>HLOOKUP(AV1,概算表!$E$13:$DA$78,59,FALSE)</f>
        <v>460000</v>
      </c>
      <c r="AW73" s="154">
        <f>HLOOKUP(AW1,概算表!$E$13:$DA$78,59,FALSE)</f>
        <v>512000</v>
      </c>
      <c r="AX73" s="154">
        <f>HLOOKUP(AX1,概算表!$E$13:$DA$78,59,FALSE)</f>
        <v>2862000</v>
      </c>
      <c r="AY73" s="154">
        <f>HLOOKUP(AY1,概算表!$E$13:$DA$78,59,FALSE)</f>
        <v>1372000</v>
      </c>
      <c r="AZ73" s="154">
        <f>HLOOKUP(AZ1,概算表!$E$13:$DA$78,59,FALSE)</f>
        <v>285000</v>
      </c>
      <c r="BA73" s="154">
        <f>HLOOKUP(BA1,概算表!$E$13:$DA$78,59,FALSE)</f>
        <v>1251000</v>
      </c>
      <c r="BB73" s="154">
        <f>HLOOKUP(BB1,概算表!$E$13:$DA$78,59,FALSE)</f>
        <v>727000</v>
      </c>
      <c r="BC73" s="154">
        <f>HLOOKUP(BC1,概算表!$E$13:$DA$78,59,FALSE)</f>
        <v>468000</v>
      </c>
      <c r="BD73" s="154">
        <f>HLOOKUP(BD1,概算表!$E$13:$DA$78,59,FALSE)</f>
        <v>1698000</v>
      </c>
      <c r="BE73" s="154">
        <f>HLOOKUP(BE1,概算表!$E$13:$DA$78,59,FALSE)</f>
        <v>10198000</v>
      </c>
      <c r="BF73" s="154">
        <f>HLOOKUP(BF1,概算表!$E$13:$DA$78,59,FALSE)</f>
        <v>1502000</v>
      </c>
      <c r="BG73" s="154">
        <f>HLOOKUP(BG1,概算表!$E$13:$DA$78,59,FALSE)</f>
        <v>2999000</v>
      </c>
      <c r="BH73" s="154">
        <f>HLOOKUP(BH1,概算表!$E$13:$DA$78,59,FALSE)</f>
        <v>1176000</v>
      </c>
      <c r="BI73" s="154">
        <f>HLOOKUP(BI1,概算表!$E$13:$DA$78,59,FALSE)</f>
        <v>1886000</v>
      </c>
      <c r="BJ73" s="154">
        <f>HLOOKUP(BJ1,概算表!$E$13:$DA$78,59,FALSE)</f>
        <v>521000</v>
      </c>
      <c r="BK73" s="154">
        <f>HLOOKUP(BK1,概算表!$E$13:$DA$78,59,FALSE)</f>
        <v>1076000</v>
      </c>
      <c r="BL73" s="154">
        <f>HLOOKUP(BL1,概算表!$E$13:$DA$78,59,FALSE)</f>
        <v>5490000</v>
      </c>
      <c r="BM73" s="154">
        <f>HLOOKUP(BM1,概算表!$E$13:$DA$78,59,FALSE)</f>
        <v>1021000</v>
      </c>
      <c r="BN73" s="154">
        <f>HLOOKUP(BN1,概算表!$E$13:$DA$78,59,FALSE)</f>
        <v>806000</v>
      </c>
      <c r="BO73" s="154">
        <f>HLOOKUP(BO1,概算表!$E$13:$DA$78,59,FALSE)</f>
        <v>134000</v>
      </c>
      <c r="BP73" s="154">
        <f>HLOOKUP(BP1,概算表!$E$13:$DA$78,59,FALSE)</f>
        <v>0</v>
      </c>
      <c r="BQ73" s="154">
        <f>HLOOKUP(BQ1,概算表!$E$13:$DA$78,59,FALSE)</f>
        <v>1661000</v>
      </c>
      <c r="BR73" s="154">
        <f>HLOOKUP(BR1,概算表!$E$13:$DA$78,59,FALSE)</f>
        <v>1853000</v>
      </c>
      <c r="BS73" s="154">
        <f>HLOOKUP(BS1,概算表!$E$13:$DA$78,59,FALSE)</f>
        <v>1311000</v>
      </c>
      <c r="BT73" s="154">
        <f>HLOOKUP(BT1,概算表!$E$13:$DA$78,59,FALSE)</f>
        <v>1650000</v>
      </c>
      <c r="BU73" s="154">
        <f>HLOOKUP(BU1,概算表!$E$13:$DA$78,59,FALSE)</f>
        <v>539000</v>
      </c>
      <c r="BV73" s="154">
        <f>HLOOKUP(BV1,概算表!$E$13:$DA$78,59,FALSE)</f>
        <v>1306000</v>
      </c>
      <c r="BW73" s="154">
        <f>HLOOKUP(BW1,概算表!$E$13:$DA$78,59,FALSE)</f>
        <v>477000</v>
      </c>
      <c r="BX73" s="154">
        <f>HLOOKUP(BX1,概算表!$E$13:$DA$78,59,FALSE)</f>
        <v>1158000</v>
      </c>
      <c r="BY73" s="154">
        <f>HLOOKUP(BY1,概算表!$E$13:$DA$78,59,FALSE)</f>
        <v>3790000</v>
      </c>
      <c r="BZ73" s="154">
        <f>HLOOKUP(BZ1,概算表!$E$13:$DA$78,59,FALSE)</f>
        <v>3477000</v>
      </c>
      <c r="CA73" s="154">
        <f>HLOOKUP(CA1,概算表!$E$13:$DA$78,59,FALSE)</f>
        <v>1737000</v>
      </c>
      <c r="CB73" s="154">
        <f>HLOOKUP(CB1,概算表!$E$13:$DA$78,59,FALSE)</f>
        <v>2773000</v>
      </c>
      <c r="CC73" s="154">
        <f>HLOOKUP(CC1,概算表!$E$13:$DA$78,59,FALSE)</f>
        <v>3538000</v>
      </c>
      <c r="CD73" s="154">
        <f>HLOOKUP(CD1,概算表!$E$13:$DA$78,59,FALSE)</f>
        <v>6934000</v>
      </c>
      <c r="CE73" s="154">
        <f>HLOOKUP(CE1,概算表!$E$13:$DA$78,59,FALSE)</f>
        <v>1006000</v>
      </c>
      <c r="CF73" s="154">
        <f>HLOOKUP(CF1,概算表!$E$13:$DA$78,59,FALSE)</f>
        <v>3674000</v>
      </c>
      <c r="CG73" s="154">
        <f>HLOOKUP(CG1,概算表!$E$13:$DA$78,59,FALSE)</f>
        <v>3894000</v>
      </c>
      <c r="CH73" s="154">
        <f>HLOOKUP(CH1,概算表!$E$13:$DA$78,59,FALSE)</f>
        <v>3042000</v>
      </c>
      <c r="CI73" s="154">
        <f>HLOOKUP(CI1,概算表!$E$13:$DA$78,59,FALSE)</f>
        <v>5492000</v>
      </c>
      <c r="CJ73" s="154">
        <f>HLOOKUP(CJ1,概算表!$E$13:$DA$78,59,FALSE)</f>
        <v>2374000</v>
      </c>
      <c r="CK73" s="154">
        <f>HLOOKUP(CK1,概算表!$E$13:$DA$78,59,FALSE)</f>
        <v>2836000</v>
      </c>
      <c r="CL73" s="154">
        <f>HLOOKUP(CL1,概算表!$E$13:$DA$78,59,FALSE)</f>
        <v>2166000</v>
      </c>
      <c r="CM73" s="154">
        <f>HLOOKUP(CM1,概算表!$E$13:$DA$78,59,FALSE)</f>
        <v>2073000</v>
      </c>
      <c r="CN73" s="154">
        <f>HLOOKUP(CN1,概算表!$E$13:$DA$78,59,FALSE)</f>
        <v>4062000</v>
      </c>
      <c r="CO73" s="154">
        <f>HLOOKUP(CO1,概算表!$E$13:$DA$78,59,FALSE)</f>
        <v>3229000</v>
      </c>
      <c r="CP73" s="154">
        <f>HLOOKUP(CP1,概算表!$E$13:$DA$78,59,FALSE)</f>
        <v>2306000</v>
      </c>
      <c r="CQ73" s="154">
        <f>HLOOKUP(CQ1,概算表!$E$13:$DA$78,59,FALSE)</f>
        <v>791000</v>
      </c>
      <c r="CR73" s="154">
        <f>HLOOKUP(CR1,概算表!$E$13:$DA$78,59,FALSE)</f>
        <v>2971000</v>
      </c>
      <c r="CS73" s="154">
        <f>HLOOKUP(CS1,概算表!$E$13:$DA$78,59,FALSE)</f>
        <v>2978000</v>
      </c>
      <c r="CT73" s="154">
        <f>HLOOKUP(CT1,概算表!$E$13:$DA$78,59,FALSE)</f>
        <v>3051000</v>
      </c>
      <c r="CU73" s="154">
        <f>HLOOKUP(CU1,概算表!$E$13:$DA$78,59,FALSE)</f>
        <v>2760000</v>
      </c>
      <c r="CV73" s="154">
        <f>HLOOKUP(CV1,概算表!$E$13:$DA$78,59,FALSE)</f>
        <v>993000</v>
      </c>
      <c r="CW73" s="154">
        <f>HLOOKUP(CW1,概算表!$E$13:$DA$78,59,FALSE)</f>
        <v>913000</v>
      </c>
      <c r="CX73" s="154">
        <f>HLOOKUP(CX1,概算表!$E$13:$DA$78,59,FALSE)</f>
        <v>1901000</v>
      </c>
      <c r="CY73" s="154">
        <f>HLOOKUP(CY1,概算表!$E$13:$DA$78,59,FALSE)</f>
        <v>505000</v>
      </c>
      <c r="CZ73" s="154">
        <f>HLOOKUP(CZ1,概算表!$E$13:$DA$78,59,FALSE)</f>
        <v>4006000</v>
      </c>
      <c r="DA73" s="154">
        <f>HLOOKUP(DA1,概算表!$E$13:$DA$78,59,FALSE)</f>
        <v>168000</v>
      </c>
    </row>
    <row r="74" spans="1:105" ht="33">
      <c r="A74" s="308"/>
      <c r="B74" s="27" t="s">
        <v>180</v>
      </c>
      <c r="C74" s="18">
        <v>162</v>
      </c>
      <c r="D74" s="266"/>
      <c r="E74" s="154">
        <f>HLOOKUP(E1,概算表!$E$13:$DA$78,60,FALSE)</f>
        <v>0</v>
      </c>
      <c r="F74" s="154">
        <f>HLOOKUP(F1,概算表!$E$13:$DA$78,60,FALSE)</f>
        <v>0</v>
      </c>
      <c r="G74" s="154">
        <f>HLOOKUP(G1,概算表!$E$13:$DA$78,60,FALSE)</f>
        <v>232000</v>
      </c>
      <c r="H74" s="154">
        <f>HLOOKUP(H1,概算表!$E$13:$DA$78,60,FALSE)</f>
        <v>0</v>
      </c>
      <c r="I74" s="154">
        <f>HLOOKUP(I1,概算表!$E$13:$DA$78,60,FALSE)</f>
        <v>0</v>
      </c>
      <c r="J74" s="154">
        <f>HLOOKUP(J1,概算表!$E$13:$DA$78,60,FALSE)</f>
        <v>0</v>
      </c>
      <c r="K74" s="154">
        <f>HLOOKUP(K1,概算表!$E$13:$DA$78,60,FALSE)</f>
        <v>0</v>
      </c>
      <c r="L74" s="154">
        <f>HLOOKUP(L1,概算表!$E$13:$DA$78,60,FALSE)</f>
        <v>0</v>
      </c>
      <c r="M74" s="154">
        <f>HLOOKUP(M1,概算表!$E$13:$DA$78,60,FALSE)</f>
        <v>0</v>
      </c>
      <c r="N74" s="154">
        <f>HLOOKUP(N1,概算表!$E$13:$DA$78,60,FALSE)</f>
        <v>0</v>
      </c>
      <c r="O74" s="154">
        <f>HLOOKUP(O1,概算表!$E$13:$DA$78,60,FALSE)</f>
        <v>0</v>
      </c>
      <c r="P74" s="154">
        <f>HLOOKUP(P1,概算表!$E$13:$DA$78,60,FALSE)</f>
        <v>0</v>
      </c>
      <c r="Q74" s="154">
        <f>HLOOKUP(Q1,概算表!$E$13:$DA$78,60,FALSE)</f>
        <v>0</v>
      </c>
      <c r="R74" s="154">
        <f>HLOOKUP(R1,概算表!$E$13:$DA$78,60,FALSE)</f>
        <v>0</v>
      </c>
      <c r="S74" s="154">
        <f>HLOOKUP(S1,概算表!$E$13:$DA$78,60,FALSE)</f>
        <v>0</v>
      </c>
      <c r="T74" s="154">
        <f>HLOOKUP(T1,概算表!$E$13:$DA$78,60,FALSE)</f>
        <v>0</v>
      </c>
      <c r="U74" s="154">
        <f>HLOOKUP(U1,概算表!$E$13:$DA$78,60,FALSE)</f>
        <v>0</v>
      </c>
      <c r="V74" s="154">
        <f>HLOOKUP(V1,概算表!$E$13:$DA$78,60,FALSE)</f>
        <v>0</v>
      </c>
      <c r="W74" s="154">
        <f>HLOOKUP(W1,概算表!$E$13:$DA$78,60,FALSE)</f>
        <v>0</v>
      </c>
      <c r="X74" s="154">
        <f>HLOOKUP(X1,概算表!$E$13:$DA$78,60,FALSE)</f>
        <v>0</v>
      </c>
      <c r="Y74" s="154">
        <f>HLOOKUP(Y1,概算表!$E$13:$DA$78,60,FALSE)</f>
        <v>0</v>
      </c>
      <c r="Z74" s="154">
        <f>HLOOKUP(Z1,概算表!$E$13:$DA$78,60,FALSE)</f>
        <v>0</v>
      </c>
      <c r="AA74" s="154">
        <f>HLOOKUP(AA1,概算表!$E$13:$DA$78,60,FALSE)</f>
        <v>0</v>
      </c>
      <c r="AB74" s="154">
        <f>HLOOKUP(AB1,概算表!$E$13:$DA$78,60,FALSE)</f>
        <v>0</v>
      </c>
      <c r="AC74" s="154">
        <f>HLOOKUP(AC1,概算表!$E$13:$DA$78,60,FALSE)</f>
        <v>0</v>
      </c>
      <c r="AD74" s="154">
        <f>HLOOKUP(AD1,概算表!$E$13:$DA$78,60,FALSE)</f>
        <v>0</v>
      </c>
      <c r="AE74" s="154">
        <f>HLOOKUP(AE1,概算表!$E$13:$DA$78,60,FALSE)</f>
        <v>0</v>
      </c>
      <c r="AF74" s="154">
        <f>HLOOKUP(AF1,概算表!$E$13:$DA$78,60,FALSE)</f>
        <v>0</v>
      </c>
      <c r="AG74" s="154">
        <f>HLOOKUP(AG1,概算表!$E$13:$DA$78,60,FALSE)</f>
        <v>0</v>
      </c>
      <c r="AH74" s="154">
        <f>HLOOKUP(AH1,概算表!$E$13:$DA$78,60,FALSE)</f>
        <v>0</v>
      </c>
      <c r="AI74" s="154">
        <f>HLOOKUP(AI1,概算表!$E$13:$DA$78,60,FALSE)</f>
        <v>0</v>
      </c>
      <c r="AJ74" s="154">
        <f>HLOOKUP(AJ1,概算表!$E$13:$DA$78,60,FALSE)</f>
        <v>0</v>
      </c>
      <c r="AK74" s="154">
        <f>HLOOKUP(AK1,概算表!$E$13:$DA$78,60,FALSE)</f>
        <v>0</v>
      </c>
      <c r="AL74" s="154">
        <f>HLOOKUP(AL1,概算表!$E$13:$DA$78,60,FALSE)</f>
        <v>0</v>
      </c>
      <c r="AM74" s="154">
        <f>HLOOKUP(AM1,概算表!$E$13:$DA$78,60,FALSE)</f>
        <v>0</v>
      </c>
      <c r="AN74" s="154">
        <f>HLOOKUP(AN1,概算表!$E$13:$DA$78,60,FALSE)</f>
        <v>0</v>
      </c>
      <c r="AO74" s="154">
        <f>HLOOKUP(AO1,概算表!$E$13:$DA$78,60,FALSE)</f>
        <v>0</v>
      </c>
      <c r="AP74" s="154">
        <f>HLOOKUP(AP1,概算表!$E$13:$DA$78,60,FALSE)</f>
        <v>0</v>
      </c>
      <c r="AQ74" s="154">
        <f>HLOOKUP(AQ1,概算表!$E$13:$DA$78,60,FALSE)</f>
        <v>0</v>
      </c>
      <c r="AR74" s="154">
        <f>HLOOKUP(AR1,概算表!$E$13:$DA$78,60,FALSE)</f>
        <v>0</v>
      </c>
      <c r="AS74" s="154">
        <f>HLOOKUP(AS1,概算表!$E$13:$DA$78,60,FALSE)</f>
        <v>0</v>
      </c>
      <c r="AT74" s="154">
        <f>HLOOKUP(AT1,概算表!$E$13:$DA$78,60,FALSE)</f>
        <v>0</v>
      </c>
      <c r="AU74" s="154">
        <f>HLOOKUP(AU1,概算表!$E$13:$DA$78,60,FALSE)</f>
        <v>0</v>
      </c>
      <c r="AV74" s="154">
        <f>HLOOKUP(AV1,概算表!$E$13:$DA$78,60,FALSE)</f>
        <v>0</v>
      </c>
      <c r="AW74" s="154">
        <f>HLOOKUP(AW1,概算表!$E$13:$DA$78,60,FALSE)</f>
        <v>0</v>
      </c>
      <c r="AX74" s="154">
        <f>HLOOKUP(AX1,概算表!$E$13:$DA$78,60,FALSE)</f>
        <v>0</v>
      </c>
      <c r="AY74" s="154">
        <f>HLOOKUP(AY1,概算表!$E$13:$DA$78,60,FALSE)</f>
        <v>0</v>
      </c>
      <c r="AZ74" s="154">
        <f>HLOOKUP(AZ1,概算表!$E$13:$DA$78,60,FALSE)</f>
        <v>0</v>
      </c>
      <c r="BA74" s="154">
        <f>HLOOKUP(BA1,概算表!$E$13:$DA$78,60,FALSE)</f>
        <v>0</v>
      </c>
      <c r="BB74" s="154">
        <f>HLOOKUP(BB1,概算表!$E$13:$DA$78,60,FALSE)</f>
        <v>0</v>
      </c>
      <c r="BC74" s="154">
        <f>HLOOKUP(BC1,概算表!$E$13:$DA$78,60,FALSE)</f>
        <v>0</v>
      </c>
      <c r="BD74" s="154">
        <f>HLOOKUP(BD1,概算表!$E$13:$DA$78,60,FALSE)</f>
        <v>0</v>
      </c>
      <c r="BE74" s="154">
        <f>HLOOKUP(BE1,概算表!$E$13:$DA$78,60,FALSE)</f>
        <v>0</v>
      </c>
      <c r="BF74" s="154">
        <f>HLOOKUP(BF1,概算表!$E$13:$DA$78,60,FALSE)</f>
        <v>0</v>
      </c>
      <c r="BG74" s="154">
        <f>HLOOKUP(BG1,概算表!$E$13:$DA$78,60,FALSE)</f>
        <v>0</v>
      </c>
      <c r="BH74" s="154">
        <f>HLOOKUP(BH1,概算表!$E$13:$DA$78,60,FALSE)</f>
        <v>0</v>
      </c>
      <c r="BI74" s="154">
        <f>HLOOKUP(BI1,概算表!$E$13:$DA$78,60,FALSE)</f>
        <v>0</v>
      </c>
      <c r="BJ74" s="154">
        <f>HLOOKUP(BJ1,概算表!$E$13:$DA$78,60,FALSE)</f>
        <v>0</v>
      </c>
      <c r="BK74" s="154">
        <f>HLOOKUP(BK1,概算表!$E$13:$DA$78,60,FALSE)</f>
        <v>0</v>
      </c>
      <c r="BL74" s="154">
        <f>HLOOKUP(BL1,概算表!$E$13:$DA$78,60,FALSE)</f>
        <v>0</v>
      </c>
      <c r="BM74" s="154">
        <f>HLOOKUP(BM1,概算表!$E$13:$DA$78,60,FALSE)</f>
        <v>0</v>
      </c>
      <c r="BN74" s="154">
        <f>HLOOKUP(BN1,概算表!$E$13:$DA$78,60,FALSE)</f>
        <v>0</v>
      </c>
      <c r="BO74" s="154">
        <f>HLOOKUP(BO1,概算表!$E$13:$DA$78,60,FALSE)</f>
        <v>0</v>
      </c>
      <c r="BP74" s="154">
        <f>HLOOKUP(BP1,概算表!$E$13:$DA$78,60,FALSE)</f>
        <v>0</v>
      </c>
      <c r="BQ74" s="154">
        <f>HLOOKUP(BQ1,概算表!$E$13:$DA$78,60,FALSE)</f>
        <v>0</v>
      </c>
      <c r="BR74" s="154">
        <f>HLOOKUP(BR1,概算表!$E$13:$DA$78,60,FALSE)</f>
        <v>0</v>
      </c>
      <c r="BS74" s="154">
        <f>HLOOKUP(BS1,概算表!$E$13:$DA$78,60,FALSE)</f>
        <v>0</v>
      </c>
      <c r="BT74" s="154">
        <f>HLOOKUP(BT1,概算表!$E$13:$DA$78,60,FALSE)</f>
        <v>0</v>
      </c>
      <c r="BU74" s="154">
        <f>HLOOKUP(BU1,概算表!$E$13:$DA$78,60,FALSE)</f>
        <v>233000</v>
      </c>
      <c r="BV74" s="154">
        <f>HLOOKUP(BV1,概算表!$E$13:$DA$78,60,FALSE)</f>
        <v>0</v>
      </c>
      <c r="BW74" s="154">
        <f>HLOOKUP(BW1,概算表!$E$13:$DA$78,60,FALSE)</f>
        <v>0</v>
      </c>
      <c r="BX74" s="154">
        <f>HLOOKUP(BX1,概算表!$E$13:$DA$78,60,FALSE)</f>
        <v>0</v>
      </c>
      <c r="BY74" s="154">
        <f>HLOOKUP(BY1,概算表!$E$13:$DA$78,60,FALSE)</f>
        <v>0</v>
      </c>
      <c r="BZ74" s="154">
        <f>HLOOKUP(BZ1,概算表!$E$13:$DA$78,60,FALSE)</f>
        <v>0</v>
      </c>
      <c r="CA74" s="154">
        <f>HLOOKUP(CA1,概算表!$E$13:$DA$78,60,FALSE)</f>
        <v>0</v>
      </c>
      <c r="CB74" s="154">
        <f>HLOOKUP(CB1,概算表!$E$13:$DA$78,60,FALSE)</f>
        <v>0</v>
      </c>
      <c r="CC74" s="154">
        <f>HLOOKUP(CC1,概算表!$E$13:$DA$78,60,FALSE)</f>
        <v>0</v>
      </c>
      <c r="CD74" s="154">
        <f>HLOOKUP(CD1,概算表!$E$13:$DA$78,60,FALSE)</f>
        <v>0</v>
      </c>
      <c r="CE74" s="154">
        <f>HLOOKUP(CE1,概算表!$E$13:$DA$78,60,FALSE)</f>
        <v>0</v>
      </c>
      <c r="CF74" s="154">
        <f>HLOOKUP(CF1,概算表!$E$13:$DA$78,60,FALSE)</f>
        <v>132000</v>
      </c>
      <c r="CG74" s="154">
        <f>HLOOKUP(CG1,概算表!$E$13:$DA$78,60,FALSE)</f>
        <v>0</v>
      </c>
      <c r="CH74" s="154">
        <f>HLOOKUP(CH1,概算表!$E$13:$DA$78,60,FALSE)</f>
        <v>0</v>
      </c>
      <c r="CI74" s="154">
        <f>HLOOKUP(CI1,概算表!$E$13:$DA$78,60,FALSE)</f>
        <v>0</v>
      </c>
      <c r="CJ74" s="154">
        <f>HLOOKUP(CJ1,概算表!$E$13:$DA$78,60,FALSE)</f>
        <v>0</v>
      </c>
      <c r="CK74" s="154">
        <f>HLOOKUP(CK1,概算表!$E$13:$DA$78,60,FALSE)</f>
        <v>0</v>
      </c>
      <c r="CL74" s="154">
        <f>HLOOKUP(CL1,概算表!$E$13:$DA$78,60,FALSE)</f>
        <v>0</v>
      </c>
      <c r="CM74" s="154">
        <f>HLOOKUP(CM1,概算表!$E$13:$DA$78,60,FALSE)</f>
        <v>0</v>
      </c>
      <c r="CN74" s="154">
        <f>HLOOKUP(CN1,概算表!$E$13:$DA$78,60,FALSE)</f>
        <v>0</v>
      </c>
      <c r="CO74" s="154">
        <f>HLOOKUP(CO1,概算表!$E$13:$DA$78,60,FALSE)</f>
        <v>0</v>
      </c>
      <c r="CP74" s="154">
        <f>HLOOKUP(CP1,概算表!$E$13:$DA$78,60,FALSE)</f>
        <v>0</v>
      </c>
      <c r="CQ74" s="154">
        <f>HLOOKUP(CQ1,概算表!$E$13:$DA$78,60,FALSE)</f>
        <v>0</v>
      </c>
      <c r="CR74" s="154">
        <f>HLOOKUP(CR1,概算表!$E$13:$DA$78,60,FALSE)</f>
        <v>0</v>
      </c>
      <c r="CS74" s="154">
        <f>HLOOKUP(CS1,概算表!$E$13:$DA$78,60,FALSE)</f>
        <v>0</v>
      </c>
      <c r="CT74" s="154">
        <f>HLOOKUP(CT1,概算表!$E$13:$DA$78,60,FALSE)</f>
        <v>0</v>
      </c>
      <c r="CU74" s="154">
        <f>HLOOKUP(CU1,概算表!$E$13:$DA$78,60,FALSE)</f>
        <v>0</v>
      </c>
      <c r="CV74" s="154">
        <f>HLOOKUP(CV1,概算表!$E$13:$DA$78,60,FALSE)</f>
        <v>0</v>
      </c>
      <c r="CW74" s="154">
        <f>HLOOKUP(CW1,概算表!$E$13:$DA$78,60,FALSE)</f>
        <v>0</v>
      </c>
      <c r="CX74" s="154">
        <f>HLOOKUP(CX1,概算表!$E$13:$DA$78,60,FALSE)</f>
        <v>0</v>
      </c>
      <c r="CY74" s="154">
        <f>HLOOKUP(CY1,概算表!$E$13:$DA$78,60,FALSE)</f>
        <v>0</v>
      </c>
      <c r="CZ74" s="154">
        <f>HLOOKUP(CZ1,概算表!$E$13:$DA$78,60,FALSE)</f>
        <v>0</v>
      </c>
      <c r="DA74" s="154">
        <f>HLOOKUP(DA1,概算表!$E$13:$DA$78,60,FALSE)</f>
        <v>0</v>
      </c>
    </row>
    <row r="75" spans="1:105">
      <c r="A75" s="308"/>
      <c r="B75" s="27" t="s">
        <v>684</v>
      </c>
      <c r="C75" s="18">
        <v>163</v>
      </c>
      <c r="D75" s="266"/>
      <c r="E75" s="154">
        <f>HLOOKUP(E1,概算表!$E$13:$DA$78,61,FALSE)</f>
        <v>0</v>
      </c>
      <c r="F75" s="154">
        <f>HLOOKUP(F1,概算表!$E$13:$DA$78,61,FALSE)</f>
        <v>283000</v>
      </c>
      <c r="G75" s="154">
        <f>HLOOKUP(G1,概算表!$E$13:$DA$78,61,FALSE)</f>
        <v>0</v>
      </c>
      <c r="H75" s="154">
        <f>HLOOKUP(H1,概算表!$E$13:$DA$78,61,FALSE)</f>
        <v>0</v>
      </c>
      <c r="I75" s="154">
        <f>HLOOKUP(I1,概算表!$E$13:$DA$78,61,FALSE)</f>
        <v>0</v>
      </c>
      <c r="J75" s="154">
        <f>HLOOKUP(J1,概算表!$E$13:$DA$78,61,FALSE)</f>
        <v>134000</v>
      </c>
      <c r="K75" s="154">
        <f>HLOOKUP(K1,概算表!$E$13:$DA$78,61,FALSE)</f>
        <v>0</v>
      </c>
      <c r="L75" s="154">
        <f>HLOOKUP(L1,概算表!$E$13:$DA$78,61,FALSE)</f>
        <v>0</v>
      </c>
      <c r="M75" s="154">
        <f>HLOOKUP(M1,概算表!$E$13:$DA$78,61,FALSE)</f>
        <v>0</v>
      </c>
      <c r="N75" s="154">
        <f>HLOOKUP(N1,概算表!$E$13:$DA$78,61,FALSE)</f>
        <v>0</v>
      </c>
      <c r="O75" s="154">
        <f>HLOOKUP(O1,概算表!$E$13:$DA$78,61,FALSE)</f>
        <v>0</v>
      </c>
      <c r="P75" s="154">
        <f>HLOOKUP(P1,概算表!$E$13:$DA$78,61,FALSE)</f>
        <v>0</v>
      </c>
      <c r="Q75" s="154">
        <f>HLOOKUP(Q1,概算表!$E$13:$DA$78,61,FALSE)</f>
        <v>0</v>
      </c>
      <c r="R75" s="154">
        <f>HLOOKUP(R1,概算表!$E$13:$DA$78,61,FALSE)</f>
        <v>0</v>
      </c>
      <c r="S75" s="154">
        <f>HLOOKUP(S1,概算表!$E$13:$DA$78,61,FALSE)</f>
        <v>212000</v>
      </c>
      <c r="T75" s="154">
        <f>HLOOKUP(T1,概算表!$E$13:$DA$78,61,FALSE)</f>
        <v>505000</v>
      </c>
      <c r="U75" s="154">
        <f>HLOOKUP(U1,概算表!$E$13:$DA$78,61,FALSE)</f>
        <v>0</v>
      </c>
      <c r="V75" s="154">
        <f>HLOOKUP(V1,概算表!$E$13:$DA$78,61,FALSE)</f>
        <v>0</v>
      </c>
      <c r="W75" s="154">
        <f>HLOOKUP(W1,概算表!$E$13:$DA$78,61,FALSE)</f>
        <v>0</v>
      </c>
      <c r="X75" s="154">
        <f>HLOOKUP(X1,概算表!$E$13:$DA$78,61,FALSE)</f>
        <v>0</v>
      </c>
      <c r="Y75" s="154">
        <f>HLOOKUP(Y1,概算表!$E$13:$DA$78,61,FALSE)</f>
        <v>0</v>
      </c>
      <c r="Z75" s="154">
        <f>HLOOKUP(Z1,概算表!$E$13:$DA$78,61,FALSE)</f>
        <v>0</v>
      </c>
      <c r="AA75" s="154">
        <f>HLOOKUP(AA1,概算表!$E$13:$DA$78,61,FALSE)</f>
        <v>105000</v>
      </c>
      <c r="AB75" s="154">
        <f>HLOOKUP(AB1,概算表!$E$13:$DA$78,61,FALSE)</f>
        <v>0</v>
      </c>
      <c r="AC75" s="154">
        <f>HLOOKUP(AC1,概算表!$E$13:$DA$78,61,FALSE)</f>
        <v>0</v>
      </c>
      <c r="AD75" s="154">
        <f>HLOOKUP(AD1,概算表!$E$13:$DA$78,61,FALSE)</f>
        <v>0</v>
      </c>
      <c r="AE75" s="154">
        <f>HLOOKUP(AE1,概算表!$E$13:$DA$78,61,FALSE)</f>
        <v>0</v>
      </c>
      <c r="AF75" s="154">
        <f>HLOOKUP(AF1,概算表!$E$13:$DA$78,61,FALSE)</f>
        <v>750000</v>
      </c>
      <c r="AG75" s="154">
        <f>HLOOKUP(AG1,概算表!$E$13:$DA$78,61,FALSE)</f>
        <v>0</v>
      </c>
      <c r="AH75" s="154">
        <f>HLOOKUP(AH1,概算表!$E$13:$DA$78,61,FALSE)</f>
        <v>0</v>
      </c>
      <c r="AI75" s="154">
        <f>HLOOKUP(AI1,概算表!$E$13:$DA$78,61,FALSE)</f>
        <v>0</v>
      </c>
      <c r="AJ75" s="154">
        <f>HLOOKUP(AJ1,概算表!$E$13:$DA$78,61,FALSE)</f>
        <v>0</v>
      </c>
      <c r="AK75" s="154">
        <f>HLOOKUP(AK1,概算表!$E$13:$DA$78,61,FALSE)</f>
        <v>90000</v>
      </c>
      <c r="AL75" s="154">
        <f>HLOOKUP(AL1,概算表!$E$13:$DA$78,61,FALSE)</f>
        <v>0</v>
      </c>
      <c r="AM75" s="154">
        <f>HLOOKUP(AM1,概算表!$E$13:$DA$78,61,FALSE)</f>
        <v>0</v>
      </c>
      <c r="AN75" s="154">
        <f>HLOOKUP(AN1,概算表!$E$13:$DA$78,61,FALSE)</f>
        <v>0</v>
      </c>
      <c r="AO75" s="154">
        <f>HLOOKUP(AO1,概算表!$E$13:$DA$78,61,FALSE)</f>
        <v>84000</v>
      </c>
      <c r="AP75" s="154">
        <f>HLOOKUP(AP1,概算表!$E$13:$DA$78,61,FALSE)</f>
        <v>0</v>
      </c>
      <c r="AQ75" s="154">
        <f>HLOOKUP(AQ1,概算表!$E$13:$DA$78,61,FALSE)</f>
        <v>0</v>
      </c>
      <c r="AR75" s="154">
        <f>HLOOKUP(AR1,概算表!$E$13:$DA$78,61,FALSE)</f>
        <v>0</v>
      </c>
      <c r="AS75" s="154">
        <f>HLOOKUP(AS1,概算表!$E$13:$DA$78,61,FALSE)</f>
        <v>0</v>
      </c>
      <c r="AT75" s="154">
        <f>HLOOKUP(AT1,概算表!$E$13:$DA$78,61,FALSE)</f>
        <v>0</v>
      </c>
      <c r="AU75" s="154">
        <f>HLOOKUP(AU1,概算表!$E$13:$DA$78,61,FALSE)</f>
        <v>0</v>
      </c>
      <c r="AV75" s="154">
        <f>HLOOKUP(AV1,概算表!$E$13:$DA$78,61,FALSE)</f>
        <v>113000</v>
      </c>
      <c r="AW75" s="154">
        <f>HLOOKUP(AW1,概算表!$E$13:$DA$78,61,FALSE)</f>
        <v>0</v>
      </c>
      <c r="AX75" s="154">
        <f>HLOOKUP(AX1,概算表!$E$13:$DA$78,61,FALSE)</f>
        <v>0</v>
      </c>
      <c r="AY75" s="154">
        <f>HLOOKUP(AY1,概算表!$E$13:$DA$78,61,FALSE)</f>
        <v>0</v>
      </c>
      <c r="AZ75" s="154">
        <f>HLOOKUP(AZ1,概算表!$E$13:$DA$78,61,FALSE)</f>
        <v>250000</v>
      </c>
      <c r="BA75" s="154">
        <f>HLOOKUP(BA1,概算表!$E$13:$DA$78,61,FALSE)</f>
        <v>186000</v>
      </c>
      <c r="BB75" s="154">
        <f>HLOOKUP(BB1,概算表!$E$13:$DA$78,61,FALSE)</f>
        <v>0</v>
      </c>
      <c r="BC75" s="154">
        <f>HLOOKUP(BC1,概算表!$E$13:$DA$78,61,FALSE)</f>
        <v>0</v>
      </c>
      <c r="BD75" s="154">
        <f>HLOOKUP(BD1,概算表!$E$13:$DA$78,61,FALSE)</f>
        <v>0</v>
      </c>
      <c r="BE75" s="154">
        <f>HLOOKUP(BE1,概算表!$E$13:$DA$78,61,FALSE)</f>
        <v>0</v>
      </c>
      <c r="BF75" s="154">
        <f>HLOOKUP(BF1,概算表!$E$13:$DA$78,61,FALSE)</f>
        <v>0</v>
      </c>
      <c r="BG75" s="154">
        <f>HLOOKUP(BG1,概算表!$E$13:$DA$78,61,FALSE)</f>
        <v>456000</v>
      </c>
      <c r="BH75" s="154">
        <f>HLOOKUP(BH1,概算表!$E$13:$DA$78,61,FALSE)</f>
        <v>0</v>
      </c>
      <c r="BI75" s="154">
        <f>HLOOKUP(BI1,概算表!$E$13:$DA$78,61,FALSE)</f>
        <v>0</v>
      </c>
      <c r="BJ75" s="154">
        <f>HLOOKUP(BJ1,概算表!$E$13:$DA$78,61,FALSE)</f>
        <v>101000</v>
      </c>
      <c r="BK75" s="154">
        <f>HLOOKUP(BK1,概算表!$E$13:$DA$78,61,FALSE)</f>
        <v>0</v>
      </c>
      <c r="BL75" s="154">
        <f>HLOOKUP(BL1,概算表!$E$13:$DA$78,61,FALSE)</f>
        <v>0</v>
      </c>
      <c r="BM75" s="154">
        <f>HLOOKUP(BM1,概算表!$E$13:$DA$78,61,FALSE)</f>
        <v>0</v>
      </c>
      <c r="BN75" s="154">
        <f>HLOOKUP(BN1,概算表!$E$13:$DA$78,61,FALSE)</f>
        <v>49000</v>
      </c>
      <c r="BO75" s="154">
        <f>HLOOKUP(BO1,概算表!$E$13:$DA$78,61,FALSE)</f>
        <v>339000</v>
      </c>
      <c r="BP75" s="154">
        <f>HLOOKUP(BP1,概算表!$E$13:$DA$78,61,FALSE)</f>
        <v>0</v>
      </c>
      <c r="BQ75" s="154">
        <f>HLOOKUP(BQ1,概算表!$E$13:$DA$78,61,FALSE)</f>
        <v>276000</v>
      </c>
      <c r="BR75" s="154">
        <f>HLOOKUP(BR1,概算表!$E$13:$DA$78,61,FALSE)</f>
        <v>0</v>
      </c>
      <c r="BS75" s="154">
        <f>HLOOKUP(BS1,概算表!$E$13:$DA$78,61,FALSE)</f>
        <v>0</v>
      </c>
      <c r="BT75" s="154">
        <f>HLOOKUP(BT1,概算表!$E$13:$DA$78,61,FALSE)</f>
        <v>0</v>
      </c>
      <c r="BU75" s="154">
        <f>HLOOKUP(BU1,概算表!$E$13:$DA$78,61,FALSE)</f>
        <v>0</v>
      </c>
      <c r="BV75" s="154">
        <f>HLOOKUP(BV1,概算表!$E$13:$DA$78,61,FALSE)</f>
        <v>0</v>
      </c>
      <c r="BW75" s="154">
        <f>HLOOKUP(BW1,概算表!$E$13:$DA$78,61,FALSE)</f>
        <v>0</v>
      </c>
      <c r="BX75" s="154">
        <f>HLOOKUP(BX1,概算表!$E$13:$DA$78,61,FALSE)</f>
        <v>0</v>
      </c>
      <c r="BY75" s="154">
        <f>HLOOKUP(BY1,概算表!$E$13:$DA$78,61,FALSE)</f>
        <v>167000</v>
      </c>
      <c r="BZ75" s="154">
        <f>HLOOKUP(BZ1,概算表!$E$13:$DA$78,61,FALSE)</f>
        <v>0</v>
      </c>
      <c r="CA75" s="154">
        <f>HLOOKUP(CA1,概算表!$E$13:$DA$78,61,FALSE)</f>
        <v>0</v>
      </c>
      <c r="CB75" s="154">
        <f>HLOOKUP(CB1,概算表!$E$13:$DA$78,61,FALSE)</f>
        <v>0</v>
      </c>
      <c r="CC75" s="154">
        <f>HLOOKUP(CC1,概算表!$E$13:$DA$78,61,FALSE)</f>
        <v>133000</v>
      </c>
      <c r="CD75" s="154">
        <f>HLOOKUP(CD1,概算表!$E$13:$DA$78,61,FALSE)</f>
        <v>0</v>
      </c>
      <c r="CE75" s="154">
        <f>HLOOKUP(CE1,概算表!$E$13:$DA$78,61,FALSE)</f>
        <v>0</v>
      </c>
      <c r="CF75" s="154">
        <f>HLOOKUP(CF1,概算表!$E$13:$DA$78,61,FALSE)</f>
        <v>0</v>
      </c>
      <c r="CG75" s="154">
        <f>HLOOKUP(CG1,概算表!$E$13:$DA$78,61,FALSE)</f>
        <v>0</v>
      </c>
      <c r="CH75" s="154">
        <f>HLOOKUP(CH1,概算表!$E$13:$DA$78,61,FALSE)</f>
        <v>0</v>
      </c>
      <c r="CI75" s="154">
        <f>HLOOKUP(CI1,概算表!$E$13:$DA$78,61,FALSE)</f>
        <v>0</v>
      </c>
      <c r="CJ75" s="154">
        <f>HLOOKUP(CJ1,概算表!$E$13:$DA$78,61,FALSE)</f>
        <v>0</v>
      </c>
      <c r="CK75" s="154">
        <f>HLOOKUP(CK1,概算表!$E$13:$DA$78,61,FALSE)</f>
        <v>0</v>
      </c>
      <c r="CL75" s="154">
        <f>HLOOKUP(CL1,概算表!$E$13:$DA$78,61,FALSE)</f>
        <v>0</v>
      </c>
      <c r="CM75" s="154">
        <f>HLOOKUP(CM1,概算表!$E$13:$DA$78,61,FALSE)</f>
        <v>248000</v>
      </c>
      <c r="CN75" s="154">
        <f>HLOOKUP(CN1,概算表!$E$13:$DA$78,61,FALSE)</f>
        <v>0</v>
      </c>
      <c r="CO75" s="154">
        <f>HLOOKUP(CO1,概算表!$E$13:$DA$78,61,FALSE)</f>
        <v>0</v>
      </c>
      <c r="CP75" s="154">
        <f>HLOOKUP(CP1,概算表!$E$13:$DA$78,61,FALSE)</f>
        <v>0</v>
      </c>
      <c r="CQ75" s="154">
        <f>HLOOKUP(CQ1,概算表!$E$13:$DA$78,61,FALSE)</f>
        <v>0</v>
      </c>
      <c r="CR75" s="154">
        <f>HLOOKUP(CR1,概算表!$E$13:$DA$78,61,FALSE)</f>
        <v>0</v>
      </c>
      <c r="CS75" s="154">
        <f>HLOOKUP(CS1,概算表!$E$13:$DA$78,61,FALSE)</f>
        <v>181000</v>
      </c>
      <c r="CT75" s="154">
        <f>HLOOKUP(CT1,概算表!$E$13:$DA$78,61,FALSE)</f>
        <v>0</v>
      </c>
      <c r="CU75" s="154">
        <f>HLOOKUP(CU1,概算表!$E$13:$DA$78,61,FALSE)</f>
        <v>0</v>
      </c>
      <c r="CV75" s="154">
        <f>HLOOKUP(CV1,概算表!$E$13:$DA$78,61,FALSE)</f>
        <v>0</v>
      </c>
      <c r="CW75" s="154">
        <f>HLOOKUP(CW1,概算表!$E$13:$DA$78,61,FALSE)</f>
        <v>0</v>
      </c>
      <c r="CX75" s="154">
        <f>HLOOKUP(CX1,概算表!$E$13:$DA$78,61,FALSE)</f>
        <v>0</v>
      </c>
      <c r="CY75" s="154">
        <f>HLOOKUP(CY1,概算表!$E$13:$DA$78,61,FALSE)</f>
        <v>0</v>
      </c>
      <c r="CZ75" s="154">
        <f>HLOOKUP(CZ1,概算表!$E$13:$DA$78,61,FALSE)</f>
        <v>0</v>
      </c>
      <c r="DA75" s="154">
        <f>HLOOKUP(DA1,概算表!$E$13:$DA$78,61,FALSE)</f>
        <v>0</v>
      </c>
    </row>
    <row r="76" spans="1:105">
      <c r="A76" s="308"/>
      <c r="B76" s="27" t="s">
        <v>182</v>
      </c>
      <c r="C76" s="18">
        <v>163</v>
      </c>
      <c r="D76" s="266"/>
      <c r="E76" s="154">
        <f>HLOOKUP(E1,概算表!$E$13:$DA$78,62,FALSE)</f>
        <v>814000</v>
      </c>
      <c r="F76" s="154">
        <f>HLOOKUP(F1,概算表!$E$13:$DA$78,62,FALSE)</f>
        <v>2697000</v>
      </c>
      <c r="G76" s="154">
        <f>HLOOKUP(G1,概算表!$E$13:$DA$78,62,FALSE)</f>
        <v>1865000</v>
      </c>
      <c r="H76" s="154">
        <f>HLOOKUP(H1,概算表!$E$13:$DA$78,62,FALSE)</f>
        <v>200000</v>
      </c>
      <c r="I76" s="154">
        <f>HLOOKUP(I1,概算表!$E$13:$DA$78,62,FALSE)</f>
        <v>509000</v>
      </c>
      <c r="J76" s="154">
        <f>HLOOKUP(J1,概算表!$E$13:$DA$78,62,FALSE)</f>
        <v>442000</v>
      </c>
      <c r="K76" s="154">
        <f>HLOOKUP(K1,概算表!$E$13:$DA$78,62,FALSE)</f>
        <v>575000</v>
      </c>
      <c r="L76" s="154">
        <f>HLOOKUP(L1,概算表!$E$13:$DA$78,62,FALSE)</f>
        <v>246000</v>
      </c>
      <c r="M76" s="154">
        <f>HLOOKUP(M1,概算表!$E$13:$DA$78,62,FALSE)</f>
        <v>809000</v>
      </c>
      <c r="N76" s="154">
        <f>HLOOKUP(N1,概算表!$E$13:$DA$78,62,FALSE)</f>
        <v>0</v>
      </c>
      <c r="O76" s="154">
        <f>HLOOKUP(O1,概算表!$E$13:$DA$78,62,FALSE)</f>
        <v>1044000</v>
      </c>
      <c r="P76" s="154">
        <f>HLOOKUP(P1,概算表!$E$13:$DA$78,62,FALSE)</f>
        <v>0</v>
      </c>
      <c r="Q76" s="154">
        <f>HLOOKUP(Q1,概算表!$E$13:$DA$78,62,FALSE)</f>
        <v>0</v>
      </c>
      <c r="R76" s="154">
        <f>HLOOKUP(R1,概算表!$E$13:$DA$78,62,FALSE)</f>
        <v>916000</v>
      </c>
      <c r="S76" s="154">
        <f>HLOOKUP(S1,概算表!$E$13:$DA$78,62,FALSE)</f>
        <v>446000</v>
      </c>
      <c r="T76" s="154">
        <f>HLOOKUP(T1,概算表!$E$13:$DA$78,62,FALSE)</f>
        <v>0</v>
      </c>
      <c r="U76" s="154">
        <f>HLOOKUP(U1,概算表!$E$13:$DA$78,62,FALSE)</f>
        <v>1110000</v>
      </c>
      <c r="V76" s="154">
        <f>HLOOKUP(V1,概算表!$E$13:$DA$78,62,FALSE)</f>
        <v>1005000</v>
      </c>
      <c r="W76" s="154">
        <f>HLOOKUP(W1,概算表!$E$13:$DA$78,62,FALSE)</f>
        <v>828000</v>
      </c>
      <c r="X76" s="154">
        <f>HLOOKUP(X1,概算表!$E$13:$DA$78,62,FALSE)</f>
        <v>0</v>
      </c>
      <c r="Y76" s="154">
        <f>HLOOKUP(Y1,概算表!$E$13:$DA$78,62,FALSE)</f>
        <v>632000</v>
      </c>
      <c r="Z76" s="154">
        <f>HLOOKUP(Z1,概算表!$E$13:$DA$78,62,FALSE)</f>
        <v>518000</v>
      </c>
      <c r="AA76" s="154">
        <f>HLOOKUP(AA1,概算表!$E$13:$DA$78,62,FALSE)</f>
        <v>231000</v>
      </c>
      <c r="AB76" s="154">
        <f>HLOOKUP(AB1,概算表!$E$13:$DA$78,62,FALSE)</f>
        <v>734000</v>
      </c>
      <c r="AC76" s="154">
        <f>HLOOKUP(AC1,概算表!$E$13:$DA$78,62,FALSE)</f>
        <v>398000</v>
      </c>
      <c r="AD76" s="154">
        <f>HLOOKUP(AD1,概算表!$E$13:$DA$78,62,FALSE)</f>
        <v>0</v>
      </c>
      <c r="AE76" s="154">
        <f>HLOOKUP(AE1,概算表!$E$13:$DA$78,62,FALSE)</f>
        <v>457000</v>
      </c>
      <c r="AF76" s="154">
        <f>HLOOKUP(AF1,概算表!$E$13:$DA$78,62,FALSE)</f>
        <v>0</v>
      </c>
      <c r="AG76" s="154">
        <f>HLOOKUP(AG1,概算表!$E$13:$DA$78,62,FALSE)</f>
        <v>471000</v>
      </c>
      <c r="AH76" s="154">
        <f>HLOOKUP(AH1,概算表!$E$13:$DA$78,62,FALSE)</f>
        <v>504000</v>
      </c>
      <c r="AI76" s="154">
        <f>HLOOKUP(AI1,概算表!$E$13:$DA$78,62,FALSE)</f>
        <v>232000</v>
      </c>
      <c r="AJ76" s="154">
        <f>HLOOKUP(AJ1,概算表!$E$13:$DA$78,62,FALSE)</f>
        <v>545000</v>
      </c>
      <c r="AK76" s="154">
        <f>HLOOKUP(AK1,概算表!$E$13:$DA$78,62,FALSE)</f>
        <v>1062000</v>
      </c>
      <c r="AL76" s="154">
        <f>HLOOKUP(AL1,概算表!$E$13:$DA$78,62,FALSE)</f>
        <v>615000</v>
      </c>
      <c r="AM76" s="154">
        <f>HLOOKUP(AM1,概算表!$E$13:$DA$78,62,FALSE)</f>
        <v>131000</v>
      </c>
      <c r="AN76" s="154">
        <f>HLOOKUP(AN1,概算表!$E$13:$DA$78,62,FALSE)</f>
        <v>1087000</v>
      </c>
      <c r="AO76" s="154">
        <f>HLOOKUP(AO1,概算表!$E$13:$DA$78,62,FALSE)</f>
        <v>0</v>
      </c>
      <c r="AP76" s="154">
        <f>HLOOKUP(AP1,概算表!$E$13:$DA$78,62,FALSE)</f>
        <v>131000</v>
      </c>
      <c r="AQ76" s="154">
        <f>HLOOKUP(AQ1,概算表!$E$13:$DA$78,62,FALSE)</f>
        <v>421000</v>
      </c>
      <c r="AR76" s="154">
        <f>HLOOKUP(AR1,概算表!$E$13:$DA$78,62,FALSE)</f>
        <v>968000</v>
      </c>
      <c r="AS76" s="154">
        <f>HLOOKUP(AS1,概算表!$E$13:$DA$78,62,FALSE)</f>
        <v>551000</v>
      </c>
      <c r="AT76" s="154">
        <f>HLOOKUP(AT1,概算表!$E$13:$DA$78,62,FALSE)</f>
        <v>625000</v>
      </c>
      <c r="AU76" s="154">
        <f>HLOOKUP(AU1,概算表!$E$13:$DA$78,62,FALSE)</f>
        <v>0</v>
      </c>
      <c r="AV76" s="154">
        <f>HLOOKUP(AV1,概算表!$E$13:$DA$78,62,FALSE)</f>
        <v>276000</v>
      </c>
      <c r="AW76" s="154">
        <f>HLOOKUP(AW1,概算表!$E$13:$DA$78,62,FALSE)</f>
        <v>0</v>
      </c>
      <c r="AX76" s="154">
        <f>HLOOKUP(AX1,概算表!$E$13:$DA$78,62,FALSE)</f>
        <v>0</v>
      </c>
      <c r="AY76" s="154">
        <f>HLOOKUP(AY1,概算表!$E$13:$DA$78,62,FALSE)</f>
        <v>722000</v>
      </c>
      <c r="AZ76" s="154">
        <f>HLOOKUP(AZ1,概算表!$E$13:$DA$78,62,FALSE)</f>
        <v>0</v>
      </c>
      <c r="BA76" s="154">
        <f>HLOOKUP(BA1,概算表!$E$13:$DA$78,62,FALSE)</f>
        <v>0</v>
      </c>
      <c r="BB76" s="154">
        <f>HLOOKUP(BB1,概算表!$E$13:$DA$78,62,FALSE)</f>
        <v>0</v>
      </c>
      <c r="BC76" s="154">
        <f>HLOOKUP(BC1,概算表!$E$13:$DA$78,62,FALSE)</f>
        <v>0</v>
      </c>
      <c r="BD76" s="154">
        <f>HLOOKUP(BD1,概算表!$E$13:$DA$78,62,FALSE)</f>
        <v>0</v>
      </c>
      <c r="BE76" s="154">
        <f>HLOOKUP(BE1,概算表!$E$13:$DA$78,62,FALSE)</f>
        <v>346000</v>
      </c>
      <c r="BF76" s="154">
        <f>HLOOKUP(BF1,概算表!$E$13:$DA$78,62,FALSE)</f>
        <v>589000</v>
      </c>
      <c r="BG76" s="154">
        <f>HLOOKUP(BG1,概算表!$E$13:$DA$78,62,FALSE)</f>
        <v>0</v>
      </c>
      <c r="BH76" s="154">
        <f>HLOOKUP(BH1,概算表!$E$13:$DA$78,62,FALSE)</f>
        <v>129000</v>
      </c>
      <c r="BI76" s="154">
        <f>HLOOKUP(BI1,概算表!$E$13:$DA$78,62,FALSE)</f>
        <v>0</v>
      </c>
      <c r="BJ76" s="154">
        <f>HLOOKUP(BJ1,概算表!$E$13:$DA$78,62,FALSE)</f>
        <v>569000</v>
      </c>
      <c r="BK76" s="154">
        <f>HLOOKUP(BK1,概算表!$E$13:$DA$78,62,FALSE)</f>
        <v>0</v>
      </c>
      <c r="BL76" s="154">
        <f>HLOOKUP(BL1,概算表!$E$13:$DA$78,62,FALSE)</f>
        <v>0</v>
      </c>
      <c r="BM76" s="154">
        <f>HLOOKUP(BM1,概算表!$E$13:$DA$78,62,FALSE)</f>
        <v>0</v>
      </c>
      <c r="BN76" s="154">
        <f>HLOOKUP(BN1,概算表!$E$13:$DA$78,62,FALSE)</f>
        <v>276000</v>
      </c>
      <c r="BO76" s="154">
        <f>HLOOKUP(BO1,概算表!$E$13:$DA$78,62,FALSE)</f>
        <v>0</v>
      </c>
      <c r="BP76" s="154">
        <f>HLOOKUP(BP1,概算表!$E$13:$DA$78,62,FALSE)</f>
        <v>0</v>
      </c>
      <c r="BQ76" s="154">
        <f>HLOOKUP(BQ1,概算表!$E$13:$DA$78,62,FALSE)</f>
        <v>0</v>
      </c>
      <c r="BR76" s="154">
        <f>HLOOKUP(BR1,概算表!$E$13:$DA$78,62,FALSE)</f>
        <v>0</v>
      </c>
      <c r="BS76" s="154">
        <f>HLOOKUP(BS1,概算表!$E$13:$DA$78,62,FALSE)</f>
        <v>0</v>
      </c>
      <c r="BT76" s="154">
        <f>HLOOKUP(BT1,概算表!$E$13:$DA$78,62,FALSE)</f>
        <v>0</v>
      </c>
      <c r="BU76" s="154">
        <f>HLOOKUP(BU1,概算表!$E$13:$DA$78,62,FALSE)</f>
        <v>0</v>
      </c>
      <c r="BV76" s="154">
        <f>HLOOKUP(BV1,概算表!$E$13:$DA$78,62,FALSE)</f>
        <v>439000</v>
      </c>
      <c r="BW76" s="154">
        <f>HLOOKUP(BW1,概算表!$E$13:$DA$78,62,FALSE)</f>
        <v>0</v>
      </c>
      <c r="BX76" s="154">
        <f>HLOOKUP(BX1,概算表!$E$13:$DA$78,62,FALSE)</f>
        <v>0</v>
      </c>
      <c r="BY76" s="154">
        <f>HLOOKUP(BY1,概算表!$E$13:$DA$78,62,FALSE)</f>
        <v>634000</v>
      </c>
      <c r="BZ76" s="154">
        <f>HLOOKUP(BZ1,概算表!$E$13:$DA$78,62,FALSE)</f>
        <v>555000</v>
      </c>
      <c r="CA76" s="154">
        <f>HLOOKUP(CA1,概算表!$E$13:$DA$78,62,FALSE)</f>
        <v>426000</v>
      </c>
      <c r="CB76" s="154">
        <f>HLOOKUP(CB1,概算表!$E$13:$DA$78,62,FALSE)</f>
        <v>241000</v>
      </c>
      <c r="CC76" s="154">
        <f>HLOOKUP(CC1,概算表!$E$13:$DA$78,62,FALSE)</f>
        <v>0</v>
      </c>
      <c r="CD76" s="154">
        <f>HLOOKUP(CD1,概算表!$E$13:$DA$78,62,FALSE)</f>
        <v>116000</v>
      </c>
      <c r="CE76" s="154">
        <f>HLOOKUP(CE1,概算表!$E$13:$DA$78,62,FALSE)</f>
        <v>190000</v>
      </c>
      <c r="CF76" s="154">
        <f>HLOOKUP(CF1,概算表!$E$13:$DA$78,62,FALSE)</f>
        <v>865000</v>
      </c>
      <c r="CG76" s="154">
        <f>HLOOKUP(CG1,概算表!$E$13:$DA$78,62,FALSE)</f>
        <v>925000</v>
      </c>
      <c r="CH76" s="154">
        <f>HLOOKUP(CH1,概算表!$E$13:$DA$78,62,FALSE)</f>
        <v>0</v>
      </c>
      <c r="CI76" s="154">
        <f>HLOOKUP(CI1,概算表!$E$13:$DA$78,62,FALSE)</f>
        <v>0</v>
      </c>
      <c r="CJ76" s="154">
        <f>HLOOKUP(CJ1,概算表!$E$13:$DA$78,62,FALSE)</f>
        <v>0</v>
      </c>
      <c r="CK76" s="154">
        <f>HLOOKUP(CK1,概算表!$E$13:$DA$78,62,FALSE)</f>
        <v>0</v>
      </c>
      <c r="CL76" s="154">
        <f>HLOOKUP(CL1,概算表!$E$13:$DA$78,62,FALSE)</f>
        <v>273000</v>
      </c>
      <c r="CM76" s="154">
        <f>HLOOKUP(CM1,概算表!$E$13:$DA$78,62,FALSE)</f>
        <v>0</v>
      </c>
      <c r="CN76" s="154">
        <f>HLOOKUP(CN1,概算表!$E$13:$DA$78,62,FALSE)</f>
        <v>123000</v>
      </c>
      <c r="CO76" s="154">
        <f>HLOOKUP(CO1,概算表!$E$13:$DA$78,62,FALSE)</f>
        <v>511000</v>
      </c>
      <c r="CP76" s="154">
        <f>HLOOKUP(CP1,概算表!$E$13:$DA$78,62,FALSE)</f>
        <v>1474000</v>
      </c>
      <c r="CQ76" s="154">
        <f>HLOOKUP(CQ1,概算表!$E$13:$DA$78,62,FALSE)</f>
        <v>0</v>
      </c>
      <c r="CR76" s="154">
        <f>HLOOKUP(CR1,概算表!$E$13:$DA$78,62,FALSE)</f>
        <v>1079000</v>
      </c>
      <c r="CS76" s="154">
        <f>HLOOKUP(CS1,概算表!$E$13:$DA$78,62,FALSE)</f>
        <v>217000</v>
      </c>
      <c r="CT76" s="154">
        <f>HLOOKUP(CT1,概算表!$E$13:$DA$78,62,FALSE)</f>
        <v>659000</v>
      </c>
      <c r="CU76" s="154">
        <f>HLOOKUP(CU1,概算表!$E$13:$DA$78,62,FALSE)</f>
        <v>241000</v>
      </c>
      <c r="CV76" s="154">
        <f>HLOOKUP(CV1,概算表!$E$13:$DA$78,62,FALSE)</f>
        <v>466000</v>
      </c>
      <c r="CW76" s="154">
        <f>HLOOKUP(CW1,概算表!$E$13:$DA$78,62,FALSE)</f>
        <v>0</v>
      </c>
      <c r="CX76" s="154">
        <f>HLOOKUP(CX1,概算表!$E$13:$DA$78,62,FALSE)</f>
        <v>123000</v>
      </c>
      <c r="CY76" s="154">
        <f>HLOOKUP(CY1,概算表!$E$13:$DA$78,62,FALSE)</f>
        <v>0</v>
      </c>
      <c r="CZ76" s="154">
        <f>HLOOKUP(CZ1,概算表!$E$13:$DA$78,62,FALSE)</f>
        <v>0</v>
      </c>
      <c r="DA76" s="154">
        <f>HLOOKUP(DA1,概算表!$E$13:$DA$78,62,FALSE)</f>
        <v>0</v>
      </c>
    </row>
    <row r="77" spans="1:105">
      <c r="A77" s="308"/>
      <c r="B77" s="27" t="s">
        <v>184</v>
      </c>
      <c r="C77" s="18"/>
      <c r="D77" s="267">
        <f>SUM(E77:DA77)</f>
        <v>531569000</v>
      </c>
      <c r="E77" s="242">
        <f>HLOOKUP(E1,概算表!$E$13:$DA$78,63,FALSE)</f>
        <v>14146000</v>
      </c>
      <c r="F77" s="242">
        <f>HLOOKUP(F1,概算表!$E$13:$DA$78,63,FALSE)</f>
        <v>42353000</v>
      </c>
      <c r="G77" s="242">
        <f>HLOOKUP(G1,概算表!$E$13:$DA$78,63,FALSE)</f>
        <v>22385000</v>
      </c>
      <c r="H77" s="242">
        <f>HLOOKUP(H1,概算表!$E$13:$DA$78,63,FALSE)</f>
        <v>10133000</v>
      </c>
      <c r="I77" s="242">
        <f>HLOOKUP(I1,概算表!$E$13:$DA$78,63,FALSE)</f>
        <v>30374000</v>
      </c>
      <c r="J77" s="242">
        <f>HLOOKUP(J1,概算表!$E$13:$DA$78,63,FALSE)</f>
        <v>5951000</v>
      </c>
      <c r="K77" s="242">
        <f>HLOOKUP(K1,概算表!$E$13:$DA$78,63,FALSE)</f>
        <v>11248000</v>
      </c>
      <c r="L77" s="242">
        <f>HLOOKUP(L1,概算表!$E$13:$DA$78,63,FALSE)</f>
        <v>7360000</v>
      </c>
      <c r="M77" s="242">
        <f>HLOOKUP(M1,概算表!$E$13:$DA$78,63,FALSE)</f>
        <v>13186000</v>
      </c>
      <c r="N77" s="242">
        <f>HLOOKUP(N1,概算表!$E$13:$DA$78,63,FALSE)</f>
        <v>4546000</v>
      </c>
      <c r="O77" s="242">
        <f>HLOOKUP(O1,概算表!$E$13:$DA$78,63,FALSE)</f>
        <v>18762000</v>
      </c>
      <c r="P77" s="242">
        <f>HLOOKUP(P1,概算表!$E$13:$DA$78,63,FALSE)</f>
        <v>5581000</v>
      </c>
      <c r="Q77" s="242">
        <f>HLOOKUP(Q1,概算表!$E$13:$DA$78,63,FALSE)</f>
        <v>3271000</v>
      </c>
      <c r="R77" s="242">
        <f>HLOOKUP(R1,概算表!$E$13:$DA$78,63,FALSE)</f>
        <v>6118000</v>
      </c>
      <c r="S77" s="242">
        <f>HLOOKUP(S1,概算表!$E$13:$DA$78,63,FALSE)</f>
        <v>4551000</v>
      </c>
      <c r="T77" s="242">
        <f>HLOOKUP(T1,概算表!$E$13:$DA$78,63,FALSE)</f>
        <v>5107000</v>
      </c>
      <c r="U77" s="242">
        <f>HLOOKUP(U1,概算表!$E$13:$DA$78,63,FALSE)</f>
        <v>14113000</v>
      </c>
      <c r="V77" s="242">
        <f>HLOOKUP(V1,概算表!$E$13:$DA$78,63,FALSE)</f>
        <v>30097000</v>
      </c>
      <c r="W77" s="242">
        <f>HLOOKUP(W1,概算表!$E$13:$DA$78,63,FALSE)</f>
        <v>12971000</v>
      </c>
      <c r="X77" s="242">
        <f>HLOOKUP(X1,概算表!$E$13:$DA$78,63,FALSE)</f>
        <v>5222000</v>
      </c>
      <c r="Y77" s="242">
        <f>HLOOKUP(Y1,概算表!$E$13:$DA$78,63,FALSE)</f>
        <v>10417000</v>
      </c>
      <c r="Z77" s="242">
        <f>HLOOKUP(Z1,概算表!$E$13:$DA$78,63,FALSE)</f>
        <v>6194000</v>
      </c>
      <c r="AA77" s="242">
        <f>HLOOKUP(AA1,概算表!$E$13:$DA$78,63,FALSE)</f>
        <v>12165000</v>
      </c>
      <c r="AB77" s="242">
        <f>HLOOKUP(AB1,概算表!$E$13:$DA$78,63,FALSE)</f>
        <v>14185000</v>
      </c>
      <c r="AC77" s="242">
        <f>HLOOKUP(AC1,概算表!$E$13:$DA$78,63,FALSE)</f>
        <v>3288000</v>
      </c>
      <c r="AD77" s="242">
        <f>HLOOKUP(AD1,概算表!$E$13:$DA$78,63,FALSE)</f>
        <v>3837000</v>
      </c>
      <c r="AE77" s="242">
        <f>HLOOKUP(AE1,概算表!$E$13:$DA$78,63,FALSE)</f>
        <v>1328000</v>
      </c>
      <c r="AF77" s="242">
        <f>HLOOKUP(AF1,概算表!$E$13:$DA$78,63,FALSE)</f>
        <v>3560000</v>
      </c>
      <c r="AG77" s="242">
        <f>HLOOKUP(AG1,概算表!$E$13:$DA$78,63,FALSE)</f>
        <v>4135000</v>
      </c>
      <c r="AH77" s="242">
        <f>HLOOKUP(AH1,概算表!$E$13:$DA$78,63,FALSE)</f>
        <v>2881000</v>
      </c>
      <c r="AI77" s="242">
        <f>HLOOKUP(AI1,概算表!$E$13:$DA$78,63,FALSE)</f>
        <v>2045000</v>
      </c>
      <c r="AJ77" s="242">
        <f>HLOOKUP(AJ1,概算表!$E$13:$DA$78,63,FALSE)</f>
        <v>2923000</v>
      </c>
      <c r="AK77" s="242">
        <f>HLOOKUP(AK1,概算表!$E$13:$DA$78,63,FALSE)</f>
        <v>11429000</v>
      </c>
      <c r="AL77" s="242">
        <f>HLOOKUP(AL1,概算表!$E$13:$DA$78,63,FALSE)</f>
        <v>4917000</v>
      </c>
      <c r="AM77" s="242">
        <f>HLOOKUP(AM1,概算表!$E$13:$DA$78,63,FALSE)</f>
        <v>2616000</v>
      </c>
      <c r="AN77" s="242">
        <f>HLOOKUP(AN1,概算表!$E$13:$DA$78,63,FALSE)</f>
        <v>4402000</v>
      </c>
      <c r="AO77" s="242">
        <f>HLOOKUP(AO1,概算表!$E$13:$DA$78,63,FALSE)</f>
        <v>1336000</v>
      </c>
      <c r="AP77" s="242">
        <f>HLOOKUP(AP1,概算表!$E$13:$DA$78,63,FALSE)</f>
        <v>5886000</v>
      </c>
      <c r="AQ77" s="242">
        <f>HLOOKUP(AQ1,概算表!$E$13:$DA$78,63,FALSE)</f>
        <v>7154000</v>
      </c>
      <c r="AR77" s="242">
        <f>HLOOKUP(AR1,概算表!$E$13:$DA$78,63,FALSE)</f>
        <v>4661000</v>
      </c>
      <c r="AS77" s="242">
        <f>HLOOKUP(AS1,概算表!$E$13:$DA$78,63,FALSE)</f>
        <v>2342000</v>
      </c>
      <c r="AT77" s="242">
        <f>HLOOKUP(AT1,概算表!$E$13:$DA$78,63,FALSE)</f>
        <v>7455000</v>
      </c>
      <c r="AU77" s="242">
        <f>HLOOKUP(AU1,概算表!$E$13:$DA$78,63,FALSE)</f>
        <v>2688000</v>
      </c>
      <c r="AV77" s="242">
        <f>HLOOKUP(AV1,概算表!$E$13:$DA$78,63,FALSE)</f>
        <v>849000</v>
      </c>
      <c r="AW77" s="242">
        <f>HLOOKUP(AW1,概算表!$E$13:$DA$78,63,FALSE)</f>
        <v>512000</v>
      </c>
      <c r="AX77" s="242">
        <f>HLOOKUP(AX1,概算表!$E$13:$DA$78,63,FALSE)</f>
        <v>2862000</v>
      </c>
      <c r="AY77" s="242">
        <f>HLOOKUP(AY1,概算表!$E$13:$DA$78,63,FALSE)</f>
        <v>2094000</v>
      </c>
      <c r="AZ77" s="242">
        <f>HLOOKUP(AZ1,概算表!$E$13:$DA$78,63,FALSE)</f>
        <v>555000</v>
      </c>
      <c r="BA77" s="242">
        <f>HLOOKUP(BA1,概算表!$E$13:$DA$78,63,FALSE)</f>
        <v>1437000</v>
      </c>
      <c r="BB77" s="242">
        <f>HLOOKUP(BB1,概算表!$E$13:$DA$78,63,FALSE)</f>
        <v>727000</v>
      </c>
      <c r="BC77" s="242">
        <f>HLOOKUP(BC1,概算表!$E$13:$DA$78,63,FALSE)</f>
        <v>468000</v>
      </c>
      <c r="BD77" s="242">
        <f>HLOOKUP(BD1,概算表!$E$13:$DA$78,63,FALSE)</f>
        <v>1698000</v>
      </c>
      <c r="BE77" s="242">
        <f>HLOOKUP(BE1,概算表!$E$13:$DA$78,63,FALSE)</f>
        <v>10544000</v>
      </c>
      <c r="BF77" s="242">
        <f>HLOOKUP(BF1,概算表!$E$13:$DA$78,63,FALSE)</f>
        <v>2091000</v>
      </c>
      <c r="BG77" s="242">
        <f>HLOOKUP(BG1,概算表!$E$13:$DA$78,63,FALSE)</f>
        <v>3455000</v>
      </c>
      <c r="BH77" s="242">
        <f>HLOOKUP(BH1,概算表!$E$13:$DA$78,63,FALSE)</f>
        <v>1305000</v>
      </c>
      <c r="BI77" s="242">
        <f>HLOOKUP(BI1,概算表!$E$13:$DA$78,63,FALSE)</f>
        <v>1886000</v>
      </c>
      <c r="BJ77" s="242">
        <f>HLOOKUP(BJ1,概算表!$E$13:$DA$78,63,FALSE)</f>
        <v>1191000</v>
      </c>
      <c r="BK77" s="242">
        <f>HLOOKUP(BK1,概算表!$E$13:$DA$78,63,FALSE)</f>
        <v>1076000</v>
      </c>
      <c r="BL77" s="242">
        <f>HLOOKUP(BL1,概算表!$E$13:$DA$78,63,FALSE)</f>
        <v>5490000</v>
      </c>
      <c r="BM77" s="242">
        <f>HLOOKUP(BM1,概算表!$E$13:$DA$78,63,FALSE)</f>
        <v>2020000</v>
      </c>
      <c r="BN77" s="242">
        <f>HLOOKUP(BN1,概算表!$E$13:$DA$78,63,FALSE)</f>
        <v>1131000</v>
      </c>
      <c r="BO77" s="242">
        <f>HLOOKUP(BO1,概算表!$E$13:$DA$78,63,FALSE)</f>
        <v>473000</v>
      </c>
      <c r="BP77" s="242">
        <f>HLOOKUP(BP1,概算表!$E$13:$DA$78,63,FALSE)</f>
        <v>0</v>
      </c>
      <c r="BQ77" s="242">
        <f>HLOOKUP(BQ1,概算表!$E$13:$DA$78,63,FALSE)</f>
        <v>1937000</v>
      </c>
      <c r="BR77" s="242">
        <f>HLOOKUP(BR1,概算表!$E$13:$DA$78,63,FALSE)</f>
        <v>1853000</v>
      </c>
      <c r="BS77" s="242">
        <f>HLOOKUP(BS1,概算表!$E$13:$DA$78,63,FALSE)</f>
        <v>1311000</v>
      </c>
      <c r="BT77" s="242">
        <f>HLOOKUP(BT1,概算表!$E$13:$DA$78,63,FALSE)</f>
        <v>1650000</v>
      </c>
      <c r="BU77" s="242">
        <f>HLOOKUP(BU1,概算表!$E$13:$DA$78,63,FALSE)</f>
        <v>772000</v>
      </c>
      <c r="BV77" s="242">
        <f>HLOOKUP(BV1,概算表!$E$13:$DA$78,63,FALSE)</f>
        <v>1745000</v>
      </c>
      <c r="BW77" s="242">
        <f>HLOOKUP(BW1,概算表!$E$13:$DA$78,63,FALSE)</f>
        <v>477000</v>
      </c>
      <c r="BX77" s="242">
        <f>HLOOKUP(BX1,概算表!$E$13:$DA$78,63,FALSE)</f>
        <v>1158000</v>
      </c>
      <c r="BY77" s="242">
        <f>HLOOKUP(BY1,概算表!$E$13:$DA$78,63,FALSE)</f>
        <v>4591000</v>
      </c>
      <c r="BZ77" s="242">
        <f>HLOOKUP(BZ1,概算表!$E$13:$DA$78,63,FALSE)</f>
        <v>4032000</v>
      </c>
      <c r="CA77" s="242">
        <f>HLOOKUP(CA1,概算表!$E$13:$DA$78,63,FALSE)</f>
        <v>2163000</v>
      </c>
      <c r="CB77" s="242">
        <f>HLOOKUP(CB1,概算表!$E$13:$DA$78,63,FALSE)</f>
        <v>3014000</v>
      </c>
      <c r="CC77" s="242">
        <f>HLOOKUP(CC1,概算表!$E$13:$DA$78,63,FALSE)</f>
        <v>3671000</v>
      </c>
      <c r="CD77" s="242">
        <f>HLOOKUP(CD1,概算表!$E$13:$DA$78,63,FALSE)</f>
        <v>7050000</v>
      </c>
      <c r="CE77" s="242">
        <f>HLOOKUP(CE1,概算表!$E$13:$DA$78,63,FALSE)</f>
        <v>1196000</v>
      </c>
      <c r="CF77" s="242">
        <f>HLOOKUP(CF1,概算表!$E$13:$DA$78,63,FALSE)</f>
        <v>4671000</v>
      </c>
      <c r="CG77" s="242">
        <f>HLOOKUP(CG1,概算表!$E$13:$DA$78,63,FALSE)</f>
        <v>4819000</v>
      </c>
      <c r="CH77" s="242">
        <f>HLOOKUP(CH1,概算表!$E$13:$DA$78,63,FALSE)</f>
        <v>3042000</v>
      </c>
      <c r="CI77" s="242">
        <f>HLOOKUP(CI1,概算表!$E$13:$DA$78,63,FALSE)</f>
        <v>5492000</v>
      </c>
      <c r="CJ77" s="242">
        <f>HLOOKUP(CJ1,概算表!$E$13:$DA$78,63,FALSE)</f>
        <v>2374000</v>
      </c>
      <c r="CK77" s="242">
        <f>HLOOKUP(CK1,概算表!$E$13:$DA$78,63,FALSE)</f>
        <v>2836000</v>
      </c>
      <c r="CL77" s="242">
        <f>HLOOKUP(CL1,概算表!$E$13:$DA$78,63,FALSE)</f>
        <v>2439000</v>
      </c>
      <c r="CM77" s="242">
        <f>HLOOKUP(CM1,概算表!$E$13:$DA$78,63,FALSE)</f>
        <v>2321000</v>
      </c>
      <c r="CN77" s="242">
        <f>HLOOKUP(CN1,概算表!$E$13:$DA$78,63,FALSE)</f>
        <v>4185000</v>
      </c>
      <c r="CO77" s="242">
        <f>HLOOKUP(CO1,概算表!$E$13:$DA$78,63,FALSE)</f>
        <v>3740000</v>
      </c>
      <c r="CP77" s="242">
        <f>HLOOKUP(CP1,概算表!$E$13:$DA$78,63,FALSE)</f>
        <v>3780000</v>
      </c>
      <c r="CQ77" s="242">
        <f>HLOOKUP(CQ1,概算表!$E$13:$DA$78,63,FALSE)</f>
        <v>791000</v>
      </c>
      <c r="CR77" s="242">
        <f>HLOOKUP(CR1,概算表!$E$13:$DA$78,63,FALSE)</f>
        <v>4050000</v>
      </c>
      <c r="CS77" s="242">
        <f>HLOOKUP(CS1,概算表!$E$13:$DA$78,63,FALSE)</f>
        <v>3376000</v>
      </c>
      <c r="CT77" s="242">
        <f>HLOOKUP(CT1,概算表!$E$13:$DA$78,63,FALSE)</f>
        <v>3710000</v>
      </c>
      <c r="CU77" s="242">
        <f>HLOOKUP(CU1,概算表!$E$13:$DA$78,63,FALSE)</f>
        <v>3001000</v>
      </c>
      <c r="CV77" s="242">
        <f>HLOOKUP(CV1,概算表!$E$13:$DA$78,63,FALSE)</f>
        <v>1459000</v>
      </c>
      <c r="CW77" s="242">
        <f>HLOOKUP(CW1,概算表!$E$13:$DA$78,63,FALSE)</f>
        <v>913000</v>
      </c>
      <c r="CX77" s="242">
        <f>HLOOKUP(CX1,概算表!$E$13:$DA$78,63,FALSE)</f>
        <v>2088000</v>
      </c>
      <c r="CY77" s="242">
        <f>HLOOKUP(CY1,概算表!$E$13:$DA$78,63,FALSE)</f>
        <v>505000</v>
      </c>
      <c r="CZ77" s="242">
        <f>HLOOKUP(CZ1,概算表!$E$13:$DA$78,63,FALSE)</f>
        <v>4006000</v>
      </c>
      <c r="DA77" s="242">
        <f>HLOOKUP(DA1,概算表!$E$13:$DA$78,63,FALSE)</f>
        <v>168000</v>
      </c>
    </row>
    <row r="78" spans="1:105" ht="37.5" customHeight="1">
      <c r="A78" s="360" t="s">
        <v>950</v>
      </c>
      <c r="B78" s="361"/>
      <c r="C78" s="362"/>
      <c r="D78" s="268">
        <f>SUM(E78:DA78)</f>
        <v>3284231000</v>
      </c>
      <c r="E78" s="242">
        <f>E77+E71</f>
        <v>49800000</v>
      </c>
      <c r="F78" s="242">
        <f>F77+F71</f>
        <v>206070000</v>
      </c>
      <c r="G78" s="242">
        <f t="shared" ref="G78:BR78" si="76">G77+G71</f>
        <v>87027000</v>
      </c>
      <c r="H78" s="242">
        <f t="shared" si="76"/>
        <v>58017000</v>
      </c>
      <c r="I78" s="242">
        <f t="shared" si="76"/>
        <v>121808000</v>
      </c>
      <c r="J78" s="242">
        <f t="shared" si="76"/>
        <v>25918000</v>
      </c>
      <c r="K78" s="242">
        <f t="shared" si="76"/>
        <v>30576000</v>
      </c>
      <c r="L78" s="242">
        <f t="shared" si="76"/>
        <v>51388000</v>
      </c>
      <c r="M78" s="242">
        <f t="shared" si="76"/>
        <v>68225000</v>
      </c>
      <c r="N78" s="242">
        <f t="shared" si="76"/>
        <v>25386000</v>
      </c>
      <c r="O78" s="242">
        <f t="shared" si="76"/>
        <v>84224000</v>
      </c>
      <c r="P78" s="242">
        <f t="shared" si="76"/>
        <v>25727000</v>
      </c>
      <c r="Q78" s="242">
        <f t="shared" si="76"/>
        <v>42912000</v>
      </c>
      <c r="R78" s="242">
        <f t="shared" si="76"/>
        <v>68528000</v>
      </c>
      <c r="S78" s="242">
        <f t="shared" si="76"/>
        <v>25737000</v>
      </c>
      <c r="T78" s="242">
        <f t="shared" si="76"/>
        <v>24028000</v>
      </c>
      <c r="U78" s="242">
        <f t="shared" si="76"/>
        <v>52472000</v>
      </c>
      <c r="V78" s="242">
        <f t="shared" si="76"/>
        <v>135326000</v>
      </c>
      <c r="W78" s="242">
        <f t="shared" si="76"/>
        <v>97438000</v>
      </c>
      <c r="X78" s="242">
        <f t="shared" si="76"/>
        <v>27584000</v>
      </c>
      <c r="Y78" s="242">
        <f t="shared" si="76"/>
        <v>50989000</v>
      </c>
      <c r="Z78" s="242">
        <f t="shared" si="76"/>
        <v>27249000</v>
      </c>
      <c r="AA78" s="242">
        <f t="shared" si="76"/>
        <v>52601000</v>
      </c>
      <c r="AB78" s="242">
        <f t="shared" si="76"/>
        <v>60797000</v>
      </c>
      <c r="AC78" s="242">
        <f t="shared" si="76"/>
        <v>22724000</v>
      </c>
      <c r="AD78" s="242">
        <f t="shared" si="76"/>
        <v>29084000</v>
      </c>
      <c r="AE78" s="242">
        <f t="shared" si="76"/>
        <v>20151000</v>
      </c>
      <c r="AF78" s="242">
        <f t="shared" si="76"/>
        <v>23087000</v>
      </c>
      <c r="AG78" s="242">
        <f t="shared" si="76"/>
        <v>25402000</v>
      </c>
      <c r="AH78" s="242">
        <f t="shared" si="76"/>
        <v>18918000</v>
      </c>
      <c r="AI78" s="242">
        <f t="shared" si="76"/>
        <v>20881000</v>
      </c>
      <c r="AJ78" s="242">
        <f t="shared" si="76"/>
        <v>18409000</v>
      </c>
      <c r="AK78" s="242">
        <f t="shared" si="76"/>
        <v>44211000</v>
      </c>
      <c r="AL78" s="242">
        <f t="shared" si="76"/>
        <v>23339000</v>
      </c>
      <c r="AM78" s="242">
        <f t="shared" si="76"/>
        <v>18515000</v>
      </c>
      <c r="AN78" s="242">
        <f t="shared" si="76"/>
        <v>24450000</v>
      </c>
      <c r="AO78" s="242">
        <f t="shared" si="76"/>
        <v>18536000</v>
      </c>
      <c r="AP78" s="242">
        <f t="shared" si="76"/>
        <v>25523000</v>
      </c>
      <c r="AQ78" s="242">
        <f t="shared" si="76"/>
        <v>32626000</v>
      </c>
      <c r="AR78" s="242">
        <f t="shared" si="76"/>
        <v>25147000</v>
      </c>
      <c r="AS78" s="242">
        <f t="shared" si="76"/>
        <v>24306000</v>
      </c>
      <c r="AT78" s="242">
        <f t="shared" si="76"/>
        <v>46102000</v>
      </c>
      <c r="AU78" s="242">
        <f t="shared" si="76"/>
        <v>19205000</v>
      </c>
      <c r="AV78" s="242">
        <f t="shared" si="76"/>
        <v>13236000</v>
      </c>
      <c r="AW78" s="242">
        <f t="shared" si="76"/>
        <v>13554000</v>
      </c>
      <c r="AX78" s="242">
        <f t="shared" si="76"/>
        <v>20123000</v>
      </c>
      <c r="AY78" s="242">
        <f t="shared" si="76"/>
        <v>21361000</v>
      </c>
      <c r="AZ78" s="242">
        <f t="shared" si="76"/>
        <v>17686000</v>
      </c>
      <c r="BA78" s="242">
        <f t="shared" si="76"/>
        <v>20300000</v>
      </c>
      <c r="BB78" s="242">
        <f t="shared" si="76"/>
        <v>13807000</v>
      </c>
      <c r="BC78" s="242">
        <f t="shared" si="76"/>
        <v>15437000</v>
      </c>
      <c r="BD78" s="242">
        <f t="shared" si="76"/>
        <v>16894000</v>
      </c>
      <c r="BE78" s="242">
        <f t="shared" si="76"/>
        <v>69723000</v>
      </c>
      <c r="BF78" s="242">
        <f t="shared" si="76"/>
        <v>21336000</v>
      </c>
      <c r="BG78" s="242">
        <f t="shared" si="76"/>
        <v>20580000</v>
      </c>
      <c r="BH78" s="242">
        <f t="shared" si="76"/>
        <v>14949000</v>
      </c>
      <c r="BI78" s="242">
        <f t="shared" si="76"/>
        <v>16640000</v>
      </c>
      <c r="BJ78" s="242">
        <f t="shared" si="76"/>
        <v>16728000</v>
      </c>
      <c r="BK78" s="242">
        <f t="shared" si="76"/>
        <v>14281000</v>
      </c>
      <c r="BL78" s="242">
        <f t="shared" si="76"/>
        <v>47432000</v>
      </c>
      <c r="BM78" s="242">
        <f t="shared" si="76"/>
        <v>16093000</v>
      </c>
      <c r="BN78" s="242">
        <f t="shared" si="76"/>
        <v>18519000</v>
      </c>
      <c r="BO78" s="242">
        <f t="shared" si="76"/>
        <v>19932000</v>
      </c>
      <c r="BP78" s="242">
        <f t="shared" si="76"/>
        <v>17166000</v>
      </c>
      <c r="BQ78" s="242">
        <f t="shared" si="76"/>
        <v>23969000</v>
      </c>
      <c r="BR78" s="242">
        <f t="shared" si="76"/>
        <v>16093000</v>
      </c>
      <c r="BS78" s="242">
        <f t="shared" ref="BS78:CK78" si="77">BS77+BS71</f>
        <v>15857000</v>
      </c>
      <c r="BT78" s="242">
        <f t="shared" si="77"/>
        <v>18410000</v>
      </c>
      <c r="BU78" s="242">
        <f t="shared" si="77"/>
        <v>16999000</v>
      </c>
      <c r="BV78" s="242">
        <f t="shared" si="77"/>
        <v>18719000</v>
      </c>
      <c r="BW78" s="242">
        <f t="shared" si="77"/>
        <v>16387000</v>
      </c>
      <c r="BX78" s="242">
        <f t="shared" si="77"/>
        <v>16217000</v>
      </c>
      <c r="BY78" s="242">
        <f t="shared" si="77"/>
        <v>28398000</v>
      </c>
      <c r="BZ78" s="242">
        <f t="shared" si="77"/>
        <v>25568000</v>
      </c>
      <c r="CA78" s="242">
        <f t="shared" si="77"/>
        <v>23724000</v>
      </c>
      <c r="CB78" s="242">
        <f t="shared" si="77"/>
        <v>20373000</v>
      </c>
      <c r="CC78" s="242">
        <f t="shared" si="77"/>
        <v>24858000</v>
      </c>
      <c r="CD78" s="242">
        <f t="shared" si="77"/>
        <v>28555000</v>
      </c>
      <c r="CE78" s="242">
        <f t="shared" si="77"/>
        <v>24117000</v>
      </c>
      <c r="CF78" s="242">
        <f t="shared" si="77"/>
        <v>27225000</v>
      </c>
      <c r="CG78" s="242">
        <f t="shared" si="77"/>
        <v>24773000</v>
      </c>
      <c r="CH78" s="242">
        <f t="shared" si="77"/>
        <v>23608000</v>
      </c>
      <c r="CI78" s="242">
        <f t="shared" si="77"/>
        <v>25328000</v>
      </c>
      <c r="CJ78" s="242">
        <f t="shared" si="77"/>
        <v>26767000</v>
      </c>
      <c r="CK78" s="242">
        <f t="shared" si="77"/>
        <v>24156000</v>
      </c>
      <c r="CL78" s="242">
        <f t="shared" ref="CL78" si="78">CL77+CL71</f>
        <v>25810000</v>
      </c>
      <c r="CM78" s="242">
        <f t="shared" ref="CM78" si="79">CM77+CM71</f>
        <v>19890000</v>
      </c>
      <c r="CN78" s="242">
        <f t="shared" ref="CN78" si="80">CN77+CN71</f>
        <v>25240000</v>
      </c>
      <c r="CO78" s="242">
        <f t="shared" ref="CO78" si="81">CO77+CO71</f>
        <v>26817000</v>
      </c>
      <c r="CP78" s="242">
        <f t="shared" ref="CP78" si="82">CP77+CP71</f>
        <v>25655000</v>
      </c>
      <c r="CQ78" s="242">
        <f t="shared" ref="CQ78" si="83">CQ77+CQ71</f>
        <v>18491000</v>
      </c>
      <c r="CR78" s="242">
        <f t="shared" ref="CR78" si="84">CR77+CR71</f>
        <v>24778000</v>
      </c>
      <c r="CS78" s="242">
        <f t="shared" ref="CS78" si="85">CS77+CS71</f>
        <v>21734000</v>
      </c>
      <c r="CT78" s="242">
        <f t="shared" ref="CT78" si="86">CT77+CT71</f>
        <v>23343000</v>
      </c>
      <c r="CU78" s="242">
        <f t="shared" ref="CU78" si="87">CU77+CU71</f>
        <v>22435000</v>
      </c>
      <c r="CV78" s="242">
        <f t="shared" ref="CV78" si="88">CV77+CV71</f>
        <v>19164000</v>
      </c>
      <c r="CW78" s="242">
        <f t="shared" ref="CW78" si="89">CW77+CW71</f>
        <v>15286000</v>
      </c>
      <c r="CX78" s="242">
        <f t="shared" ref="CX78" si="90">CX77+CX71</f>
        <v>19171000</v>
      </c>
      <c r="CY78" s="242">
        <f t="shared" ref="CY78" si="91">CY77+CY71</f>
        <v>15316000</v>
      </c>
      <c r="CZ78" s="242">
        <f t="shared" ref="CZ78" si="92">CZ77+CZ71</f>
        <v>67160000</v>
      </c>
      <c r="DA78" s="242">
        <f t="shared" ref="DA78" si="93">DA77+DA71</f>
        <v>17620000</v>
      </c>
    </row>
    <row r="79" spans="1:105" ht="16.5" customHeight="1">
      <c r="A79" s="309" t="s">
        <v>183</v>
      </c>
      <c r="B79" s="32" t="s">
        <v>388</v>
      </c>
      <c r="C79" s="28"/>
      <c r="D79" s="269">
        <f t="shared" ref="D79:D83" si="94">SUM(E79:DA79)</f>
        <v>589000</v>
      </c>
      <c r="E79" s="242">
        <f>(HLOOKUP(E1,'場租收支對列及移用留存數-轉'!3:9,7,FALSE)+HLOOKUP(E1,'場租收支對列及移用留存數-轉'!14:20,4,FALSE))*1000</f>
        <v>0</v>
      </c>
      <c r="F79" s="242">
        <f>(HLOOKUP(F1,'場租收支對列及移用留存數-轉'!3:9,7,FALSE)+HLOOKUP(F1,'場租收支對列及移用留存數-轉'!14:20,4,FALSE))*1000</f>
        <v>0</v>
      </c>
      <c r="G79" s="242">
        <f>(HLOOKUP(G1,'場租收支對列及移用留存數-轉'!3:9,7,FALSE)+HLOOKUP(G1,'場租收支對列及移用留存數-轉'!14:20,4,FALSE))*1000</f>
        <v>0</v>
      </c>
      <c r="H79" s="242">
        <f>(HLOOKUP(H1,'場租收支對列及移用留存數-轉'!3:9,7,FALSE)+HLOOKUP(H1,'場租收支對列及移用留存數-轉'!14:20,4,FALSE))*1000</f>
        <v>0</v>
      </c>
      <c r="I79" s="242">
        <f>(HLOOKUP(I1,'場租收支對列及移用留存數-轉'!3:9,7,FALSE)+HLOOKUP(I1,'場租收支對列及移用留存數-轉'!14:20,4,FALSE))*1000</f>
        <v>0</v>
      </c>
      <c r="J79" s="242">
        <f>(HLOOKUP(J1,'場租收支對列及移用留存數-轉'!3:9,7,FALSE)+HLOOKUP(J1,'場租收支對列及移用留存數-轉'!14:20,4,FALSE))*1000</f>
        <v>0</v>
      </c>
      <c r="K79" s="242">
        <f>(HLOOKUP(K1,'場租收支對列及移用留存數-轉'!3:9,7,FALSE)+HLOOKUP(K1,'場租收支對列及移用留存數-轉'!14:20,4,FALSE))*1000</f>
        <v>0</v>
      </c>
      <c r="L79" s="242">
        <f>(HLOOKUP(L1,'場租收支對列及移用留存數-轉'!3:9,7,FALSE)+HLOOKUP(L1,'場租收支對列及移用留存數-轉'!14:20,4,FALSE))*1000</f>
        <v>0</v>
      </c>
      <c r="M79" s="242">
        <f>(HLOOKUP(M1,'場租收支對列及移用留存數-轉'!3:9,7,FALSE)+HLOOKUP(M1,'場租收支對列及移用留存數-轉'!14:20,4,FALSE))*1000</f>
        <v>0</v>
      </c>
      <c r="N79" s="242">
        <f>(HLOOKUP(N1,'場租收支對列及移用留存數-轉'!3:9,7,FALSE)+HLOOKUP(N1,'場租收支對列及移用留存數-轉'!14:20,4,FALSE))*1000</f>
        <v>0</v>
      </c>
      <c r="O79" s="242">
        <f>(HLOOKUP(O1,'場租收支對列及移用留存數-轉'!3:9,7,FALSE)+HLOOKUP(O1,'場租收支對列及移用留存數-轉'!14:20,4,FALSE))*1000</f>
        <v>0</v>
      </c>
      <c r="P79" s="242">
        <f>(HLOOKUP(P1,'場租收支對列及移用留存數-轉'!3:9,7,FALSE)+HLOOKUP(P1,'場租收支對列及移用留存數-轉'!14:20,4,FALSE))*1000</f>
        <v>0</v>
      </c>
      <c r="Q79" s="242">
        <f>(HLOOKUP(Q1,'場租收支對列及移用留存數-轉'!3:9,7,FALSE)+HLOOKUP(Q1,'場租收支對列及移用留存數-轉'!14:20,4,FALSE))*1000</f>
        <v>0</v>
      </c>
      <c r="R79" s="242">
        <f>(HLOOKUP(R1,'場租收支對列及移用留存數-轉'!3:9,7,FALSE)+HLOOKUP(R1,'場租收支對列及移用留存數-轉'!14:20,4,FALSE))*1000</f>
        <v>0</v>
      </c>
      <c r="S79" s="242">
        <f>(HLOOKUP(S1,'場租收支對列及移用留存數-轉'!3:9,7,FALSE)+HLOOKUP(S1,'場租收支對列及移用留存數-轉'!14:20,4,FALSE))*1000</f>
        <v>0</v>
      </c>
      <c r="T79" s="242">
        <f>(HLOOKUP(T1,'場租收支對列及移用留存數-轉'!3:9,7,FALSE)+HLOOKUP(T1,'場租收支對列及移用留存數-轉'!14:20,4,FALSE))*1000</f>
        <v>0</v>
      </c>
      <c r="U79" s="242">
        <f>(HLOOKUP(U1,'場租收支對列及移用留存數-轉'!3:9,7,FALSE)+HLOOKUP(U1,'場租收支對列及移用留存數-轉'!14:20,4,FALSE))*1000</f>
        <v>0</v>
      </c>
      <c r="V79" s="242">
        <f>(HLOOKUP(V1,'場租收支對列及移用留存數-轉'!3:9,7,FALSE)+HLOOKUP(V1,'場租收支對列及移用留存數-轉'!14:20,4,FALSE))*1000</f>
        <v>0</v>
      </c>
      <c r="W79" s="242">
        <f>(HLOOKUP(W1,'場租收支對列及移用留存數-轉'!3:9,7,FALSE)+HLOOKUP(W1,'場租收支對列及移用留存數-轉'!14:20,4,FALSE))*1000</f>
        <v>0</v>
      </c>
      <c r="X79" s="242">
        <f>(HLOOKUP(X1,'場租收支對列及移用留存數-轉'!3:9,7,FALSE)+HLOOKUP(X1,'場租收支對列及移用留存數-轉'!14:20,4,FALSE))*1000</f>
        <v>0</v>
      </c>
      <c r="Y79" s="242">
        <f>(HLOOKUP(Y1,'場租收支對列及移用留存數-轉'!3:9,7,FALSE)+HLOOKUP(Y1,'場租收支對列及移用留存數-轉'!14:20,4,FALSE))*1000</f>
        <v>0</v>
      </c>
      <c r="Z79" s="242">
        <f>(HLOOKUP(Z1,'場租收支對列及移用留存數-轉'!3:9,7,FALSE)+HLOOKUP(Z1,'場租收支對列及移用留存數-轉'!14:20,4,FALSE))*1000</f>
        <v>0</v>
      </c>
      <c r="AA79" s="242">
        <f>(HLOOKUP(AA1,'場租收支對列及移用留存數-轉'!3:9,7,FALSE)+HLOOKUP(AA1,'場租收支對列及移用留存數-轉'!14:20,4,FALSE))*1000</f>
        <v>0</v>
      </c>
      <c r="AB79" s="242">
        <f>(HLOOKUP(AB1,'場租收支對列及移用留存數-轉'!3:9,7,FALSE)+HLOOKUP(AB1,'場租收支對列及移用留存數-轉'!14:20,4,FALSE))*1000</f>
        <v>0</v>
      </c>
      <c r="AC79" s="242">
        <f>(HLOOKUP(AC1,'場租收支對列及移用留存數-轉'!3:9,7,FALSE)+HLOOKUP(AC1,'場租收支對列及移用留存數-轉'!14:20,4,FALSE))*1000</f>
        <v>0</v>
      </c>
      <c r="AD79" s="242">
        <f>(HLOOKUP(AD1,'場租收支對列及移用留存數-轉'!3:9,7,FALSE)+HLOOKUP(AD1,'場租收支對列及移用留存數-轉'!14:20,4,FALSE))*1000</f>
        <v>0</v>
      </c>
      <c r="AE79" s="242">
        <f>(HLOOKUP(AE1,'場租收支對列及移用留存數-轉'!3:9,7,FALSE)+HLOOKUP(AE1,'場租收支對列及移用留存數-轉'!14:20,4,FALSE))*1000</f>
        <v>0</v>
      </c>
      <c r="AF79" s="242">
        <f>(HLOOKUP(AF1,'場租收支對列及移用留存數-轉'!3:9,7,FALSE)+HLOOKUP(AF1,'場租收支對列及移用留存數-轉'!14:20,4,FALSE))*1000</f>
        <v>0</v>
      </c>
      <c r="AG79" s="242">
        <f>(HLOOKUP(AG1,'場租收支對列及移用留存數-轉'!3:9,7,FALSE)+HLOOKUP(AG1,'場租收支對列及移用留存數-轉'!14:20,4,FALSE))*1000</f>
        <v>0</v>
      </c>
      <c r="AH79" s="242">
        <f>(HLOOKUP(AH1,'場租收支對列及移用留存數-轉'!3:9,7,FALSE)+HLOOKUP(AH1,'場租收支對列及移用留存數-轉'!14:20,4,FALSE))*1000</f>
        <v>0</v>
      </c>
      <c r="AI79" s="242">
        <f>(HLOOKUP(AI1,'場租收支對列及移用留存數-轉'!3:9,7,FALSE)+HLOOKUP(AI1,'場租收支對列及移用留存數-轉'!14:20,4,FALSE))*1000</f>
        <v>0</v>
      </c>
      <c r="AJ79" s="242">
        <f>(HLOOKUP(AJ1,'場租收支對列及移用留存數-轉'!3:9,7,FALSE)+HLOOKUP(AJ1,'場租收支對列及移用留存數-轉'!14:20,4,FALSE))*1000</f>
        <v>0</v>
      </c>
      <c r="AK79" s="242">
        <f>(HLOOKUP(AK1,'場租收支對列及移用留存數-轉'!3:9,7,FALSE)+HLOOKUP(AK1,'場租收支對列及移用留存數-轉'!14:20,4,FALSE))*1000</f>
        <v>0</v>
      </c>
      <c r="AL79" s="242">
        <f>(HLOOKUP(AL1,'場租收支對列及移用留存數-轉'!3:9,7,FALSE)+HLOOKUP(AL1,'場租收支對列及移用留存數-轉'!14:20,4,FALSE))*1000</f>
        <v>0</v>
      </c>
      <c r="AM79" s="242">
        <f>(HLOOKUP(AM1,'場租收支對列及移用留存數-轉'!3:9,7,FALSE)+HLOOKUP(AM1,'場租收支對列及移用留存數-轉'!14:20,4,FALSE))*1000</f>
        <v>0</v>
      </c>
      <c r="AN79" s="242">
        <f>(HLOOKUP(AN1,'場租收支對列及移用留存數-轉'!3:9,7,FALSE)+HLOOKUP(AN1,'場租收支對列及移用留存數-轉'!14:20,4,FALSE))*1000</f>
        <v>0</v>
      </c>
      <c r="AO79" s="242">
        <f>(HLOOKUP(AO1,'場租收支對列及移用留存數-轉'!3:9,7,FALSE)+HLOOKUP(AO1,'場租收支對列及移用留存數-轉'!14:20,4,FALSE))*1000</f>
        <v>12000</v>
      </c>
      <c r="AP79" s="242">
        <f>(HLOOKUP(AP1,'場租收支對列及移用留存數-轉'!3:9,7,FALSE)+HLOOKUP(AP1,'場租收支對列及移用留存數-轉'!14:20,4,FALSE))*1000</f>
        <v>0</v>
      </c>
      <c r="AQ79" s="242">
        <f>(HLOOKUP(AQ1,'場租收支對列及移用留存數-轉'!3:9,7,FALSE)+HLOOKUP(AQ1,'場租收支對列及移用留存數-轉'!14:20,4,FALSE))*1000</f>
        <v>0</v>
      </c>
      <c r="AR79" s="242">
        <f>(HLOOKUP(AR1,'場租收支對列及移用留存數-轉'!3:9,7,FALSE)+HLOOKUP(AR1,'場租收支對列及移用留存數-轉'!14:20,4,FALSE))*1000</f>
        <v>0</v>
      </c>
      <c r="AS79" s="242">
        <f>(HLOOKUP(AS1,'場租收支對列及移用留存數-轉'!3:9,7,FALSE)+HLOOKUP(AS1,'場租收支對列及移用留存數-轉'!14:20,4,FALSE))*1000</f>
        <v>0</v>
      </c>
      <c r="AT79" s="242">
        <f>(HLOOKUP(AT1,'場租收支對列及移用留存數-轉'!3:9,7,FALSE)+HLOOKUP(AT1,'場租收支對列及移用留存數-轉'!14:20,4,FALSE))*1000</f>
        <v>0</v>
      </c>
      <c r="AU79" s="242">
        <f>(HLOOKUP(AU1,'場租收支對列及移用留存數-轉'!3:9,7,FALSE)+HLOOKUP(AU1,'場租收支對列及移用留存數-轉'!14:20,4,FALSE))*1000</f>
        <v>0</v>
      </c>
      <c r="AV79" s="242">
        <f>(HLOOKUP(AV1,'場租收支對列及移用留存數-轉'!3:9,7,FALSE)+HLOOKUP(AV1,'場租收支對列及移用留存數-轉'!14:20,4,FALSE))*1000</f>
        <v>0</v>
      </c>
      <c r="AW79" s="242">
        <f>(HLOOKUP(AW1,'場租收支對列及移用留存數-轉'!3:9,7,FALSE)+HLOOKUP(AW1,'場租收支對列及移用留存數-轉'!14:20,4,FALSE))*1000</f>
        <v>0</v>
      </c>
      <c r="AX79" s="242">
        <f>(HLOOKUP(AX1,'場租收支對列及移用留存數-轉'!3:9,7,FALSE)+HLOOKUP(AX1,'場租收支對列及移用留存數-轉'!14:20,4,FALSE))*1000</f>
        <v>0</v>
      </c>
      <c r="AY79" s="242">
        <f>(HLOOKUP(AY1,'場租收支對列及移用留存數-轉'!3:9,7,FALSE)+HLOOKUP(AY1,'場租收支對列及移用留存數-轉'!14:20,4,FALSE))*1000</f>
        <v>0</v>
      </c>
      <c r="AZ79" s="242">
        <f>(HLOOKUP(AZ1,'場租收支對列及移用留存數-轉'!3:9,7,FALSE)+HLOOKUP(AZ1,'場租收支對列及移用留存數-轉'!14:20,4,FALSE))*1000</f>
        <v>0</v>
      </c>
      <c r="BA79" s="242">
        <f>(HLOOKUP(BA1,'場租收支對列及移用留存數-轉'!3:9,7,FALSE)+HLOOKUP(BA1,'場租收支對列及移用留存數-轉'!14:20,4,FALSE))*1000</f>
        <v>0</v>
      </c>
      <c r="BB79" s="242">
        <f>(HLOOKUP(BB1,'場租收支對列及移用留存數-轉'!3:9,7,FALSE)+HLOOKUP(BB1,'場租收支對列及移用留存數-轉'!14:20,4,FALSE))*1000</f>
        <v>227000</v>
      </c>
      <c r="BC79" s="242">
        <f>(HLOOKUP(BC1,'場租收支對列及移用留存數-轉'!3:9,7,FALSE)+HLOOKUP(BC1,'場租收支對列及移用留存數-轉'!14:20,4,FALSE))*1000</f>
        <v>0</v>
      </c>
      <c r="BD79" s="242">
        <f>(HLOOKUP(BD1,'場租收支對列及移用留存數-轉'!3:9,7,FALSE)+HLOOKUP(BD1,'場租收支對列及移用留存數-轉'!14:20,4,FALSE))*1000</f>
        <v>0</v>
      </c>
      <c r="BE79" s="242">
        <f>(HLOOKUP(BE1,'場租收支對列及移用留存數-轉'!3:9,7,FALSE)+HLOOKUP(BE1,'場租收支對列及移用留存數-轉'!14:20,4,FALSE))*1000</f>
        <v>0</v>
      </c>
      <c r="BF79" s="242">
        <f>(HLOOKUP(BF1,'場租收支對列及移用留存數-轉'!3:9,7,FALSE)+HLOOKUP(BF1,'場租收支對列及移用留存數-轉'!14:20,4,FALSE))*1000</f>
        <v>0</v>
      </c>
      <c r="BG79" s="242">
        <f>(HLOOKUP(BG1,'場租收支對列及移用留存數-轉'!3:9,7,FALSE)+HLOOKUP(BG1,'場租收支對列及移用留存數-轉'!14:20,4,FALSE))*1000</f>
        <v>0</v>
      </c>
      <c r="BH79" s="242">
        <f>(HLOOKUP(BH1,'場租收支對列及移用留存數-轉'!3:9,7,FALSE)+HLOOKUP(BH1,'場租收支對列及移用留存數-轉'!14:20,4,FALSE))*1000</f>
        <v>0</v>
      </c>
      <c r="BI79" s="242">
        <f>(HLOOKUP(BI1,'場租收支對列及移用留存數-轉'!3:9,7,FALSE)+HLOOKUP(BI1,'場租收支對列及移用留存數-轉'!14:20,4,FALSE))*1000</f>
        <v>0</v>
      </c>
      <c r="BJ79" s="242">
        <f>(HLOOKUP(BJ1,'場租收支對列及移用留存數-轉'!3:9,7,FALSE)+HLOOKUP(BJ1,'場租收支對列及移用留存數-轉'!14:20,4,FALSE))*1000</f>
        <v>0</v>
      </c>
      <c r="BK79" s="242">
        <f>(HLOOKUP(BK1,'場租收支對列及移用留存數-轉'!3:9,7,FALSE)+HLOOKUP(BK1,'場租收支對列及移用留存數-轉'!14:20,4,FALSE))*1000</f>
        <v>0</v>
      </c>
      <c r="BL79" s="242">
        <f>(HLOOKUP(BL1,'場租收支對列及移用留存數-轉'!3:9,7,FALSE)+HLOOKUP(BL1,'場租收支對列及移用留存數-轉'!14:20,4,FALSE))*1000</f>
        <v>0</v>
      </c>
      <c r="BM79" s="242">
        <f>(HLOOKUP(BM1,'場租收支對列及移用留存數-轉'!3:9,7,FALSE)+HLOOKUP(BM1,'場租收支對列及移用留存數-轉'!14:20,4,FALSE))*1000</f>
        <v>0</v>
      </c>
      <c r="BN79" s="242">
        <f>(HLOOKUP(BN1,'場租收支對列及移用留存數-轉'!3:9,7,FALSE)+HLOOKUP(BN1,'場租收支對列及移用留存數-轉'!14:20,4,FALSE))*1000</f>
        <v>0</v>
      </c>
      <c r="BO79" s="242">
        <f>(HLOOKUP(BO1,'場租收支對列及移用留存數-轉'!3:9,7,FALSE)+HLOOKUP(BO1,'場租收支對列及移用留存數-轉'!14:20,4,FALSE))*1000</f>
        <v>0</v>
      </c>
      <c r="BP79" s="242">
        <f>(HLOOKUP(BP1,'場租收支對列及移用留存數-轉'!3:9,7,FALSE)+HLOOKUP(BP1,'場租收支對列及移用留存數-轉'!14:20,4,FALSE))*1000</f>
        <v>0</v>
      </c>
      <c r="BQ79" s="242">
        <f>(HLOOKUP(BQ1,'場租收支對列及移用留存數-轉'!3:9,7,FALSE)+HLOOKUP(BQ1,'場租收支對列及移用留存數-轉'!14:20,4,FALSE))*1000</f>
        <v>0</v>
      </c>
      <c r="BR79" s="242">
        <f>(HLOOKUP(BR1,'場租收支對列及移用留存數-轉'!3:9,7,FALSE)+HLOOKUP(BR1,'場租收支對列及移用留存數-轉'!14:20,4,FALSE))*1000</f>
        <v>0</v>
      </c>
      <c r="BS79" s="242">
        <f>(HLOOKUP(BS1,'場租收支對列及移用留存數-轉'!3:9,7,FALSE)+HLOOKUP(BS1,'場租收支對列及移用留存數-轉'!14:20,4,FALSE))*1000</f>
        <v>0</v>
      </c>
      <c r="BT79" s="242">
        <f>(HLOOKUP(BT1,'場租收支對列及移用留存數-轉'!3:9,7,FALSE)+HLOOKUP(BT1,'場租收支對列及移用留存數-轉'!14:20,4,FALSE))*1000</f>
        <v>0</v>
      </c>
      <c r="BU79" s="242">
        <f>(HLOOKUP(BU1,'場租收支對列及移用留存數-轉'!3:9,7,FALSE)+HLOOKUP(BU1,'場租收支對列及移用留存數-轉'!14:20,4,FALSE))*1000</f>
        <v>0</v>
      </c>
      <c r="BV79" s="242">
        <f>(HLOOKUP(BV1,'場租收支對列及移用留存數-轉'!3:9,7,FALSE)+HLOOKUP(BV1,'場租收支對列及移用留存數-轉'!14:20,4,FALSE))*1000</f>
        <v>0</v>
      </c>
      <c r="BW79" s="242">
        <f>(HLOOKUP(BW1,'場租收支對列及移用留存數-轉'!3:9,7,FALSE)+HLOOKUP(BW1,'場租收支對列及移用留存數-轉'!14:20,4,FALSE))*1000</f>
        <v>0</v>
      </c>
      <c r="BX79" s="242">
        <f>(HLOOKUP(BX1,'場租收支對列及移用留存數-轉'!3:9,7,FALSE)+HLOOKUP(BX1,'場租收支對列及移用留存數-轉'!14:20,4,FALSE))*1000</f>
        <v>0</v>
      </c>
      <c r="BY79" s="242">
        <f>(HLOOKUP(BY1,'場租收支對列及移用留存數-轉'!3:9,7,FALSE)+HLOOKUP(BY1,'場租收支對列及移用留存數-轉'!14:20,4,FALSE))*1000</f>
        <v>0</v>
      </c>
      <c r="BZ79" s="242">
        <f>(HLOOKUP(BZ1,'場租收支對列及移用留存數-轉'!3:9,7,FALSE)+HLOOKUP(BZ1,'場租收支對列及移用留存數-轉'!14:20,4,FALSE))*1000</f>
        <v>0</v>
      </c>
      <c r="CA79" s="242">
        <f>(HLOOKUP(CA1,'場租收支對列及移用留存數-轉'!3:9,7,FALSE)+HLOOKUP(CA1,'場租收支對列及移用留存數-轉'!14:20,4,FALSE))*1000</f>
        <v>0</v>
      </c>
      <c r="CB79" s="242">
        <f>(HLOOKUP(CB1,'場租收支對列及移用留存數-轉'!3:9,7,FALSE)+HLOOKUP(CB1,'場租收支對列及移用留存數-轉'!14:20,4,FALSE))*1000</f>
        <v>0</v>
      </c>
      <c r="CC79" s="242">
        <f>(HLOOKUP(CC1,'場租收支對列及移用留存數-轉'!3:9,7,FALSE)+HLOOKUP(CC1,'場租收支對列及移用留存數-轉'!14:20,4,FALSE))*1000</f>
        <v>0</v>
      </c>
      <c r="CD79" s="242">
        <f>(HLOOKUP(CD1,'場租收支對列及移用留存數-轉'!3:9,7,FALSE)+HLOOKUP(CD1,'場租收支對列及移用留存數-轉'!14:20,4,FALSE))*1000</f>
        <v>0</v>
      </c>
      <c r="CE79" s="242">
        <f>(HLOOKUP(CE1,'場租收支對列及移用留存數-轉'!3:9,7,FALSE)+HLOOKUP(CE1,'場租收支對列及移用留存數-轉'!14:20,4,FALSE))*1000</f>
        <v>0</v>
      </c>
      <c r="CF79" s="242">
        <f>(HLOOKUP(CF1,'場租收支對列及移用留存數-轉'!3:9,7,FALSE)+HLOOKUP(CF1,'場租收支對列及移用留存數-轉'!14:20,4,FALSE))*1000</f>
        <v>0</v>
      </c>
      <c r="CG79" s="242">
        <f>(HLOOKUP(CG1,'場租收支對列及移用留存數-轉'!3:9,7,FALSE)+HLOOKUP(CG1,'場租收支對列及移用留存數-轉'!14:20,4,FALSE))*1000</f>
        <v>0</v>
      </c>
      <c r="CH79" s="242">
        <f>(HLOOKUP(CH1,'場租收支對列及移用留存數-轉'!3:9,7,FALSE)+HLOOKUP(CH1,'場租收支對列及移用留存數-轉'!14:20,4,FALSE))*1000</f>
        <v>0</v>
      </c>
      <c r="CI79" s="242">
        <f>(HLOOKUP(CI1,'場租收支對列及移用留存數-轉'!3:9,7,FALSE)+HLOOKUP(CI1,'場租收支對列及移用留存數-轉'!14:20,4,FALSE))*1000</f>
        <v>0</v>
      </c>
      <c r="CJ79" s="242">
        <f>(HLOOKUP(CJ1,'場租收支對列及移用留存數-轉'!3:9,7,FALSE)+HLOOKUP(CJ1,'場租收支對列及移用留存數-轉'!14:20,4,FALSE))*1000</f>
        <v>0</v>
      </c>
      <c r="CK79" s="242">
        <f>(HLOOKUP(CK1,'場租收支對列及移用留存數-轉'!3:9,7,FALSE)+HLOOKUP(CK1,'場租收支對列及移用留存數-轉'!14:20,4,FALSE))*1000</f>
        <v>0</v>
      </c>
      <c r="CL79" s="242">
        <f>(HLOOKUP(CL1,'場租收支對列及移用留存數-轉'!3:9,7,FALSE)+HLOOKUP(CL1,'場租收支對列及移用留存數-轉'!14:20,4,FALSE))*1000</f>
        <v>0</v>
      </c>
      <c r="CM79" s="242">
        <f>(HLOOKUP(CM1,'場租收支對列及移用留存數-轉'!3:9,7,FALSE)+HLOOKUP(CM1,'場租收支對列及移用留存數-轉'!14:20,4,FALSE))*1000</f>
        <v>0</v>
      </c>
      <c r="CN79" s="242">
        <f>(HLOOKUP(CN1,'場租收支對列及移用留存數-轉'!3:9,7,FALSE)+HLOOKUP(CN1,'場租收支對列及移用留存數-轉'!14:20,4,FALSE))*1000</f>
        <v>0</v>
      </c>
      <c r="CO79" s="242">
        <f>(HLOOKUP(CO1,'場租收支對列及移用留存數-轉'!3:9,7,FALSE)+HLOOKUP(CO1,'場租收支對列及移用留存數-轉'!14:20,4,FALSE))*1000</f>
        <v>0</v>
      </c>
      <c r="CP79" s="242">
        <f>(HLOOKUP(CP1,'場租收支對列及移用留存數-轉'!3:9,7,FALSE)+HLOOKUP(CP1,'場租收支對列及移用留存數-轉'!14:20,4,FALSE))*1000</f>
        <v>0</v>
      </c>
      <c r="CQ79" s="242">
        <f>(HLOOKUP(CQ1,'場租收支對列及移用留存數-轉'!3:9,7,FALSE)+HLOOKUP(CQ1,'場租收支對列及移用留存數-轉'!14:20,4,FALSE))*1000</f>
        <v>0</v>
      </c>
      <c r="CR79" s="242">
        <f>(HLOOKUP(CR1,'場租收支對列及移用留存數-轉'!3:9,7,FALSE)+HLOOKUP(CR1,'場租收支對列及移用留存數-轉'!14:20,4,FALSE))*1000</f>
        <v>350000</v>
      </c>
      <c r="CS79" s="242">
        <f>(HLOOKUP(CS1,'場租收支對列及移用留存數-轉'!3:9,7,FALSE)+HLOOKUP(CS1,'場租收支對列及移用留存數-轉'!14:20,4,FALSE))*1000</f>
        <v>0</v>
      </c>
      <c r="CT79" s="242">
        <f>(HLOOKUP(CT1,'場租收支對列及移用留存數-轉'!3:9,7,FALSE)+HLOOKUP(CT1,'場租收支對列及移用留存數-轉'!14:20,4,FALSE))*1000</f>
        <v>0</v>
      </c>
      <c r="CU79" s="242">
        <f>(HLOOKUP(CU1,'場租收支對列及移用留存數-轉'!3:9,7,FALSE)+HLOOKUP(CU1,'場租收支對列及移用留存數-轉'!14:20,4,FALSE))*1000</f>
        <v>0</v>
      </c>
      <c r="CV79" s="242">
        <f>(HLOOKUP(CV1,'場租收支對列及移用留存數-轉'!3:9,7,FALSE)+HLOOKUP(CV1,'場租收支對列及移用留存數-轉'!14:20,4,FALSE))*1000</f>
        <v>0</v>
      </c>
      <c r="CW79" s="242">
        <f>(HLOOKUP(CW1,'場租收支對列及移用留存數-轉'!3:9,7,FALSE)+HLOOKUP(CW1,'場租收支對列及移用留存數-轉'!14:20,4,FALSE))*1000</f>
        <v>0</v>
      </c>
      <c r="CX79" s="242">
        <f>(HLOOKUP(CX1,'場租收支對列及移用留存數-轉'!3:9,7,FALSE)+HLOOKUP(CX1,'場租收支對列及移用留存數-轉'!14:20,4,FALSE))*1000</f>
        <v>0</v>
      </c>
      <c r="CY79" s="242">
        <f>(HLOOKUP(CY1,'場租收支對列及移用留存數-轉'!3:9,7,FALSE)+HLOOKUP(CY1,'場租收支對列及移用留存數-轉'!14:20,4,FALSE))*1000</f>
        <v>0</v>
      </c>
      <c r="CZ79" s="242">
        <f>(HLOOKUP(CZ1,'場租收支對列及移用留存數-轉'!3:9,7,FALSE)+HLOOKUP(CZ1,'場租收支對列及移用留存數-轉'!14:20,4,FALSE))*1000</f>
        <v>0</v>
      </c>
      <c r="DA79" s="242">
        <f>(HLOOKUP(DA1,'場租收支對列及移用留存數-轉'!3:9,7,FALSE)+HLOOKUP(DA1,'場租收支對列及移用留存數-轉'!14:20,4,FALSE))*1000</f>
        <v>0</v>
      </c>
    </row>
    <row r="80" spans="1:105">
      <c r="A80" s="309"/>
      <c r="B80" s="32" t="s">
        <v>389</v>
      </c>
      <c r="C80" s="28"/>
      <c r="D80" s="269">
        <f t="shared" si="94"/>
        <v>1033000</v>
      </c>
      <c r="E80" s="242">
        <f>(HLOOKUP(E1,'場租收支對列及移用留存數-轉'!3:9,5,FALSE)+HLOOKUP(E1,'場租收支對列及移用留存數-轉'!14:20,5,FALSE))*1000</f>
        <v>213000</v>
      </c>
      <c r="F80" s="242">
        <f>(HLOOKUP(F1,'場租收支對列及移用留存數-轉'!3:9,5,FALSE)+HLOOKUP(F1,'場租收支對列及移用留存數-轉'!14:20,5,FALSE))*1000</f>
        <v>0</v>
      </c>
      <c r="G80" s="242">
        <f>(HLOOKUP(G1,'場租收支對列及移用留存數-轉'!3:9,5,FALSE)+HLOOKUP(G1,'場租收支對列及移用留存數-轉'!14:20,5,FALSE))*1000</f>
        <v>0</v>
      </c>
      <c r="H80" s="242">
        <f>(HLOOKUP(H1,'場租收支對列及移用留存數-轉'!3:9,5,FALSE)+HLOOKUP(H1,'場租收支對列及移用留存數-轉'!14:20,5,FALSE))*1000</f>
        <v>0</v>
      </c>
      <c r="I80" s="242">
        <f>(HLOOKUP(I1,'場租收支對列及移用留存數-轉'!3:9,5,FALSE)+HLOOKUP(I1,'場租收支對列及移用留存數-轉'!14:20,5,FALSE))*1000</f>
        <v>0</v>
      </c>
      <c r="J80" s="242">
        <f>(HLOOKUP(J1,'場租收支對列及移用留存數-轉'!3:9,5,FALSE)+HLOOKUP(J1,'場租收支對列及移用留存數-轉'!14:20,5,FALSE))*1000</f>
        <v>0</v>
      </c>
      <c r="K80" s="242">
        <f>(HLOOKUP(K1,'場租收支對列及移用留存數-轉'!3:9,5,FALSE)+HLOOKUP(K1,'場租收支對列及移用留存數-轉'!14:20,5,FALSE))*1000</f>
        <v>0</v>
      </c>
      <c r="L80" s="242">
        <f>(HLOOKUP(L1,'場租收支對列及移用留存數-轉'!3:9,5,FALSE)+HLOOKUP(L1,'場租收支對列及移用留存數-轉'!14:20,5,FALSE))*1000</f>
        <v>50000</v>
      </c>
      <c r="M80" s="242">
        <f>(HLOOKUP(M1,'場租收支對列及移用留存數-轉'!3:9,5,FALSE)+HLOOKUP(M1,'場租收支對列及移用留存數-轉'!14:20,5,FALSE))*1000</f>
        <v>0</v>
      </c>
      <c r="N80" s="242">
        <f>(HLOOKUP(N1,'場租收支對列及移用留存數-轉'!3:9,5,FALSE)+HLOOKUP(N1,'場租收支對列及移用留存數-轉'!14:20,5,FALSE))*1000</f>
        <v>0</v>
      </c>
      <c r="O80" s="242">
        <f>(HLOOKUP(O1,'場租收支對列及移用留存數-轉'!3:9,5,FALSE)+HLOOKUP(O1,'場租收支對列及移用留存數-轉'!14:20,5,FALSE))*1000</f>
        <v>0</v>
      </c>
      <c r="P80" s="242">
        <f>(HLOOKUP(P1,'場租收支對列及移用留存數-轉'!3:9,5,FALSE)+HLOOKUP(P1,'場租收支對列及移用留存數-轉'!14:20,5,FALSE))*1000</f>
        <v>0</v>
      </c>
      <c r="Q80" s="242">
        <f>(HLOOKUP(Q1,'場租收支對列及移用留存數-轉'!3:9,5,FALSE)+HLOOKUP(Q1,'場租收支對列及移用留存數-轉'!14:20,5,FALSE))*1000</f>
        <v>0</v>
      </c>
      <c r="R80" s="242">
        <f>(HLOOKUP(R1,'場租收支對列及移用留存數-轉'!3:9,5,FALSE)+HLOOKUP(R1,'場租收支對列及移用留存數-轉'!14:20,5,FALSE))*1000</f>
        <v>0</v>
      </c>
      <c r="S80" s="242">
        <f>(HLOOKUP(S1,'場租收支對列及移用留存數-轉'!3:9,5,FALSE)+HLOOKUP(S1,'場租收支對列及移用留存數-轉'!14:20,5,FALSE))*1000</f>
        <v>17000</v>
      </c>
      <c r="T80" s="242">
        <f>(HLOOKUP(T1,'場租收支對列及移用留存數-轉'!3:9,5,FALSE)+HLOOKUP(T1,'場租收支對列及移用留存數-轉'!14:20,5,FALSE))*1000</f>
        <v>0</v>
      </c>
      <c r="U80" s="242">
        <f>(HLOOKUP(U1,'場租收支對列及移用留存數-轉'!3:9,5,FALSE)+HLOOKUP(U1,'場租收支對列及移用留存數-轉'!14:20,5,FALSE))*1000</f>
        <v>30000</v>
      </c>
      <c r="V80" s="242">
        <f>(HLOOKUP(V1,'場租收支對列及移用留存數-轉'!3:9,5,FALSE)+HLOOKUP(V1,'場租收支對列及移用留存數-轉'!14:20,5,FALSE))*1000</f>
        <v>0</v>
      </c>
      <c r="W80" s="242">
        <f>(HLOOKUP(W1,'場租收支對列及移用留存數-轉'!3:9,5,FALSE)+HLOOKUP(W1,'場租收支對列及移用留存數-轉'!14:20,5,FALSE))*1000</f>
        <v>0</v>
      </c>
      <c r="X80" s="242">
        <f>(HLOOKUP(X1,'場租收支對列及移用留存數-轉'!3:9,5,FALSE)+HLOOKUP(X1,'場租收支對列及移用留存數-轉'!14:20,5,FALSE))*1000</f>
        <v>0</v>
      </c>
      <c r="Y80" s="242">
        <f>(HLOOKUP(Y1,'場租收支對列及移用留存數-轉'!3:9,5,FALSE)+HLOOKUP(Y1,'場租收支對列及移用留存數-轉'!14:20,5,FALSE))*1000</f>
        <v>0</v>
      </c>
      <c r="Z80" s="242">
        <f>(HLOOKUP(Z1,'場租收支對列及移用留存數-轉'!3:9,5,FALSE)+HLOOKUP(Z1,'場租收支對列及移用留存數-轉'!14:20,5,FALSE))*1000</f>
        <v>0</v>
      </c>
      <c r="AA80" s="242">
        <f>(HLOOKUP(AA1,'場租收支對列及移用留存數-轉'!3:9,5,FALSE)+HLOOKUP(AA1,'場租收支對列及移用留存數-轉'!14:20,5,FALSE))*1000</f>
        <v>0</v>
      </c>
      <c r="AB80" s="242">
        <f>(HLOOKUP(AB1,'場租收支對列及移用留存數-轉'!3:9,5,FALSE)+HLOOKUP(AB1,'場租收支對列及移用留存數-轉'!14:20,5,FALSE))*1000</f>
        <v>70000</v>
      </c>
      <c r="AC80" s="242">
        <f>(HLOOKUP(AC1,'場租收支對列及移用留存數-轉'!3:9,5,FALSE)+HLOOKUP(AC1,'場租收支對列及移用留存數-轉'!14:20,5,FALSE))*1000</f>
        <v>0</v>
      </c>
      <c r="AD80" s="242">
        <f>(HLOOKUP(AD1,'場租收支對列及移用留存數-轉'!3:9,5,FALSE)+HLOOKUP(AD1,'場租收支對列及移用留存數-轉'!14:20,5,FALSE))*1000</f>
        <v>0</v>
      </c>
      <c r="AE80" s="242">
        <f>(HLOOKUP(AE1,'場租收支對列及移用留存數-轉'!3:9,5,FALSE)+HLOOKUP(AE1,'場租收支對列及移用留存數-轉'!14:20,5,FALSE))*1000</f>
        <v>0</v>
      </c>
      <c r="AF80" s="242">
        <f>(HLOOKUP(AF1,'場租收支對列及移用留存數-轉'!3:9,5,FALSE)+HLOOKUP(AF1,'場租收支對列及移用留存數-轉'!14:20,5,FALSE))*1000</f>
        <v>0</v>
      </c>
      <c r="AG80" s="242">
        <f>(HLOOKUP(AG1,'場租收支對列及移用留存數-轉'!3:9,5,FALSE)+HLOOKUP(AG1,'場租收支對列及移用留存數-轉'!14:20,5,FALSE))*1000</f>
        <v>0</v>
      </c>
      <c r="AH80" s="242">
        <f>(HLOOKUP(AH1,'場租收支對列及移用留存數-轉'!3:9,5,FALSE)+HLOOKUP(AH1,'場租收支對列及移用留存數-轉'!14:20,5,FALSE))*1000</f>
        <v>0</v>
      </c>
      <c r="AI80" s="242">
        <f>(HLOOKUP(AI1,'場租收支對列及移用留存數-轉'!3:9,5,FALSE)+HLOOKUP(AI1,'場租收支對列及移用留存數-轉'!14:20,5,FALSE))*1000</f>
        <v>0</v>
      </c>
      <c r="AJ80" s="242">
        <f>(HLOOKUP(AJ1,'場租收支對列及移用留存數-轉'!3:9,5,FALSE)+HLOOKUP(AJ1,'場租收支對列及移用留存數-轉'!14:20,5,FALSE))*1000</f>
        <v>0</v>
      </c>
      <c r="AK80" s="242">
        <f>(HLOOKUP(AK1,'場租收支對列及移用留存數-轉'!3:9,5,FALSE)+HLOOKUP(AK1,'場租收支對列及移用留存數-轉'!14:20,5,FALSE))*1000</f>
        <v>0</v>
      </c>
      <c r="AL80" s="242">
        <f>(HLOOKUP(AL1,'場租收支對列及移用留存數-轉'!3:9,5,FALSE)+HLOOKUP(AL1,'場租收支對列及移用留存數-轉'!14:20,5,FALSE))*1000</f>
        <v>0</v>
      </c>
      <c r="AM80" s="242">
        <f>(HLOOKUP(AM1,'場租收支對列及移用留存數-轉'!3:9,5,FALSE)+HLOOKUP(AM1,'場租收支對列及移用留存數-轉'!14:20,5,FALSE))*1000</f>
        <v>0</v>
      </c>
      <c r="AN80" s="242">
        <f>(HLOOKUP(AN1,'場租收支對列及移用留存數-轉'!3:9,5,FALSE)+HLOOKUP(AN1,'場租收支對列及移用留存數-轉'!14:20,5,FALSE))*1000</f>
        <v>0</v>
      </c>
      <c r="AO80" s="242">
        <f>(HLOOKUP(AO1,'場租收支對列及移用留存數-轉'!3:9,5,FALSE)+HLOOKUP(AO1,'場租收支對列及移用留存數-轉'!14:20,5,FALSE))*1000</f>
        <v>21000</v>
      </c>
      <c r="AP80" s="242">
        <f>(HLOOKUP(AP1,'場租收支對列及移用留存數-轉'!3:9,5,FALSE)+HLOOKUP(AP1,'場租收支對列及移用留存數-轉'!14:20,5,FALSE))*1000</f>
        <v>0</v>
      </c>
      <c r="AQ80" s="242">
        <f>(HLOOKUP(AQ1,'場租收支對列及移用留存數-轉'!3:9,5,FALSE)+HLOOKUP(AQ1,'場租收支對列及移用留存數-轉'!14:20,5,FALSE))*1000</f>
        <v>0</v>
      </c>
      <c r="AR80" s="242">
        <f>(HLOOKUP(AR1,'場租收支對列及移用留存數-轉'!3:9,5,FALSE)+HLOOKUP(AR1,'場租收支對列及移用留存數-轉'!14:20,5,FALSE))*1000</f>
        <v>102000</v>
      </c>
      <c r="AS80" s="242">
        <f>(HLOOKUP(AS1,'場租收支對列及移用留存數-轉'!3:9,5,FALSE)+HLOOKUP(AS1,'場租收支對列及移用留存數-轉'!14:20,5,FALSE))*1000</f>
        <v>0</v>
      </c>
      <c r="AT80" s="242">
        <f>(HLOOKUP(AT1,'場租收支對列及移用留存數-轉'!3:9,5,FALSE)+HLOOKUP(AT1,'場租收支對列及移用留存數-轉'!14:20,5,FALSE))*1000</f>
        <v>0</v>
      </c>
      <c r="AU80" s="242">
        <f>(HLOOKUP(AU1,'場租收支對列及移用留存數-轉'!3:9,5,FALSE)+HLOOKUP(AU1,'場租收支對列及移用留存數-轉'!14:20,5,FALSE))*1000</f>
        <v>0</v>
      </c>
      <c r="AV80" s="242">
        <f>(HLOOKUP(AV1,'場租收支對列及移用留存數-轉'!3:9,5,FALSE)+HLOOKUP(AV1,'場租收支對列及移用留存數-轉'!14:20,5,FALSE))*1000</f>
        <v>0</v>
      </c>
      <c r="AW80" s="242">
        <f>(HLOOKUP(AW1,'場租收支對列及移用留存數-轉'!3:9,5,FALSE)+HLOOKUP(AW1,'場租收支對列及移用留存數-轉'!14:20,5,FALSE))*1000</f>
        <v>0</v>
      </c>
      <c r="AX80" s="242">
        <f>(HLOOKUP(AX1,'場租收支對列及移用留存數-轉'!3:9,5,FALSE)+HLOOKUP(AX1,'場租收支對列及移用留存數-轉'!14:20,5,FALSE))*1000</f>
        <v>0</v>
      </c>
      <c r="AY80" s="242">
        <f>(HLOOKUP(AY1,'場租收支對列及移用留存數-轉'!3:9,5,FALSE)+HLOOKUP(AY1,'場租收支對列及移用留存數-轉'!14:20,5,FALSE))*1000</f>
        <v>0</v>
      </c>
      <c r="AZ80" s="242">
        <f>(HLOOKUP(AZ1,'場租收支對列及移用留存數-轉'!3:9,5,FALSE)+HLOOKUP(AZ1,'場租收支對列及移用留存數-轉'!14:20,5,FALSE))*1000</f>
        <v>0</v>
      </c>
      <c r="BA80" s="242">
        <f>(HLOOKUP(BA1,'場租收支對列及移用留存數-轉'!3:9,5,FALSE)+HLOOKUP(BA1,'場租收支對列及移用留存數-轉'!14:20,5,FALSE))*1000</f>
        <v>0</v>
      </c>
      <c r="BB80" s="242">
        <f>(HLOOKUP(BB1,'場租收支對列及移用留存數-轉'!3:9,5,FALSE)+HLOOKUP(BB1,'場租收支對列及移用留存數-轉'!14:20,5,FALSE))*1000</f>
        <v>27000</v>
      </c>
      <c r="BC80" s="242">
        <f>(HLOOKUP(BC1,'場租收支對列及移用留存數-轉'!3:9,5,FALSE)+HLOOKUP(BC1,'場租收支對列及移用留存數-轉'!14:20,5,FALSE))*1000</f>
        <v>0</v>
      </c>
      <c r="BD80" s="242">
        <f>(HLOOKUP(BD1,'場租收支對列及移用留存數-轉'!3:9,5,FALSE)+HLOOKUP(BD1,'場租收支對列及移用留存數-轉'!14:20,5,FALSE))*1000</f>
        <v>0</v>
      </c>
      <c r="BE80" s="242">
        <f>(HLOOKUP(BE1,'場租收支對列及移用留存數-轉'!3:9,5,FALSE)+HLOOKUP(BE1,'場租收支對列及移用留存數-轉'!14:20,5,FALSE))*1000</f>
        <v>0</v>
      </c>
      <c r="BF80" s="242">
        <f>(HLOOKUP(BF1,'場租收支對列及移用留存數-轉'!3:9,5,FALSE)+HLOOKUP(BF1,'場租收支對列及移用留存數-轉'!14:20,5,FALSE))*1000</f>
        <v>0</v>
      </c>
      <c r="BG80" s="242">
        <f>(HLOOKUP(BG1,'場租收支對列及移用留存數-轉'!3:9,5,FALSE)+HLOOKUP(BG1,'場租收支對列及移用留存數-轉'!14:20,5,FALSE))*1000</f>
        <v>0</v>
      </c>
      <c r="BH80" s="242">
        <f>(HLOOKUP(BH1,'場租收支對列及移用留存數-轉'!3:9,5,FALSE)+HLOOKUP(BH1,'場租收支對列及移用留存數-轉'!14:20,5,FALSE))*1000</f>
        <v>0</v>
      </c>
      <c r="BI80" s="242">
        <f>(HLOOKUP(BI1,'場租收支對列及移用留存數-轉'!3:9,5,FALSE)+HLOOKUP(BI1,'場租收支對列及移用留存數-轉'!14:20,5,FALSE))*1000</f>
        <v>0</v>
      </c>
      <c r="BJ80" s="242">
        <f>(HLOOKUP(BJ1,'場租收支對列及移用留存數-轉'!3:9,5,FALSE)+HLOOKUP(BJ1,'場租收支對列及移用留存數-轉'!14:20,5,FALSE))*1000</f>
        <v>66000</v>
      </c>
      <c r="BK80" s="242">
        <f>(HLOOKUP(BK1,'場租收支對列及移用留存數-轉'!3:9,5,FALSE)+HLOOKUP(BK1,'場租收支對列及移用留存數-轉'!14:20,5,FALSE))*1000</f>
        <v>0</v>
      </c>
      <c r="BL80" s="242">
        <f>(HLOOKUP(BL1,'場租收支對列及移用留存數-轉'!3:9,5,FALSE)+HLOOKUP(BL1,'場租收支對列及移用留存數-轉'!14:20,5,FALSE))*1000</f>
        <v>0</v>
      </c>
      <c r="BM80" s="242">
        <f>(HLOOKUP(BM1,'場租收支對列及移用留存數-轉'!3:9,5,FALSE)+HLOOKUP(BM1,'場租收支對列及移用留存數-轉'!14:20,5,FALSE))*1000</f>
        <v>0</v>
      </c>
      <c r="BN80" s="242">
        <f>(HLOOKUP(BN1,'場租收支對列及移用留存數-轉'!3:9,5,FALSE)+HLOOKUP(BN1,'場租收支對列及移用留存數-轉'!14:20,5,FALSE))*1000</f>
        <v>0</v>
      </c>
      <c r="BO80" s="242">
        <f>(HLOOKUP(BO1,'場租收支對列及移用留存數-轉'!3:9,5,FALSE)+HLOOKUP(BO1,'場租收支對列及移用留存數-轉'!14:20,5,FALSE))*1000</f>
        <v>0</v>
      </c>
      <c r="BP80" s="242">
        <f>(HLOOKUP(BP1,'場租收支對列及移用留存數-轉'!3:9,5,FALSE)+HLOOKUP(BP1,'場租收支對列及移用留存數-轉'!14:20,5,FALSE))*1000</f>
        <v>0</v>
      </c>
      <c r="BQ80" s="242">
        <f>(HLOOKUP(BQ1,'場租收支對列及移用留存數-轉'!3:9,5,FALSE)+HLOOKUP(BQ1,'場租收支對列及移用留存數-轉'!14:20,5,FALSE))*1000</f>
        <v>0</v>
      </c>
      <c r="BR80" s="242">
        <f>(HLOOKUP(BR1,'場租收支對列及移用留存數-轉'!3:9,5,FALSE)+HLOOKUP(BR1,'場租收支對列及移用留存數-轉'!14:20,5,FALSE))*1000</f>
        <v>0</v>
      </c>
      <c r="BS80" s="242">
        <f>(HLOOKUP(BS1,'場租收支對列及移用留存數-轉'!3:9,5,FALSE)+HLOOKUP(BS1,'場租收支對列及移用留存數-轉'!14:20,5,FALSE))*1000</f>
        <v>0</v>
      </c>
      <c r="BT80" s="242">
        <f>(HLOOKUP(BT1,'場租收支對列及移用留存數-轉'!3:9,5,FALSE)+HLOOKUP(BT1,'場租收支對列及移用留存數-轉'!14:20,5,FALSE))*1000</f>
        <v>32000</v>
      </c>
      <c r="BU80" s="242">
        <f>(HLOOKUP(BU1,'場租收支對列及移用留存數-轉'!3:9,5,FALSE)+HLOOKUP(BU1,'場租收支對列及移用留存數-轉'!14:20,5,FALSE))*1000</f>
        <v>0</v>
      </c>
      <c r="BV80" s="242">
        <f>(HLOOKUP(BV1,'場租收支對列及移用留存數-轉'!3:9,5,FALSE)+HLOOKUP(BV1,'場租收支對列及移用留存數-轉'!14:20,5,FALSE))*1000</f>
        <v>0</v>
      </c>
      <c r="BW80" s="242">
        <f>(HLOOKUP(BW1,'場租收支對列及移用留存數-轉'!3:9,5,FALSE)+HLOOKUP(BW1,'場租收支對列及移用留存數-轉'!14:20,5,FALSE))*1000</f>
        <v>0</v>
      </c>
      <c r="BX80" s="242">
        <f>(HLOOKUP(BX1,'場租收支對列及移用留存數-轉'!3:9,5,FALSE)+HLOOKUP(BX1,'場租收支對列及移用留存數-轉'!14:20,5,FALSE))*1000</f>
        <v>50000</v>
      </c>
      <c r="BY80" s="242">
        <f>(HLOOKUP(BY1,'場租收支對列及移用留存數-轉'!3:9,5,FALSE)+HLOOKUP(BY1,'場租收支對列及移用留存數-轉'!14:20,5,FALSE))*1000</f>
        <v>0</v>
      </c>
      <c r="BZ80" s="242">
        <f>(HLOOKUP(BZ1,'場租收支對列及移用留存數-轉'!3:9,5,FALSE)+HLOOKUP(BZ1,'場租收支對列及移用留存數-轉'!14:20,5,FALSE))*1000</f>
        <v>0</v>
      </c>
      <c r="CA80" s="242">
        <f>(HLOOKUP(CA1,'場租收支對列及移用留存數-轉'!3:9,5,FALSE)+HLOOKUP(CA1,'場租收支對列及移用留存數-轉'!14:20,5,FALSE))*1000</f>
        <v>0</v>
      </c>
      <c r="CB80" s="242">
        <f>(HLOOKUP(CB1,'場租收支對列及移用留存數-轉'!3:9,5,FALSE)+HLOOKUP(CB1,'場租收支對列及移用留存數-轉'!14:20,5,FALSE))*1000</f>
        <v>0</v>
      </c>
      <c r="CC80" s="242">
        <f>(HLOOKUP(CC1,'場租收支對列及移用留存數-轉'!3:9,5,FALSE)+HLOOKUP(CC1,'場租收支對列及移用留存數-轉'!14:20,5,FALSE))*1000</f>
        <v>0</v>
      </c>
      <c r="CD80" s="242">
        <f>(HLOOKUP(CD1,'場租收支對列及移用留存數-轉'!3:9,5,FALSE)+HLOOKUP(CD1,'場租收支對列及移用留存數-轉'!14:20,5,FALSE))*1000</f>
        <v>0</v>
      </c>
      <c r="CE80" s="242">
        <f>(HLOOKUP(CE1,'場租收支對列及移用留存數-轉'!3:9,5,FALSE)+HLOOKUP(CE1,'場租收支對列及移用留存數-轉'!14:20,5,FALSE))*1000</f>
        <v>0</v>
      </c>
      <c r="CF80" s="242">
        <f>(HLOOKUP(CF1,'場租收支對列及移用留存數-轉'!3:9,5,FALSE)+HLOOKUP(CF1,'場租收支對列及移用留存數-轉'!14:20,5,FALSE))*1000</f>
        <v>15000</v>
      </c>
      <c r="CG80" s="242">
        <f>(HLOOKUP(CG1,'場租收支對列及移用留存數-轉'!3:9,5,FALSE)+HLOOKUP(CG1,'場租收支對列及移用留存數-轉'!14:20,5,FALSE))*1000</f>
        <v>0</v>
      </c>
      <c r="CH80" s="242">
        <f>(HLOOKUP(CH1,'場租收支對列及移用留存數-轉'!3:9,5,FALSE)+HLOOKUP(CH1,'場租收支對列及移用留存數-轉'!14:20,5,FALSE))*1000</f>
        <v>0</v>
      </c>
      <c r="CI80" s="242">
        <f>(HLOOKUP(CI1,'場租收支對列及移用留存數-轉'!3:9,5,FALSE)+HLOOKUP(CI1,'場租收支對列及移用留存數-轉'!14:20,5,FALSE))*1000</f>
        <v>0</v>
      </c>
      <c r="CJ80" s="242">
        <f>(HLOOKUP(CJ1,'場租收支對列及移用留存數-轉'!3:9,5,FALSE)+HLOOKUP(CJ1,'場租收支對列及移用留存數-轉'!14:20,5,FALSE))*1000</f>
        <v>220000</v>
      </c>
      <c r="CK80" s="242">
        <f>(HLOOKUP(CK1,'場租收支對列及移用留存數-轉'!3:9,5,FALSE)+HLOOKUP(CK1,'場租收支對列及移用留存數-轉'!14:20,5,FALSE))*1000</f>
        <v>0</v>
      </c>
      <c r="CL80" s="242">
        <f>(HLOOKUP(CL1,'場租收支對列及移用留存數-轉'!3:9,5,FALSE)+HLOOKUP(CL1,'場租收支對列及移用留存數-轉'!14:20,5,FALSE))*1000</f>
        <v>0</v>
      </c>
      <c r="CM80" s="242">
        <f>(HLOOKUP(CM1,'場租收支對列及移用留存數-轉'!3:9,5,FALSE)+HLOOKUP(CM1,'場租收支對列及移用留存數-轉'!14:20,5,FALSE))*1000</f>
        <v>0</v>
      </c>
      <c r="CN80" s="242">
        <f>(HLOOKUP(CN1,'場租收支對列及移用留存數-轉'!3:9,5,FALSE)+HLOOKUP(CN1,'場租收支對列及移用留存數-轉'!14:20,5,FALSE))*1000</f>
        <v>0</v>
      </c>
      <c r="CO80" s="242">
        <f>(HLOOKUP(CO1,'場租收支對列及移用留存數-轉'!3:9,5,FALSE)+HLOOKUP(CO1,'場租收支對列及移用留存數-轉'!14:20,5,FALSE))*1000</f>
        <v>0</v>
      </c>
      <c r="CP80" s="242">
        <f>(HLOOKUP(CP1,'場租收支對列及移用留存數-轉'!3:9,5,FALSE)+HLOOKUP(CP1,'場租收支對列及移用留存數-轉'!14:20,5,FALSE))*1000</f>
        <v>0</v>
      </c>
      <c r="CQ80" s="242">
        <f>(HLOOKUP(CQ1,'場租收支對列及移用留存數-轉'!3:9,5,FALSE)+HLOOKUP(CQ1,'場租收支對列及移用留存數-轉'!14:20,5,FALSE))*1000</f>
        <v>0</v>
      </c>
      <c r="CR80" s="242">
        <f>(HLOOKUP(CR1,'場租收支對列及移用留存數-轉'!3:9,5,FALSE)+HLOOKUP(CR1,'場租收支對列及移用留存數-轉'!14:20,5,FALSE))*1000</f>
        <v>0</v>
      </c>
      <c r="CS80" s="242">
        <f>(HLOOKUP(CS1,'場租收支對列及移用留存數-轉'!3:9,5,FALSE)+HLOOKUP(CS1,'場租收支對列及移用留存數-轉'!14:20,5,FALSE))*1000</f>
        <v>0</v>
      </c>
      <c r="CT80" s="242">
        <f>(HLOOKUP(CT1,'場租收支對列及移用留存數-轉'!3:9,5,FALSE)+HLOOKUP(CT1,'場租收支對列及移用留存數-轉'!14:20,5,FALSE))*1000</f>
        <v>0</v>
      </c>
      <c r="CU80" s="242">
        <f>(HLOOKUP(CU1,'場租收支對列及移用留存數-轉'!3:9,5,FALSE)+HLOOKUP(CU1,'場租收支對列及移用留存數-轉'!14:20,5,FALSE))*1000</f>
        <v>0</v>
      </c>
      <c r="CV80" s="242">
        <f>(HLOOKUP(CV1,'場租收支對列及移用留存數-轉'!3:9,5,FALSE)+HLOOKUP(CV1,'場租收支對列及移用留存數-轉'!14:20,5,FALSE))*1000</f>
        <v>0</v>
      </c>
      <c r="CW80" s="242">
        <f>(HLOOKUP(CW1,'場租收支對列及移用留存數-轉'!3:9,5,FALSE)+HLOOKUP(CW1,'場租收支對列及移用留存數-轉'!14:20,5,FALSE))*1000</f>
        <v>0</v>
      </c>
      <c r="CX80" s="242">
        <f>(HLOOKUP(CX1,'場租收支對列及移用留存數-轉'!3:9,5,FALSE)+HLOOKUP(CX1,'場租收支對列及移用留存數-轉'!14:20,5,FALSE))*1000</f>
        <v>0</v>
      </c>
      <c r="CY80" s="242">
        <f>(HLOOKUP(CY1,'場租收支對列及移用留存數-轉'!3:9,5,FALSE)+HLOOKUP(CY1,'場租收支對列及移用留存數-轉'!14:20,5,FALSE))*1000</f>
        <v>0</v>
      </c>
      <c r="CZ80" s="242">
        <f>(HLOOKUP(CZ1,'場租收支對列及移用留存數-轉'!3:9,5,FALSE)+HLOOKUP(CZ1,'場租收支對列及移用留存數-轉'!14:20,5,FALSE))*1000</f>
        <v>0</v>
      </c>
      <c r="DA80" s="242">
        <f>(HLOOKUP(DA1,'場租收支對列及移用留存數-轉'!3:9,5,FALSE)+HLOOKUP(DA1,'場租收支對列及移用留存數-轉'!14:20,5,FALSE))*1000</f>
        <v>120000</v>
      </c>
    </row>
    <row r="81" spans="1:105">
      <c r="A81" s="309"/>
      <c r="B81" s="32" t="s">
        <v>390</v>
      </c>
      <c r="C81" s="28"/>
      <c r="D81" s="269">
        <f t="shared" si="94"/>
        <v>34000</v>
      </c>
      <c r="E81" s="242">
        <f>(HLOOKUP(E1,'場租收支對列及移用留存數-轉'!14:20,6,FALSE))*1000</f>
        <v>0</v>
      </c>
      <c r="F81" s="242">
        <f>(HLOOKUP(F1,'場租收支對列及移用留存數-轉'!14:20,6,FALSE))*1000</f>
        <v>0</v>
      </c>
      <c r="G81" s="242">
        <f>(HLOOKUP(G1,'場租收支對列及移用留存數-轉'!14:20,6,FALSE))*1000</f>
        <v>0</v>
      </c>
      <c r="H81" s="242">
        <f>(HLOOKUP(H1,'場租收支對列及移用留存數-轉'!14:20,6,FALSE))*1000</f>
        <v>0</v>
      </c>
      <c r="I81" s="242">
        <f>(HLOOKUP(I1,'場租收支對列及移用留存數-轉'!14:20,6,FALSE))*1000</f>
        <v>0</v>
      </c>
      <c r="J81" s="242">
        <f>(HLOOKUP(J1,'場租收支對列及移用留存數-轉'!14:20,6,FALSE))*1000</f>
        <v>0</v>
      </c>
      <c r="K81" s="242">
        <f>(HLOOKUP(K1,'場租收支對列及移用留存數-轉'!14:20,6,FALSE))*1000</f>
        <v>0</v>
      </c>
      <c r="L81" s="242">
        <f>(HLOOKUP(L1,'場租收支對列及移用留存數-轉'!14:20,6,FALSE))*1000</f>
        <v>0</v>
      </c>
      <c r="M81" s="242">
        <f>(HLOOKUP(M1,'場租收支對列及移用留存數-轉'!14:20,6,FALSE))*1000</f>
        <v>0</v>
      </c>
      <c r="N81" s="242">
        <f>(HLOOKUP(N1,'場租收支對列及移用留存數-轉'!14:20,6,FALSE))*1000</f>
        <v>0</v>
      </c>
      <c r="O81" s="242">
        <f>(HLOOKUP(O1,'場租收支對列及移用留存數-轉'!14:20,6,FALSE))*1000</f>
        <v>0</v>
      </c>
      <c r="P81" s="242">
        <f>(HLOOKUP(P1,'場租收支對列及移用留存數-轉'!14:20,6,FALSE))*1000</f>
        <v>0</v>
      </c>
      <c r="Q81" s="242">
        <f>(HLOOKUP(Q1,'場租收支對列及移用留存數-轉'!14:20,6,FALSE))*1000</f>
        <v>0</v>
      </c>
      <c r="R81" s="242">
        <f>(HLOOKUP(R1,'場租收支對列及移用留存數-轉'!14:20,6,FALSE))*1000</f>
        <v>0</v>
      </c>
      <c r="S81" s="242">
        <f>(HLOOKUP(S1,'場租收支對列及移用留存數-轉'!14:20,6,FALSE))*1000</f>
        <v>0</v>
      </c>
      <c r="T81" s="242">
        <f>(HLOOKUP(T1,'場租收支對列及移用留存數-轉'!14:20,6,FALSE))*1000</f>
        <v>0</v>
      </c>
      <c r="U81" s="242">
        <f>(HLOOKUP(U1,'場租收支對列及移用留存數-轉'!14:20,6,FALSE))*1000</f>
        <v>0</v>
      </c>
      <c r="V81" s="242">
        <f>(HLOOKUP(V1,'場租收支對列及移用留存數-轉'!14:20,6,FALSE))*1000</f>
        <v>0</v>
      </c>
      <c r="W81" s="242">
        <f>(HLOOKUP(W1,'場租收支對列及移用留存數-轉'!14:20,6,FALSE))*1000</f>
        <v>0</v>
      </c>
      <c r="X81" s="242">
        <f>(HLOOKUP(X1,'場租收支對列及移用留存數-轉'!14:20,6,FALSE))*1000</f>
        <v>0</v>
      </c>
      <c r="Y81" s="242">
        <f>(HLOOKUP(Y1,'場租收支對列及移用留存數-轉'!14:20,6,FALSE))*1000</f>
        <v>0</v>
      </c>
      <c r="Z81" s="242">
        <f>(HLOOKUP(Z1,'場租收支對列及移用留存數-轉'!14:20,6,FALSE))*1000</f>
        <v>0</v>
      </c>
      <c r="AA81" s="242">
        <f>(HLOOKUP(AA1,'場租收支對列及移用留存數-轉'!14:20,6,FALSE))*1000</f>
        <v>0</v>
      </c>
      <c r="AB81" s="242">
        <f>(HLOOKUP(AB1,'場租收支對列及移用留存數-轉'!14:20,6,FALSE))*1000</f>
        <v>0</v>
      </c>
      <c r="AC81" s="242">
        <f>(HLOOKUP(AC1,'場租收支對列及移用留存數-轉'!14:20,6,FALSE))*1000</f>
        <v>0</v>
      </c>
      <c r="AD81" s="242">
        <f>(HLOOKUP(AD1,'場租收支對列及移用留存數-轉'!14:20,6,FALSE))*1000</f>
        <v>0</v>
      </c>
      <c r="AE81" s="242">
        <f>(HLOOKUP(AE1,'場租收支對列及移用留存數-轉'!14:20,6,FALSE))*1000</f>
        <v>0</v>
      </c>
      <c r="AF81" s="242">
        <f>(HLOOKUP(AF1,'場租收支對列及移用留存數-轉'!14:20,6,FALSE))*1000</f>
        <v>0</v>
      </c>
      <c r="AG81" s="242">
        <f>(HLOOKUP(AG1,'場租收支對列及移用留存數-轉'!14:20,6,FALSE))*1000</f>
        <v>0</v>
      </c>
      <c r="AH81" s="242">
        <f>(HLOOKUP(AH1,'場租收支對列及移用留存數-轉'!14:20,6,FALSE))*1000</f>
        <v>0</v>
      </c>
      <c r="AI81" s="242">
        <f>(HLOOKUP(AI1,'場租收支對列及移用留存數-轉'!14:20,6,FALSE))*1000</f>
        <v>0</v>
      </c>
      <c r="AJ81" s="242">
        <f>(HLOOKUP(AJ1,'場租收支對列及移用留存數-轉'!14:20,6,FALSE))*1000</f>
        <v>0</v>
      </c>
      <c r="AK81" s="242">
        <f>(HLOOKUP(AK1,'場租收支對列及移用留存數-轉'!14:20,6,FALSE))*1000</f>
        <v>0</v>
      </c>
      <c r="AL81" s="242">
        <f>(HLOOKUP(AL1,'場租收支對列及移用留存數-轉'!14:20,6,FALSE))*1000</f>
        <v>0</v>
      </c>
      <c r="AM81" s="242">
        <f>(HLOOKUP(AM1,'場租收支對列及移用留存數-轉'!14:20,6,FALSE))*1000</f>
        <v>0</v>
      </c>
      <c r="AN81" s="242">
        <f>(HLOOKUP(AN1,'場租收支對列及移用留存數-轉'!14:20,6,FALSE))*1000</f>
        <v>0</v>
      </c>
      <c r="AO81" s="242">
        <f>(HLOOKUP(AO1,'場租收支對列及移用留存數-轉'!14:20,6,FALSE))*1000</f>
        <v>0</v>
      </c>
      <c r="AP81" s="242">
        <f>(HLOOKUP(AP1,'場租收支對列及移用留存數-轉'!14:20,6,FALSE))*1000</f>
        <v>0</v>
      </c>
      <c r="AQ81" s="242">
        <f>(HLOOKUP(AQ1,'場租收支對列及移用留存數-轉'!14:20,6,FALSE))*1000</f>
        <v>0</v>
      </c>
      <c r="AR81" s="242">
        <f>(HLOOKUP(AR1,'場租收支對列及移用留存數-轉'!14:20,6,FALSE))*1000</f>
        <v>22000</v>
      </c>
      <c r="AS81" s="242">
        <f>(HLOOKUP(AS1,'場租收支對列及移用留存數-轉'!14:20,6,FALSE))*1000</f>
        <v>0</v>
      </c>
      <c r="AT81" s="242">
        <f>(HLOOKUP(AT1,'場租收支對列及移用留存數-轉'!14:20,6,FALSE))*1000</f>
        <v>0</v>
      </c>
      <c r="AU81" s="242">
        <f>(HLOOKUP(AU1,'場租收支對列及移用留存數-轉'!14:20,6,FALSE))*1000</f>
        <v>0</v>
      </c>
      <c r="AV81" s="242">
        <f>(HLOOKUP(AV1,'場租收支對列及移用留存數-轉'!14:20,6,FALSE))*1000</f>
        <v>0</v>
      </c>
      <c r="AW81" s="242">
        <f>(HLOOKUP(AW1,'場租收支對列及移用留存數-轉'!14:20,6,FALSE))*1000</f>
        <v>0</v>
      </c>
      <c r="AX81" s="242">
        <f>(HLOOKUP(AX1,'場租收支對列及移用留存數-轉'!14:20,6,FALSE))*1000</f>
        <v>0</v>
      </c>
      <c r="AY81" s="242">
        <f>(HLOOKUP(AY1,'場租收支對列及移用留存數-轉'!14:20,6,FALSE))*1000</f>
        <v>0</v>
      </c>
      <c r="AZ81" s="242">
        <f>(HLOOKUP(AZ1,'場租收支對列及移用留存數-轉'!14:20,6,FALSE))*1000</f>
        <v>0</v>
      </c>
      <c r="BA81" s="242">
        <f>(HLOOKUP(BA1,'場租收支對列及移用留存數-轉'!14:20,6,FALSE))*1000</f>
        <v>0</v>
      </c>
      <c r="BB81" s="242">
        <f>(HLOOKUP(BB1,'場租收支對列及移用留存數-轉'!14:20,6,FALSE))*1000</f>
        <v>0</v>
      </c>
      <c r="BC81" s="242">
        <f>(HLOOKUP(BC1,'場租收支對列及移用留存數-轉'!14:20,6,FALSE))*1000</f>
        <v>0</v>
      </c>
      <c r="BD81" s="242">
        <f>(HLOOKUP(BD1,'場租收支對列及移用留存數-轉'!14:20,6,FALSE))*1000</f>
        <v>0</v>
      </c>
      <c r="BE81" s="242">
        <f>(HLOOKUP(BE1,'場租收支對列及移用留存數-轉'!14:20,6,FALSE))*1000</f>
        <v>0</v>
      </c>
      <c r="BF81" s="242">
        <f>(HLOOKUP(BF1,'場租收支對列及移用留存數-轉'!14:20,6,FALSE))*1000</f>
        <v>0</v>
      </c>
      <c r="BG81" s="242">
        <f>(HLOOKUP(BG1,'場租收支對列及移用留存數-轉'!14:20,6,FALSE))*1000</f>
        <v>0</v>
      </c>
      <c r="BH81" s="242">
        <f>(HLOOKUP(BH1,'場租收支對列及移用留存數-轉'!14:20,6,FALSE))*1000</f>
        <v>0</v>
      </c>
      <c r="BI81" s="242">
        <f>(HLOOKUP(BI1,'場租收支對列及移用留存數-轉'!14:20,6,FALSE))*1000</f>
        <v>0</v>
      </c>
      <c r="BJ81" s="242">
        <f>(HLOOKUP(BJ1,'場租收支對列及移用留存數-轉'!14:20,6,FALSE))*1000</f>
        <v>0</v>
      </c>
      <c r="BK81" s="242">
        <f>(HLOOKUP(BK1,'場租收支對列及移用留存數-轉'!14:20,6,FALSE))*1000</f>
        <v>0</v>
      </c>
      <c r="BL81" s="242">
        <f>(HLOOKUP(BL1,'場租收支對列及移用留存數-轉'!14:20,6,FALSE))*1000</f>
        <v>0</v>
      </c>
      <c r="BM81" s="242">
        <f>(HLOOKUP(BM1,'場租收支對列及移用留存數-轉'!14:20,6,FALSE))*1000</f>
        <v>0</v>
      </c>
      <c r="BN81" s="242">
        <f>(HLOOKUP(BN1,'場租收支對列及移用留存數-轉'!14:20,6,FALSE))*1000</f>
        <v>0</v>
      </c>
      <c r="BO81" s="242">
        <f>(HLOOKUP(BO1,'場租收支對列及移用留存數-轉'!14:20,6,FALSE))*1000</f>
        <v>0</v>
      </c>
      <c r="BP81" s="242">
        <f>(HLOOKUP(BP1,'場租收支對列及移用留存數-轉'!14:20,6,FALSE))*1000</f>
        <v>0</v>
      </c>
      <c r="BQ81" s="242">
        <f>(HLOOKUP(BQ1,'場租收支對列及移用留存數-轉'!14:20,6,FALSE))*1000</f>
        <v>0</v>
      </c>
      <c r="BR81" s="242">
        <f>(HLOOKUP(BR1,'場租收支對列及移用留存數-轉'!14:20,6,FALSE))*1000</f>
        <v>0</v>
      </c>
      <c r="BS81" s="242">
        <f>(HLOOKUP(BS1,'場租收支對列及移用留存數-轉'!14:20,6,FALSE))*1000</f>
        <v>0</v>
      </c>
      <c r="BT81" s="242">
        <f>(HLOOKUP(BT1,'場租收支對列及移用留存數-轉'!14:20,6,FALSE))*1000</f>
        <v>0</v>
      </c>
      <c r="BU81" s="242">
        <f>(HLOOKUP(BU1,'場租收支對列及移用留存數-轉'!14:20,6,FALSE))*1000</f>
        <v>0</v>
      </c>
      <c r="BV81" s="242">
        <f>(HLOOKUP(BV1,'場租收支對列及移用留存數-轉'!14:20,6,FALSE))*1000</f>
        <v>0</v>
      </c>
      <c r="BW81" s="242">
        <f>(HLOOKUP(BW1,'場租收支對列及移用留存數-轉'!14:20,6,FALSE))*1000</f>
        <v>0</v>
      </c>
      <c r="BX81" s="242">
        <f>(HLOOKUP(BX1,'場租收支對列及移用留存數-轉'!14:20,6,FALSE))*1000</f>
        <v>0</v>
      </c>
      <c r="BY81" s="242">
        <f>(HLOOKUP(BY1,'場租收支對列及移用留存數-轉'!14:20,6,FALSE))*1000</f>
        <v>0</v>
      </c>
      <c r="BZ81" s="242">
        <f>(HLOOKUP(BZ1,'場租收支對列及移用留存數-轉'!14:20,6,FALSE))*1000</f>
        <v>0</v>
      </c>
      <c r="CA81" s="242">
        <f>(HLOOKUP(CA1,'場租收支對列及移用留存數-轉'!14:20,6,FALSE))*1000</f>
        <v>0</v>
      </c>
      <c r="CB81" s="242">
        <f>(HLOOKUP(CB1,'場租收支對列及移用留存數-轉'!14:20,6,FALSE))*1000</f>
        <v>0</v>
      </c>
      <c r="CC81" s="242">
        <f>(HLOOKUP(CC1,'場租收支對列及移用留存數-轉'!14:20,6,FALSE))*1000</f>
        <v>0</v>
      </c>
      <c r="CD81" s="242">
        <f>(HLOOKUP(CD1,'場租收支對列及移用留存數-轉'!14:20,6,FALSE))*1000</f>
        <v>0</v>
      </c>
      <c r="CE81" s="242">
        <f>(HLOOKUP(CE1,'場租收支對列及移用留存數-轉'!14:20,6,FALSE))*1000</f>
        <v>0</v>
      </c>
      <c r="CF81" s="242">
        <f>(HLOOKUP(CF1,'場租收支對列及移用留存數-轉'!14:20,6,FALSE))*1000</f>
        <v>0</v>
      </c>
      <c r="CG81" s="242">
        <f>(HLOOKUP(CG1,'場租收支對列及移用留存數-轉'!14:20,6,FALSE))*1000</f>
        <v>0</v>
      </c>
      <c r="CH81" s="242">
        <f>(HLOOKUP(CH1,'場租收支對列及移用留存數-轉'!14:20,6,FALSE))*1000</f>
        <v>0</v>
      </c>
      <c r="CI81" s="242">
        <f>(HLOOKUP(CI1,'場租收支對列及移用留存數-轉'!14:20,6,FALSE))*1000</f>
        <v>0</v>
      </c>
      <c r="CJ81" s="242">
        <f>(HLOOKUP(CJ1,'場租收支對列及移用留存數-轉'!14:20,6,FALSE))*1000</f>
        <v>0</v>
      </c>
      <c r="CK81" s="242">
        <f>(HLOOKUP(CK1,'場租收支對列及移用留存數-轉'!14:20,6,FALSE))*1000</f>
        <v>0</v>
      </c>
      <c r="CL81" s="242">
        <f>(HLOOKUP(CL1,'場租收支對列及移用留存數-轉'!14:20,6,FALSE))*1000</f>
        <v>0</v>
      </c>
      <c r="CM81" s="242">
        <f>(HLOOKUP(CM1,'場租收支對列及移用留存數-轉'!14:20,6,FALSE))*1000</f>
        <v>0</v>
      </c>
      <c r="CN81" s="242">
        <f>(HLOOKUP(CN1,'場租收支對列及移用留存數-轉'!14:20,6,FALSE))*1000</f>
        <v>0</v>
      </c>
      <c r="CO81" s="242">
        <f>(HLOOKUP(CO1,'場租收支對列及移用留存數-轉'!14:20,6,FALSE))*1000</f>
        <v>0</v>
      </c>
      <c r="CP81" s="242">
        <f>(HLOOKUP(CP1,'場租收支對列及移用留存數-轉'!14:20,6,FALSE))*1000</f>
        <v>0</v>
      </c>
      <c r="CQ81" s="242">
        <f>(HLOOKUP(CQ1,'場租收支對列及移用留存數-轉'!14:20,6,FALSE))*1000</f>
        <v>0</v>
      </c>
      <c r="CR81" s="242">
        <f>(HLOOKUP(CR1,'場租收支對列及移用留存數-轉'!14:20,6,FALSE))*1000</f>
        <v>0</v>
      </c>
      <c r="CS81" s="242">
        <f>(HLOOKUP(CS1,'場租收支對列及移用留存數-轉'!14:20,6,FALSE))*1000</f>
        <v>0</v>
      </c>
      <c r="CT81" s="242">
        <f>(HLOOKUP(CT1,'場租收支對列及移用留存數-轉'!14:20,6,FALSE))*1000</f>
        <v>0</v>
      </c>
      <c r="CU81" s="242">
        <f>(HLOOKUP(CU1,'場租收支對列及移用留存數-轉'!14:20,6,FALSE))*1000</f>
        <v>0</v>
      </c>
      <c r="CV81" s="242">
        <f>(HLOOKUP(CV1,'場租收支對列及移用留存數-轉'!14:20,6,FALSE))*1000</f>
        <v>12000</v>
      </c>
      <c r="CW81" s="242">
        <f>(HLOOKUP(CW1,'場租收支對列及移用留存數-轉'!14:20,6,FALSE))*1000</f>
        <v>0</v>
      </c>
      <c r="CX81" s="242">
        <f>(HLOOKUP(CX1,'場租收支對列及移用留存數-轉'!14:20,6,FALSE))*1000</f>
        <v>0</v>
      </c>
      <c r="CY81" s="242">
        <f>(HLOOKUP(CY1,'場租收支對列及移用留存數-轉'!14:20,6,FALSE))*1000</f>
        <v>0</v>
      </c>
      <c r="CZ81" s="242">
        <f>(HLOOKUP(CZ1,'場租收支對列及移用留存數-轉'!14:20,6,FALSE))*1000</f>
        <v>0</v>
      </c>
      <c r="DA81" s="242">
        <f>(HLOOKUP(DA1,'場租收支對列及移用留存數-轉'!14:20,6,FALSE))*1000</f>
        <v>0</v>
      </c>
    </row>
    <row r="82" spans="1:105">
      <c r="A82" s="309"/>
      <c r="B82" s="32" t="s">
        <v>391</v>
      </c>
      <c r="C82" s="28"/>
      <c r="D82" s="269">
        <f t="shared" si="94"/>
        <v>1224000</v>
      </c>
      <c r="E82" s="242">
        <f>(HLOOKUP(E1,'場租收支對列及移用留存數-轉'!3:9,6,FALSE)+HLOOKUP(E1,'場租收支對列及移用留存數-轉'!14:20,7,FALSE))*1000</f>
        <v>0</v>
      </c>
      <c r="F82" s="242">
        <f>(HLOOKUP(F1,'場租收支對列及移用留存數-轉'!3:9,6,FALSE)+HLOOKUP(F1,'場租收支對列及移用留存數-轉'!14:20,7,FALSE))*1000</f>
        <v>0</v>
      </c>
      <c r="G82" s="242">
        <f>(HLOOKUP(G1,'場租收支對列及移用留存數-轉'!3:9,6,FALSE)+HLOOKUP(G1,'場租收支對列及移用留存數-轉'!14:20,7,FALSE))*1000</f>
        <v>0</v>
      </c>
      <c r="H82" s="242">
        <f>(HLOOKUP(H1,'場租收支對列及移用留存數-轉'!3:9,6,FALSE)+HLOOKUP(H1,'場租收支對列及移用留存數-轉'!14:20,7,FALSE))*1000</f>
        <v>0</v>
      </c>
      <c r="I82" s="242">
        <f>(HLOOKUP(I1,'場租收支對列及移用留存數-轉'!3:9,6,FALSE)+HLOOKUP(I1,'場租收支對列及移用留存數-轉'!14:20,7,FALSE))*1000</f>
        <v>0</v>
      </c>
      <c r="J82" s="242">
        <f>(HLOOKUP(J1,'場租收支對列及移用留存數-轉'!3:9,6,FALSE)+HLOOKUP(J1,'場租收支對列及移用留存數-轉'!14:20,7,FALSE))*1000</f>
        <v>0</v>
      </c>
      <c r="K82" s="242">
        <f>(HLOOKUP(K1,'場租收支對列及移用留存數-轉'!3:9,6,FALSE)+HLOOKUP(K1,'場租收支對列及移用留存數-轉'!14:20,7,FALSE))*1000</f>
        <v>0</v>
      </c>
      <c r="L82" s="242">
        <f>(HLOOKUP(L1,'場租收支對列及移用留存數-轉'!3:9,6,FALSE)+HLOOKUP(L1,'場租收支對列及移用留存數-轉'!14:20,7,FALSE))*1000</f>
        <v>50000</v>
      </c>
      <c r="M82" s="242">
        <f>(HLOOKUP(M1,'場租收支對列及移用留存數-轉'!3:9,6,FALSE)+HLOOKUP(M1,'場租收支對列及移用留存數-轉'!14:20,7,FALSE))*1000</f>
        <v>0</v>
      </c>
      <c r="N82" s="242">
        <f>(HLOOKUP(N1,'場租收支對列及移用留存數-轉'!3:9,6,FALSE)+HLOOKUP(N1,'場租收支對列及移用留存數-轉'!14:20,7,FALSE))*1000</f>
        <v>0</v>
      </c>
      <c r="O82" s="242">
        <f>(HLOOKUP(O1,'場租收支對列及移用留存數-轉'!3:9,6,FALSE)+HLOOKUP(O1,'場租收支對列及移用留存數-轉'!14:20,7,FALSE))*1000</f>
        <v>100000</v>
      </c>
      <c r="P82" s="242">
        <f>(HLOOKUP(P1,'場租收支對列及移用留存數-轉'!3:9,6,FALSE)+HLOOKUP(P1,'場租收支對列及移用留存數-轉'!14:20,7,FALSE))*1000</f>
        <v>0</v>
      </c>
      <c r="Q82" s="242">
        <f>(HLOOKUP(Q1,'場租收支對列及移用留存數-轉'!3:9,6,FALSE)+HLOOKUP(Q1,'場租收支對列及移用留存數-轉'!14:20,7,FALSE))*1000</f>
        <v>0</v>
      </c>
      <c r="R82" s="242">
        <f>(HLOOKUP(R1,'場租收支對列及移用留存數-轉'!3:9,6,FALSE)+HLOOKUP(R1,'場租收支對列及移用留存數-轉'!14:20,7,FALSE))*1000</f>
        <v>0</v>
      </c>
      <c r="S82" s="242">
        <f>(HLOOKUP(S1,'場租收支對列及移用留存數-轉'!3:9,6,FALSE)+HLOOKUP(S1,'場租收支對列及移用留存數-轉'!14:20,7,FALSE))*1000</f>
        <v>0</v>
      </c>
      <c r="T82" s="242">
        <f>(HLOOKUP(T1,'場租收支對列及移用留存數-轉'!3:9,6,FALSE)+HLOOKUP(T1,'場租收支對列及移用留存數-轉'!14:20,7,FALSE))*1000</f>
        <v>0</v>
      </c>
      <c r="U82" s="242">
        <f>(HLOOKUP(U1,'場租收支對列及移用留存數-轉'!3:9,6,FALSE)+HLOOKUP(U1,'場租收支對列及移用留存數-轉'!14:20,7,FALSE))*1000</f>
        <v>0</v>
      </c>
      <c r="V82" s="242">
        <f>(HLOOKUP(V1,'場租收支對列及移用留存數-轉'!3:9,6,FALSE)+HLOOKUP(V1,'場租收支對列及移用留存數-轉'!14:20,7,FALSE))*1000</f>
        <v>241000</v>
      </c>
      <c r="W82" s="242">
        <f>(HLOOKUP(W1,'場租收支對列及移用留存數-轉'!3:9,6,FALSE)+HLOOKUP(W1,'場租收支對列及移用留存數-轉'!14:20,7,FALSE))*1000</f>
        <v>0</v>
      </c>
      <c r="X82" s="242">
        <f>(HLOOKUP(X1,'場租收支對列及移用留存數-轉'!3:9,6,FALSE)+HLOOKUP(X1,'場租收支對列及移用留存數-轉'!14:20,7,FALSE))*1000</f>
        <v>0</v>
      </c>
      <c r="Y82" s="242">
        <f>(HLOOKUP(Y1,'場租收支對列及移用留存數-轉'!3:9,6,FALSE)+HLOOKUP(Y1,'場租收支對列及移用留存數-轉'!14:20,7,FALSE))*1000</f>
        <v>28000</v>
      </c>
      <c r="Z82" s="242">
        <f>(HLOOKUP(Z1,'場租收支對列及移用留存數-轉'!3:9,6,FALSE)+HLOOKUP(Z1,'場租收支對列及移用留存數-轉'!14:20,7,FALSE))*1000</f>
        <v>131000</v>
      </c>
      <c r="AA82" s="242">
        <f>(HLOOKUP(AA1,'場租收支對列及移用留存數-轉'!3:9,6,FALSE)+HLOOKUP(AA1,'場租收支對列及移用留存數-轉'!14:20,7,FALSE))*1000</f>
        <v>0</v>
      </c>
      <c r="AB82" s="242">
        <f>(HLOOKUP(AB1,'場租收支對列及移用留存數-轉'!3:9,6,FALSE)+HLOOKUP(AB1,'場租收支對列及移用留存數-轉'!14:20,7,FALSE))*1000</f>
        <v>0</v>
      </c>
      <c r="AC82" s="242">
        <f>(HLOOKUP(AC1,'場租收支對列及移用留存數-轉'!3:9,6,FALSE)+HLOOKUP(AC1,'場租收支對列及移用留存數-轉'!14:20,7,FALSE))*1000</f>
        <v>0</v>
      </c>
      <c r="AD82" s="242">
        <f>(HLOOKUP(AD1,'場租收支對列及移用留存數-轉'!3:9,6,FALSE)+HLOOKUP(AD1,'場租收支對列及移用留存數-轉'!14:20,7,FALSE))*1000</f>
        <v>0</v>
      </c>
      <c r="AE82" s="242">
        <f>(HLOOKUP(AE1,'場租收支對列及移用留存數-轉'!3:9,6,FALSE)+HLOOKUP(AE1,'場租收支對列及移用留存數-轉'!14:20,7,FALSE))*1000</f>
        <v>0</v>
      </c>
      <c r="AF82" s="242">
        <f>(HLOOKUP(AF1,'場租收支對列及移用留存數-轉'!3:9,6,FALSE)+HLOOKUP(AF1,'場租收支對列及移用留存數-轉'!14:20,7,FALSE))*1000</f>
        <v>0</v>
      </c>
      <c r="AG82" s="242">
        <f>(HLOOKUP(AG1,'場租收支對列及移用留存數-轉'!3:9,6,FALSE)+HLOOKUP(AG1,'場租收支對列及移用留存數-轉'!14:20,7,FALSE))*1000</f>
        <v>0</v>
      </c>
      <c r="AH82" s="242">
        <f>(HLOOKUP(AH1,'場租收支對列及移用留存數-轉'!3:9,6,FALSE)+HLOOKUP(AH1,'場租收支對列及移用留存數-轉'!14:20,7,FALSE))*1000</f>
        <v>0</v>
      </c>
      <c r="AI82" s="242">
        <f>(HLOOKUP(AI1,'場租收支對列及移用留存數-轉'!3:9,6,FALSE)+HLOOKUP(AI1,'場租收支對列及移用留存數-轉'!14:20,7,FALSE))*1000</f>
        <v>0</v>
      </c>
      <c r="AJ82" s="242">
        <f>(HLOOKUP(AJ1,'場租收支對列及移用留存數-轉'!3:9,6,FALSE)+HLOOKUP(AJ1,'場租收支對列及移用留存數-轉'!14:20,7,FALSE))*1000</f>
        <v>0</v>
      </c>
      <c r="AK82" s="242">
        <f>(HLOOKUP(AK1,'場租收支對列及移用留存數-轉'!3:9,6,FALSE)+HLOOKUP(AK1,'場租收支對列及移用留存數-轉'!14:20,7,FALSE))*1000</f>
        <v>0</v>
      </c>
      <c r="AL82" s="242">
        <f>(HLOOKUP(AL1,'場租收支對列及移用留存數-轉'!3:9,6,FALSE)+HLOOKUP(AL1,'場租收支對列及移用留存數-轉'!14:20,7,FALSE))*1000</f>
        <v>0</v>
      </c>
      <c r="AM82" s="242">
        <f>(HLOOKUP(AM1,'場租收支對列及移用留存數-轉'!3:9,6,FALSE)+HLOOKUP(AM1,'場租收支對列及移用留存數-轉'!14:20,7,FALSE))*1000</f>
        <v>0</v>
      </c>
      <c r="AN82" s="242">
        <f>(HLOOKUP(AN1,'場租收支對列及移用留存數-轉'!3:9,6,FALSE)+HLOOKUP(AN1,'場租收支對列及移用留存數-轉'!14:20,7,FALSE))*1000</f>
        <v>0</v>
      </c>
      <c r="AO82" s="242">
        <f>(HLOOKUP(AO1,'場租收支對列及移用留存數-轉'!3:9,6,FALSE)+HLOOKUP(AO1,'場租收支對列及移用留存數-轉'!14:20,7,FALSE))*1000</f>
        <v>10000</v>
      </c>
      <c r="AP82" s="242">
        <f>(HLOOKUP(AP1,'場租收支對列及移用留存數-轉'!3:9,6,FALSE)+HLOOKUP(AP1,'場租收支對列及移用留存數-轉'!14:20,7,FALSE))*1000</f>
        <v>0</v>
      </c>
      <c r="AQ82" s="242">
        <f>(HLOOKUP(AQ1,'場租收支對列及移用留存數-轉'!3:9,6,FALSE)+HLOOKUP(AQ1,'場租收支對列及移用留存數-轉'!14:20,7,FALSE))*1000</f>
        <v>0</v>
      </c>
      <c r="AR82" s="242">
        <f>(HLOOKUP(AR1,'場租收支對列及移用留存數-轉'!3:9,6,FALSE)+HLOOKUP(AR1,'場租收支對列及移用留存數-轉'!14:20,7,FALSE))*1000</f>
        <v>30000</v>
      </c>
      <c r="AS82" s="242">
        <f>(HLOOKUP(AS1,'場租收支對列及移用留存數-轉'!3:9,6,FALSE)+HLOOKUP(AS1,'場租收支對列及移用留存數-轉'!14:20,7,FALSE))*1000</f>
        <v>0</v>
      </c>
      <c r="AT82" s="242">
        <f>(HLOOKUP(AT1,'場租收支對列及移用留存數-轉'!3:9,6,FALSE)+HLOOKUP(AT1,'場租收支對列及移用留存數-轉'!14:20,7,FALSE))*1000</f>
        <v>0</v>
      </c>
      <c r="AU82" s="242">
        <f>(HLOOKUP(AU1,'場租收支對列及移用留存數-轉'!3:9,6,FALSE)+HLOOKUP(AU1,'場租收支對列及移用留存數-轉'!14:20,7,FALSE))*1000</f>
        <v>0</v>
      </c>
      <c r="AV82" s="242">
        <f>(HLOOKUP(AV1,'場租收支對列及移用留存數-轉'!3:9,6,FALSE)+HLOOKUP(AV1,'場租收支對列及移用留存數-轉'!14:20,7,FALSE))*1000</f>
        <v>0</v>
      </c>
      <c r="AW82" s="242">
        <f>(HLOOKUP(AW1,'場租收支對列及移用留存數-轉'!3:9,6,FALSE)+HLOOKUP(AW1,'場租收支對列及移用留存數-轉'!14:20,7,FALSE))*1000</f>
        <v>0</v>
      </c>
      <c r="AX82" s="242">
        <f>(HLOOKUP(AX1,'場租收支對列及移用留存數-轉'!3:9,6,FALSE)+HLOOKUP(AX1,'場租收支對列及移用留存數-轉'!14:20,7,FALSE))*1000</f>
        <v>0</v>
      </c>
      <c r="AY82" s="242">
        <f>(HLOOKUP(AY1,'場租收支對列及移用留存數-轉'!3:9,6,FALSE)+HLOOKUP(AY1,'場租收支對列及移用留存數-轉'!14:20,7,FALSE))*1000</f>
        <v>0</v>
      </c>
      <c r="AZ82" s="242">
        <f>(HLOOKUP(AZ1,'場租收支對列及移用留存數-轉'!3:9,6,FALSE)+HLOOKUP(AZ1,'場租收支對列及移用留存數-轉'!14:20,7,FALSE))*1000</f>
        <v>0</v>
      </c>
      <c r="BA82" s="242">
        <f>(HLOOKUP(BA1,'場租收支對列及移用留存數-轉'!3:9,6,FALSE)+HLOOKUP(BA1,'場租收支對列及移用留存數-轉'!14:20,7,FALSE))*1000</f>
        <v>0</v>
      </c>
      <c r="BB82" s="242">
        <f>(HLOOKUP(BB1,'場租收支對列及移用留存數-轉'!3:9,6,FALSE)+HLOOKUP(BB1,'場租收支對列及移用留存數-轉'!14:20,7,FALSE))*1000</f>
        <v>0</v>
      </c>
      <c r="BC82" s="242">
        <f>(HLOOKUP(BC1,'場租收支對列及移用留存數-轉'!3:9,6,FALSE)+HLOOKUP(BC1,'場租收支對列及移用留存數-轉'!14:20,7,FALSE))*1000</f>
        <v>0</v>
      </c>
      <c r="BD82" s="242">
        <f>(HLOOKUP(BD1,'場租收支對列及移用留存數-轉'!3:9,6,FALSE)+HLOOKUP(BD1,'場租收支對列及移用留存數-轉'!14:20,7,FALSE))*1000</f>
        <v>0</v>
      </c>
      <c r="BE82" s="242">
        <f>(HLOOKUP(BE1,'場租收支對列及移用留存數-轉'!3:9,6,FALSE)+HLOOKUP(BE1,'場租收支對列及移用留存數-轉'!14:20,7,FALSE))*1000</f>
        <v>0</v>
      </c>
      <c r="BF82" s="242">
        <f>(HLOOKUP(BF1,'場租收支對列及移用留存數-轉'!3:9,6,FALSE)+HLOOKUP(BF1,'場租收支對列及移用留存數-轉'!14:20,7,FALSE))*1000</f>
        <v>0</v>
      </c>
      <c r="BG82" s="242">
        <f>(HLOOKUP(BG1,'場租收支對列及移用留存數-轉'!3:9,6,FALSE)+HLOOKUP(BG1,'場租收支對列及移用留存數-轉'!14:20,7,FALSE))*1000</f>
        <v>0</v>
      </c>
      <c r="BH82" s="242">
        <f>(HLOOKUP(BH1,'場租收支對列及移用留存數-轉'!3:9,6,FALSE)+HLOOKUP(BH1,'場租收支對列及移用留存數-轉'!14:20,7,FALSE))*1000</f>
        <v>0</v>
      </c>
      <c r="BI82" s="242">
        <f>(HLOOKUP(BI1,'場租收支對列及移用留存數-轉'!3:9,6,FALSE)+HLOOKUP(BI1,'場租收支對列及移用留存數-轉'!14:20,7,FALSE))*1000</f>
        <v>0</v>
      </c>
      <c r="BJ82" s="242">
        <f>(HLOOKUP(BJ1,'場租收支對列及移用留存數-轉'!3:9,6,FALSE)+HLOOKUP(BJ1,'場租收支對列及移用留存數-轉'!14:20,7,FALSE))*1000</f>
        <v>30000</v>
      </c>
      <c r="BK82" s="242">
        <f>(HLOOKUP(BK1,'場租收支對列及移用留存數-轉'!3:9,6,FALSE)+HLOOKUP(BK1,'場租收支對列及移用留存數-轉'!14:20,7,FALSE))*1000</f>
        <v>0</v>
      </c>
      <c r="BL82" s="242">
        <f>(HLOOKUP(BL1,'場租收支對列及移用留存數-轉'!3:9,6,FALSE)+HLOOKUP(BL1,'場租收支對列及移用留存數-轉'!14:20,7,FALSE))*1000</f>
        <v>0</v>
      </c>
      <c r="BM82" s="242">
        <f>(HLOOKUP(BM1,'場租收支對列及移用留存數-轉'!3:9,6,FALSE)+HLOOKUP(BM1,'場租收支對列及移用留存數-轉'!14:20,7,FALSE))*1000</f>
        <v>0</v>
      </c>
      <c r="BN82" s="242">
        <f>(HLOOKUP(BN1,'場租收支對列及移用留存數-轉'!3:9,6,FALSE)+HLOOKUP(BN1,'場租收支對列及移用留存數-轉'!14:20,7,FALSE))*1000</f>
        <v>0</v>
      </c>
      <c r="BO82" s="242">
        <f>(HLOOKUP(BO1,'場租收支對列及移用留存數-轉'!3:9,6,FALSE)+HLOOKUP(BO1,'場租收支對列及移用留存數-轉'!14:20,7,FALSE))*1000</f>
        <v>0</v>
      </c>
      <c r="BP82" s="242">
        <f>(HLOOKUP(BP1,'場租收支對列及移用留存數-轉'!3:9,6,FALSE)+HLOOKUP(BP1,'場租收支對列及移用留存數-轉'!14:20,7,FALSE))*1000</f>
        <v>0</v>
      </c>
      <c r="BQ82" s="242">
        <f>(HLOOKUP(BQ1,'場租收支對列及移用留存數-轉'!3:9,6,FALSE)+HLOOKUP(BQ1,'場租收支對列及移用留存數-轉'!14:20,7,FALSE))*1000</f>
        <v>0</v>
      </c>
      <c r="BR82" s="242">
        <f>(HLOOKUP(BR1,'場租收支對列及移用留存數-轉'!3:9,6,FALSE)+HLOOKUP(BR1,'場租收支對列及移用留存數-轉'!14:20,7,FALSE))*1000</f>
        <v>0</v>
      </c>
      <c r="BS82" s="242">
        <f>(HLOOKUP(BS1,'場租收支對列及移用留存數-轉'!3:9,6,FALSE)+HLOOKUP(BS1,'場租收支對列及移用留存數-轉'!14:20,7,FALSE))*1000</f>
        <v>0</v>
      </c>
      <c r="BT82" s="242">
        <f>(HLOOKUP(BT1,'場租收支對列及移用留存數-轉'!3:9,6,FALSE)+HLOOKUP(BT1,'場租收支對列及移用留存數-轉'!14:20,7,FALSE))*1000</f>
        <v>0</v>
      </c>
      <c r="BU82" s="242">
        <f>(HLOOKUP(BU1,'場租收支對列及移用留存數-轉'!3:9,6,FALSE)+HLOOKUP(BU1,'場租收支對列及移用留存數-轉'!14:20,7,FALSE))*1000</f>
        <v>0</v>
      </c>
      <c r="BV82" s="242">
        <f>(HLOOKUP(BV1,'場租收支對列及移用留存數-轉'!3:9,6,FALSE)+HLOOKUP(BV1,'場租收支對列及移用留存數-轉'!14:20,7,FALSE))*1000</f>
        <v>0</v>
      </c>
      <c r="BW82" s="242">
        <f>(HLOOKUP(BW1,'場租收支對列及移用留存數-轉'!3:9,6,FALSE)+HLOOKUP(BW1,'場租收支對列及移用留存數-轉'!14:20,7,FALSE))*1000</f>
        <v>0</v>
      </c>
      <c r="BX82" s="242">
        <f>(HLOOKUP(BX1,'場租收支對列及移用留存數-轉'!3:9,6,FALSE)+HLOOKUP(BX1,'場租收支對列及移用留存數-轉'!14:20,7,FALSE))*1000</f>
        <v>0</v>
      </c>
      <c r="BY82" s="242">
        <f>(HLOOKUP(BY1,'場租收支對列及移用留存數-轉'!3:9,6,FALSE)+HLOOKUP(BY1,'場租收支對列及移用留存數-轉'!14:20,7,FALSE))*1000</f>
        <v>0</v>
      </c>
      <c r="BZ82" s="242">
        <f>(HLOOKUP(BZ1,'場租收支對列及移用留存數-轉'!3:9,6,FALSE)+HLOOKUP(BZ1,'場租收支對列及移用留存數-轉'!14:20,7,FALSE))*1000</f>
        <v>0</v>
      </c>
      <c r="CA82" s="242">
        <f>(HLOOKUP(CA1,'場租收支對列及移用留存數-轉'!3:9,6,FALSE)+HLOOKUP(CA1,'場租收支對列及移用留存數-轉'!14:20,7,FALSE))*1000</f>
        <v>0</v>
      </c>
      <c r="CB82" s="242">
        <f>(HLOOKUP(CB1,'場租收支對列及移用留存數-轉'!3:9,6,FALSE)+HLOOKUP(CB1,'場租收支對列及移用留存數-轉'!14:20,7,FALSE))*1000</f>
        <v>0</v>
      </c>
      <c r="CC82" s="242">
        <f>(HLOOKUP(CC1,'場租收支對列及移用留存數-轉'!3:9,6,FALSE)+HLOOKUP(CC1,'場租收支對列及移用留存數-轉'!14:20,7,FALSE))*1000</f>
        <v>0</v>
      </c>
      <c r="CD82" s="242">
        <f>(HLOOKUP(CD1,'場租收支對列及移用留存數-轉'!3:9,6,FALSE)+HLOOKUP(CD1,'場租收支對列及移用留存數-轉'!14:20,7,FALSE))*1000</f>
        <v>0</v>
      </c>
      <c r="CE82" s="242">
        <f>(HLOOKUP(CE1,'場租收支對列及移用留存數-轉'!3:9,6,FALSE)+HLOOKUP(CE1,'場租收支對列及移用留存數-轉'!14:20,7,FALSE))*1000</f>
        <v>0</v>
      </c>
      <c r="CF82" s="242">
        <f>(HLOOKUP(CF1,'場租收支對列及移用留存數-轉'!3:9,6,FALSE)+HLOOKUP(CF1,'場租收支對列及移用留存數-轉'!14:20,7,FALSE))*1000</f>
        <v>0</v>
      </c>
      <c r="CG82" s="242">
        <f>(HLOOKUP(CG1,'場租收支對列及移用留存數-轉'!3:9,6,FALSE)+HLOOKUP(CG1,'場租收支對列及移用留存數-轉'!14:20,7,FALSE))*1000</f>
        <v>0</v>
      </c>
      <c r="CH82" s="242">
        <f>(HLOOKUP(CH1,'場租收支對列及移用留存數-轉'!3:9,6,FALSE)+HLOOKUP(CH1,'場租收支對列及移用留存數-轉'!14:20,7,FALSE))*1000</f>
        <v>75000</v>
      </c>
      <c r="CI82" s="242">
        <f>(HLOOKUP(CI1,'場租收支對列及移用留存數-轉'!3:9,6,FALSE)+HLOOKUP(CI1,'場租收支對列及移用留存數-轉'!14:20,7,FALSE))*1000</f>
        <v>0</v>
      </c>
      <c r="CJ82" s="242">
        <f>(HLOOKUP(CJ1,'場租收支對列及移用留存數-轉'!3:9,6,FALSE)+HLOOKUP(CJ1,'場租收支對列及移用留存數-轉'!14:20,7,FALSE))*1000</f>
        <v>0</v>
      </c>
      <c r="CK82" s="242">
        <f>(HLOOKUP(CK1,'場租收支對列及移用留存數-轉'!3:9,6,FALSE)+HLOOKUP(CK1,'場租收支對列及移用留存數-轉'!14:20,7,FALSE))*1000</f>
        <v>0</v>
      </c>
      <c r="CL82" s="242">
        <f>(HLOOKUP(CL1,'場租收支對列及移用留存數-轉'!3:9,6,FALSE)+HLOOKUP(CL1,'場租收支對列及移用留存數-轉'!14:20,7,FALSE))*1000</f>
        <v>0</v>
      </c>
      <c r="CM82" s="242">
        <f>(HLOOKUP(CM1,'場租收支對列及移用留存數-轉'!3:9,6,FALSE)+HLOOKUP(CM1,'場租收支對列及移用留存數-轉'!14:20,7,FALSE))*1000</f>
        <v>42000</v>
      </c>
      <c r="CN82" s="242">
        <f>(HLOOKUP(CN1,'場租收支對列及移用留存數-轉'!3:9,6,FALSE)+HLOOKUP(CN1,'場租收支對列及移用留存數-轉'!14:20,7,FALSE))*1000</f>
        <v>55000</v>
      </c>
      <c r="CO82" s="242">
        <f>(HLOOKUP(CO1,'場租收支對列及移用留存數-轉'!3:9,6,FALSE)+HLOOKUP(CO1,'場租收支對列及移用留存數-轉'!14:20,7,FALSE))*1000</f>
        <v>50000</v>
      </c>
      <c r="CP82" s="242">
        <f>(HLOOKUP(CP1,'場租收支對列及移用留存數-轉'!3:9,6,FALSE)+HLOOKUP(CP1,'場租收支對列及移用留存數-轉'!14:20,7,FALSE))*1000</f>
        <v>0</v>
      </c>
      <c r="CQ82" s="242">
        <f>(HLOOKUP(CQ1,'場租收支對列及移用留存數-轉'!3:9,6,FALSE)+HLOOKUP(CQ1,'場租收支對列及移用留存數-轉'!14:20,7,FALSE))*1000</f>
        <v>0</v>
      </c>
      <c r="CR82" s="242">
        <f>(HLOOKUP(CR1,'場租收支對列及移用留存數-轉'!3:9,6,FALSE)+HLOOKUP(CR1,'場租收支對列及移用留存數-轉'!14:20,7,FALSE))*1000</f>
        <v>250000</v>
      </c>
      <c r="CS82" s="242">
        <f>(HLOOKUP(CS1,'場租收支對列及移用留存數-轉'!3:9,6,FALSE)+HLOOKUP(CS1,'場租收支對列及移用留存數-轉'!14:20,7,FALSE))*1000</f>
        <v>0</v>
      </c>
      <c r="CT82" s="242">
        <f>(HLOOKUP(CT1,'場租收支對列及移用留存數-轉'!3:9,6,FALSE)+HLOOKUP(CT1,'場租收支對列及移用留存數-轉'!14:20,7,FALSE))*1000</f>
        <v>0</v>
      </c>
      <c r="CU82" s="242">
        <f>(HLOOKUP(CU1,'場租收支對列及移用留存數-轉'!3:9,6,FALSE)+HLOOKUP(CU1,'場租收支對列及移用留存數-轉'!14:20,7,FALSE))*1000</f>
        <v>127000</v>
      </c>
      <c r="CV82" s="242">
        <f>(HLOOKUP(CV1,'場租收支對列及移用留存數-轉'!3:9,6,FALSE)+HLOOKUP(CV1,'場租收支對列及移用留存數-轉'!14:20,7,FALSE))*1000</f>
        <v>0</v>
      </c>
      <c r="CW82" s="242">
        <f>(HLOOKUP(CW1,'場租收支對列及移用留存數-轉'!3:9,6,FALSE)+HLOOKUP(CW1,'場租收支對列及移用留存數-轉'!14:20,7,FALSE))*1000</f>
        <v>0</v>
      </c>
      <c r="CX82" s="242">
        <f>(HLOOKUP(CX1,'場租收支對列及移用留存數-轉'!3:9,6,FALSE)+HLOOKUP(CX1,'場租收支對列及移用留存數-轉'!14:20,7,FALSE))*1000</f>
        <v>0</v>
      </c>
      <c r="CY82" s="242">
        <f>(HLOOKUP(CY1,'場租收支對列及移用留存數-轉'!3:9,6,FALSE)+HLOOKUP(CY1,'場租收支對列及移用留存數-轉'!14:20,7,FALSE))*1000</f>
        <v>0</v>
      </c>
      <c r="CZ82" s="242">
        <f>(HLOOKUP(CZ1,'場租收支對列及移用留存數-轉'!3:9,6,FALSE)+HLOOKUP(CZ1,'場租收支對列及移用留存數-轉'!14:20,7,FALSE))*1000</f>
        <v>5000</v>
      </c>
      <c r="DA82" s="242">
        <f>(HLOOKUP(DA1,'場租收支對列及移用留存數-轉'!3:9,6,FALSE)+HLOOKUP(DA1,'場租收支對列及移用留存數-轉'!14:20,7,FALSE))*1000</f>
        <v>0</v>
      </c>
    </row>
    <row r="83" spans="1:105">
      <c r="A83" s="309"/>
      <c r="B83" s="32" t="s">
        <v>392</v>
      </c>
      <c r="C83" s="28"/>
      <c r="D83" s="269">
        <f t="shared" si="94"/>
        <v>2880000</v>
      </c>
      <c r="E83" s="251">
        <f>SUM(E79:E82)</f>
        <v>213000</v>
      </c>
      <c r="F83" s="251">
        <f>SUM(F79:F82)</f>
        <v>0</v>
      </c>
      <c r="G83" s="251">
        <f t="shared" ref="G83:BR83" si="95">SUM(G79:G82)</f>
        <v>0</v>
      </c>
      <c r="H83" s="251">
        <f t="shared" si="95"/>
        <v>0</v>
      </c>
      <c r="I83" s="251">
        <f t="shared" si="95"/>
        <v>0</v>
      </c>
      <c r="J83" s="251">
        <f t="shared" si="95"/>
        <v>0</v>
      </c>
      <c r="K83" s="251">
        <f t="shared" si="95"/>
        <v>0</v>
      </c>
      <c r="L83" s="251">
        <f t="shared" si="95"/>
        <v>100000</v>
      </c>
      <c r="M83" s="251">
        <f t="shared" si="95"/>
        <v>0</v>
      </c>
      <c r="N83" s="251">
        <f t="shared" si="95"/>
        <v>0</v>
      </c>
      <c r="O83" s="251">
        <f t="shared" si="95"/>
        <v>100000</v>
      </c>
      <c r="P83" s="251">
        <f t="shared" si="95"/>
        <v>0</v>
      </c>
      <c r="Q83" s="251">
        <f t="shared" si="95"/>
        <v>0</v>
      </c>
      <c r="R83" s="251">
        <f t="shared" si="95"/>
        <v>0</v>
      </c>
      <c r="S83" s="251">
        <f t="shared" si="95"/>
        <v>17000</v>
      </c>
      <c r="T83" s="251">
        <f t="shared" si="95"/>
        <v>0</v>
      </c>
      <c r="U83" s="251">
        <f t="shared" si="95"/>
        <v>30000</v>
      </c>
      <c r="V83" s="251">
        <f t="shared" si="95"/>
        <v>241000</v>
      </c>
      <c r="W83" s="251">
        <f t="shared" si="95"/>
        <v>0</v>
      </c>
      <c r="X83" s="251">
        <f t="shared" si="95"/>
        <v>0</v>
      </c>
      <c r="Y83" s="251">
        <f t="shared" si="95"/>
        <v>28000</v>
      </c>
      <c r="Z83" s="251">
        <f t="shared" si="95"/>
        <v>131000</v>
      </c>
      <c r="AA83" s="251">
        <f t="shared" si="95"/>
        <v>0</v>
      </c>
      <c r="AB83" s="251">
        <f t="shared" si="95"/>
        <v>70000</v>
      </c>
      <c r="AC83" s="251">
        <f t="shared" si="95"/>
        <v>0</v>
      </c>
      <c r="AD83" s="251">
        <f t="shared" si="95"/>
        <v>0</v>
      </c>
      <c r="AE83" s="251">
        <f t="shared" si="95"/>
        <v>0</v>
      </c>
      <c r="AF83" s="251">
        <f t="shared" si="95"/>
        <v>0</v>
      </c>
      <c r="AG83" s="251">
        <f t="shared" si="95"/>
        <v>0</v>
      </c>
      <c r="AH83" s="251">
        <f t="shared" si="95"/>
        <v>0</v>
      </c>
      <c r="AI83" s="251">
        <f t="shared" si="95"/>
        <v>0</v>
      </c>
      <c r="AJ83" s="251">
        <f t="shared" si="95"/>
        <v>0</v>
      </c>
      <c r="AK83" s="251">
        <f t="shared" si="95"/>
        <v>0</v>
      </c>
      <c r="AL83" s="251">
        <f t="shared" si="95"/>
        <v>0</v>
      </c>
      <c r="AM83" s="251">
        <f t="shared" si="95"/>
        <v>0</v>
      </c>
      <c r="AN83" s="251">
        <f t="shared" si="95"/>
        <v>0</v>
      </c>
      <c r="AO83" s="251">
        <f t="shared" si="95"/>
        <v>43000</v>
      </c>
      <c r="AP83" s="251">
        <f t="shared" si="95"/>
        <v>0</v>
      </c>
      <c r="AQ83" s="251">
        <f t="shared" si="95"/>
        <v>0</v>
      </c>
      <c r="AR83" s="251">
        <f t="shared" si="95"/>
        <v>154000</v>
      </c>
      <c r="AS83" s="251">
        <f t="shared" si="95"/>
        <v>0</v>
      </c>
      <c r="AT83" s="251">
        <f t="shared" si="95"/>
        <v>0</v>
      </c>
      <c r="AU83" s="251">
        <f t="shared" si="95"/>
        <v>0</v>
      </c>
      <c r="AV83" s="251">
        <f t="shared" si="95"/>
        <v>0</v>
      </c>
      <c r="AW83" s="251">
        <f t="shared" si="95"/>
        <v>0</v>
      </c>
      <c r="AX83" s="251">
        <f t="shared" si="95"/>
        <v>0</v>
      </c>
      <c r="AY83" s="251">
        <f t="shared" si="95"/>
        <v>0</v>
      </c>
      <c r="AZ83" s="251">
        <f t="shared" si="95"/>
        <v>0</v>
      </c>
      <c r="BA83" s="251">
        <f t="shared" si="95"/>
        <v>0</v>
      </c>
      <c r="BB83" s="251">
        <f t="shared" si="95"/>
        <v>254000</v>
      </c>
      <c r="BC83" s="251">
        <f t="shared" si="95"/>
        <v>0</v>
      </c>
      <c r="BD83" s="251">
        <f t="shared" si="95"/>
        <v>0</v>
      </c>
      <c r="BE83" s="251">
        <f t="shared" si="95"/>
        <v>0</v>
      </c>
      <c r="BF83" s="251">
        <f t="shared" si="95"/>
        <v>0</v>
      </c>
      <c r="BG83" s="251">
        <f t="shared" si="95"/>
        <v>0</v>
      </c>
      <c r="BH83" s="251">
        <f t="shared" si="95"/>
        <v>0</v>
      </c>
      <c r="BI83" s="251">
        <f t="shared" si="95"/>
        <v>0</v>
      </c>
      <c r="BJ83" s="251">
        <f t="shared" si="95"/>
        <v>96000</v>
      </c>
      <c r="BK83" s="251">
        <f t="shared" si="95"/>
        <v>0</v>
      </c>
      <c r="BL83" s="251">
        <f t="shared" si="95"/>
        <v>0</v>
      </c>
      <c r="BM83" s="251">
        <f t="shared" si="95"/>
        <v>0</v>
      </c>
      <c r="BN83" s="251">
        <f t="shared" si="95"/>
        <v>0</v>
      </c>
      <c r="BO83" s="251">
        <f t="shared" si="95"/>
        <v>0</v>
      </c>
      <c r="BP83" s="251">
        <f t="shared" si="95"/>
        <v>0</v>
      </c>
      <c r="BQ83" s="251">
        <f t="shared" si="95"/>
        <v>0</v>
      </c>
      <c r="BR83" s="251">
        <f t="shared" si="95"/>
        <v>0</v>
      </c>
      <c r="BS83" s="251">
        <f t="shared" ref="BS83:CK83" si="96">SUM(BS79:BS82)</f>
        <v>0</v>
      </c>
      <c r="BT83" s="251">
        <f t="shared" si="96"/>
        <v>32000</v>
      </c>
      <c r="BU83" s="251">
        <f t="shared" si="96"/>
        <v>0</v>
      </c>
      <c r="BV83" s="251">
        <f t="shared" si="96"/>
        <v>0</v>
      </c>
      <c r="BW83" s="251">
        <f t="shared" si="96"/>
        <v>0</v>
      </c>
      <c r="BX83" s="251">
        <f t="shared" si="96"/>
        <v>50000</v>
      </c>
      <c r="BY83" s="251">
        <f t="shared" si="96"/>
        <v>0</v>
      </c>
      <c r="BZ83" s="251">
        <f t="shared" si="96"/>
        <v>0</v>
      </c>
      <c r="CA83" s="251">
        <f t="shared" si="96"/>
        <v>0</v>
      </c>
      <c r="CB83" s="251">
        <f t="shared" si="96"/>
        <v>0</v>
      </c>
      <c r="CC83" s="251">
        <f t="shared" si="96"/>
        <v>0</v>
      </c>
      <c r="CD83" s="251">
        <f t="shared" si="96"/>
        <v>0</v>
      </c>
      <c r="CE83" s="251">
        <f t="shared" si="96"/>
        <v>0</v>
      </c>
      <c r="CF83" s="251">
        <f t="shared" si="96"/>
        <v>15000</v>
      </c>
      <c r="CG83" s="251">
        <f t="shared" si="96"/>
        <v>0</v>
      </c>
      <c r="CH83" s="251">
        <f t="shared" si="96"/>
        <v>75000</v>
      </c>
      <c r="CI83" s="251">
        <f t="shared" si="96"/>
        <v>0</v>
      </c>
      <c r="CJ83" s="251">
        <f t="shared" si="96"/>
        <v>220000</v>
      </c>
      <c r="CK83" s="251">
        <f t="shared" si="96"/>
        <v>0</v>
      </c>
      <c r="CL83" s="251">
        <f t="shared" ref="CL83" si="97">SUM(CL79:CL82)</f>
        <v>0</v>
      </c>
      <c r="CM83" s="251">
        <f t="shared" ref="CM83" si="98">SUM(CM79:CM82)</f>
        <v>42000</v>
      </c>
      <c r="CN83" s="251">
        <f t="shared" ref="CN83" si="99">SUM(CN79:CN82)</f>
        <v>55000</v>
      </c>
      <c r="CO83" s="251">
        <f t="shared" ref="CO83" si="100">SUM(CO79:CO82)</f>
        <v>50000</v>
      </c>
      <c r="CP83" s="251">
        <f t="shared" ref="CP83" si="101">SUM(CP79:CP82)</f>
        <v>0</v>
      </c>
      <c r="CQ83" s="251">
        <f t="shared" ref="CQ83" si="102">SUM(CQ79:CQ82)</f>
        <v>0</v>
      </c>
      <c r="CR83" s="251">
        <f t="shared" ref="CR83" si="103">SUM(CR79:CR82)</f>
        <v>600000</v>
      </c>
      <c r="CS83" s="251">
        <f t="shared" ref="CS83" si="104">SUM(CS79:CS82)</f>
        <v>0</v>
      </c>
      <c r="CT83" s="251">
        <f t="shared" ref="CT83" si="105">SUM(CT79:CT82)</f>
        <v>0</v>
      </c>
      <c r="CU83" s="251">
        <f t="shared" ref="CU83" si="106">SUM(CU79:CU82)</f>
        <v>127000</v>
      </c>
      <c r="CV83" s="251">
        <f t="shared" ref="CV83" si="107">SUM(CV79:CV82)</f>
        <v>12000</v>
      </c>
      <c r="CW83" s="251">
        <f t="shared" ref="CW83" si="108">SUM(CW79:CW82)</f>
        <v>0</v>
      </c>
      <c r="CX83" s="251">
        <f t="shared" ref="CX83" si="109">SUM(CX79:CX82)</f>
        <v>0</v>
      </c>
      <c r="CY83" s="251">
        <f t="shared" ref="CY83" si="110">SUM(CY79:CY82)</f>
        <v>0</v>
      </c>
      <c r="CZ83" s="251">
        <f t="shared" ref="CZ83" si="111">SUM(CZ79:CZ82)</f>
        <v>5000</v>
      </c>
      <c r="DA83" s="251">
        <f t="shared" ref="DA83" si="112">SUM(DA79:DA82)</f>
        <v>120000</v>
      </c>
    </row>
    <row r="85" spans="1:105">
      <c r="C85" s="237"/>
      <c r="D85" s="271"/>
    </row>
    <row r="86" spans="1:105">
      <c r="B86" s="8" t="s">
        <v>407</v>
      </c>
      <c r="C86" s="8"/>
      <c r="D86" s="272"/>
      <c r="E86" s="242">
        <f>E87-E2</f>
        <v>51129000</v>
      </c>
      <c r="F86" s="242" t="e">
        <f>F87-F2</f>
        <v>#N/A</v>
      </c>
      <c r="G86" s="242">
        <f t="shared" ref="G86:BR86" si="113">G87-G2</f>
        <v>88707000</v>
      </c>
      <c r="H86" s="242">
        <f t="shared" si="113"/>
        <v>60360000</v>
      </c>
      <c r="I86" s="242">
        <f t="shared" si="113"/>
        <v>124415000</v>
      </c>
      <c r="J86" s="242">
        <f t="shared" si="113"/>
        <v>26822000</v>
      </c>
      <c r="K86" s="242">
        <f t="shared" si="113"/>
        <v>31526000</v>
      </c>
      <c r="L86" s="242">
        <f t="shared" si="113"/>
        <v>53357000</v>
      </c>
      <c r="M86" s="242">
        <f t="shared" si="113"/>
        <v>69776000</v>
      </c>
      <c r="N86" s="242">
        <f t="shared" si="113"/>
        <v>26265000</v>
      </c>
      <c r="O86" s="242">
        <f t="shared" si="113"/>
        <v>86360000</v>
      </c>
      <c r="P86" s="242">
        <f t="shared" si="113"/>
        <v>26499000</v>
      </c>
      <c r="Q86" s="242">
        <f t="shared" si="113"/>
        <v>45468000</v>
      </c>
      <c r="R86" s="242">
        <f t="shared" si="113"/>
        <v>70215000</v>
      </c>
      <c r="S86" s="242">
        <f t="shared" si="113"/>
        <v>26582000</v>
      </c>
      <c r="T86" s="242">
        <f t="shared" si="113"/>
        <v>24808000</v>
      </c>
      <c r="U86" s="242">
        <f t="shared" si="113"/>
        <v>53772000</v>
      </c>
      <c r="V86" s="242">
        <f t="shared" si="113"/>
        <v>138385000</v>
      </c>
      <c r="W86" s="242">
        <f t="shared" si="113"/>
        <v>99600000</v>
      </c>
      <c r="X86" s="242">
        <f t="shared" si="113"/>
        <v>29180000</v>
      </c>
      <c r="Y86" s="242">
        <f t="shared" si="113"/>
        <v>52341000</v>
      </c>
      <c r="Z86" s="242">
        <f t="shared" si="113"/>
        <v>28040000</v>
      </c>
      <c r="AA86" s="242">
        <f t="shared" si="113"/>
        <v>54027000</v>
      </c>
      <c r="AB86" s="242">
        <f t="shared" si="113"/>
        <v>62243000</v>
      </c>
      <c r="AC86" s="242">
        <f t="shared" si="113"/>
        <v>24042000</v>
      </c>
      <c r="AD86" s="242">
        <f t="shared" si="113"/>
        <v>30327000</v>
      </c>
      <c r="AE86" s="242">
        <f t="shared" si="113"/>
        <v>20995000</v>
      </c>
      <c r="AF86" s="242">
        <f t="shared" si="113"/>
        <v>23962000</v>
      </c>
      <c r="AG86" s="242">
        <f t="shared" si="113"/>
        <v>26373000</v>
      </c>
      <c r="AH86" s="242">
        <f t="shared" si="113"/>
        <v>20265000</v>
      </c>
      <c r="AI86" s="242">
        <f t="shared" si="113"/>
        <v>21769000</v>
      </c>
      <c r="AJ86" s="242">
        <f t="shared" si="113"/>
        <v>19207000</v>
      </c>
      <c r="AK86" s="242">
        <f t="shared" si="113"/>
        <v>46459000</v>
      </c>
      <c r="AL86" s="242">
        <f t="shared" si="113"/>
        <v>24717000</v>
      </c>
      <c r="AM86" s="242">
        <f t="shared" si="113"/>
        <v>19184000</v>
      </c>
      <c r="AN86" s="242">
        <f t="shared" si="113"/>
        <v>25290000</v>
      </c>
      <c r="AO86" s="242">
        <f t="shared" si="113"/>
        <v>19919000</v>
      </c>
      <c r="AP86" s="242">
        <f t="shared" si="113"/>
        <v>26366000</v>
      </c>
      <c r="AQ86" s="242">
        <f t="shared" si="113"/>
        <v>34225000</v>
      </c>
      <c r="AR86" s="242">
        <f t="shared" si="113"/>
        <v>26664000</v>
      </c>
      <c r="AS86" s="242">
        <f t="shared" si="113"/>
        <v>25743000</v>
      </c>
      <c r="AT86" s="242">
        <f t="shared" si="113"/>
        <v>48642000</v>
      </c>
      <c r="AU86" s="242">
        <f t="shared" si="113"/>
        <v>20303000</v>
      </c>
      <c r="AV86" s="242">
        <f t="shared" si="113"/>
        <v>14052000</v>
      </c>
      <c r="AW86" s="242">
        <f t="shared" si="113"/>
        <v>14272000</v>
      </c>
      <c r="AX86" s="242">
        <f t="shared" si="113"/>
        <v>20890000</v>
      </c>
      <c r="AY86" s="242">
        <f t="shared" si="113"/>
        <v>22243000</v>
      </c>
      <c r="AZ86" s="242">
        <f t="shared" si="113"/>
        <v>18476000</v>
      </c>
      <c r="BA86" s="242">
        <f t="shared" si="113"/>
        <v>21792000</v>
      </c>
      <c r="BB86" s="242">
        <f t="shared" si="113"/>
        <v>14630000</v>
      </c>
      <c r="BC86" s="242">
        <f t="shared" si="113"/>
        <v>16263000</v>
      </c>
      <c r="BD86" s="242">
        <f t="shared" si="113"/>
        <v>18386000</v>
      </c>
      <c r="BE86" s="242">
        <f t="shared" si="113"/>
        <v>73050000</v>
      </c>
      <c r="BF86" s="242">
        <f t="shared" si="113"/>
        <v>22131000</v>
      </c>
      <c r="BG86" s="242">
        <f t="shared" si="113"/>
        <v>22006000</v>
      </c>
      <c r="BH86" s="242">
        <f t="shared" si="113"/>
        <v>15765000</v>
      </c>
      <c r="BI86" s="242">
        <f t="shared" si="113"/>
        <v>17483000</v>
      </c>
      <c r="BJ86" s="242">
        <f t="shared" si="113"/>
        <v>18453000</v>
      </c>
      <c r="BK86" s="242">
        <f t="shared" si="113"/>
        <v>15014000</v>
      </c>
      <c r="BL86" s="242">
        <f t="shared" si="113"/>
        <v>48781000</v>
      </c>
      <c r="BM86" s="242">
        <f t="shared" si="113"/>
        <v>17537000</v>
      </c>
      <c r="BN86" s="242">
        <f t="shared" si="113"/>
        <v>19361000</v>
      </c>
      <c r="BO86" s="242">
        <f t="shared" si="113"/>
        <v>20717000</v>
      </c>
      <c r="BP86" s="242">
        <f t="shared" si="113"/>
        <v>17995000</v>
      </c>
      <c r="BQ86" s="242">
        <f t="shared" si="113"/>
        <v>25770000</v>
      </c>
      <c r="BR86" s="242">
        <f t="shared" si="113"/>
        <v>16825000</v>
      </c>
      <c r="BS86" s="242">
        <f t="shared" ref="BS86:CK86" si="114">BS87-BS2</f>
        <v>16710000</v>
      </c>
      <c r="BT86" s="242">
        <f t="shared" si="114"/>
        <v>19259000</v>
      </c>
      <c r="BU86" s="242">
        <f t="shared" si="114"/>
        <v>18332000</v>
      </c>
      <c r="BV86" s="242">
        <f t="shared" si="114"/>
        <v>19547000</v>
      </c>
      <c r="BW86" s="242">
        <f t="shared" si="114"/>
        <v>17166000</v>
      </c>
      <c r="BX86" s="242">
        <f t="shared" si="114"/>
        <v>17646000</v>
      </c>
      <c r="BY86" s="242">
        <f t="shared" si="114"/>
        <v>29422000</v>
      </c>
      <c r="BZ86" s="242">
        <f t="shared" si="114"/>
        <v>26454000</v>
      </c>
      <c r="CA86" s="242">
        <f t="shared" si="114"/>
        <v>25255000</v>
      </c>
      <c r="CB86" s="242">
        <f t="shared" si="114"/>
        <v>21284000</v>
      </c>
      <c r="CC86" s="242">
        <f t="shared" si="114"/>
        <v>25671000</v>
      </c>
      <c r="CD86" s="242">
        <f t="shared" si="114"/>
        <v>29415000</v>
      </c>
      <c r="CE86" s="242">
        <f t="shared" si="114"/>
        <v>24921000</v>
      </c>
      <c r="CF86" s="242">
        <f t="shared" si="114"/>
        <v>28963000</v>
      </c>
      <c r="CG86" s="242">
        <f t="shared" si="114"/>
        <v>25693000</v>
      </c>
      <c r="CH86" s="242">
        <f t="shared" si="114"/>
        <v>24384000</v>
      </c>
      <c r="CI86" s="242">
        <f t="shared" si="114"/>
        <v>26084000</v>
      </c>
      <c r="CJ86" s="242">
        <f t="shared" si="114"/>
        <v>27705000</v>
      </c>
      <c r="CK86" s="242">
        <f t="shared" si="114"/>
        <v>25028000</v>
      </c>
      <c r="CL86" s="242">
        <f t="shared" ref="CL86" si="115">CL87-CL2</f>
        <v>26652000</v>
      </c>
      <c r="CM86" s="242">
        <f t="shared" ref="CM86" si="116">CM87-CM2</f>
        <v>20694000</v>
      </c>
      <c r="CN86" s="242">
        <f t="shared" ref="CN86" si="117">CN87-CN2</f>
        <v>26097000</v>
      </c>
      <c r="CO86" s="242">
        <f t="shared" ref="CO86" si="118">CO87-CO2</f>
        <v>27719000</v>
      </c>
      <c r="CP86" s="242">
        <f t="shared" ref="CP86" si="119">CP87-CP2</f>
        <v>26550000</v>
      </c>
      <c r="CQ86" s="242">
        <f t="shared" ref="CQ86" si="120">CQ87-CQ2</f>
        <v>19234000</v>
      </c>
      <c r="CR86" s="242">
        <f t="shared" ref="CR86" si="121">CR87-CR2</f>
        <v>26124000</v>
      </c>
      <c r="CS86" s="242">
        <f t="shared" ref="CS86" si="122">CS87-CS2</f>
        <v>22498000</v>
      </c>
      <c r="CT86" s="242">
        <f t="shared" ref="CT86" si="123">CT87-CT2</f>
        <v>24705000</v>
      </c>
      <c r="CU86" s="242">
        <f t="shared" ref="CU86" si="124">CU87-CU2</f>
        <v>24222000</v>
      </c>
      <c r="CV86" s="242">
        <f t="shared" ref="CV86" si="125">CV87-CV2</f>
        <v>19938000</v>
      </c>
      <c r="CW86" s="242">
        <f t="shared" ref="CW86" si="126">CW87-CW2</f>
        <v>16088000</v>
      </c>
      <c r="CX86" s="242">
        <f t="shared" ref="CX86" si="127">CX87-CX2</f>
        <v>19954000</v>
      </c>
      <c r="CY86" s="242">
        <f t="shared" ref="CY86" si="128">CY87-CY2</f>
        <v>16154000</v>
      </c>
      <c r="CZ86" s="242">
        <f t="shared" ref="CZ86" si="129">CZ87-CZ2</f>
        <v>69775000</v>
      </c>
      <c r="DA86" s="242">
        <f t="shared" ref="DA86" si="130">DA87-DA2</f>
        <v>19201000</v>
      </c>
    </row>
    <row r="87" spans="1:105">
      <c r="B87" s="8" t="s">
        <v>406</v>
      </c>
      <c r="C87" s="8"/>
      <c r="D87" s="272"/>
      <c r="E87" s="154">
        <f>SUM(E88:E91)</f>
        <v>51129000</v>
      </c>
      <c r="F87" s="154" t="e">
        <f>SUM(F88:F91)</f>
        <v>#N/A</v>
      </c>
      <c r="G87" s="154">
        <f t="shared" ref="G87:BR87" si="131">SUM(G88:G91)</f>
        <v>88707000</v>
      </c>
      <c r="H87" s="154">
        <f t="shared" si="131"/>
        <v>60360000</v>
      </c>
      <c r="I87" s="154">
        <f t="shared" si="131"/>
        <v>124415000</v>
      </c>
      <c r="J87" s="154">
        <f t="shared" si="131"/>
        <v>26822000</v>
      </c>
      <c r="K87" s="154">
        <f t="shared" si="131"/>
        <v>31526000</v>
      </c>
      <c r="L87" s="154">
        <f t="shared" si="131"/>
        <v>53357000</v>
      </c>
      <c r="M87" s="154">
        <f t="shared" si="131"/>
        <v>69776000</v>
      </c>
      <c r="N87" s="154">
        <f t="shared" si="131"/>
        <v>26265000</v>
      </c>
      <c r="O87" s="154">
        <f t="shared" si="131"/>
        <v>86360000</v>
      </c>
      <c r="P87" s="154">
        <f t="shared" si="131"/>
        <v>26499000</v>
      </c>
      <c r="Q87" s="154">
        <f t="shared" si="131"/>
        <v>45468000</v>
      </c>
      <c r="R87" s="154">
        <f t="shared" si="131"/>
        <v>70215000</v>
      </c>
      <c r="S87" s="154">
        <f t="shared" si="131"/>
        <v>26582000</v>
      </c>
      <c r="T87" s="154">
        <f t="shared" si="131"/>
        <v>24808000</v>
      </c>
      <c r="U87" s="154">
        <f t="shared" si="131"/>
        <v>53772000</v>
      </c>
      <c r="V87" s="154">
        <f t="shared" si="131"/>
        <v>138385000</v>
      </c>
      <c r="W87" s="154">
        <f t="shared" si="131"/>
        <v>99600000</v>
      </c>
      <c r="X87" s="154">
        <f t="shared" si="131"/>
        <v>29180000</v>
      </c>
      <c r="Y87" s="154">
        <f t="shared" si="131"/>
        <v>52341000</v>
      </c>
      <c r="Z87" s="154">
        <f t="shared" si="131"/>
        <v>28040000</v>
      </c>
      <c r="AA87" s="154">
        <f t="shared" si="131"/>
        <v>54027000</v>
      </c>
      <c r="AB87" s="154">
        <f t="shared" si="131"/>
        <v>62243000</v>
      </c>
      <c r="AC87" s="154">
        <f t="shared" si="131"/>
        <v>24042000</v>
      </c>
      <c r="AD87" s="154">
        <f t="shared" si="131"/>
        <v>30327000</v>
      </c>
      <c r="AE87" s="154">
        <f t="shared" si="131"/>
        <v>20995000</v>
      </c>
      <c r="AF87" s="154">
        <f t="shared" si="131"/>
        <v>23962000</v>
      </c>
      <c r="AG87" s="154">
        <f t="shared" si="131"/>
        <v>26373000</v>
      </c>
      <c r="AH87" s="154">
        <f t="shared" si="131"/>
        <v>20265000</v>
      </c>
      <c r="AI87" s="154">
        <f t="shared" si="131"/>
        <v>21769000</v>
      </c>
      <c r="AJ87" s="154">
        <f t="shared" si="131"/>
        <v>19207000</v>
      </c>
      <c r="AK87" s="154">
        <f t="shared" si="131"/>
        <v>46459000</v>
      </c>
      <c r="AL87" s="154">
        <f t="shared" si="131"/>
        <v>24717000</v>
      </c>
      <c r="AM87" s="154">
        <f t="shared" si="131"/>
        <v>19184000</v>
      </c>
      <c r="AN87" s="154">
        <f t="shared" si="131"/>
        <v>25290000</v>
      </c>
      <c r="AO87" s="154">
        <f t="shared" si="131"/>
        <v>19919000</v>
      </c>
      <c r="AP87" s="154">
        <f t="shared" si="131"/>
        <v>26366000</v>
      </c>
      <c r="AQ87" s="154">
        <f t="shared" si="131"/>
        <v>34225000</v>
      </c>
      <c r="AR87" s="154">
        <f t="shared" si="131"/>
        <v>26664000</v>
      </c>
      <c r="AS87" s="154">
        <f t="shared" si="131"/>
        <v>25743000</v>
      </c>
      <c r="AT87" s="154">
        <f t="shared" si="131"/>
        <v>48642000</v>
      </c>
      <c r="AU87" s="154">
        <f t="shared" si="131"/>
        <v>20303000</v>
      </c>
      <c r="AV87" s="154">
        <f t="shared" si="131"/>
        <v>14052000</v>
      </c>
      <c r="AW87" s="154">
        <f t="shared" si="131"/>
        <v>14272000</v>
      </c>
      <c r="AX87" s="154">
        <f t="shared" si="131"/>
        <v>20890000</v>
      </c>
      <c r="AY87" s="154">
        <f t="shared" si="131"/>
        <v>22243000</v>
      </c>
      <c r="AZ87" s="154">
        <f t="shared" si="131"/>
        <v>18476000</v>
      </c>
      <c r="BA87" s="154">
        <f t="shared" si="131"/>
        <v>21792000</v>
      </c>
      <c r="BB87" s="154">
        <f t="shared" si="131"/>
        <v>14630000</v>
      </c>
      <c r="BC87" s="154">
        <f t="shared" si="131"/>
        <v>16263000</v>
      </c>
      <c r="BD87" s="154">
        <f t="shared" si="131"/>
        <v>18386000</v>
      </c>
      <c r="BE87" s="154">
        <f t="shared" si="131"/>
        <v>73050000</v>
      </c>
      <c r="BF87" s="154">
        <f t="shared" si="131"/>
        <v>22131000</v>
      </c>
      <c r="BG87" s="154">
        <f t="shared" si="131"/>
        <v>22006000</v>
      </c>
      <c r="BH87" s="154">
        <f t="shared" si="131"/>
        <v>15765000</v>
      </c>
      <c r="BI87" s="154">
        <f t="shared" si="131"/>
        <v>17483000</v>
      </c>
      <c r="BJ87" s="154">
        <f t="shared" si="131"/>
        <v>18453000</v>
      </c>
      <c r="BK87" s="154">
        <f t="shared" si="131"/>
        <v>15014000</v>
      </c>
      <c r="BL87" s="154">
        <f t="shared" si="131"/>
        <v>48781000</v>
      </c>
      <c r="BM87" s="154">
        <f t="shared" si="131"/>
        <v>17537000</v>
      </c>
      <c r="BN87" s="154">
        <f t="shared" si="131"/>
        <v>19361000</v>
      </c>
      <c r="BO87" s="154">
        <f t="shared" si="131"/>
        <v>20717000</v>
      </c>
      <c r="BP87" s="154">
        <f t="shared" si="131"/>
        <v>17995000</v>
      </c>
      <c r="BQ87" s="154">
        <f t="shared" si="131"/>
        <v>25770000</v>
      </c>
      <c r="BR87" s="154">
        <f t="shared" si="131"/>
        <v>16825000</v>
      </c>
      <c r="BS87" s="154">
        <f t="shared" ref="BS87:CK87" si="132">SUM(BS88:BS91)</f>
        <v>16710000</v>
      </c>
      <c r="BT87" s="154">
        <f t="shared" si="132"/>
        <v>19259000</v>
      </c>
      <c r="BU87" s="154">
        <f t="shared" si="132"/>
        <v>18332000</v>
      </c>
      <c r="BV87" s="154">
        <f t="shared" si="132"/>
        <v>19547000</v>
      </c>
      <c r="BW87" s="154">
        <f t="shared" si="132"/>
        <v>17166000</v>
      </c>
      <c r="BX87" s="154">
        <f t="shared" si="132"/>
        <v>17646000</v>
      </c>
      <c r="BY87" s="154">
        <f t="shared" si="132"/>
        <v>29422000</v>
      </c>
      <c r="BZ87" s="154">
        <f t="shared" si="132"/>
        <v>26454000</v>
      </c>
      <c r="CA87" s="154">
        <f t="shared" si="132"/>
        <v>25255000</v>
      </c>
      <c r="CB87" s="154">
        <f t="shared" si="132"/>
        <v>21284000</v>
      </c>
      <c r="CC87" s="154">
        <f t="shared" si="132"/>
        <v>25671000</v>
      </c>
      <c r="CD87" s="154">
        <f t="shared" si="132"/>
        <v>29415000</v>
      </c>
      <c r="CE87" s="154">
        <f t="shared" si="132"/>
        <v>24921000</v>
      </c>
      <c r="CF87" s="154">
        <f t="shared" si="132"/>
        <v>28963000</v>
      </c>
      <c r="CG87" s="154">
        <f t="shared" si="132"/>
        <v>25693000</v>
      </c>
      <c r="CH87" s="154">
        <f t="shared" si="132"/>
        <v>24384000</v>
      </c>
      <c r="CI87" s="154">
        <f t="shared" si="132"/>
        <v>26084000</v>
      </c>
      <c r="CJ87" s="154">
        <f t="shared" si="132"/>
        <v>27705000</v>
      </c>
      <c r="CK87" s="154">
        <f t="shared" si="132"/>
        <v>25028000</v>
      </c>
      <c r="CL87" s="154">
        <f t="shared" ref="CL87" si="133">SUM(CL88:CL91)</f>
        <v>26652000</v>
      </c>
      <c r="CM87" s="154">
        <f t="shared" ref="CM87" si="134">SUM(CM88:CM91)</f>
        <v>20694000</v>
      </c>
      <c r="CN87" s="154">
        <f t="shared" ref="CN87" si="135">SUM(CN88:CN91)</f>
        <v>26097000</v>
      </c>
      <c r="CO87" s="154">
        <f t="shared" ref="CO87" si="136">SUM(CO88:CO91)</f>
        <v>27719000</v>
      </c>
      <c r="CP87" s="154">
        <f t="shared" ref="CP87" si="137">SUM(CP88:CP91)</f>
        <v>26550000</v>
      </c>
      <c r="CQ87" s="154">
        <f t="shared" ref="CQ87" si="138">SUM(CQ88:CQ91)</f>
        <v>19234000</v>
      </c>
      <c r="CR87" s="154">
        <f t="shared" ref="CR87" si="139">SUM(CR88:CR91)</f>
        <v>26124000</v>
      </c>
      <c r="CS87" s="154">
        <f t="shared" ref="CS87" si="140">SUM(CS88:CS91)</f>
        <v>22498000</v>
      </c>
      <c r="CT87" s="154">
        <f t="shared" ref="CT87" si="141">SUM(CT88:CT91)</f>
        <v>24705000</v>
      </c>
      <c r="CU87" s="154">
        <f t="shared" ref="CU87" si="142">SUM(CU88:CU91)</f>
        <v>24222000</v>
      </c>
      <c r="CV87" s="154">
        <f t="shared" ref="CV87" si="143">SUM(CV88:CV91)</f>
        <v>19938000</v>
      </c>
      <c r="CW87" s="154">
        <f t="shared" ref="CW87" si="144">SUM(CW88:CW91)</f>
        <v>16088000</v>
      </c>
      <c r="CX87" s="154">
        <f t="shared" ref="CX87" si="145">SUM(CX88:CX91)</f>
        <v>19954000</v>
      </c>
      <c r="CY87" s="154">
        <f t="shared" ref="CY87" si="146">SUM(CY88:CY91)</f>
        <v>16154000</v>
      </c>
      <c r="CZ87" s="154">
        <f t="shared" ref="CZ87" si="147">SUM(CZ88:CZ91)</f>
        <v>69775000</v>
      </c>
      <c r="DA87" s="154">
        <f t="shared" ref="DA87" si="148">SUM(DA88:DA91)</f>
        <v>19201000</v>
      </c>
    </row>
    <row r="88" spans="1:105">
      <c r="B88" s="8" t="s">
        <v>399</v>
      </c>
      <c r="C88" s="8"/>
      <c r="D88" s="272"/>
      <c r="E88" s="242">
        <f>HLOOKUP(E1,基金來源明細表!C:CY,2,FALSE)</f>
        <v>2000</v>
      </c>
      <c r="F88" s="242" t="e">
        <f>HLOOKUP(F1,基金來源明細表!E:DA,2,FALSE)</f>
        <v>#N/A</v>
      </c>
      <c r="G88" s="242">
        <f>HLOOKUP(G1,基金來源明細表!E:DA,2,FALSE)</f>
        <v>55000</v>
      </c>
      <c r="H88" s="242">
        <f>HLOOKUP(H1,基金來源明細表!F:DB,2,FALSE)</f>
        <v>263000</v>
      </c>
      <c r="I88" s="242">
        <f>HLOOKUP(I1,基金來源明細表!G:DC,2,FALSE)</f>
        <v>105000</v>
      </c>
      <c r="J88" s="242">
        <f>HLOOKUP(J1,基金來源明細表!H:DD,2,FALSE)</f>
        <v>5000</v>
      </c>
      <c r="K88" s="242">
        <f>HLOOKUP(K1,基金來源明細表!I:DE,2,FALSE)</f>
        <v>155000</v>
      </c>
      <c r="L88" s="242">
        <f>HLOOKUP(L1,基金來源明細表!J:DF,2,FALSE)</f>
        <v>607000</v>
      </c>
      <c r="M88" s="242">
        <f>HLOOKUP(M1,基金來源明細表!K:DG,2,FALSE)</f>
        <v>50000</v>
      </c>
      <c r="N88" s="242">
        <f>HLOOKUP(N1,基金來源明細表!L:DH,2,FALSE)</f>
        <v>10000</v>
      </c>
      <c r="O88" s="242">
        <f>HLOOKUP(O1,基金來源明細表!M:DI,2,FALSE)</f>
        <v>450000</v>
      </c>
      <c r="P88" s="242">
        <f>HLOOKUP(P1,基金來源明細表!N:DJ,2,FALSE)</f>
        <v>0</v>
      </c>
      <c r="Q88" s="242">
        <f>HLOOKUP(Q1,基金來源明細表!O:DK,2,FALSE)</f>
        <v>95000</v>
      </c>
      <c r="R88" s="242">
        <f>HLOOKUP(R1,基金來源明細表!P:DL,2,FALSE)</f>
        <v>37000</v>
      </c>
      <c r="S88" s="242">
        <f>HLOOKUP(S1,基金來源明細表!Q:DM,2,FALSE)</f>
        <v>6000</v>
      </c>
      <c r="T88" s="242">
        <f>HLOOKUP(T1,基金來源明細表!R:DN,2,FALSE)</f>
        <v>20000</v>
      </c>
      <c r="U88" s="242">
        <f>HLOOKUP(U1,基金來源明細表!S:DO,2,FALSE)</f>
        <v>130000</v>
      </c>
      <c r="V88" s="242">
        <f>HLOOKUP(V1,基金來源明細表!T:DP,2,FALSE)</f>
        <v>510000</v>
      </c>
      <c r="W88" s="242">
        <f>HLOOKUP(W1,基金來源明細表!U:DQ,2,FALSE)</f>
        <v>160000</v>
      </c>
      <c r="X88" s="242">
        <f>HLOOKUP(X1,基金來源明細表!V:DR,2,FALSE)</f>
        <v>15000</v>
      </c>
      <c r="Y88" s="242">
        <f>HLOOKUP(Y1,基金來源明細表!W:DS,2,FALSE)</f>
        <v>60000</v>
      </c>
      <c r="Z88" s="242">
        <f>HLOOKUP(Z1,基金來源明細表!X:DT,2,FALSE)</f>
        <v>30000</v>
      </c>
      <c r="AA88" s="242">
        <f>HLOOKUP(AA1,基金來源明細表!Y:DU,2,FALSE)</f>
        <v>100000</v>
      </c>
      <c r="AB88" s="242">
        <f>HLOOKUP(AB1,基金來源明細表!Z:DV,2,FALSE)</f>
        <v>66000</v>
      </c>
      <c r="AC88" s="242">
        <f>HLOOKUP(AC1,基金來源明細表!AA:DW,2,FALSE)</f>
        <v>0</v>
      </c>
      <c r="AD88" s="242">
        <f>HLOOKUP(AD1,基金來源明細表!AB:DX,2,FALSE)</f>
        <v>200000</v>
      </c>
      <c r="AE88" s="242">
        <f>HLOOKUP(AE1,基金來源明細表!AC:DY,2,FALSE)</f>
        <v>12000</v>
      </c>
      <c r="AF88" s="242">
        <f>HLOOKUP(AF1,基金來源明細表!AD:DZ,2,FALSE)</f>
        <v>5000</v>
      </c>
      <c r="AG88" s="242">
        <f>HLOOKUP(AG1,基金來源明細表!AE:EA,2,FALSE)</f>
        <v>0</v>
      </c>
      <c r="AH88" s="242">
        <f>HLOOKUP(AH1,基金來源明細表!AF:EB,2,FALSE)</f>
        <v>0</v>
      </c>
      <c r="AI88" s="242">
        <f>HLOOKUP(AI1,基金來源明細表!AG:EC,2,FALSE)</f>
        <v>0</v>
      </c>
      <c r="AJ88" s="242">
        <f>HLOOKUP(AJ1,基金來源明細表!AH:ED,2,FALSE)</f>
        <v>18000</v>
      </c>
      <c r="AK88" s="242">
        <f>HLOOKUP(AK1,基金來源明細表!AI:EE,2,FALSE)</f>
        <v>120000</v>
      </c>
      <c r="AL88" s="242">
        <f>HLOOKUP(AL1,基金來源明細表!AJ:EF,2,FALSE)</f>
        <v>0</v>
      </c>
      <c r="AM88" s="242">
        <f>HLOOKUP(AM1,基金來源明細表!AK:EG,2,FALSE)</f>
        <v>6000</v>
      </c>
      <c r="AN88" s="242">
        <f>HLOOKUP(AN1,基金來源明細表!AL:EH,2,FALSE)</f>
        <v>0</v>
      </c>
      <c r="AO88" s="242">
        <f>HLOOKUP(AO1,基金來源明細表!AM:EI,2,FALSE)</f>
        <v>0</v>
      </c>
      <c r="AP88" s="242">
        <f>HLOOKUP(AP1,基金來源明細表!AN:EJ,2,FALSE)</f>
        <v>80000</v>
      </c>
      <c r="AQ88" s="242">
        <f>HLOOKUP(AQ1,基金來源明細表!AO:EK,2,FALSE)</f>
        <v>0</v>
      </c>
      <c r="AR88" s="242">
        <f>HLOOKUP(AR1,基金來源明細表!AP:EL,2,FALSE)</f>
        <v>100000</v>
      </c>
      <c r="AS88" s="242">
        <f>HLOOKUP(AS1,基金來源明細表!AQ:EM,2,FALSE)</f>
        <v>10000</v>
      </c>
      <c r="AT88" s="242">
        <f>HLOOKUP(AT1,基金來源明細表!AR:EN,2,FALSE)</f>
        <v>28000</v>
      </c>
      <c r="AU88" s="242">
        <f>HLOOKUP(AU1,基金來源明細表!AS:EO,2,FALSE)</f>
        <v>100000</v>
      </c>
      <c r="AV88" s="242">
        <f>HLOOKUP(AV1,基金來源明細表!AT:EP,2,FALSE)</f>
        <v>0</v>
      </c>
      <c r="AW88" s="242">
        <f>HLOOKUP(AW1,基金來源明細表!AU:EQ,2,FALSE)</f>
        <v>0</v>
      </c>
      <c r="AX88" s="242">
        <f>HLOOKUP(AX1,基金來源明細表!AV:ER,2,FALSE)</f>
        <v>5000</v>
      </c>
      <c r="AY88" s="242">
        <f>HLOOKUP(AY1,基金來源明細表!AW:ES,2,FALSE)</f>
        <v>0</v>
      </c>
      <c r="AZ88" s="242">
        <f>HLOOKUP(AZ1,基金來源明細表!AX:ET,2,FALSE)</f>
        <v>0</v>
      </c>
      <c r="BA88" s="242">
        <f>HLOOKUP(BA1,基金來源明細表!AY:EU,2,FALSE)</f>
        <v>10000</v>
      </c>
      <c r="BB88" s="242">
        <f>HLOOKUP(BB1,基金來源明細表!AZ:EV,2,FALSE)</f>
        <v>70000</v>
      </c>
      <c r="BC88" s="242">
        <f>HLOOKUP(BC1,基金來源明細表!BA:EW,2,FALSE)</f>
        <v>2000</v>
      </c>
      <c r="BD88" s="242">
        <f>HLOOKUP(BD1,基金來源明細表!BB:EX,2,FALSE)</f>
        <v>0</v>
      </c>
      <c r="BE88" s="242">
        <f>HLOOKUP(BE1,基金來源明細表!BC:EY,2,FALSE)</f>
        <v>263000</v>
      </c>
      <c r="BF88" s="242">
        <f>HLOOKUP(BF1,基金來源明細表!BD:EZ,2,FALSE)</f>
        <v>12000</v>
      </c>
      <c r="BG88" s="242">
        <f>HLOOKUP(BG1,基金來源明細表!BE:FA,2,FALSE)</f>
        <v>1000</v>
      </c>
      <c r="BH88" s="242">
        <f>HLOOKUP(BH1,基金來源明細表!BF:FB,2,FALSE)</f>
        <v>7000</v>
      </c>
      <c r="BI88" s="242">
        <f>HLOOKUP(BI1,基金來源明細表!BG:FC,2,FALSE)</f>
        <v>0</v>
      </c>
      <c r="BJ88" s="242">
        <f>HLOOKUP(BJ1,基金來源明細表!BH:FD,2,FALSE)</f>
        <v>0</v>
      </c>
      <c r="BK88" s="242">
        <f>HLOOKUP(BK1,基金來源明細表!BI:FE,2,FALSE)</f>
        <v>0</v>
      </c>
      <c r="BL88" s="242">
        <f>HLOOKUP(BL1,基金來源明細表!BJ:FF,2,FALSE)</f>
        <v>104000</v>
      </c>
      <c r="BM88" s="242">
        <f>HLOOKUP(BM1,基金來源明細表!BK:FG,2,FALSE)</f>
        <v>0</v>
      </c>
      <c r="BN88" s="242">
        <f>HLOOKUP(BN1,基金來源明細表!BL:FH,2,FALSE)</f>
        <v>29000</v>
      </c>
      <c r="BO88" s="242">
        <f>HLOOKUP(BO1,基金來源明細表!BM:FI,2,FALSE)</f>
        <v>0</v>
      </c>
      <c r="BP88" s="242">
        <f>HLOOKUP(BP1,基金來源明細表!BN:FJ,2,FALSE)</f>
        <v>0</v>
      </c>
      <c r="BQ88" s="242">
        <f>HLOOKUP(BQ1,基金來源明細表!BO:FK,2,FALSE)</f>
        <v>119000</v>
      </c>
      <c r="BR88" s="242">
        <f>HLOOKUP(BR1,基金來源明細表!BP:FL,2,FALSE)</f>
        <v>0</v>
      </c>
      <c r="BS88" s="242">
        <f>HLOOKUP(BS1,基金來源明細表!BQ:FM,2,FALSE)</f>
        <v>0</v>
      </c>
      <c r="BT88" s="242">
        <f>HLOOKUP(BT1,基金來源明細表!BR:FN,2,FALSE)</f>
        <v>0</v>
      </c>
      <c r="BU88" s="242">
        <f>HLOOKUP(BU1,基金來源明細表!BS:FO,2,FALSE)</f>
        <v>12000</v>
      </c>
      <c r="BV88" s="242">
        <f>HLOOKUP(BV1,基金來源明細表!BT:FP,2,FALSE)</f>
        <v>4000</v>
      </c>
      <c r="BW88" s="242">
        <f>HLOOKUP(BW1,基金來源明細表!BU:FQ,2,FALSE)</f>
        <v>0</v>
      </c>
      <c r="BX88" s="242">
        <f>HLOOKUP(BX1,基金來源明細表!BV:FR,2,FALSE)</f>
        <v>8000</v>
      </c>
      <c r="BY88" s="242">
        <f>HLOOKUP(BY1,基金來源明細表!BW:FS,2,FALSE)</f>
        <v>32000</v>
      </c>
      <c r="BZ88" s="242">
        <f>HLOOKUP(BZ1,基金來源明細表!BX:FT,2,FALSE)</f>
        <v>10000</v>
      </c>
      <c r="CA88" s="242">
        <f>HLOOKUP(CA1,基金來源明細表!BY:FU,2,FALSE)</f>
        <v>20000</v>
      </c>
      <c r="CB88" s="242">
        <f>HLOOKUP(CB1,基金來源明細表!BZ:FV,2,FALSE)</f>
        <v>50000</v>
      </c>
      <c r="CC88" s="242">
        <f>HLOOKUP(CC1,基金來源明細表!CA:FW,2,FALSE)</f>
        <v>10000</v>
      </c>
      <c r="CD88" s="242">
        <f>HLOOKUP(CD1,基金來源明細表!CB:FX,2,FALSE)</f>
        <v>6000</v>
      </c>
      <c r="CE88" s="242">
        <f>HLOOKUP(CE1,基金來源明細表!CC:FY,2,FALSE)</f>
        <v>20000</v>
      </c>
      <c r="CF88" s="242">
        <f>HLOOKUP(CF1,基金來源明細表!CD:FZ,2,FALSE)</f>
        <v>30000</v>
      </c>
      <c r="CG88" s="242">
        <f>HLOOKUP(CG1,基金來源明細表!CE:GA,2,FALSE)</f>
        <v>36000</v>
      </c>
      <c r="CH88" s="242">
        <f>HLOOKUP(CH1,基金來源明細表!CF:GB,2,FALSE)</f>
        <v>10000</v>
      </c>
      <c r="CI88" s="242">
        <f>HLOOKUP(CI1,基金來源明細表!CG:GC,2,FALSE)</f>
        <v>8000</v>
      </c>
      <c r="CJ88" s="242">
        <f>HLOOKUP(CJ1,基金來源明細表!CH:GD,2,FALSE)</f>
        <v>20000</v>
      </c>
      <c r="CK88" s="242">
        <f>HLOOKUP(CK1,基金來源明細表!CI:GE,2,FALSE)</f>
        <v>0</v>
      </c>
      <c r="CL88" s="242">
        <f>HLOOKUP(CL1,基金來源明細表!CJ:GF,2,FALSE)</f>
        <v>5000</v>
      </c>
      <c r="CM88" s="242">
        <f>HLOOKUP(CM1,基金來源明細表!CK:GG,2,FALSE)</f>
        <v>7000</v>
      </c>
      <c r="CN88" s="242">
        <f>HLOOKUP(CN1,基金來源明細表!CL:GH,2,FALSE)</f>
        <v>10000</v>
      </c>
      <c r="CO88" s="242">
        <f>HLOOKUP(CO1,基金來源明細表!CM:GI,2,FALSE)</f>
        <v>5000</v>
      </c>
      <c r="CP88" s="242">
        <f>HLOOKUP(CP1,基金來源明細表!CN:GJ,2,FALSE)</f>
        <v>15000</v>
      </c>
      <c r="CQ88" s="242">
        <f>HLOOKUP(CQ1,基金來源明細表!CO:GK,2,FALSE)</f>
        <v>0</v>
      </c>
      <c r="CR88" s="242">
        <f>HLOOKUP(CR1,基金來源明細表!CP:GL,2,FALSE)</f>
        <v>4000</v>
      </c>
      <c r="CS88" s="242">
        <f>HLOOKUP(CS1,基金來源明細表!CQ:GM,2,FALSE)</f>
        <v>0</v>
      </c>
      <c r="CT88" s="242">
        <f>HLOOKUP(CT1,基金來源明細表!CR:GN,2,FALSE)</f>
        <v>0</v>
      </c>
      <c r="CU88" s="242">
        <f>HLOOKUP(CU1,基金來源明細表!CS:GO,2,FALSE)</f>
        <v>10000</v>
      </c>
      <c r="CV88" s="242">
        <f>HLOOKUP(CV1,基金來源明細表!CT:GP,2,FALSE)</f>
        <v>0</v>
      </c>
      <c r="CW88" s="242">
        <f>HLOOKUP(CW1,基金來源明細表!CU:GQ,2,FALSE)</f>
        <v>3000</v>
      </c>
      <c r="CX88" s="242">
        <f>HLOOKUP(CX1,基金來源明細表!CV:GR,2,FALSE)</f>
        <v>2000</v>
      </c>
      <c r="CY88" s="242">
        <f>HLOOKUP(CY1,基金來源明細表!CW:GS,2,FALSE)</f>
        <v>0</v>
      </c>
      <c r="CZ88" s="242">
        <f>HLOOKUP(CZ1,基金來源明細表!CX:GT,2,FALSE)</f>
        <v>405000</v>
      </c>
      <c r="DA88" s="242">
        <f>HLOOKUP(DA1,基金來源明細表!CY:GU,2,FALSE)</f>
        <v>253000</v>
      </c>
    </row>
    <row r="89" spans="1:105">
      <c r="B89" s="8" t="s">
        <v>682</v>
      </c>
      <c r="C89" s="8"/>
      <c r="D89" s="272"/>
      <c r="E89" s="242">
        <f>HLOOKUP(E1,基金來源明細表!C:CY,3,FALSE)</f>
        <v>0</v>
      </c>
      <c r="F89" s="242" t="e">
        <f>HLOOKUP(F1,基金來源明細表!E:DA,3,FALSE)</f>
        <v>#N/A</v>
      </c>
      <c r="G89" s="242">
        <f>HLOOKUP(G1,基金來源明細表!E:DA,3,FALSE)</f>
        <v>0</v>
      </c>
      <c r="H89" s="242">
        <f>HLOOKUP(H1,基金來源明細表!F:DB,3,FALSE)</f>
        <v>0</v>
      </c>
      <c r="I89" s="242">
        <f>HLOOKUP(I1,基金來源明細表!G:DC,3,FALSE)</f>
        <v>300000</v>
      </c>
      <c r="J89" s="242">
        <f>HLOOKUP(J1,基金來源明細表!H:DD,3,FALSE)</f>
        <v>0</v>
      </c>
      <c r="K89" s="242">
        <f>HLOOKUP(K1,基金來源明細表!I:DE,3,FALSE)</f>
        <v>0</v>
      </c>
      <c r="L89" s="242">
        <f>HLOOKUP(L1,基金來源明細表!J:DF,3,FALSE)</f>
        <v>150000</v>
      </c>
      <c r="M89" s="242">
        <f>HLOOKUP(M1,基金來源明細表!K:DG,3,FALSE)</f>
        <v>0</v>
      </c>
      <c r="N89" s="242">
        <f>HLOOKUP(N1,基金來源明細表!L:DH,3,FALSE)</f>
        <v>0</v>
      </c>
      <c r="O89" s="242">
        <f>HLOOKUP(O1,基金來源明細表!M:DI,3,FALSE)</f>
        <v>0</v>
      </c>
      <c r="P89" s="242">
        <f>HLOOKUP(P1,基金來源明細表!N:DJ,3,FALSE)</f>
        <v>0</v>
      </c>
      <c r="Q89" s="242">
        <f>HLOOKUP(Q1,基金來源明細表!O:DK,3,FALSE)</f>
        <v>0</v>
      </c>
      <c r="R89" s="242">
        <f>HLOOKUP(R1,基金來源明細表!P:DL,3,FALSE)</f>
        <v>0</v>
      </c>
      <c r="S89" s="242">
        <f>HLOOKUP(S1,基金來源明細表!Q:DM,3,FALSE)</f>
        <v>0</v>
      </c>
      <c r="T89" s="242">
        <f>HLOOKUP(T1,基金來源明細表!R:DN,3,FALSE)</f>
        <v>0</v>
      </c>
      <c r="U89" s="242">
        <f>HLOOKUP(U1,基金來源明細表!S:DO,3,FALSE)</f>
        <v>0</v>
      </c>
      <c r="V89" s="242">
        <f>HLOOKUP(V1,基金來源明細表!T:DP,3,FALSE)</f>
        <v>0</v>
      </c>
      <c r="W89" s="242">
        <f>HLOOKUP(W1,基金來源明細表!U:DQ,3,FALSE)</f>
        <v>0</v>
      </c>
      <c r="X89" s="242">
        <f>HLOOKUP(X1,基金來源明細表!V:DR,3,FALSE)</f>
        <v>0</v>
      </c>
      <c r="Y89" s="242">
        <f>HLOOKUP(Y1,基金來源明細表!W:DS,3,FALSE)</f>
        <v>0</v>
      </c>
      <c r="Z89" s="242">
        <f>HLOOKUP(Z1,基金來源明細表!X:DT,3,FALSE)</f>
        <v>0</v>
      </c>
      <c r="AA89" s="242">
        <f>HLOOKUP(AA1,基金來源明細表!Y:DU,3,FALSE)</f>
        <v>0</v>
      </c>
      <c r="AB89" s="242">
        <f>HLOOKUP(AB1,基金來源明細表!Z:DV,3,FALSE)</f>
        <v>0</v>
      </c>
      <c r="AC89" s="242">
        <f>HLOOKUP(AC1,基金來源明細表!AA:DW,3,FALSE)</f>
        <v>0</v>
      </c>
      <c r="AD89" s="242">
        <f>HLOOKUP(AD1,基金來源明細表!AB:DX,3,FALSE)</f>
        <v>0</v>
      </c>
      <c r="AE89" s="242">
        <f>HLOOKUP(AE1,基金來源明細表!AC:DY,3,FALSE)</f>
        <v>0</v>
      </c>
      <c r="AF89" s="242">
        <f>HLOOKUP(AF1,基金來源明細表!AD:DZ,3,FALSE)</f>
        <v>0</v>
      </c>
      <c r="AG89" s="242">
        <f>HLOOKUP(AG1,基金來源明細表!AE:EA,3,FALSE)</f>
        <v>0</v>
      </c>
      <c r="AH89" s="242">
        <f>HLOOKUP(AH1,基金來源明細表!AF:EB,3,FALSE)</f>
        <v>0</v>
      </c>
      <c r="AI89" s="242">
        <f>HLOOKUP(AI1,基金來源明細表!AG:EC,3,FALSE)</f>
        <v>0</v>
      </c>
      <c r="AJ89" s="242">
        <f>HLOOKUP(AJ1,基金來源明細表!AH:ED,3,FALSE)</f>
        <v>0</v>
      </c>
      <c r="AK89" s="242">
        <f>HLOOKUP(AK1,基金來源明細表!AI:EE,3,FALSE)</f>
        <v>0</v>
      </c>
      <c r="AL89" s="242">
        <f>HLOOKUP(AL1,基金來源明細表!AJ:EF,3,FALSE)</f>
        <v>0</v>
      </c>
      <c r="AM89" s="242">
        <f>HLOOKUP(AM1,基金來源明細表!AK:EG,3,FALSE)</f>
        <v>0</v>
      </c>
      <c r="AN89" s="242">
        <f>HLOOKUP(AN1,基金來源明細表!AL:EH,3,FALSE)</f>
        <v>0</v>
      </c>
      <c r="AO89" s="242">
        <f>HLOOKUP(AO1,基金來源明細表!AM:EI,3,FALSE)</f>
        <v>0</v>
      </c>
      <c r="AP89" s="242">
        <f>HLOOKUP(AP1,基金來源明細表!AN:EJ,3,FALSE)</f>
        <v>0</v>
      </c>
      <c r="AQ89" s="242">
        <f>HLOOKUP(AQ1,基金來源明細表!AO:EK,3,FALSE)</f>
        <v>0</v>
      </c>
      <c r="AR89" s="242">
        <f>HLOOKUP(AR1,基金來源明細表!AP:EL,3,FALSE)</f>
        <v>0</v>
      </c>
      <c r="AS89" s="242">
        <f>HLOOKUP(AS1,基金來源明細表!AQ:EM,3,FALSE)</f>
        <v>0</v>
      </c>
      <c r="AT89" s="242">
        <f>HLOOKUP(AT1,基金來源明細表!AR:EN,3,FALSE)</f>
        <v>0</v>
      </c>
      <c r="AU89" s="242">
        <f>HLOOKUP(AU1,基金來源明細表!AS:EO,3,FALSE)</f>
        <v>0</v>
      </c>
      <c r="AV89" s="242">
        <f>HLOOKUP(AV1,基金來源明細表!AT:EP,3,FALSE)</f>
        <v>0</v>
      </c>
      <c r="AW89" s="242">
        <f>HLOOKUP(AW1,基金來源明細表!AU:EQ,3,FALSE)</f>
        <v>0</v>
      </c>
      <c r="AX89" s="242">
        <f>HLOOKUP(AX1,基金來源明細表!AV:ER,3,FALSE)</f>
        <v>0</v>
      </c>
      <c r="AY89" s="242">
        <f>HLOOKUP(AY1,基金來源明細表!AW:ES,3,FALSE)</f>
        <v>0</v>
      </c>
      <c r="AZ89" s="242">
        <f>HLOOKUP(AZ1,基金來源明細表!AX:ET,3,FALSE)</f>
        <v>0</v>
      </c>
      <c r="BA89" s="242">
        <f>HLOOKUP(BA1,基金來源明細表!AY:EU,3,FALSE)</f>
        <v>0</v>
      </c>
      <c r="BB89" s="242">
        <f>HLOOKUP(BB1,基金來源明細表!AZ:EV,3,FALSE)</f>
        <v>0</v>
      </c>
      <c r="BC89" s="242">
        <f>HLOOKUP(BC1,基金來源明細表!BA:EW,3,FALSE)</f>
        <v>0</v>
      </c>
      <c r="BD89" s="242">
        <f>HLOOKUP(BD1,基金來源明細表!BB:EX,3,FALSE)</f>
        <v>0</v>
      </c>
      <c r="BE89" s="242">
        <f>HLOOKUP(BE1,基金來源明細表!BC:EY,3,FALSE)</f>
        <v>0</v>
      </c>
      <c r="BF89" s="242">
        <f>HLOOKUP(BF1,基金來源明細表!BD:EZ,3,FALSE)</f>
        <v>0</v>
      </c>
      <c r="BG89" s="242">
        <f>HLOOKUP(BG1,基金來源明細表!BE:FA,3,FALSE)</f>
        <v>0</v>
      </c>
      <c r="BH89" s="242">
        <f>HLOOKUP(BH1,基金來源明細表!BF:FB,3,FALSE)</f>
        <v>0</v>
      </c>
      <c r="BI89" s="242">
        <f>HLOOKUP(BI1,基金來源明細表!BG:FC,3,FALSE)</f>
        <v>0</v>
      </c>
      <c r="BJ89" s="242">
        <f>HLOOKUP(BJ1,基金來源明細表!BH:FD,3,FALSE)</f>
        <v>0</v>
      </c>
      <c r="BK89" s="242">
        <f>HLOOKUP(BK1,基金來源明細表!BI:FE,3,FALSE)</f>
        <v>0</v>
      </c>
      <c r="BL89" s="242">
        <f>HLOOKUP(BL1,基金來源明細表!BJ:FF,3,FALSE)</f>
        <v>0</v>
      </c>
      <c r="BM89" s="242">
        <f>HLOOKUP(BM1,基金來源明細表!BK:FG,3,FALSE)</f>
        <v>0</v>
      </c>
      <c r="BN89" s="242">
        <f>HLOOKUP(BN1,基金來源明細表!BL:FH,3,FALSE)</f>
        <v>0</v>
      </c>
      <c r="BO89" s="242">
        <f>HLOOKUP(BO1,基金來源明細表!BM:FI,3,FALSE)</f>
        <v>0</v>
      </c>
      <c r="BP89" s="242">
        <f>HLOOKUP(BP1,基金來源明細表!BN:FJ,3,FALSE)</f>
        <v>0</v>
      </c>
      <c r="BQ89" s="242">
        <f>HLOOKUP(BQ1,基金來源明細表!BO:FK,3,FALSE)</f>
        <v>0</v>
      </c>
      <c r="BR89" s="242">
        <f>HLOOKUP(BR1,基金來源明細表!BP:FL,3,FALSE)</f>
        <v>0</v>
      </c>
      <c r="BS89" s="242">
        <f>HLOOKUP(BS1,基金來源明細表!BQ:FM,3,FALSE)</f>
        <v>0</v>
      </c>
      <c r="BT89" s="242">
        <f>HLOOKUP(BT1,基金來源明細表!BR:FN,3,FALSE)</f>
        <v>0</v>
      </c>
      <c r="BU89" s="242">
        <f>HLOOKUP(BU1,基金來源明細表!BS:FO,3,FALSE)</f>
        <v>0</v>
      </c>
      <c r="BV89" s="242">
        <f>HLOOKUP(BV1,基金來源明細表!BT:FP,3,FALSE)</f>
        <v>0</v>
      </c>
      <c r="BW89" s="242">
        <f>HLOOKUP(BW1,基金來源明細表!BU:FQ,3,FALSE)</f>
        <v>0</v>
      </c>
      <c r="BX89" s="242">
        <f>HLOOKUP(BX1,基金來源明細表!BV:FR,3,FALSE)</f>
        <v>0</v>
      </c>
      <c r="BY89" s="242">
        <f>HLOOKUP(BY1,基金來源明細表!BW:FS,3,FALSE)</f>
        <v>0</v>
      </c>
      <c r="BZ89" s="242">
        <f>HLOOKUP(BZ1,基金來源明細表!BX:FT,3,FALSE)</f>
        <v>0</v>
      </c>
      <c r="CA89" s="242">
        <f>HLOOKUP(CA1,基金來源明細表!BY:FU,3,FALSE)</f>
        <v>0</v>
      </c>
      <c r="CB89" s="242">
        <f>HLOOKUP(CB1,基金來源明細表!BZ:FV,3,FALSE)</f>
        <v>0</v>
      </c>
      <c r="CC89" s="242">
        <f>HLOOKUP(CC1,基金來源明細表!CA:FW,3,FALSE)</f>
        <v>0</v>
      </c>
      <c r="CD89" s="242">
        <f>HLOOKUP(CD1,基金來源明細表!CB:FX,3,FALSE)</f>
        <v>0</v>
      </c>
      <c r="CE89" s="242">
        <f>HLOOKUP(CE1,基金來源明細表!CC:FY,3,FALSE)</f>
        <v>0</v>
      </c>
      <c r="CF89" s="242">
        <f>HLOOKUP(CF1,基金來源明細表!CD:FZ,3,FALSE)</f>
        <v>0</v>
      </c>
      <c r="CG89" s="242">
        <f>HLOOKUP(CG1,基金來源明細表!CE:GA,3,FALSE)</f>
        <v>0</v>
      </c>
      <c r="CH89" s="242">
        <f>HLOOKUP(CH1,基金來源明細表!CF:GB,3,FALSE)</f>
        <v>0</v>
      </c>
      <c r="CI89" s="242">
        <f>HLOOKUP(CI1,基金來源明細表!CG:GC,3,FALSE)</f>
        <v>0</v>
      </c>
      <c r="CJ89" s="242">
        <f>HLOOKUP(CJ1,基金來源明細表!CH:GD,3,FALSE)</f>
        <v>0</v>
      </c>
      <c r="CK89" s="242">
        <f>HLOOKUP(CK1,基金來源明細表!CI:GE,3,FALSE)</f>
        <v>0</v>
      </c>
      <c r="CL89" s="242">
        <f>HLOOKUP(CL1,基金來源明細表!CJ:GF,3,FALSE)</f>
        <v>0</v>
      </c>
      <c r="CM89" s="242">
        <f>HLOOKUP(CM1,基金來源明細表!CK:GG,3,FALSE)</f>
        <v>0</v>
      </c>
      <c r="CN89" s="242">
        <f>HLOOKUP(CN1,基金來源明細表!CL:GH,3,FALSE)</f>
        <v>0</v>
      </c>
      <c r="CO89" s="242">
        <f>HLOOKUP(CO1,基金來源明細表!CM:GI,3,FALSE)</f>
        <v>0</v>
      </c>
      <c r="CP89" s="242">
        <f>HLOOKUP(CP1,基金來源明細表!CN:GJ,3,FALSE)</f>
        <v>0</v>
      </c>
      <c r="CQ89" s="242">
        <f>HLOOKUP(CQ1,基金來源明細表!CO:GK,3,FALSE)</f>
        <v>0</v>
      </c>
      <c r="CR89" s="242">
        <f>HLOOKUP(CR1,基金來源明細表!CP:GL,3,FALSE)</f>
        <v>0</v>
      </c>
      <c r="CS89" s="242">
        <f>HLOOKUP(CS1,基金來源明細表!CQ:GM,3,FALSE)</f>
        <v>0</v>
      </c>
      <c r="CT89" s="242">
        <f>HLOOKUP(CT1,基金來源明細表!CR:GN,3,FALSE)</f>
        <v>0</v>
      </c>
      <c r="CU89" s="242">
        <f>HLOOKUP(CU1,基金來源明細表!CS:GO,3,FALSE)</f>
        <v>0</v>
      </c>
      <c r="CV89" s="242">
        <f>HLOOKUP(CV1,基金來源明細表!CT:GP,3,FALSE)</f>
        <v>0</v>
      </c>
      <c r="CW89" s="242">
        <f>HLOOKUP(CW1,基金來源明細表!CU:GQ,3,FALSE)</f>
        <v>0</v>
      </c>
      <c r="CX89" s="242">
        <f>HLOOKUP(CX1,基金來源明細表!CV:GR,3,FALSE)</f>
        <v>0</v>
      </c>
      <c r="CY89" s="242">
        <f>HLOOKUP(CY1,基金來源明細表!CW:GS,3,FALSE)</f>
        <v>0</v>
      </c>
      <c r="CZ89" s="242">
        <f>HLOOKUP(CZ1,基金來源明細表!CX:GT,3,FALSE)</f>
        <v>0</v>
      </c>
      <c r="DA89" s="242">
        <f>HLOOKUP(DA1,基金來源明細表!CY:GU,3,FALSE)</f>
        <v>0</v>
      </c>
    </row>
    <row r="90" spans="1:105">
      <c r="B90" s="8" t="s">
        <v>400</v>
      </c>
      <c r="C90" s="8"/>
      <c r="D90" s="272"/>
      <c r="E90" s="242">
        <f>HLOOKUP(E1,基金來源明細表!C:CY,4,FALSE)</f>
        <v>11000</v>
      </c>
      <c r="F90" s="242" t="e">
        <f>HLOOKUP(F1,基金來源明細表!E:DA,4,FALSE)</f>
        <v>#N/A</v>
      </c>
      <c r="G90" s="242">
        <f>HLOOKUP(G1,基金來源明細表!E:DA,4,FALSE)</f>
        <v>8000</v>
      </c>
      <c r="H90" s="242">
        <f>HLOOKUP(H1,基金來源明細表!F:DB,4,FALSE)</f>
        <v>5000</v>
      </c>
      <c r="I90" s="242">
        <f>HLOOKUP(I1,基金來源明細表!G:DC,4,FALSE)</f>
        <v>20000</v>
      </c>
      <c r="J90" s="242">
        <f>HLOOKUP(J1,基金來源明細表!H:DD,4,FALSE)</f>
        <v>3000</v>
      </c>
      <c r="K90" s="242">
        <f>HLOOKUP(K1,基金來源明細表!I:DE,4,FALSE)</f>
        <v>4000</v>
      </c>
      <c r="L90" s="242">
        <f>HLOOKUP(L1,基金來源明細表!J:DF,4,FALSE)</f>
        <v>10000</v>
      </c>
      <c r="M90" s="242">
        <f>HLOOKUP(M1,基金來源明細表!K:DG,4,FALSE)</f>
        <v>10000</v>
      </c>
      <c r="N90" s="242">
        <f>HLOOKUP(N1,基金來源明細表!L:DH,4,FALSE)</f>
        <v>5000</v>
      </c>
      <c r="O90" s="242">
        <f>HLOOKUP(O1,基金來源明細表!M:DI,4,FALSE)</f>
        <v>13000</v>
      </c>
      <c r="P90" s="242">
        <f>HLOOKUP(P1,基金來源明細表!N:DJ,4,FALSE)</f>
        <v>2000</v>
      </c>
      <c r="Q90" s="242">
        <f>HLOOKUP(Q1,基金來源明細表!O:DK,4,FALSE)</f>
        <v>3000</v>
      </c>
      <c r="R90" s="242">
        <f>HLOOKUP(R1,基金來源明細表!P:DL,4,FALSE)</f>
        <v>5000</v>
      </c>
      <c r="S90" s="242">
        <f>HLOOKUP(S1,基金來源明細表!Q:DM,4,FALSE)</f>
        <v>2000</v>
      </c>
      <c r="T90" s="242">
        <f>HLOOKUP(T1,基金來源明細表!R:DN,4,FALSE)</f>
        <v>2000</v>
      </c>
      <c r="U90" s="242">
        <f>HLOOKUP(U1,基金來源明細表!S:DO,4,FALSE)</f>
        <v>2000</v>
      </c>
      <c r="V90" s="242">
        <f>HLOOKUP(V1,基金來源明細表!T:DP,4,FALSE)</f>
        <v>5000</v>
      </c>
      <c r="W90" s="242">
        <f>HLOOKUP(W1,基金來源明細表!U:DQ,4,FALSE)</f>
        <v>3000</v>
      </c>
      <c r="X90" s="242">
        <f>HLOOKUP(X1,基金來源明細表!V:DR,4,FALSE)</f>
        <v>1000</v>
      </c>
      <c r="Y90" s="242">
        <f>HLOOKUP(Y1,基金來源明細表!W:DS,4,FALSE)</f>
        <v>2000</v>
      </c>
      <c r="Z90" s="242">
        <f>HLOOKUP(Z1,基金來源明細表!X:DT,4,FALSE)</f>
        <v>1000</v>
      </c>
      <c r="AA90" s="242">
        <f>HLOOKUP(AA1,基金來源明細表!Y:DU,4,FALSE)</f>
        <v>3000</v>
      </c>
      <c r="AB90" s="242">
        <f>HLOOKUP(AB1,基金來源明細表!Z:DV,4,FALSE)</f>
        <v>2000</v>
      </c>
      <c r="AC90" s="242">
        <f>HLOOKUP(AC1,基金來源明細表!AA:DW,4,FALSE)</f>
        <v>1000</v>
      </c>
      <c r="AD90" s="242">
        <f>HLOOKUP(AD1,基金來源明細表!AB:DX,4,FALSE)</f>
        <v>1000</v>
      </c>
      <c r="AE90" s="242">
        <f>HLOOKUP(AE1,基金來源明細表!AC:DY,4,FALSE)</f>
        <v>1000</v>
      </c>
      <c r="AF90" s="242">
        <f>HLOOKUP(AF1,基金來源明細表!AD:DZ,4,FALSE)</f>
        <v>2000</v>
      </c>
      <c r="AG90" s="242">
        <f>HLOOKUP(AG1,基金來源明細表!AE:EA,4,FALSE)</f>
        <v>2000</v>
      </c>
      <c r="AH90" s="242">
        <f>HLOOKUP(AH1,基金來源明細表!AF:EB,4,FALSE)</f>
        <v>1000</v>
      </c>
      <c r="AI90" s="242">
        <f>HLOOKUP(AI1,基金來源明細表!AG:EC,4,FALSE)</f>
        <v>3000</v>
      </c>
      <c r="AJ90" s="242">
        <f>HLOOKUP(AJ1,基金來源明細表!AH:ED,4,FALSE)</f>
        <v>1000</v>
      </c>
      <c r="AK90" s="242">
        <f>HLOOKUP(AK1,基金來源明細表!AI:EE,4,FALSE)</f>
        <v>3000</v>
      </c>
      <c r="AL90" s="242">
        <f>HLOOKUP(AL1,基金來源明細表!AJ:EF,4,FALSE)</f>
        <v>1000</v>
      </c>
      <c r="AM90" s="242">
        <f>HLOOKUP(AM1,基金來源明細表!AK:EG,4,FALSE)</f>
        <v>1000</v>
      </c>
      <c r="AN90" s="242">
        <f>HLOOKUP(AN1,基金來源明細表!AL:EH,4,FALSE)</f>
        <v>1000</v>
      </c>
      <c r="AO90" s="242">
        <f>HLOOKUP(AO1,基金來源明細表!AM:EI,4,FALSE)</f>
        <v>1000</v>
      </c>
      <c r="AP90" s="242">
        <f>HLOOKUP(AP1,基金來源明細表!AN:EJ,4,FALSE)</f>
        <v>1000</v>
      </c>
      <c r="AQ90" s="242">
        <f>HLOOKUP(AQ1,基金來源明細表!AO:EK,4,FALSE)</f>
        <v>1000</v>
      </c>
      <c r="AR90" s="242">
        <f>HLOOKUP(AR1,基金來源明細表!AP:EL,4,FALSE)</f>
        <v>1000</v>
      </c>
      <c r="AS90" s="242">
        <f>HLOOKUP(AS1,基金來源明細表!AQ:EM,4,FALSE)</f>
        <v>1000</v>
      </c>
      <c r="AT90" s="242">
        <f>HLOOKUP(AT1,基金來源明細表!AR:EN,4,FALSE)</f>
        <v>2000</v>
      </c>
      <c r="AU90" s="242">
        <f>HLOOKUP(AU1,基金來源明細表!AS:EO,4,FALSE)</f>
        <v>1000</v>
      </c>
      <c r="AV90" s="242">
        <f>HLOOKUP(AV1,基金來源明細表!AT:EP,4,FALSE)</f>
        <v>1000</v>
      </c>
      <c r="AW90" s="242">
        <f>HLOOKUP(AW1,基金來源明細表!AU:EQ,4,FALSE)</f>
        <v>1000</v>
      </c>
      <c r="AX90" s="242">
        <f>HLOOKUP(AX1,基金來源明細表!AV:ER,4,FALSE)</f>
        <v>0</v>
      </c>
      <c r="AY90" s="242">
        <f>HLOOKUP(AY1,基金來源明細表!AW:ES,4,FALSE)</f>
        <v>2000</v>
      </c>
      <c r="AZ90" s="242">
        <f>HLOOKUP(AZ1,基金來源明細表!AX:ET,4,FALSE)</f>
        <v>1000</v>
      </c>
      <c r="BA90" s="242">
        <f>HLOOKUP(BA1,基金來源明細表!AY:EU,4,FALSE)</f>
        <v>1000</v>
      </c>
      <c r="BB90" s="242">
        <f>HLOOKUP(BB1,基金來源明細表!AZ:EV,4,FALSE)</f>
        <v>1000</v>
      </c>
      <c r="BC90" s="242">
        <f>HLOOKUP(BC1,基金來源明細表!BA:EW,4,FALSE)</f>
        <v>0</v>
      </c>
      <c r="BD90" s="242">
        <f>HLOOKUP(BD1,基金來源明細表!BB:EX,4,FALSE)</f>
        <v>0</v>
      </c>
      <c r="BE90" s="242">
        <f>HLOOKUP(BE1,基金來源明細表!BC:EY,4,FALSE)</f>
        <v>5000</v>
      </c>
      <c r="BF90" s="242">
        <f>HLOOKUP(BF1,基金來源明細表!BD:EZ,4,FALSE)</f>
        <v>1000</v>
      </c>
      <c r="BG90" s="242">
        <f>HLOOKUP(BG1,基金來源明細表!BE:FA,4,FALSE)</f>
        <v>1000</v>
      </c>
      <c r="BH90" s="242">
        <f>HLOOKUP(BH1,基金來源明細表!BF:FB,4,FALSE)</f>
        <v>1000</v>
      </c>
      <c r="BI90" s="242">
        <f>HLOOKUP(BI1,基金來源明細表!BG:FC,4,FALSE)</f>
        <v>1000</v>
      </c>
      <c r="BJ90" s="242">
        <f>HLOOKUP(BJ1,基金來源明細表!BH:FD,4,FALSE)</f>
        <v>2000</v>
      </c>
      <c r="BK90" s="242">
        <f>HLOOKUP(BK1,基金來源明細表!BI:FE,4,FALSE)</f>
        <v>0</v>
      </c>
      <c r="BL90" s="242">
        <f>HLOOKUP(BL1,基金來源明細表!BJ:FF,4,FALSE)</f>
        <v>2000</v>
      </c>
      <c r="BM90" s="242">
        <f>HLOOKUP(BM1,基金來源明細表!BK:FG,4,FALSE)</f>
        <v>1000</v>
      </c>
      <c r="BN90" s="242">
        <f>HLOOKUP(BN1,基金來源明細表!BL:FH,4,FALSE)</f>
        <v>1000</v>
      </c>
      <c r="BO90" s="242">
        <f>HLOOKUP(BO1,基金來源明細表!BM:FI,4,FALSE)</f>
        <v>2000</v>
      </c>
      <c r="BP90" s="242">
        <f>HLOOKUP(BP1,基金來源明細表!BN:FJ,4,FALSE)</f>
        <v>0</v>
      </c>
      <c r="BQ90" s="242">
        <f>HLOOKUP(BQ1,基金來源明細表!BO:FK,4,FALSE)</f>
        <v>2000</v>
      </c>
      <c r="BR90" s="242">
        <f>HLOOKUP(BR1,基金來源明細表!BP:FL,4,FALSE)</f>
        <v>1000</v>
      </c>
      <c r="BS90" s="242">
        <f>HLOOKUP(BS1,基金來源明細表!BQ:FM,4,FALSE)</f>
        <v>1000</v>
      </c>
      <c r="BT90" s="242">
        <f>HLOOKUP(BT1,基金來源明細表!BR:FN,4,FALSE)</f>
        <v>1000</v>
      </c>
      <c r="BU90" s="242">
        <f>HLOOKUP(BU1,基金來源明細表!BS:FO,4,FALSE)</f>
        <v>1000</v>
      </c>
      <c r="BV90" s="242">
        <f>HLOOKUP(BV1,基金來源明細表!BT:FP,4,FALSE)</f>
        <v>1000</v>
      </c>
      <c r="BW90" s="242">
        <f>HLOOKUP(BW1,基金來源明細表!BU:FQ,4,FALSE)</f>
        <v>1000</v>
      </c>
      <c r="BX90" s="242">
        <f>HLOOKUP(BX1,基金來源明細表!BV:FR,4,FALSE)</f>
        <v>1000</v>
      </c>
      <c r="BY90" s="242">
        <f>HLOOKUP(BY1,基金來源明細表!BW:FS,4,FALSE)</f>
        <v>2000</v>
      </c>
      <c r="BZ90" s="242">
        <f>HLOOKUP(BZ1,基金來源明細表!BX:FT,4,FALSE)</f>
        <v>1000</v>
      </c>
      <c r="CA90" s="242">
        <f>HLOOKUP(CA1,基金來源明細表!BY:FU,4,FALSE)</f>
        <v>5000</v>
      </c>
      <c r="CB90" s="242">
        <f>HLOOKUP(CB1,基金來源明細表!BZ:FV,4,FALSE)</f>
        <v>1000</v>
      </c>
      <c r="CC90" s="242">
        <f>HLOOKUP(CC1,基金來源明細表!CA:FW,4,FALSE)</f>
        <v>1000</v>
      </c>
      <c r="CD90" s="242">
        <f>HLOOKUP(CD1,基金來源明細表!CB:FX,4,FALSE)</f>
        <v>4000</v>
      </c>
      <c r="CE90" s="242">
        <f>HLOOKUP(CE1,基金來源明細表!CC:FY,4,FALSE)</f>
        <v>1000</v>
      </c>
      <c r="CF90" s="242">
        <f>HLOOKUP(CF1,基金來源明細表!CD:FZ,4,FALSE)</f>
        <v>2000</v>
      </c>
      <c r="CG90" s="242">
        <f>HLOOKUP(CG1,基金來源明細表!CE:GA,4,FALSE)</f>
        <v>1000</v>
      </c>
      <c r="CH90" s="242">
        <f>HLOOKUP(CH1,基金來源明細表!CF:GB,4,FALSE)</f>
        <v>1000</v>
      </c>
      <c r="CI90" s="242">
        <f>HLOOKUP(CI1,基金來源明細表!CG:GC,4,FALSE)</f>
        <v>0</v>
      </c>
      <c r="CJ90" s="242">
        <f>HLOOKUP(CJ1,基金來源明細表!CH:GD,4,FALSE)</f>
        <v>1000</v>
      </c>
      <c r="CK90" s="242">
        <f>HLOOKUP(CK1,基金來源明細表!CI:GE,4,FALSE)</f>
        <v>2000</v>
      </c>
      <c r="CL90" s="242">
        <f>HLOOKUP(CL1,基金來源明細表!CJ:GF,4,FALSE)</f>
        <v>2000</v>
      </c>
      <c r="CM90" s="242">
        <f>HLOOKUP(CM1,基金來源明細表!CK:GG,4,FALSE)</f>
        <v>1000</v>
      </c>
      <c r="CN90" s="242">
        <f>HLOOKUP(CN1,基金來源明細表!CL:GH,4,FALSE)</f>
        <v>1000</v>
      </c>
      <c r="CO90" s="242">
        <f>HLOOKUP(CO1,基金來源明細表!CM:GI,4,FALSE)</f>
        <v>0</v>
      </c>
      <c r="CP90" s="242">
        <f>HLOOKUP(CP1,基金來源明細表!CN:GJ,4,FALSE)</f>
        <v>1000</v>
      </c>
      <c r="CQ90" s="242">
        <f>HLOOKUP(CQ1,基金來源明細表!CO:GK,4,FALSE)</f>
        <v>1000</v>
      </c>
      <c r="CR90" s="242">
        <f>HLOOKUP(CR1,基金來源明細表!CP:GL,4,FALSE)</f>
        <v>1000</v>
      </c>
      <c r="CS90" s="242">
        <f>HLOOKUP(CS1,基金來源明細表!CQ:GM,4,FALSE)</f>
        <v>2000</v>
      </c>
      <c r="CT90" s="242">
        <f>HLOOKUP(CT1,基金來源明細表!CR:GN,4,FALSE)</f>
        <v>1000</v>
      </c>
      <c r="CU90" s="242">
        <f>HLOOKUP(CU1,基金來源明細表!CS:GO,4,FALSE)</f>
        <v>1000</v>
      </c>
      <c r="CV90" s="242">
        <f>HLOOKUP(CV1,基金來源明細表!CT:GP,4,FALSE)</f>
        <v>1000</v>
      </c>
      <c r="CW90" s="242">
        <f>HLOOKUP(CW1,基金來源明細表!CU:GQ,4,FALSE)</f>
        <v>1000</v>
      </c>
      <c r="CX90" s="242">
        <f>HLOOKUP(CX1,基金來源明細表!CV:GR,4,FALSE)</f>
        <v>0</v>
      </c>
      <c r="CY90" s="242">
        <f>HLOOKUP(CY1,基金來源明細表!CW:GS,4,FALSE)</f>
        <v>1000</v>
      </c>
      <c r="CZ90" s="242">
        <f>HLOOKUP(CZ1,基金來源明細表!CX:GT,4,FALSE)</f>
        <v>12000</v>
      </c>
      <c r="DA90" s="242">
        <f>HLOOKUP(DA1,基金來源明細表!CY:GU,4,FALSE)</f>
        <v>3000</v>
      </c>
    </row>
    <row r="91" spans="1:105">
      <c r="B91" s="8" t="s">
        <v>401</v>
      </c>
      <c r="C91" s="8"/>
      <c r="D91" s="272"/>
      <c r="E91" s="242">
        <f>HLOOKUP(E1,基金來源明細表!C:CY,5,FALSE)</f>
        <v>51116000</v>
      </c>
      <c r="F91" s="242" t="e">
        <f>HLOOKUP(F1,基金來源明細表!E:DA,5,FALSE)</f>
        <v>#N/A</v>
      </c>
      <c r="G91" s="242">
        <f>HLOOKUP(G1,基金來源明細表!E:DA,5,FALSE)</f>
        <v>88644000</v>
      </c>
      <c r="H91" s="242">
        <f>HLOOKUP(H1,基金來源明細表!F:DB,5,FALSE)</f>
        <v>60092000</v>
      </c>
      <c r="I91" s="242">
        <f>HLOOKUP(I1,基金來源明細表!G:DC,5,FALSE)</f>
        <v>123990000</v>
      </c>
      <c r="J91" s="242">
        <f>HLOOKUP(J1,基金來源明細表!H:DD,5,FALSE)</f>
        <v>26814000</v>
      </c>
      <c r="K91" s="242">
        <f>HLOOKUP(K1,基金來源明細表!I:DE,5,FALSE)</f>
        <v>31367000</v>
      </c>
      <c r="L91" s="242">
        <f>HLOOKUP(L1,基金來源明細表!J:DF,5,FALSE)</f>
        <v>52590000</v>
      </c>
      <c r="M91" s="242">
        <f>HLOOKUP(M1,基金來源明細表!K:DG,5,FALSE)</f>
        <v>69716000</v>
      </c>
      <c r="N91" s="242">
        <f>HLOOKUP(N1,基金來源明細表!L:DH,5,FALSE)</f>
        <v>26250000</v>
      </c>
      <c r="O91" s="242">
        <f>HLOOKUP(O1,基金來源明細表!M:DI,5,FALSE)</f>
        <v>85897000</v>
      </c>
      <c r="P91" s="242">
        <f>HLOOKUP(P1,基金來源明細表!N:DJ,5,FALSE)</f>
        <v>26497000</v>
      </c>
      <c r="Q91" s="242">
        <f>HLOOKUP(Q1,基金來源明細表!O:DK,5,FALSE)</f>
        <v>45370000</v>
      </c>
      <c r="R91" s="242">
        <f>HLOOKUP(R1,基金來源明細表!P:DL,5,FALSE)</f>
        <v>70173000</v>
      </c>
      <c r="S91" s="242">
        <f>HLOOKUP(S1,基金來源明細表!Q:DM,5,FALSE)</f>
        <v>26574000</v>
      </c>
      <c r="T91" s="242">
        <f>HLOOKUP(T1,基金來源明細表!R:DN,5,FALSE)</f>
        <v>24786000</v>
      </c>
      <c r="U91" s="242">
        <f>HLOOKUP(U1,基金來源明細表!S:DO,5,FALSE)</f>
        <v>53640000</v>
      </c>
      <c r="V91" s="242">
        <f>HLOOKUP(V1,基金來源明細表!T:DP,5,FALSE)</f>
        <v>137870000</v>
      </c>
      <c r="W91" s="242">
        <f>HLOOKUP(W1,基金來源明細表!U:DQ,5,FALSE)</f>
        <v>99437000</v>
      </c>
      <c r="X91" s="242">
        <f>HLOOKUP(X1,基金來源明細表!V:DR,5,FALSE)</f>
        <v>29164000</v>
      </c>
      <c r="Y91" s="242">
        <f>HLOOKUP(Y1,基金來源明細表!W:DS,5,FALSE)</f>
        <v>52279000</v>
      </c>
      <c r="Z91" s="242">
        <f>HLOOKUP(Z1,基金來源明細表!X:DT,5,FALSE)</f>
        <v>28009000</v>
      </c>
      <c r="AA91" s="242">
        <f>HLOOKUP(AA1,基金來源明細表!Y:DU,5,FALSE)</f>
        <v>53924000</v>
      </c>
      <c r="AB91" s="242">
        <f>HLOOKUP(AB1,基金來源明細表!Z:DV,5,FALSE)</f>
        <v>62175000</v>
      </c>
      <c r="AC91" s="242">
        <f>HLOOKUP(AC1,基金來源明細表!AA:DW,5,FALSE)</f>
        <v>24041000</v>
      </c>
      <c r="AD91" s="242">
        <f>HLOOKUP(AD1,基金來源明細表!AB:DX,5,FALSE)</f>
        <v>30126000</v>
      </c>
      <c r="AE91" s="242">
        <f>HLOOKUP(AE1,基金來源明細表!AC:DY,5,FALSE)</f>
        <v>20982000</v>
      </c>
      <c r="AF91" s="242">
        <f>HLOOKUP(AF1,基金來源明細表!AD:DZ,5,FALSE)</f>
        <v>23955000</v>
      </c>
      <c r="AG91" s="242">
        <f>HLOOKUP(AG1,基金來源明細表!AE:EA,5,FALSE)</f>
        <v>26371000</v>
      </c>
      <c r="AH91" s="242">
        <f>HLOOKUP(AH1,基金來源明細表!AF:EB,5,FALSE)</f>
        <v>20264000</v>
      </c>
      <c r="AI91" s="242">
        <f>HLOOKUP(AI1,基金來源明細表!AG:EC,5,FALSE)</f>
        <v>21766000</v>
      </c>
      <c r="AJ91" s="242">
        <f>HLOOKUP(AJ1,基金來源明細表!AH:ED,5,FALSE)</f>
        <v>19188000</v>
      </c>
      <c r="AK91" s="242">
        <f>HLOOKUP(AK1,基金來源明細表!AI:EE,5,FALSE)</f>
        <v>46336000</v>
      </c>
      <c r="AL91" s="242">
        <f>HLOOKUP(AL1,基金來源明細表!AJ:EF,5,FALSE)</f>
        <v>24716000</v>
      </c>
      <c r="AM91" s="242">
        <f>HLOOKUP(AM1,基金來源明細表!AK:EG,5,FALSE)</f>
        <v>19177000</v>
      </c>
      <c r="AN91" s="242">
        <f>HLOOKUP(AN1,基金來源明細表!AL:EH,5,FALSE)</f>
        <v>25289000</v>
      </c>
      <c r="AO91" s="242">
        <f>HLOOKUP(AO1,基金來源明細表!AM:EI,5,FALSE)</f>
        <v>19918000</v>
      </c>
      <c r="AP91" s="242">
        <f>HLOOKUP(AP1,基金來源明細表!AN:EJ,5,FALSE)</f>
        <v>26285000</v>
      </c>
      <c r="AQ91" s="242">
        <f>HLOOKUP(AQ1,基金來源明細表!AO:EK,5,FALSE)</f>
        <v>34224000</v>
      </c>
      <c r="AR91" s="242">
        <f>HLOOKUP(AR1,基金來源明細表!AP:EL,5,FALSE)</f>
        <v>26563000</v>
      </c>
      <c r="AS91" s="242">
        <f>HLOOKUP(AS1,基金來源明細表!AQ:EM,5,FALSE)</f>
        <v>25732000</v>
      </c>
      <c r="AT91" s="242">
        <f>HLOOKUP(AT1,基金來源明細表!AR:EN,5,FALSE)</f>
        <v>48612000</v>
      </c>
      <c r="AU91" s="242">
        <f>HLOOKUP(AU1,基金來源明細表!AS:EO,5,FALSE)</f>
        <v>20202000</v>
      </c>
      <c r="AV91" s="242">
        <f>HLOOKUP(AV1,基金來源明細表!AT:EP,5,FALSE)</f>
        <v>14051000</v>
      </c>
      <c r="AW91" s="242">
        <f>HLOOKUP(AW1,基金來源明細表!AU:EQ,5,FALSE)</f>
        <v>14271000</v>
      </c>
      <c r="AX91" s="242">
        <f>HLOOKUP(AX1,基金來源明細表!AV:ER,5,FALSE)</f>
        <v>20885000</v>
      </c>
      <c r="AY91" s="242">
        <f>HLOOKUP(AY1,基金來源明細表!AW:ES,5,FALSE)</f>
        <v>22241000</v>
      </c>
      <c r="AZ91" s="242">
        <f>HLOOKUP(AZ1,基金來源明細表!AX:ET,5,FALSE)</f>
        <v>18475000</v>
      </c>
      <c r="BA91" s="242">
        <f>HLOOKUP(BA1,基金來源明細表!AY:EU,5,FALSE)</f>
        <v>21781000</v>
      </c>
      <c r="BB91" s="242">
        <f>HLOOKUP(BB1,基金來源明細表!AZ:EV,5,FALSE)</f>
        <v>14559000</v>
      </c>
      <c r="BC91" s="242">
        <f>HLOOKUP(BC1,基金來源明細表!BA:EW,5,FALSE)</f>
        <v>16261000</v>
      </c>
      <c r="BD91" s="242">
        <f>HLOOKUP(BD1,基金來源明細表!BB:EX,5,FALSE)</f>
        <v>18386000</v>
      </c>
      <c r="BE91" s="242">
        <f>HLOOKUP(BE1,基金來源明細表!BC:EY,5,FALSE)</f>
        <v>72782000</v>
      </c>
      <c r="BF91" s="242">
        <f>HLOOKUP(BF1,基金來源明細表!BD:EZ,5,FALSE)</f>
        <v>22118000</v>
      </c>
      <c r="BG91" s="242">
        <f>HLOOKUP(BG1,基金來源明細表!BE:FA,5,FALSE)</f>
        <v>22004000</v>
      </c>
      <c r="BH91" s="242">
        <f>HLOOKUP(BH1,基金來源明細表!BF:FB,5,FALSE)</f>
        <v>15757000</v>
      </c>
      <c r="BI91" s="242">
        <f>HLOOKUP(BI1,基金來源明細表!BG:FC,5,FALSE)</f>
        <v>17482000</v>
      </c>
      <c r="BJ91" s="242">
        <f>HLOOKUP(BJ1,基金來源明細表!BH:FD,5,FALSE)</f>
        <v>18451000</v>
      </c>
      <c r="BK91" s="242">
        <f>HLOOKUP(BK1,基金來源明細表!BI:FE,5,FALSE)</f>
        <v>15014000</v>
      </c>
      <c r="BL91" s="242">
        <f>HLOOKUP(BL1,基金來源明細表!BJ:FF,5,FALSE)</f>
        <v>48675000</v>
      </c>
      <c r="BM91" s="242">
        <f>HLOOKUP(BM1,基金來源明細表!BK:FG,5,FALSE)</f>
        <v>17536000</v>
      </c>
      <c r="BN91" s="242">
        <f>HLOOKUP(BN1,基金來源明細表!BL:FH,5,FALSE)</f>
        <v>19331000</v>
      </c>
      <c r="BO91" s="242">
        <f>HLOOKUP(BO1,基金來源明細表!BM:FI,5,FALSE)</f>
        <v>20715000</v>
      </c>
      <c r="BP91" s="242">
        <f>HLOOKUP(BP1,基金來源明細表!BN:FJ,5,FALSE)</f>
        <v>17995000</v>
      </c>
      <c r="BQ91" s="242">
        <f>HLOOKUP(BQ1,基金來源明細表!BO:FK,5,FALSE)</f>
        <v>25649000</v>
      </c>
      <c r="BR91" s="242">
        <f>HLOOKUP(BR1,基金來源明細表!BP:FL,5,FALSE)</f>
        <v>16824000</v>
      </c>
      <c r="BS91" s="242">
        <f>HLOOKUP(BS1,基金來源明細表!BQ:FM,5,FALSE)</f>
        <v>16709000</v>
      </c>
      <c r="BT91" s="242">
        <f>HLOOKUP(BT1,基金來源明細表!BR:FN,5,FALSE)</f>
        <v>19258000</v>
      </c>
      <c r="BU91" s="242">
        <f>HLOOKUP(BU1,基金來源明細表!BS:FO,5,FALSE)</f>
        <v>18319000</v>
      </c>
      <c r="BV91" s="242">
        <f>HLOOKUP(BV1,基金來源明細表!BT:FP,5,FALSE)</f>
        <v>19542000</v>
      </c>
      <c r="BW91" s="242">
        <f>HLOOKUP(BW1,基金來源明細表!BU:FQ,5,FALSE)</f>
        <v>17165000</v>
      </c>
      <c r="BX91" s="242">
        <f>HLOOKUP(BX1,基金來源明細表!BV:FR,5,FALSE)</f>
        <v>17637000</v>
      </c>
      <c r="BY91" s="242">
        <f>HLOOKUP(BY1,基金來源明細表!BW:FS,5,FALSE)</f>
        <v>29388000</v>
      </c>
      <c r="BZ91" s="242">
        <f>HLOOKUP(BZ1,基金來源明細表!BX:FT,5,FALSE)</f>
        <v>26443000</v>
      </c>
      <c r="CA91" s="242">
        <f>HLOOKUP(CA1,基金來源明細表!BY:FU,5,FALSE)</f>
        <v>25230000</v>
      </c>
      <c r="CB91" s="242">
        <f>HLOOKUP(CB1,基金來源明細表!BZ:FV,5,FALSE)</f>
        <v>21233000</v>
      </c>
      <c r="CC91" s="242">
        <f>HLOOKUP(CC1,基金來源明細表!CA:FW,5,FALSE)</f>
        <v>25660000</v>
      </c>
      <c r="CD91" s="242">
        <f>HLOOKUP(CD1,基金來源明細表!CB:FX,5,FALSE)</f>
        <v>29405000</v>
      </c>
      <c r="CE91" s="242">
        <f>HLOOKUP(CE1,基金來源明細表!CC:FY,5,FALSE)</f>
        <v>24900000</v>
      </c>
      <c r="CF91" s="242">
        <f>HLOOKUP(CF1,基金來源明細表!CD:FZ,5,FALSE)</f>
        <v>28931000</v>
      </c>
      <c r="CG91" s="242">
        <f>HLOOKUP(CG1,基金來源明細表!CE:GA,5,FALSE)</f>
        <v>25656000</v>
      </c>
      <c r="CH91" s="242">
        <f>HLOOKUP(CH1,基金來源明細表!CF:GB,5,FALSE)</f>
        <v>24373000</v>
      </c>
      <c r="CI91" s="242">
        <f>HLOOKUP(CI1,基金來源明細表!CG:GC,5,FALSE)</f>
        <v>26076000</v>
      </c>
      <c r="CJ91" s="242">
        <f>HLOOKUP(CJ1,基金來源明細表!CH:GD,5,FALSE)</f>
        <v>27684000</v>
      </c>
      <c r="CK91" s="242">
        <f>HLOOKUP(CK1,基金來源明細表!CI:GE,5,FALSE)</f>
        <v>25026000</v>
      </c>
      <c r="CL91" s="242">
        <f>HLOOKUP(CL1,基金來源明細表!CJ:GF,5,FALSE)</f>
        <v>26645000</v>
      </c>
      <c r="CM91" s="242">
        <f>HLOOKUP(CM1,基金來源明細表!CK:GG,5,FALSE)</f>
        <v>20686000</v>
      </c>
      <c r="CN91" s="242">
        <f>HLOOKUP(CN1,基金來源明細表!CL:GH,5,FALSE)</f>
        <v>26086000</v>
      </c>
      <c r="CO91" s="242">
        <f>HLOOKUP(CO1,基金來源明細表!CM:GI,5,FALSE)</f>
        <v>27714000</v>
      </c>
      <c r="CP91" s="242">
        <f>HLOOKUP(CP1,基金來源明細表!CN:GJ,5,FALSE)</f>
        <v>26534000</v>
      </c>
      <c r="CQ91" s="242">
        <f>HLOOKUP(CQ1,基金來源明細表!CO:GK,5,FALSE)</f>
        <v>19233000</v>
      </c>
      <c r="CR91" s="242">
        <f>HLOOKUP(CR1,基金來源明細表!CP:GL,5,FALSE)</f>
        <v>26119000</v>
      </c>
      <c r="CS91" s="242">
        <f>HLOOKUP(CS1,基金來源明細表!CQ:GM,5,FALSE)</f>
        <v>22496000</v>
      </c>
      <c r="CT91" s="242">
        <f>HLOOKUP(CT1,基金來源明細表!CR:GN,5,FALSE)</f>
        <v>24704000</v>
      </c>
      <c r="CU91" s="242">
        <f>HLOOKUP(CU1,基金來源明細表!CS:GO,5,FALSE)</f>
        <v>24211000</v>
      </c>
      <c r="CV91" s="242">
        <f>HLOOKUP(CV1,基金來源明細表!CT:GP,5,FALSE)</f>
        <v>19937000</v>
      </c>
      <c r="CW91" s="242">
        <f>HLOOKUP(CW1,基金來源明細表!CU:GQ,5,FALSE)</f>
        <v>16084000</v>
      </c>
      <c r="CX91" s="242">
        <f>HLOOKUP(CX1,基金來源明細表!CV:GR,5,FALSE)</f>
        <v>19952000</v>
      </c>
      <c r="CY91" s="242">
        <f>HLOOKUP(CY1,基金來源明細表!CW:GS,5,FALSE)</f>
        <v>16153000</v>
      </c>
      <c r="CZ91" s="242">
        <f>HLOOKUP(CZ1,基金來源明細表!CX:GT,5,FALSE)</f>
        <v>69358000</v>
      </c>
      <c r="DA91" s="242">
        <f>HLOOKUP(DA1,基金來源明細表!CY:GU,5,FALSE)</f>
        <v>18945000</v>
      </c>
    </row>
    <row r="92" spans="1:105">
      <c r="B92" s="199" t="s">
        <v>679</v>
      </c>
      <c r="C92" s="8"/>
      <c r="D92" s="272"/>
      <c r="E92" s="154">
        <f>E97+E98+E99+E100+E101+E103+E105</f>
        <v>4999000</v>
      </c>
      <c r="F92" s="154" t="e">
        <f>F97+F98+F99+F100+F101+F103+F105</f>
        <v>#N/A</v>
      </c>
      <c r="G92" s="154">
        <f t="shared" ref="G92:BR92" si="149">G97+G98+G99+G100+G101+G103+G105</f>
        <v>8204000</v>
      </c>
      <c r="H92" s="154">
        <f t="shared" si="149"/>
        <v>4633000</v>
      </c>
      <c r="I92" s="154">
        <f t="shared" si="149"/>
        <v>1978000</v>
      </c>
      <c r="J92" s="154">
        <f t="shared" si="149"/>
        <v>1383000</v>
      </c>
      <c r="K92" s="154">
        <f t="shared" si="149"/>
        <v>0</v>
      </c>
      <c r="L92" s="154">
        <f t="shared" si="149"/>
        <v>2101000</v>
      </c>
      <c r="M92" s="154">
        <f t="shared" si="149"/>
        <v>2881000</v>
      </c>
      <c r="N92" s="154">
        <f t="shared" si="149"/>
        <v>1383000</v>
      </c>
      <c r="O92" s="154">
        <f t="shared" si="149"/>
        <v>2881000</v>
      </c>
      <c r="P92" s="154">
        <f t="shared" si="149"/>
        <v>2224000</v>
      </c>
      <c r="Q92" s="154">
        <f t="shared" si="149"/>
        <v>2097000</v>
      </c>
      <c r="R92" s="154">
        <f t="shared" si="149"/>
        <v>3681000</v>
      </c>
      <c r="S92" s="154">
        <f t="shared" si="149"/>
        <v>1542000</v>
      </c>
      <c r="T92" s="154">
        <f t="shared" si="149"/>
        <v>0</v>
      </c>
      <c r="U92" s="154">
        <f t="shared" si="149"/>
        <v>2881000</v>
      </c>
      <c r="V92" s="154">
        <f t="shared" si="149"/>
        <v>2222000</v>
      </c>
      <c r="W92" s="154">
        <f t="shared" si="149"/>
        <v>1781000</v>
      </c>
      <c r="X92" s="154">
        <f t="shared" si="149"/>
        <v>4651000</v>
      </c>
      <c r="Y92" s="154">
        <f t="shared" si="149"/>
        <v>1383000</v>
      </c>
      <c r="Z92" s="154">
        <f t="shared" si="149"/>
        <v>801000</v>
      </c>
      <c r="AA92" s="154">
        <f t="shared" si="149"/>
        <v>3903000</v>
      </c>
      <c r="AB92" s="154">
        <f t="shared" si="149"/>
        <v>3511000</v>
      </c>
      <c r="AC92" s="154">
        <f t="shared" si="149"/>
        <v>1300000</v>
      </c>
      <c r="AD92" s="154">
        <f t="shared" si="149"/>
        <v>801000</v>
      </c>
      <c r="AE92" s="154">
        <f t="shared" si="149"/>
        <v>1300000</v>
      </c>
      <c r="AF92" s="154">
        <f t="shared" si="149"/>
        <v>2762000</v>
      </c>
      <c r="AG92" s="154">
        <f t="shared" si="149"/>
        <v>1412000</v>
      </c>
      <c r="AH92" s="154">
        <f t="shared" si="149"/>
        <v>650000</v>
      </c>
      <c r="AI92" s="154">
        <f t="shared" si="149"/>
        <v>2151000</v>
      </c>
      <c r="AJ92" s="154">
        <f t="shared" si="149"/>
        <v>650000</v>
      </c>
      <c r="AK92" s="154">
        <f t="shared" si="149"/>
        <v>801000</v>
      </c>
      <c r="AL92" s="154">
        <f t="shared" si="149"/>
        <v>3412000</v>
      </c>
      <c r="AM92" s="154">
        <f t="shared" si="149"/>
        <v>3412000</v>
      </c>
      <c r="AN92" s="154">
        <f t="shared" si="149"/>
        <v>2801000</v>
      </c>
      <c r="AO92" s="154">
        <f t="shared" si="149"/>
        <v>650000</v>
      </c>
      <c r="AP92" s="154">
        <f t="shared" si="149"/>
        <v>650000</v>
      </c>
      <c r="AQ92" s="154">
        <f t="shared" si="149"/>
        <v>1462000</v>
      </c>
      <c r="AR92" s="154">
        <f t="shared" si="149"/>
        <v>2762000</v>
      </c>
      <c r="AS92" s="154">
        <f t="shared" si="149"/>
        <v>3993000</v>
      </c>
      <c r="AT92" s="154">
        <f t="shared" si="149"/>
        <v>2112000</v>
      </c>
      <c r="AU92" s="154">
        <f t="shared" si="149"/>
        <v>2762000</v>
      </c>
      <c r="AV92" s="154">
        <f t="shared" si="149"/>
        <v>650000</v>
      </c>
      <c r="AW92" s="154">
        <f t="shared" si="149"/>
        <v>650000</v>
      </c>
      <c r="AX92" s="154">
        <f t="shared" si="149"/>
        <v>1451000</v>
      </c>
      <c r="AY92" s="154">
        <f t="shared" si="149"/>
        <v>2112000</v>
      </c>
      <c r="AZ92" s="154">
        <f t="shared" si="149"/>
        <v>2762000</v>
      </c>
      <c r="BA92" s="154">
        <f t="shared" si="149"/>
        <v>812000</v>
      </c>
      <c r="BB92" s="154">
        <f t="shared" si="149"/>
        <v>650000</v>
      </c>
      <c r="BC92" s="154">
        <f t="shared" si="149"/>
        <v>2151000</v>
      </c>
      <c r="BD92" s="154">
        <f t="shared" si="149"/>
        <v>2151000</v>
      </c>
      <c r="BE92" s="154">
        <f t="shared" si="149"/>
        <v>2830000</v>
      </c>
      <c r="BF92" s="154">
        <f t="shared" si="149"/>
        <v>3412000</v>
      </c>
      <c r="BG92" s="154">
        <f t="shared" si="149"/>
        <v>2101000</v>
      </c>
      <c r="BH92" s="154">
        <f t="shared" si="149"/>
        <v>650000</v>
      </c>
      <c r="BI92" s="154">
        <f t="shared" si="149"/>
        <v>4062000</v>
      </c>
      <c r="BJ92" s="154">
        <f t="shared" si="149"/>
        <v>2112000</v>
      </c>
      <c r="BK92" s="154">
        <f t="shared" si="149"/>
        <v>650000</v>
      </c>
      <c r="BL92" s="154">
        <f t="shared" si="149"/>
        <v>5133000</v>
      </c>
      <c r="BM92" s="154">
        <f t="shared" si="149"/>
        <v>2733000</v>
      </c>
      <c r="BN92" s="154">
        <f t="shared" si="149"/>
        <v>3412000</v>
      </c>
      <c r="BO92" s="154">
        <f t="shared" si="149"/>
        <v>1462000</v>
      </c>
      <c r="BP92" s="154">
        <f t="shared" si="149"/>
        <v>2112000</v>
      </c>
      <c r="BQ92" s="154">
        <f t="shared" si="149"/>
        <v>1462000</v>
      </c>
      <c r="BR92" s="154">
        <f t="shared" si="149"/>
        <v>650000</v>
      </c>
      <c r="BS92" s="154">
        <f t="shared" ref="BS92:CK92" si="150">BS97+BS98+BS99+BS100+BS101+BS103+BS105</f>
        <v>2151000</v>
      </c>
      <c r="BT92" s="154">
        <f t="shared" si="150"/>
        <v>2151000</v>
      </c>
      <c r="BU92" s="154">
        <f t="shared" si="150"/>
        <v>2112000</v>
      </c>
      <c r="BV92" s="154">
        <f t="shared" si="150"/>
        <v>2842000</v>
      </c>
      <c r="BW92" s="154">
        <f t="shared" si="150"/>
        <v>1581000</v>
      </c>
      <c r="BX92" s="154">
        <f t="shared" si="150"/>
        <v>650000</v>
      </c>
      <c r="BY92" s="154">
        <f t="shared" si="150"/>
        <v>2142000</v>
      </c>
      <c r="BZ92" s="154">
        <f t="shared" si="150"/>
        <v>2842000</v>
      </c>
      <c r="CA92" s="154">
        <f t="shared" si="150"/>
        <v>2112000</v>
      </c>
      <c r="CB92" s="154">
        <f t="shared" si="150"/>
        <v>0</v>
      </c>
      <c r="CC92" s="154">
        <f t="shared" si="150"/>
        <v>2842000</v>
      </c>
      <c r="CD92" s="154">
        <f t="shared" si="150"/>
        <v>1542000</v>
      </c>
      <c r="CE92" s="154">
        <f t="shared" si="150"/>
        <v>2842000</v>
      </c>
      <c r="CF92" s="154">
        <f t="shared" si="150"/>
        <v>881000</v>
      </c>
      <c r="CG92" s="154">
        <f t="shared" si="150"/>
        <v>650000</v>
      </c>
      <c r="CH92" s="154">
        <f t="shared" si="150"/>
        <v>2231000</v>
      </c>
      <c r="CI92" s="154">
        <f t="shared" si="150"/>
        <v>650000</v>
      </c>
      <c r="CJ92" s="154">
        <f t="shared" si="150"/>
        <v>650000</v>
      </c>
      <c r="CK92" s="154">
        <f t="shared" si="150"/>
        <v>2842000</v>
      </c>
      <c r="CL92" s="154">
        <f t="shared" ref="CL92:DA92" si="151">CL97+CL98+CL99+CL100+CL101+CL103+CL105</f>
        <v>2842000</v>
      </c>
      <c r="CM92" s="154">
        <f t="shared" si="151"/>
        <v>1300000</v>
      </c>
      <c r="CN92" s="154">
        <f t="shared" si="151"/>
        <v>1462000</v>
      </c>
      <c r="CO92" s="154">
        <f t="shared" si="151"/>
        <v>1462000</v>
      </c>
      <c r="CP92" s="154">
        <f t="shared" si="151"/>
        <v>2112000</v>
      </c>
      <c r="CQ92" s="154">
        <f t="shared" si="151"/>
        <v>1300000</v>
      </c>
      <c r="CR92" s="154">
        <f t="shared" si="151"/>
        <v>2231000</v>
      </c>
      <c r="CS92" s="154">
        <f t="shared" si="151"/>
        <v>1581000</v>
      </c>
      <c r="CT92" s="154">
        <f t="shared" si="151"/>
        <v>2112000</v>
      </c>
      <c r="CU92" s="154">
        <f t="shared" si="151"/>
        <v>2192000</v>
      </c>
      <c r="CV92" s="154">
        <f t="shared" si="151"/>
        <v>1300000</v>
      </c>
      <c r="CW92" s="154">
        <f t="shared" si="151"/>
        <v>650000</v>
      </c>
      <c r="CX92" s="154">
        <f t="shared" si="151"/>
        <v>650000</v>
      </c>
      <c r="CY92" s="154">
        <f t="shared" si="151"/>
        <v>1300000</v>
      </c>
      <c r="CZ92" s="154">
        <f t="shared" si="151"/>
        <v>1971000</v>
      </c>
      <c r="DA92" s="154">
        <f t="shared" si="151"/>
        <v>1300000</v>
      </c>
    </row>
    <row r="93" spans="1:105" ht="33">
      <c r="B93" s="200" t="s">
        <v>680</v>
      </c>
      <c r="C93" s="8"/>
      <c r="D93" s="272"/>
      <c r="E93" s="154">
        <f>E102+E106</f>
        <v>241000</v>
      </c>
      <c r="F93" s="154" t="e">
        <f>F102+F106</f>
        <v>#N/A</v>
      </c>
      <c r="G93" s="154">
        <f t="shared" ref="G93:BR93" si="152">G102+G106</f>
        <v>355000</v>
      </c>
      <c r="H93" s="154">
        <f t="shared" si="152"/>
        <v>328000</v>
      </c>
      <c r="I93" s="154">
        <f t="shared" si="152"/>
        <v>515000</v>
      </c>
      <c r="J93" s="154">
        <f t="shared" si="152"/>
        <v>90000</v>
      </c>
      <c r="K93" s="154">
        <f t="shared" si="152"/>
        <v>77000</v>
      </c>
      <c r="L93" s="154">
        <f t="shared" si="152"/>
        <v>241000</v>
      </c>
      <c r="M93" s="154">
        <f t="shared" si="152"/>
        <v>270000</v>
      </c>
      <c r="N93" s="154">
        <f t="shared" si="152"/>
        <v>90000</v>
      </c>
      <c r="O93" s="154">
        <f t="shared" si="152"/>
        <v>356000</v>
      </c>
      <c r="P93" s="154">
        <f t="shared" si="152"/>
        <v>90000</v>
      </c>
      <c r="Q93" s="154">
        <f t="shared" si="152"/>
        <v>302000</v>
      </c>
      <c r="R93" s="154">
        <f t="shared" si="152"/>
        <v>330000</v>
      </c>
      <c r="S93" s="154">
        <f t="shared" si="152"/>
        <v>103000</v>
      </c>
      <c r="T93" s="154">
        <f t="shared" si="152"/>
        <v>77000</v>
      </c>
      <c r="U93" s="154">
        <f t="shared" si="152"/>
        <v>181000</v>
      </c>
      <c r="V93" s="154">
        <f t="shared" si="152"/>
        <v>636000</v>
      </c>
      <c r="W93" s="154">
        <f t="shared" si="152"/>
        <v>462000</v>
      </c>
      <c r="X93" s="154">
        <f t="shared" si="152"/>
        <v>91000</v>
      </c>
      <c r="Y93" s="154">
        <f t="shared" si="152"/>
        <v>253000</v>
      </c>
      <c r="Z93" s="154">
        <f t="shared" si="152"/>
        <v>126000</v>
      </c>
      <c r="AA93" s="154">
        <f t="shared" si="152"/>
        <v>193000</v>
      </c>
      <c r="AB93" s="154">
        <f t="shared" si="152"/>
        <v>280000</v>
      </c>
      <c r="AC93" s="154">
        <f t="shared" si="152"/>
        <v>77000</v>
      </c>
      <c r="AD93" s="154">
        <f t="shared" si="152"/>
        <v>139000</v>
      </c>
      <c r="AE93" s="154">
        <f t="shared" si="152"/>
        <v>77000</v>
      </c>
      <c r="AF93" s="154">
        <f t="shared" si="152"/>
        <v>90000</v>
      </c>
      <c r="AG93" s="154">
        <f t="shared" si="152"/>
        <v>103000</v>
      </c>
      <c r="AH93" s="154">
        <f t="shared" si="152"/>
        <v>77000</v>
      </c>
      <c r="AI93" s="154">
        <f t="shared" si="152"/>
        <v>90000</v>
      </c>
      <c r="AJ93" s="154">
        <f t="shared" si="152"/>
        <v>64000</v>
      </c>
      <c r="AK93" s="154">
        <f t="shared" si="152"/>
        <v>275000</v>
      </c>
      <c r="AL93" s="154">
        <f t="shared" si="152"/>
        <v>90000</v>
      </c>
      <c r="AM93" s="154">
        <f t="shared" si="152"/>
        <v>90000</v>
      </c>
      <c r="AN93" s="154">
        <f t="shared" si="152"/>
        <v>90000</v>
      </c>
      <c r="AO93" s="154">
        <f t="shared" si="152"/>
        <v>77000</v>
      </c>
      <c r="AP93" s="154">
        <f t="shared" si="152"/>
        <v>77000</v>
      </c>
      <c r="AQ93" s="154">
        <f t="shared" si="152"/>
        <v>139000</v>
      </c>
      <c r="AR93" s="154">
        <f t="shared" si="152"/>
        <v>90000</v>
      </c>
      <c r="AS93" s="154">
        <f t="shared" si="152"/>
        <v>91000</v>
      </c>
      <c r="AT93" s="154">
        <f t="shared" si="152"/>
        <v>265000</v>
      </c>
      <c r="AU93" s="154">
        <f t="shared" si="152"/>
        <v>90000</v>
      </c>
      <c r="AV93" s="154">
        <f t="shared" si="152"/>
        <v>77000</v>
      </c>
      <c r="AW93" s="154">
        <f t="shared" si="152"/>
        <v>64000</v>
      </c>
      <c r="AX93" s="154">
        <f t="shared" si="152"/>
        <v>90000</v>
      </c>
      <c r="AY93" s="154">
        <f t="shared" si="152"/>
        <v>90000</v>
      </c>
      <c r="AZ93" s="154">
        <f t="shared" si="152"/>
        <v>90000</v>
      </c>
      <c r="BA93" s="154">
        <f t="shared" si="152"/>
        <v>103000</v>
      </c>
      <c r="BB93" s="154">
        <f t="shared" si="152"/>
        <v>64000</v>
      </c>
      <c r="BC93" s="154">
        <f t="shared" si="152"/>
        <v>90000</v>
      </c>
      <c r="BD93" s="154">
        <f t="shared" si="152"/>
        <v>90000</v>
      </c>
      <c r="BE93" s="154">
        <f t="shared" si="152"/>
        <v>474000</v>
      </c>
      <c r="BF93" s="154">
        <f t="shared" si="152"/>
        <v>90000</v>
      </c>
      <c r="BG93" s="154">
        <f t="shared" si="152"/>
        <v>126000</v>
      </c>
      <c r="BH93" s="154">
        <f t="shared" si="152"/>
        <v>77000</v>
      </c>
      <c r="BI93" s="154">
        <f t="shared" si="152"/>
        <v>90000</v>
      </c>
      <c r="BJ93" s="154">
        <f t="shared" si="152"/>
        <v>90000</v>
      </c>
      <c r="BK93" s="154">
        <f t="shared" si="152"/>
        <v>77000</v>
      </c>
      <c r="BL93" s="154">
        <f t="shared" si="152"/>
        <v>206000</v>
      </c>
      <c r="BM93" s="154">
        <f t="shared" si="152"/>
        <v>90000</v>
      </c>
      <c r="BN93" s="154">
        <f t="shared" si="152"/>
        <v>90000</v>
      </c>
      <c r="BO93" s="154">
        <f t="shared" si="152"/>
        <v>90000</v>
      </c>
      <c r="BP93" s="154">
        <f t="shared" si="152"/>
        <v>90000</v>
      </c>
      <c r="BQ93" s="154">
        <f t="shared" si="152"/>
        <v>152000</v>
      </c>
      <c r="BR93" s="154">
        <f t="shared" si="152"/>
        <v>77000</v>
      </c>
      <c r="BS93" s="154">
        <f t="shared" ref="BS93:CK93" si="153">BS102+BS106</f>
        <v>90000</v>
      </c>
      <c r="BT93" s="154">
        <f t="shared" si="153"/>
        <v>90000</v>
      </c>
      <c r="BU93" s="154">
        <f t="shared" si="153"/>
        <v>90000</v>
      </c>
      <c r="BV93" s="154">
        <f t="shared" si="153"/>
        <v>90000</v>
      </c>
      <c r="BW93" s="154">
        <f t="shared" si="153"/>
        <v>90000</v>
      </c>
      <c r="BX93" s="154">
        <f t="shared" si="153"/>
        <v>77000</v>
      </c>
      <c r="BY93" s="154">
        <f t="shared" si="153"/>
        <v>116000</v>
      </c>
      <c r="BZ93" s="154">
        <f t="shared" si="153"/>
        <v>90000</v>
      </c>
      <c r="CA93" s="154">
        <f t="shared" si="153"/>
        <v>103000</v>
      </c>
      <c r="CB93" s="154">
        <f t="shared" si="153"/>
        <v>77000</v>
      </c>
      <c r="CC93" s="154">
        <f t="shared" si="153"/>
        <v>90000</v>
      </c>
      <c r="CD93" s="154">
        <f t="shared" si="153"/>
        <v>90000</v>
      </c>
      <c r="CE93" s="154">
        <f t="shared" si="153"/>
        <v>90000</v>
      </c>
      <c r="CF93" s="154">
        <f t="shared" si="153"/>
        <v>126000</v>
      </c>
      <c r="CG93" s="154">
        <f t="shared" si="153"/>
        <v>90000</v>
      </c>
      <c r="CH93" s="154">
        <f t="shared" si="153"/>
        <v>90000</v>
      </c>
      <c r="CI93" s="154">
        <f t="shared" si="153"/>
        <v>77000</v>
      </c>
      <c r="CJ93" s="154">
        <f t="shared" si="153"/>
        <v>116000</v>
      </c>
      <c r="CK93" s="154">
        <f t="shared" si="153"/>
        <v>90000</v>
      </c>
      <c r="CL93" s="154">
        <f t="shared" ref="CL93:DA93" si="154">CL102+CL106</f>
        <v>90000</v>
      </c>
      <c r="CM93" s="154">
        <f t="shared" si="154"/>
        <v>77000</v>
      </c>
      <c r="CN93" s="154">
        <f t="shared" si="154"/>
        <v>90000</v>
      </c>
      <c r="CO93" s="154">
        <f t="shared" si="154"/>
        <v>90000</v>
      </c>
      <c r="CP93" s="154">
        <f t="shared" si="154"/>
        <v>90000</v>
      </c>
      <c r="CQ93" s="154">
        <f t="shared" si="154"/>
        <v>77000</v>
      </c>
      <c r="CR93" s="154">
        <f t="shared" si="154"/>
        <v>90000</v>
      </c>
      <c r="CS93" s="154">
        <f t="shared" si="154"/>
        <v>90000</v>
      </c>
      <c r="CT93" s="154">
        <f t="shared" si="154"/>
        <v>90000</v>
      </c>
      <c r="CU93" s="154">
        <f t="shared" si="154"/>
        <v>90000</v>
      </c>
      <c r="CV93" s="154">
        <f t="shared" si="154"/>
        <v>77000</v>
      </c>
      <c r="CW93" s="154">
        <f t="shared" si="154"/>
        <v>77000</v>
      </c>
      <c r="CX93" s="154">
        <f t="shared" si="154"/>
        <v>77000</v>
      </c>
      <c r="CY93" s="154">
        <f t="shared" si="154"/>
        <v>77000</v>
      </c>
      <c r="CZ93" s="154">
        <f t="shared" si="154"/>
        <v>452000</v>
      </c>
      <c r="DA93" s="154">
        <f t="shared" si="154"/>
        <v>77000</v>
      </c>
    </row>
    <row r="94" spans="1:105" ht="33">
      <c r="B94" s="201" t="s">
        <v>404</v>
      </c>
      <c r="C94" s="8"/>
      <c r="D94" s="272"/>
      <c r="E94" s="154">
        <f>E104</f>
        <v>126000</v>
      </c>
      <c r="F94" s="154" t="e">
        <f>F104</f>
        <v>#N/A</v>
      </c>
      <c r="G94" s="154">
        <f t="shared" ref="G94:BR94" si="155">G104</f>
        <v>0</v>
      </c>
      <c r="H94" s="154">
        <f t="shared" si="155"/>
        <v>0</v>
      </c>
      <c r="I94" s="154">
        <f t="shared" si="155"/>
        <v>0</v>
      </c>
      <c r="J94" s="154">
        <f t="shared" si="155"/>
        <v>350000</v>
      </c>
      <c r="K94" s="154">
        <f t="shared" si="155"/>
        <v>0</v>
      </c>
      <c r="L94" s="154">
        <f t="shared" si="155"/>
        <v>280000</v>
      </c>
      <c r="M94" s="154">
        <f t="shared" si="155"/>
        <v>294000</v>
      </c>
      <c r="N94" s="154">
        <f t="shared" si="155"/>
        <v>364000</v>
      </c>
      <c r="O94" s="154">
        <f t="shared" si="155"/>
        <v>588000</v>
      </c>
      <c r="P94" s="154">
        <f t="shared" si="155"/>
        <v>0</v>
      </c>
      <c r="Q94" s="154">
        <f t="shared" si="155"/>
        <v>0</v>
      </c>
      <c r="R94" s="154">
        <f t="shared" si="155"/>
        <v>14000</v>
      </c>
      <c r="S94" s="154">
        <f t="shared" si="155"/>
        <v>0</v>
      </c>
      <c r="T94" s="154">
        <f t="shared" si="155"/>
        <v>0</v>
      </c>
      <c r="U94" s="154">
        <f t="shared" si="155"/>
        <v>0</v>
      </c>
      <c r="V94" s="154">
        <f t="shared" si="155"/>
        <v>210000</v>
      </c>
      <c r="W94" s="154">
        <f t="shared" si="155"/>
        <v>756000</v>
      </c>
      <c r="X94" s="154">
        <f t="shared" si="155"/>
        <v>0</v>
      </c>
      <c r="Y94" s="154">
        <f t="shared" si="155"/>
        <v>350000</v>
      </c>
      <c r="Z94" s="154">
        <f t="shared" si="155"/>
        <v>182000</v>
      </c>
      <c r="AA94" s="154">
        <f t="shared" si="155"/>
        <v>28000</v>
      </c>
      <c r="AB94" s="154">
        <f t="shared" si="155"/>
        <v>238000</v>
      </c>
      <c r="AC94" s="154">
        <f t="shared" si="155"/>
        <v>0</v>
      </c>
      <c r="AD94" s="154">
        <f t="shared" si="155"/>
        <v>140000</v>
      </c>
      <c r="AE94" s="154">
        <f t="shared" si="155"/>
        <v>0</v>
      </c>
      <c r="AF94" s="154">
        <f t="shared" si="155"/>
        <v>0</v>
      </c>
      <c r="AG94" s="154">
        <f t="shared" si="155"/>
        <v>154000</v>
      </c>
      <c r="AH94" s="154">
        <f t="shared" si="155"/>
        <v>0</v>
      </c>
      <c r="AI94" s="154">
        <f t="shared" si="155"/>
        <v>0</v>
      </c>
      <c r="AJ94" s="154">
        <f t="shared" si="155"/>
        <v>0</v>
      </c>
      <c r="AK94" s="154">
        <f t="shared" si="155"/>
        <v>406000</v>
      </c>
      <c r="AL94" s="154">
        <f t="shared" si="155"/>
        <v>0</v>
      </c>
      <c r="AM94" s="154">
        <f t="shared" si="155"/>
        <v>0</v>
      </c>
      <c r="AN94" s="154">
        <f t="shared" si="155"/>
        <v>0</v>
      </c>
      <c r="AO94" s="154">
        <f t="shared" si="155"/>
        <v>0</v>
      </c>
      <c r="AP94" s="154">
        <f t="shared" si="155"/>
        <v>0</v>
      </c>
      <c r="AQ94" s="154">
        <f t="shared" si="155"/>
        <v>350000</v>
      </c>
      <c r="AR94" s="154">
        <f t="shared" si="155"/>
        <v>0</v>
      </c>
      <c r="AS94" s="154">
        <f t="shared" si="155"/>
        <v>0</v>
      </c>
      <c r="AT94" s="154">
        <f t="shared" si="155"/>
        <v>560000</v>
      </c>
      <c r="AU94" s="154">
        <f t="shared" si="155"/>
        <v>0</v>
      </c>
      <c r="AV94" s="154">
        <f t="shared" si="155"/>
        <v>0</v>
      </c>
      <c r="AW94" s="154">
        <f t="shared" si="155"/>
        <v>0</v>
      </c>
      <c r="AX94" s="154">
        <f t="shared" si="155"/>
        <v>42000</v>
      </c>
      <c r="AY94" s="154">
        <f t="shared" si="155"/>
        <v>210000</v>
      </c>
      <c r="AZ94" s="154">
        <f t="shared" si="155"/>
        <v>0</v>
      </c>
      <c r="BA94" s="154">
        <f t="shared" si="155"/>
        <v>154000</v>
      </c>
      <c r="BB94" s="154">
        <f t="shared" si="155"/>
        <v>0</v>
      </c>
      <c r="BC94" s="154">
        <f t="shared" si="155"/>
        <v>0</v>
      </c>
      <c r="BD94" s="154">
        <f t="shared" si="155"/>
        <v>0</v>
      </c>
      <c r="BE94" s="154">
        <f t="shared" si="155"/>
        <v>546000</v>
      </c>
      <c r="BF94" s="154">
        <f t="shared" si="155"/>
        <v>0</v>
      </c>
      <c r="BG94" s="154">
        <f t="shared" si="155"/>
        <v>238000</v>
      </c>
      <c r="BH94" s="154">
        <f t="shared" si="155"/>
        <v>0</v>
      </c>
      <c r="BI94" s="154">
        <f t="shared" si="155"/>
        <v>0</v>
      </c>
      <c r="BJ94" s="154">
        <f t="shared" si="155"/>
        <v>238000</v>
      </c>
      <c r="BK94" s="154">
        <f t="shared" si="155"/>
        <v>0</v>
      </c>
      <c r="BL94" s="154">
        <f t="shared" si="155"/>
        <v>546000</v>
      </c>
      <c r="BM94" s="154">
        <f t="shared" si="155"/>
        <v>0</v>
      </c>
      <c r="BN94" s="154">
        <f t="shared" si="155"/>
        <v>0</v>
      </c>
      <c r="BO94" s="154">
        <f t="shared" si="155"/>
        <v>266000</v>
      </c>
      <c r="BP94" s="154">
        <f t="shared" si="155"/>
        <v>0</v>
      </c>
      <c r="BQ94" s="154">
        <f t="shared" si="155"/>
        <v>266000</v>
      </c>
      <c r="BR94" s="154">
        <f t="shared" si="155"/>
        <v>0</v>
      </c>
      <c r="BS94" s="154">
        <f t="shared" ref="BS94:CK94" si="156">BS104</f>
        <v>0</v>
      </c>
      <c r="BT94" s="154">
        <f t="shared" si="156"/>
        <v>0</v>
      </c>
      <c r="BU94" s="154">
        <f t="shared" si="156"/>
        <v>336000</v>
      </c>
      <c r="BV94" s="154">
        <f t="shared" si="156"/>
        <v>0</v>
      </c>
      <c r="BW94" s="154">
        <f t="shared" si="156"/>
        <v>0</v>
      </c>
      <c r="BX94" s="154">
        <f t="shared" si="156"/>
        <v>0</v>
      </c>
      <c r="BY94" s="154">
        <f t="shared" si="156"/>
        <v>0</v>
      </c>
      <c r="BZ94" s="154">
        <f t="shared" si="156"/>
        <v>20000</v>
      </c>
      <c r="CA94" s="154">
        <f t="shared" si="156"/>
        <v>140000</v>
      </c>
      <c r="CB94" s="154">
        <f t="shared" si="156"/>
        <v>0</v>
      </c>
      <c r="CC94" s="154">
        <f t="shared" si="156"/>
        <v>0</v>
      </c>
      <c r="CD94" s="154">
        <f t="shared" si="156"/>
        <v>0</v>
      </c>
      <c r="CE94" s="154">
        <f t="shared" si="156"/>
        <v>0</v>
      </c>
      <c r="CF94" s="154">
        <f t="shared" si="156"/>
        <v>70000</v>
      </c>
      <c r="CG94" s="154">
        <f t="shared" si="156"/>
        <v>0</v>
      </c>
      <c r="CH94" s="154">
        <f t="shared" si="156"/>
        <v>0</v>
      </c>
      <c r="CI94" s="154">
        <f t="shared" si="156"/>
        <v>0</v>
      </c>
      <c r="CJ94" s="154">
        <f t="shared" si="156"/>
        <v>0</v>
      </c>
      <c r="CK94" s="154">
        <f t="shared" si="156"/>
        <v>0</v>
      </c>
      <c r="CL94" s="154">
        <f t="shared" ref="CL94:DA94" si="157">CL104</f>
        <v>0</v>
      </c>
      <c r="CM94" s="154">
        <f t="shared" si="157"/>
        <v>0</v>
      </c>
      <c r="CN94" s="154">
        <f t="shared" si="157"/>
        <v>126000</v>
      </c>
      <c r="CO94" s="154">
        <f t="shared" si="157"/>
        <v>266000</v>
      </c>
      <c r="CP94" s="154">
        <f t="shared" si="157"/>
        <v>252000</v>
      </c>
      <c r="CQ94" s="154">
        <f t="shared" si="157"/>
        <v>0</v>
      </c>
      <c r="CR94" s="154">
        <f t="shared" si="157"/>
        <v>0</v>
      </c>
      <c r="CS94" s="154">
        <f t="shared" si="157"/>
        <v>0</v>
      </c>
      <c r="CT94" s="154">
        <f t="shared" si="157"/>
        <v>196000</v>
      </c>
      <c r="CU94" s="154">
        <f t="shared" si="157"/>
        <v>0</v>
      </c>
      <c r="CV94" s="154">
        <f t="shared" si="157"/>
        <v>0</v>
      </c>
      <c r="CW94" s="154">
        <f t="shared" si="157"/>
        <v>0</v>
      </c>
      <c r="CX94" s="154">
        <f t="shared" si="157"/>
        <v>0</v>
      </c>
      <c r="CY94" s="154">
        <f t="shared" si="157"/>
        <v>0</v>
      </c>
      <c r="CZ94" s="154">
        <f t="shared" si="157"/>
        <v>1316000</v>
      </c>
      <c r="DA94" s="154">
        <f t="shared" si="157"/>
        <v>0</v>
      </c>
    </row>
    <row r="95" spans="1:105">
      <c r="B95" s="245" t="s">
        <v>408</v>
      </c>
      <c r="C95" s="8"/>
      <c r="D95" s="272"/>
      <c r="E95" s="154">
        <f>E107</f>
        <v>45750000</v>
      </c>
      <c r="F95" s="154" t="e">
        <f>F107</f>
        <v>#N/A</v>
      </c>
      <c r="G95" s="154">
        <f t="shared" ref="G95:BR95" si="158">G107</f>
        <v>80085000</v>
      </c>
      <c r="H95" s="154">
        <f t="shared" si="158"/>
        <v>55131000</v>
      </c>
      <c r="I95" s="154">
        <f t="shared" si="158"/>
        <v>121497000</v>
      </c>
      <c r="J95" s="154">
        <f t="shared" si="158"/>
        <v>24991000</v>
      </c>
      <c r="K95" s="154">
        <f t="shared" si="158"/>
        <v>31290000</v>
      </c>
      <c r="L95" s="154">
        <f t="shared" si="158"/>
        <v>49968000</v>
      </c>
      <c r="M95" s="154">
        <f t="shared" si="158"/>
        <v>66271000</v>
      </c>
      <c r="N95" s="154">
        <f t="shared" si="158"/>
        <v>24413000</v>
      </c>
      <c r="O95" s="154">
        <f t="shared" si="158"/>
        <v>82072000</v>
      </c>
      <c r="P95" s="154">
        <f t="shared" si="158"/>
        <v>24183000</v>
      </c>
      <c r="Q95" s="154">
        <f t="shared" si="158"/>
        <v>42971000</v>
      </c>
      <c r="R95" s="154">
        <f t="shared" si="158"/>
        <v>66148000</v>
      </c>
      <c r="S95" s="154">
        <f t="shared" si="158"/>
        <v>24929000</v>
      </c>
      <c r="T95" s="154">
        <f t="shared" si="158"/>
        <v>24709000</v>
      </c>
      <c r="U95" s="154">
        <f t="shared" si="158"/>
        <v>50578000</v>
      </c>
      <c r="V95" s="154">
        <f t="shared" si="158"/>
        <v>134802000</v>
      </c>
      <c r="W95" s="154">
        <f t="shared" si="158"/>
        <v>96438000</v>
      </c>
      <c r="X95" s="154">
        <f t="shared" si="158"/>
        <v>24422000</v>
      </c>
      <c r="Y95" s="154">
        <f t="shared" si="158"/>
        <v>50293000</v>
      </c>
      <c r="Z95" s="154">
        <f t="shared" si="158"/>
        <v>26900000</v>
      </c>
      <c r="AA95" s="154">
        <f t="shared" si="158"/>
        <v>49800000</v>
      </c>
      <c r="AB95" s="154">
        <f t="shared" si="158"/>
        <v>58146000</v>
      </c>
      <c r="AC95" s="154">
        <f t="shared" si="158"/>
        <v>22664000</v>
      </c>
      <c r="AD95" s="154">
        <f t="shared" si="158"/>
        <v>29046000</v>
      </c>
      <c r="AE95" s="154">
        <f t="shared" si="158"/>
        <v>19605000</v>
      </c>
      <c r="AF95" s="154">
        <f t="shared" si="158"/>
        <v>21103000</v>
      </c>
      <c r="AG95" s="154">
        <f t="shared" si="158"/>
        <v>24702000</v>
      </c>
      <c r="AH95" s="154">
        <f t="shared" si="158"/>
        <v>19537000</v>
      </c>
      <c r="AI95" s="154">
        <f t="shared" si="158"/>
        <v>19525000</v>
      </c>
      <c r="AJ95" s="154">
        <f t="shared" si="158"/>
        <v>18474000</v>
      </c>
      <c r="AK95" s="154">
        <f t="shared" si="158"/>
        <v>44854000</v>
      </c>
      <c r="AL95" s="154">
        <f t="shared" si="158"/>
        <v>21214000</v>
      </c>
      <c r="AM95" s="154">
        <f t="shared" si="158"/>
        <v>15675000</v>
      </c>
      <c r="AN95" s="154">
        <f t="shared" si="158"/>
        <v>22398000</v>
      </c>
      <c r="AO95" s="154">
        <f t="shared" si="158"/>
        <v>19191000</v>
      </c>
      <c r="AP95" s="154">
        <f t="shared" si="158"/>
        <v>25558000</v>
      </c>
      <c r="AQ95" s="154">
        <f t="shared" si="158"/>
        <v>32273000</v>
      </c>
      <c r="AR95" s="154">
        <f t="shared" si="158"/>
        <v>23711000</v>
      </c>
      <c r="AS95" s="154">
        <f t="shared" si="158"/>
        <v>21648000</v>
      </c>
      <c r="AT95" s="154">
        <f t="shared" si="158"/>
        <v>45675000</v>
      </c>
      <c r="AU95" s="154">
        <f t="shared" si="158"/>
        <v>17350000</v>
      </c>
      <c r="AV95" s="154">
        <f t="shared" si="158"/>
        <v>13324000</v>
      </c>
      <c r="AW95" s="154">
        <f t="shared" si="158"/>
        <v>13557000</v>
      </c>
      <c r="AX95" s="154">
        <f t="shared" si="158"/>
        <v>19302000</v>
      </c>
      <c r="AY95" s="154">
        <f t="shared" si="158"/>
        <v>19829000</v>
      </c>
      <c r="AZ95" s="154">
        <f t="shared" si="158"/>
        <v>15623000</v>
      </c>
      <c r="BA95" s="154">
        <f t="shared" si="158"/>
        <v>20712000</v>
      </c>
      <c r="BB95" s="154">
        <f t="shared" si="158"/>
        <v>13845000</v>
      </c>
      <c r="BC95" s="154">
        <f t="shared" si="158"/>
        <v>14020000</v>
      </c>
      <c r="BD95" s="154">
        <f t="shared" si="158"/>
        <v>16145000</v>
      </c>
      <c r="BE95" s="154">
        <f t="shared" si="158"/>
        <v>68932000</v>
      </c>
      <c r="BF95" s="154">
        <f t="shared" si="158"/>
        <v>18616000</v>
      </c>
      <c r="BG95" s="154">
        <f t="shared" si="158"/>
        <v>19539000</v>
      </c>
      <c r="BH95" s="154">
        <f t="shared" si="158"/>
        <v>15030000</v>
      </c>
      <c r="BI95" s="154">
        <f t="shared" si="158"/>
        <v>13330000</v>
      </c>
      <c r="BJ95" s="154">
        <f t="shared" si="158"/>
        <v>16011000</v>
      </c>
      <c r="BK95" s="154">
        <f t="shared" si="158"/>
        <v>14287000</v>
      </c>
      <c r="BL95" s="154">
        <f t="shared" si="158"/>
        <v>42790000</v>
      </c>
      <c r="BM95" s="154">
        <f t="shared" si="158"/>
        <v>14713000</v>
      </c>
      <c r="BN95" s="154">
        <f t="shared" si="158"/>
        <v>15829000</v>
      </c>
      <c r="BO95" s="154">
        <f t="shared" si="158"/>
        <v>18897000</v>
      </c>
      <c r="BP95" s="154">
        <f t="shared" si="158"/>
        <v>15793000</v>
      </c>
      <c r="BQ95" s="154">
        <f t="shared" si="158"/>
        <v>23769000</v>
      </c>
      <c r="BR95" s="154">
        <f t="shared" si="158"/>
        <v>16097000</v>
      </c>
      <c r="BS95" s="154">
        <f t="shared" ref="BS95:CK95" si="159">BS107</f>
        <v>14468000</v>
      </c>
      <c r="BT95" s="154">
        <f t="shared" si="159"/>
        <v>17017000</v>
      </c>
      <c r="BU95" s="154">
        <f t="shared" si="159"/>
        <v>15781000</v>
      </c>
      <c r="BV95" s="154">
        <f t="shared" si="159"/>
        <v>16610000</v>
      </c>
      <c r="BW95" s="154">
        <f t="shared" si="159"/>
        <v>15494000</v>
      </c>
      <c r="BX95" s="154">
        <f t="shared" si="159"/>
        <v>16910000</v>
      </c>
      <c r="BY95" s="154">
        <f t="shared" si="159"/>
        <v>27130000</v>
      </c>
      <c r="BZ95" s="154">
        <f t="shared" si="159"/>
        <v>23491000</v>
      </c>
      <c r="CA95" s="154">
        <f t="shared" si="159"/>
        <v>22875000</v>
      </c>
      <c r="CB95" s="154">
        <f t="shared" si="159"/>
        <v>21156000</v>
      </c>
      <c r="CC95" s="154">
        <f t="shared" si="159"/>
        <v>22728000</v>
      </c>
      <c r="CD95" s="154">
        <f t="shared" si="159"/>
        <v>27773000</v>
      </c>
      <c r="CE95" s="154">
        <f t="shared" si="159"/>
        <v>21968000</v>
      </c>
      <c r="CF95" s="154">
        <f t="shared" si="159"/>
        <v>27854000</v>
      </c>
      <c r="CG95" s="154">
        <f t="shared" si="159"/>
        <v>24916000</v>
      </c>
      <c r="CH95" s="154">
        <f t="shared" si="159"/>
        <v>22052000</v>
      </c>
      <c r="CI95" s="154">
        <f t="shared" si="159"/>
        <v>25349000</v>
      </c>
      <c r="CJ95" s="154">
        <f t="shared" si="159"/>
        <v>26918000</v>
      </c>
      <c r="CK95" s="154">
        <f t="shared" si="159"/>
        <v>22094000</v>
      </c>
      <c r="CL95" s="154">
        <f t="shared" ref="CL95:DA95" si="160">CL107</f>
        <v>23713000</v>
      </c>
      <c r="CM95" s="154">
        <f t="shared" si="160"/>
        <v>19309000</v>
      </c>
      <c r="CN95" s="154">
        <f t="shared" si="160"/>
        <v>24408000</v>
      </c>
      <c r="CO95" s="154">
        <f t="shared" si="160"/>
        <v>25896000</v>
      </c>
      <c r="CP95" s="154">
        <f t="shared" si="160"/>
        <v>24080000</v>
      </c>
      <c r="CQ95" s="154">
        <f t="shared" si="160"/>
        <v>17856000</v>
      </c>
      <c r="CR95" s="154">
        <f t="shared" si="160"/>
        <v>23798000</v>
      </c>
      <c r="CS95" s="154">
        <f t="shared" si="160"/>
        <v>20825000</v>
      </c>
      <c r="CT95" s="154">
        <f t="shared" si="160"/>
        <v>22306000</v>
      </c>
      <c r="CU95" s="154">
        <f t="shared" si="160"/>
        <v>21929000</v>
      </c>
      <c r="CV95" s="154">
        <f t="shared" si="160"/>
        <v>18560000</v>
      </c>
      <c r="CW95" s="154">
        <f t="shared" si="160"/>
        <v>15357000</v>
      </c>
      <c r="CX95" s="154">
        <f t="shared" si="160"/>
        <v>19225000</v>
      </c>
      <c r="CY95" s="154">
        <f t="shared" si="160"/>
        <v>14776000</v>
      </c>
      <c r="CZ95" s="154">
        <f t="shared" si="160"/>
        <v>65619000</v>
      </c>
      <c r="DA95" s="154">
        <f t="shared" si="160"/>
        <v>17568000</v>
      </c>
    </row>
    <row r="97" spans="2:105" ht="33" customHeight="1">
      <c r="B97" s="198" t="s">
        <v>409</v>
      </c>
      <c r="E97" s="52">
        <f>HLOOKUP(E1,縣庫撥款收入明細表!H:DD,3,FALSE)</f>
        <v>0</v>
      </c>
      <c r="F97" s="52" t="e">
        <f>HLOOKUP(F1,縣庫撥款收入明細表!J:DF,3,FALSE)</f>
        <v>#N/A</v>
      </c>
      <c r="G97" s="52">
        <f>HLOOKUP(G1,縣庫撥款收入明細表!J:DF,3,FALSE)</f>
        <v>0</v>
      </c>
      <c r="H97" s="52">
        <f>HLOOKUP(H1,縣庫撥款收入明細表!K:DG,3,FALSE)</f>
        <v>0</v>
      </c>
      <c r="I97" s="52">
        <f>HLOOKUP(I1,縣庫撥款收入明細表!L:DH,3,FALSE)</f>
        <v>0</v>
      </c>
      <c r="J97" s="52">
        <f>HLOOKUP(J1,縣庫撥款收入明細表!M:DI,3,FALSE)</f>
        <v>0</v>
      </c>
      <c r="K97" s="52">
        <f>HLOOKUP(K1,縣庫撥款收入明細表!N:DJ,3,FALSE)</f>
        <v>0</v>
      </c>
      <c r="L97" s="52">
        <f>HLOOKUP(L1,縣庫撥款收入明細表!O:DK,3,FALSE)</f>
        <v>0</v>
      </c>
      <c r="M97" s="52">
        <f>HLOOKUP(M1,縣庫撥款收入明細表!P:DL,3,FALSE)</f>
        <v>0</v>
      </c>
      <c r="N97" s="52">
        <f>HLOOKUP(N1,縣庫撥款收入明細表!Q:DM,3,FALSE)</f>
        <v>0</v>
      </c>
      <c r="O97" s="52">
        <f>HLOOKUP(O1,縣庫撥款收入明細表!R:DN,3,FALSE)</f>
        <v>0</v>
      </c>
      <c r="P97" s="52">
        <f>HLOOKUP(P1,縣庫撥款收入明細表!S:DO,3,FALSE)</f>
        <v>0</v>
      </c>
      <c r="Q97" s="52">
        <f>HLOOKUP(Q1,縣庫撥款收入明細表!T:DP,3,FALSE)</f>
        <v>0</v>
      </c>
      <c r="R97" s="52">
        <f>HLOOKUP(R1,縣庫撥款收入明細表!U:DQ,3,FALSE)</f>
        <v>0</v>
      </c>
      <c r="S97" s="52">
        <f>HLOOKUP(S1,縣庫撥款收入明細表!V:DR,3,FALSE)</f>
        <v>0</v>
      </c>
      <c r="T97" s="52">
        <f>HLOOKUP(T1,縣庫撥款收入明細表!W:DS,3,FALSE)</f>
        <v>0</v>
      </c>
      <c r="U97" s="52">
        <f>HLOOKUP(U1,縣庫撥款收入明細表!X:DT,3,FALSE)</f>
        <v>0</v>
      </c>
      <c r="V97" s="52">
        <f>HLOOKUP(V1,縣庫撥款收入明細表!Y:DU,3,FALSE)</f>
        <v>0</v>
      </c>
      <c r="W97" s="52">
        <f>HLOOKUP(W1,縣庫撥款收入明細表!Z:DV,3,FALSE)</f>
        <v>0</v>
      </c>
      <c r="X97" s="52">
        <f>HLOOKUP(X1,縣庫撥款收入明細表!AA:DW,3,FALSE)</f>
        <v>0</v>
      </c>
      <c r="Y97" s="52">
        <f>HLOOKUP(Y1,縣庫撥款收入明細表!AB:DX,3,FALSE)</f>
        <v>0</v>
      </c>
      <c r="Z97" s="52">
        <f>HLOOKUP(Z1,縣庫撥款收入明細表!AC:DY,3,FALSE)</f>
        <v>0</v>
      </c>
      <c r="AA97" s="52">
        <f>HLOOKUP(AA1,縣庫撥款收入明細表!AD:DZ,3,FALSE)</f>
        <v>0</v>
      </c>
      <c r="AB97" s="52">
        <f>HLOOKUP(AB1,縣庫撥款收入明細表!AE:EA,3,FALSE)</f>
        <v>0</v>
      </c>
      <c r="AC97" s="52">
        <f>HLOOKUP(AC1,縣庫撥款收入明細表!AF:EB,3,FALSE)</f>
        <v>0</v>
      </c>
      <c r="AD97" s="52">
        <f>HLOOKUP(AD1,縣庫撥款收入明細表!AG:EC,3,FALSE)</f>
        <v>0</v>
      </c>
      <c r="AE97" s="52">
        <f>HLOOKUP(AE1,縣庫撥款收入明細表!AH:ED,3,FALSE)</f>
        <v>0</v>
      </c>
      <c r="AF97" s="52">
        <f>HLOOKUP(AF1,縣庫撥款收入明細表!AI:EE,3,FALSE)</f>
        <v>0</v>
      </c>
      <c r="AG97" s="52">
        <f>HLOOKUP(AG1,縣庫撥款收入明細表!AJ:EF,3,FALSE)</f>
        <v>0</v>
      </c>
      <c r="AH97" s="52">
        <f>HLOOKUP(AH1,縣庫撥款收入明細表!AK:EG,3,FALSE)</f>
        <v>0</v>
      </c>
      <c r="AI97" s="52">
        <f>HLOOKUP(AI1,縣庫撥款收入明細表!AL:EH,3,FALSE)</f>
        <v>0</v>
      </c>
      <c r="AJ97" s="52">
        <f>HLOOKUP(AJ1,縣庫撥款收入明細表!AM:EI,3,FALSE)</f>
        <v>0</v>
      </c>
      <c r="AK97" s="52">
        <f>HLOOKUP(AK1,縣庫撥款收入明細表!AN:EJ,3,FALSE)</f>
        <v>0</v>
      </c>
      <c r="AL97" s="52">
        <f>HLOOKUP(AL1,縣庫撥款收入明細表!AO:EK,3,FALSE)</f>
        <v>0</v>
      </c>
      <c r="AM97" s="52">
        <f>HLOOKUP(AM1,縣庫撥款收入明細表!AP:EL,3,FALSE)</f>
        <v>0</v>
      </c>
      <c r="AN97" s="52">
        <f>HLOOKUP(AN1,縣庫撥款收入明細表!AQ:EM,3,FALSE)</f>
        <v>0</v>
      </c>
      <c r="AO97" s="52">
        <f>HLOOKUP(AO1,縣庫撥款收入明細表!AR:EN,3,FALSE)</f>
        <v>0</v>
      </c>
      <c r="AP97" s="52">
        <f>HLOOKUP(AP1,縣庫撥款收入明細表!AS:EO,3,FALSE)</f>
        <v>0</v>
      </c>
      <c r="AQ97" s="52">
        <f>HLOOKUP(AQ1,縣庫撥款收入明細表!AT:EP,3,FALSE)</f>
        <v>0</v>
      </c>
      <c r="AR97" s="52">
        <f>HLOOKUP(AR1,縣庫撥款收入明細表!AU:EQ,3,FALSE)</f>
        <v>0</v>
      </c>
      <c r="AS97" s="52">
        <f>HLOOKUP(AS1,縣庫撥款收入明細表!AV:ER,3,FALSE)</f>
        <v>0</v>
      </c>
      <c r="AT97" s="52">
        <f>HLOOKUP(AT1,縣庫撥款收入明細表!AW:ES,3,FALSE)</f>
        <v>0</v>
      </c>
      <c r="AU97" s="52">
        <f>HLOOKUP(AU1,縣庫撥款收入明細表!AX:ET,3,FALSE)</f>
        <v>0</v>
      </c>
      <c r="AV97" s="52">
        <f>HLOOKUP(AV1,縣庫撥款收入明細表!AY:EU,3,FALSE)</f>
        <v>0</v>
      </c>
      <c r="AW97" s="52">
        <f>HLOOKUP(AW1,縣庫撥款收入明細表!AZ:EV,3,FALSE)</f>
        <v>0</v>
      </c>
      <c r="AX97" s="52">
        <f>HLOOKUP(AX1,縣庫撥款收入明細表!BA:EW,3,FALSE)</f>
        <v>0</v>
      </c>
      <c r="AY97" s="52">
        <f>HLOOKUP(AY1,縣庫撥款收入明細表!BB:EX,3,FALSE)</f>
        <v>0</v>
      </c>
      <c r="AZ97" s="52">
        <f>HLOOKUP(AZ1,縣庫撥款收入明細表!BC:EY,3,FALSE)</f>
        <v>0</v>
      </c>
      <c r="BA97" s="52">
        <f>HLOOKUP(BA1,縣庫撥款收入明細表!BD:EZ,3,FALSE)</f>
        <v>0</v>
      </c>
      <c r="BB97" s="52">
        <f>HLOOKUP(BB1,縣庫撥款收入明細表!BE:FA,3,FALSE)</f>
        <v>0</v>
      </c>
      <c r="BC97" s="52">
        <f>HLOOKUP(BC1,縣庫撥款收入明細表!BF:FB,3,FALSE)</f>
        <v>0</v>
      </c>
      <c r="BD97" s="52">
        <f>HLOOKUP(BD1,縣庫撥款收入明細表!BG:FC,3,FALSE)</f>
        <v>0</v>
      </c>
      <c r="BE97" s="52">
        <f>HLOOKUP(BE1,縣庫撥款收入明細表!BH:FD,3,FALSE)</f>
        <v>0</v>
      </c>
      <c r="BF97" s="52">
        <f>HLOOKUP(BF1,縣庫撥款收入明細表!BI:FE,3,FALSE)</f>
        <v>0</v>
      </c>
      <c r="BG97" s="52">
        <f>HLOOKUP(BG1,縣庫撥款收入明細表!BJ:FF,3,FALSE)</f>
        <v>0</v>
      </c>
      <c r="BH97" s="52">
        <f>HLOOKUP(BH1,縣庫撥款收入明細表!BK:FG,3,FALSE)</f>
        <v>0</v>
      </c>
      <c r="BI97" s="52">
        <f>HLOOKUP(BI1,縣庫撥款收入明細表!BL:FH,3,FALSE)</f>
        <v>0</v>
      </c>
      <c r="BJ97" s="52">
        <f>HLOOKUP(BJ1,縣庫撥款收入明細表!BM:FI,3,FALSE)</f>
        <v>0</v>
      </c>
      <c r="BK97" s="52">
        <f>HLOOKUP(BK1,縣庫撥款收入明細表!BN:FJ,3,FALSE)</f>
        <v>0</v>
      </c>
      <c r="BL97" s="52">
        <f>HLOOKUP(BL1,縣庫撥款收入明細表!BO:FK,3,FALSE)</f>
        <v>0</v>
      </c>
      <c r="BM97" s="52">
        <f>HLOOKUP(BM1,縣庫撥款收入明細表!BP:FL,3,FALSE)</f>
        <v>0</v>
      </c>
      <c r="BN97" s="52">
        <f>HLOOKUP(BN1,縣庫撥款收入明細表!BQ:FM,3,FALSE)</f>
        <v>0</v>
      </c>
      <c r="BO97" s="52">
        <f>HLOOKUP(BO1,縣庫撥款收入明細表!BR:FN,3,FALSE)</f>
        <v>0</v>
      </c>
      <c r="BP97" s="52">
        <f>HLOOKUP(BP1,縣庫撥款收入明細表!BS:FO,3,FALSE)</f>
        <v>0</v>
      </c>
      <c r="BQ97" s="52">
        <f>HLOOKUP(BQ1,縣庫撥款收入明細表!BT:FP,3,FALSE)</f>
        <v>0</v>
      </c>
      <c r="BR97" s="52">
        <f>HLOOKUP(BR1,縣庫撥款收入明細表!BU:FQ,3,FALSE)</f>
        <v>0</v>
      </c>
      <c r="BS97" s="52">
        <f>HLOOKUP(BS1,縣庫撥款收入明細表!BV:FR,3,FALSE)</f>
        <v>0</v>
      </c>
      <c r="BT97" s="52">
        <f>HLOOKUP(BT1,縣庫撥款收入明細表!BW:FS,3,FALSE)</f>
        <v>0</v>
      </c>
      <c r="BU97" s="52">
        <f>HLOOKUP(BU1,縣庫撥款收入明細表!BX:FT,3,FALSE)</f>
        <v>0</v>
      </c>
      <c r="BV97" s="52">
        <f>HLOOKUP(BV1,縣庫撥款收入明細表!BY:FU,3,FALSE)</f>
        <v>0</v>
      </c>
      <c r="BW97" s="52">
        <f>HLOOKUP(BW1,縣庫撥款收入明細表!BZ:FV,3,FALSE)</f>
        <v>0</v>
      </c>
      <c r="BX97" s="52">
        <f>HLOOKUP(BX1,縣庫撥款收入明細表!CA:FW,3,FALSE)</f>
        <v>0</v>
      </c>
      <c r="BY97" s="52">
        <f>HLOOKUP(BY1,縣庫撥款收入明細表!CB:FX,3,FALSE)</f>
        <v>0</v>
      </c>
      <c r="BZ97" s="52">
        <f>HLOOKUP(BZ1,縣庫撥款收入明細表!CC:FY,3,FALSE)</f>
        <v>0</v>
      </c>
      <c r="CA97" s="52">
        <f>HLOOKUP(CA1,縣庫撥款收入明細表!CD:FZ,3,FALSE)</f>
        <v>0</v>
      </c>
      <c r="CB97" s="52">
        <f>HLOOKUP(CB1,縣庫撥款收入明細表!CE:GA,3,FALSE)</f>
        <v>0</v>
      </c>
      <c r="CC97" s="52">
        <f>HLOOKUP(CC1,縣庫撥款收入明細表!CF:GB,3,FALSE)</f>
        <v>0</v>
      </c>
      <c r="CD97" s="52">
        <f>HLOOKUP(CD1,縣庫撥款收入明細表!CG:GC,3,FALSE)</f>
        <v>0</v>
      </c>
      <c r="CE97" s="52">
        <f>HLOOKUP(CE1,縣庫撥款收入明細表!CH:GD,3,FALSE)</f>
        <v>0</v>
      </c>
      <c r="CF97" s="52">
        <f>HLOOKUP(CF1,縣庫撥款收入明細表!CI:GE,3,FALSE)</f>
        <v>0</v>
      </c>
      <c r="CG97" s="52">
        <f>HLOOKUP(CG1,縣庫撥款收入明細表!CJ:GF,3,FALSE)</f>
        <v>0</v>
      </c>
      <c r="CH97" s="52">
        <f>HLOOKUP(CH1,縣庫撥款收入明細表!CK:GG,3,FALSE)</f>
        <v>0</v>
      </c>
      <c r="CI97" s="52">
        <f>HLOOKUP(CI1,縣庫撥款收入明細表!CL:GH,3,FALSE)</f>
        <v>0</v>
      </c>
      <c r="CJ97" s="52">
        <f>HLOOKUP(CJ1,縣庫撥款收入明細表!CM:GI,3,FALSE)</f>
        <v>0</v>
      </c>
      <c r="CK97" s="52">
        <f>HLOOKUP(CK1,縣庫撥款收入明細表!CN:GJ,3,FALSE)</f>
        <v>0</v>
      </c>
      <c r="CL97" s="52">
        <f>HLOOKUP(CL1,縣庫撥款收入明細表!CO:GK,3,FALSE)</f>
        <v>0</v>
      </c>
      <c r="CM97" s="52">
        <f>HLOOKUP(CM1,縣庫撥款收入明細表!CP:GL,3,FALSE)</f>
        <v>0</v>
      </c>
      <c r="CN97" s="52">
        <f>HLOOKUP(CN1,縣庫撥款收入明細表!CQ:GM,3,FALSE)</f>
        <v>0</v>
      </c>
      <c r="CO97" s="52">
        <f>HLOOKUP(CO1,縣庫撥款收入明細表!CR:GN,3,FALSE)</f>
        <v>0</v>
      </c>
      <c r="CP97" s="52">
        <f>HLOOKUP(CP1,縣庫撥款收入明細表!CS:GO,3,FALSE)</f>
        <v>0</v>
      </c>
      <c r="CQ97" s="52">
        <f>HLOOKUP(CQ1,縣庫撥款收入明細表!CT:GP,3,FALSE)</f>
        <v>0</v>
      </c>
      <c r="CR97" s="52">
        <f>HLOOKUP(CR1,縣庫撥款收入明細表!CU:GQ,3,FALSE)</f>
        <v>0</v>
      </c>
      <c r="CS97" s="52">
        <f>HLOOKUP(CS1,縣庫撥款收入明細表!CV:GR,3,FALSE)</f>
        <v>0</v>
      </c>
      <c r="CT97" s="52">
        <f>HLOOKUP(CT1,縣庫撥款收入明細表!CW:GS,3,FALSE)</f>
        <v>0</v>
      </c>
      <c r="CU97" s="52">
        <f>HLOOKUP(CU1,縣庫撥款收入明細表!CX:GT,3,FALSE)</f>
        <v>0</v>
      </c>
      <c r="CV97" s="52">
        <f>HLOOKUP(CV1,縣庫撥款收入明細表!CY:GU,3,FALSE)</f>
        <v>0</v>
      </c>
      <c r="CW97" s="52">
        <f>HLOOKUP(CW1,縣庫撥款收入明細表!CZ:GV,3,FALSE)</f>
        <v>0</v>
      </c>
      <c r="CX97" s="52">
        <f>HLOOKUP(CX1,縣庫撥款收入明細表!DA:GW,3,FALSE)</f>
        <v>0</v>
      </c>
      <c r="CY97" s="52">
        <f>HLOOKUP(CY1,縣庫撥款收入明細表!DB:GX,3,FALSE)</f>
        <v>0</v>
      </c>
      <c r="CZ97" s="52">
        <f>HLOOKUP(CZ1,縣庫撥款收入明細表!DC:GY,3,FALSE)</f>
        <v>0</v>
      </c>
      <c r="DA97" s="52">
        <f>HLOOKUP(DA1,縣庫撥款收入明細表!DD:GZ,3,FALSE)</f>
        <v>0</v>
      </c>
    </row>
    <row r="98" spans="2:105" ht="33" customHeight="1">
      <c r="B98" s="198" t="s">
        <v>410</v>
      </c>
      <c r="E98" s="52">
        <f>HLOOKUP(E1,縣庫撥款收入明細表!H:DD,4,FALSE)</f>
        <v>0</v>
      </c>
      <c r="F98" s="52" t="e">
        <f>HLOOKUP(F1,縣庫撥款收入明細表!J:DF,4,FALSE)</f>
        <v>#N/A</v>
      </c>
      <c r="G98" s="52">
        <f>HLOOKUP(G1,縣庫撥款收入明細表!J:DF,4,FALSE)</f>
        <v>800000</v>
      </c>
      <c r="H98" s="52">
        <f>HLOOKUP(H1,縣庫撥款收入明細表!K:DG,4,FALSE)</f>
        <v>0</v>
      </c>
      <c r="I98" s="52">
        <f>HLOOKUP(I1,縣庫撥款收入明細表!L:DH,4,FALSE)</f>
        <v>800000</v>
      </c>
      <c r="J98" s="52">
        <f>HLOOKUP(J1,縣庫撥款收入明細表!M:DI,4,FALSE)</f>
        <v>0</v>
      </c>
      <c r="K98" s="52">
        <f>HLOOKUP(K1,縣庫撥款收入明細表!N:DJ,4,FALSE)</f>
        <v>0</v>
      </c>
      <c r="L98" s="52">
        <f>HLOOKUP(L1,縣庫撥款收入明細表!O:DK,4,FALSE)</f>
        <v>0</v>
      </c>
      <c r="M98" s="52">
        <f>HLOOKUP(M1,縣庫撥款收入明細表!P:DL,4,FALSE)</f>
        <v>800000</v>
      </c>
      <c r="N98" s="52">
        <f>HLOOKUP(N1,縣庫撥款收入明細表!Q:DM,4,FALSE)</f>
        <v>0</v>
      </c>
      <c r="O98" s="52">
        <f>HLOOKUP(O1,縣庫撥款收入明細表!R:DN,4,FALSE)</f>
        <v>800000</v>
      </c>
      <c r="P98" s="52">
        <f>HLOOKUP(P1,縣庫撥款收入明細表!S:DO,4,FALSE)</f>
        <v>0</v>
      </c>
      <c r="Q98" s="52">
        <f>HLOOKUP(Q1,縣庫撥款收入明細表!T:DP,4,FALSE)</f>
        <v>0</v>
      </c>
      <c r="R98" s="52">
        <f>HLOOKUP(R1,縣庫撥款收入明細表!U:DQ,4,FALSE)</f>
        <v>800000</v>
      </c>
      <c r="S98" s="52">
        <f>HLOOKUP(S1,縣庫撥款收入明細表!V:DR,4,FALSE)</f>
        <v>0</v>
      </c>
      <c r="T98" s="52">
        <f>HLOOKUP(T1,縣庫撥款收入明細表!W:DS,4,FALSE)</f>
        <v>0</v>
      </c>
      <c r="U98" s="52">
        <f>HLOOKUP(U1,縣庫撥款收入明細表!X:DT,4,FALSE)</f>
        <v>0</v>
      </c>
      <c r="V98" s="52">
        <f>HLOOKUP(V1,縣庫撥款收入明細表!Y:DU,4,FALSE)</f>
        <v>800000</v>
      </c>
      <c r="W98" s="52">
        <f>HLOOKUP(W1,縣庫撥款收入明細表!Z:DV,4,FALSE)</f>
        <v>800000</v>
      </c>
      <c r="X98" s="52">
        <f>HLOOKUP(X1,縣庫撥款收入明細表!AA:DW,4,FALSE)</f>
        <v>0</v>
      </c>
      <c r="Y98" s="52">
        <f>HLOOKUP(Y1,縣庫撥款收入明細表!AB:DX,4,FALSE)</f>
        <v>0</v>
      </c>
      <c r="Z98" s="52">
        <f>HLOOKUP(Z1,縣庫撥款收入明細表!AC:DY,4,FALSE)</f>
        <v>0</v>
      </c>
      <c r="AA98" s="52">
        <f>HLOOKUP(AA1,縣庫撥款收入明細表!AD:DZ,4,FALSE)</f>
        <v>0</v>
      </c>
      <c r="AB98" s="52">
        <f>HLOOKUP(AB1,縣庫撥款收入明細表!AE:EA,4,FALSE)</f>
        <v>800000</v>
      </c>
      <c r="AC98" s="52">
        <f>HLOOKUP(AC1,縣庫撥款收入明細表!AF:EB,4,FALSE)</f>
        <v>0</v>
      </c>
      <c r="AD98" s="52">
        <f>HLOOKUP(AD1,縣庫撥款收入明細表!AG:EC,4,FALSE)</f>
        <v>0</v>
      </c>
      <c r="AE98" s="52">
        <f>HLOOKUP(AE1,縣庫撥款收入明細表!AH:ED,4,FALSE)</f>
        <v>0</v>
      </c>
      <c r="AF98" s="52">
        <f>HLOOKUP(AF1,縣庫撥款收入明細表!AI:EE,4,FALSE)</f>
        <v>0</v>
      </c>
      <c r="AG98" s="52">
        <f>HLOOKUP(AG1,縣庫撥款收入明細表!AJ:EF,4,FALSE)</f>
        <v>0</v>
      </c>
      <c r="AH98" s="52">
        <f>HLOOKUP(AH1,縣庫撥款收入明細表!AK:EG,4,FALSE)</f>
        <v>0</v>
      </c>
      <c r="AI98" s="52">
        <f>HLOOKUP(AI1,縣庫撥款收入明細表!AL:EH,4,FALSE)</f>
        <v>0</v>
      </c>
      <c r="AJ98" s="52">
        <f>HLOOKUP(AJ1,縣庫撥款收入明細表!AM:EI,4,FALSE)</f>
        <v>0</v>
      </c>
      <c r="AK98" s="52">
        <f>HLOOKUP(AK1,縣庫撥款收入明細表!AN:EJ,4,FALSE)</f>
        <v>0</v>
      </c>
      <c r="AL98" s="52">
        <f>HLOOKUP(AL1,縣庫撥款收入明細表!AO:EK,4,FALSE)</f>
        <v>0</v>
      </c>
      <c r="AM98" s="52">
        <f>HLOOKUP(AM1,縣庫撥款收入明細表!AP:EL,4,FALSE)</f>
        <v>0</v>
      </c>
      <c r="AN98" s="52">
        <f>HLOOKUP(AN1,縣庫撥款收入明細表!AQ:EM,4,FALSE)</f>
        <v>0</v>
      </c>
      <c r="AO98" s="52">
        <f>HLOOKUP(AO1,縣庫撥款收入明細表!AR:EN,4,FALSE)</f>
        <v>0</v>
      </c>
      <c r="AP98" s="52">
        <f>HLOOKUP(AP1,縣庫撥款收入明細表!AS:EO,4,FALSE)</f>
        <v>0</v>
      </c>
      <c r="AQ98" s="52">
        <f>HLOOKUP(AQ1,縣庫撥款收入明細表!AT:EP,4,FALSE)</f>
        <v>0</v>
      </c>
      <c r="AR98" s="52">
        <f>HLOOKUP(AR1,縣庫撥款收入明細表!AU:EQ,4,FALSE)</f>
        <v>0</v>
      </c>
      <c r="AS98" s="52">
        <f>HLOOKUP(AS1,縣庫撥款收入明細表!AV:ER,4,FALSE)</f>
        <v>0</v>
      </c>
      <c r="AT98" s="52">
        <f>HLOOKUP(AT1,縣庫撥款收入明細表!AW:ES,4,FALSE)</f>
        <v>0</v>
      </c>
      <c r="AU98" s="52">
        <f>HLOOKUP(AU1,縣庫撥款收入明細表!AX:ET,4,FALSE)</f>
        <v>0</v>
      </c>
      <c r="AV98" s="52">
        <f>HLOOKUP(AV1,縣庫撥款收入明細表!AY:EU,4,FALSE)</f>
        <v>0</v>
      </c>
      <c r="AW98" s="52">
        <f>HLOOKUP(AW1,縣庫撥款收入明細表!AZ:EV,4,FALSE)</f>
        <v>0</v>
      </c>
      <c r="AX98" s="52">
        <f>HLOOKUP(AX1,縣庫撥款收入明細表!BA:EW,4,FALSE)</f>
        <v>0</v>
      </c>
      <c r="AY98" s="52">
        <f>HLOOKUP(AY1,縣庫撥款收入明細表!BB:EX,4,FALSE)</f>
        <v>0</v>
      </c>
      <c r="AZ98" s="52">
        <f>HLOOKUP(AZ1,縣庫撥款收入明細表!BC:EY,4,FALSE)</f>
        <v>0</v>
      </c>
      <c r="BA98" s="52">
        <f>HLOOKUP(BA1,縣庫撥款收入明細表!BD:EZ,4,FALSE)</f>
        <v>0</v>
      </c>
      <c r="BB98" s="52">
        <f>HLOOKUP(BB1,縣庫撥款收入明細表!BE:FA,4,FALSE)</f>
        <v>0</v>
      </c>
      <c r="BC98" s="52">
        <f>HLOOKUP(BC1,縣庫撥款收入明細表!BF:FB,4,FALSE)</f>
        <v>0</v>
      </c>
      <c r="BD98" s="52">
        <f>HLOOKUP(BD1,縣庫撥款收入明細表!BG:FC,4,FALSE)</f>
        <v>0</v>
      </c>
      <c r="BE98" s="52">
        <f>HLOOKUP(BE1,縣庫撥款收入明細表!BH:FD,4,FALSE)</f>
        <v>0</v>
      </c>
      <c r="BF98" s="52">
        <f>HLOOKUP(BF1,縣庫撥款收入明細表!BI:FE,4,FALSE)</f>
        <v>0</v>
      </c>
      <c r="BG98" s="52">
        <f>HLOOKUP(BG1,縣庫撥款收入明細表!BJ:FF,4,FALSE)</f>
        <v>0</v>
      </c>
      <c r="BH98" s="52">
        <f>HLOOKUP(BH1,縣庫撥款收入明細表!BK:FG,4,FALSE)</f>
        <v>0</v>
      </c>
      <c r="BI98" s="52">
        <f>HLOOKUP(BI1,縣庫撥款收入明細表!BL:FH,4,FALSE)</f>
        <v>0</v>
      </c>
      <c r="BJ98" s="52">
        <f>HLOOKUP(BJ1,縣庫撥款收入明細表!BM:FI,4,FALSE)</f>
        <v>0</v>
      </c>
      <c r="BK98" s="52">
        <f>HLOOKUP(BK1,縣庫撥款收入明細表!BN:FJ,4,FALSE)</f>
        <v>0</v>
      </c>
      <c r="BL98" s="52">
        <f>HLOOKUP(BL1,縣庫撥款收入明細表!BO:FK,4,FALSE)</f>
        <v>0</v>
      </c>
      <c r="BM98" s="52">
        <f>HLOOKUP(BM1,縣庫撥款收入明細表!BP:FL,4,FALSE)</f>
        <v>0</v>
      </c>
      <c r="BN98" s="52">
        <f>HLOOKUP(BN1,縣庫撥款收入明細表!BQ:FM,4,FALSE)</f>
        <v>0</v>
      </c>
      <c r="BO98" s="52">
        <f>HLOOKUP(BO1,縣庫撥款收入明細表!BR:FN,4,FALSE)</f>
        <v>0</v>
      </c>
      <c r="BP98" s="52">
        <f>HLOOKUP(BP1,縣庫撥款收入明細表!BS:FO,4,FALSE)</f>
        <v>0</v>
      </c>
      <c r="BQ98" s="52">
        <f>HLOOKUP(BQ1,縣庫撥款收入明細表!BT:FP,4,FALSE)</f>
        <v>0</v>
      </c>
      <c r="BR98" s="52">
        <f>HLOOKUP(BR1,縣庫撥款收入明細表!BU:FQ,4,FALSE)</f>
        <v>0</v>
      </c>
      <c r="BS98" s="52">
        <f>HLOOKUP(BS1,縣庫撥款收入明細表!BV:FR,4,FALSE)</f>
        <v>0</v>
      </c>
      <c r="BT98" s="52">
        <f>HLOOKUP(BT1,縣庫撥款收入明細表!BW:FS,4,FALSE)</f>
        <v>0</v>
      </c>
      <c r="BU98" s="52">
        <f>HLOOKUP(BU1,縣庫撥款收入明細表!BX:FT,4,FALSE)</f>
        <v>0</v>
      </c>
      <c r="BV98" s="52">
        <f>HLOOKUP(BV1,縣庫撥款收入明細表!BY:FU,4,FALSE)</f>
        <v>0</v>
      </c>
      <c r="BW98" s="52">
        <f>HLOOKUP(BW1,縣庫撥款收入明細表!BZ:FV,4,FALSE)</f>
        <v>0</v>
      </c>
      <c r="BX98" s="52">
        <f>HLOOKUP(BX1,縣庫撥款收入明細表!CA:FW,4,FALSE)</f>
        <v>0</v>
      </c>
      <c r="BY98" s="52">
        <f>HLOOKUP(BY1,縣庫撥款收入明細表!CB:FX,4,FALSE)</f>
        <v>0</v>
      </c>
      <c r="BZ98" s="52">
        <f>HLOOKUP(BZ1,縣庫撥款收入明細表!CC:FY,4,FALSE)</f>
        <v>0</v>
      </c>
      <c r="CA98" s="52">
        <f>HLOOKUP(CA1,縣庫撥款收入明細表!CD:FZ,4,FALSE)</f>
        <v>0</v>
      </c>
      <c r="CB98" s="52">
        <f>HLOOKUP(CB1,縣庫撥款收入明細表!CE:GA,4,FALSE)</f>
        <v>0</v>
      </c>
      <c r="CC98" s="52">
        <f>HLOOKUP(CC1,縣庫撥款收入明細表!CF:GB,4,FALSE)</f>
        <v>0</v>
      </c>
      <c r="CD98" s="52">
        <f>HLOOKUP(CD1,縣庫撥款收入明細表!CG:GC,4,FALSE)</f>
        <v>0</v>
      </c>
      <c r="CE98" s="52">
        <f>HLOOKUP(CE1,縣庫撥款收入明細表!CH:GD,4,FALSE)</f>
        <v>0</v>
      </c>
      <c r="CF98" s="52">
        <f>HLOOKUP(CF1,縣庫撥款收入明細表!CI:GE,4,FALSE)</f>
        <v>0</v>
      </c>
      <c r="CG98" s="52">
        <f>HLOOKUP(CG1,縣庫撥款收入明細表!CJ:GF,4,FALSE)</f>
        <v>0</v>
      </c>
      <c r="CH98" s="52">
        <f>HLOOKUP(CH1,縣庫撥款收入明細表!CK:GG,4,FALSE)</f>
        <v>0</v>
      </c>
      <c r="CI98" s="52">
        <f>HLOOKUP(CI1,縣庫撥款收入明細表!CL:GH,4,FALSE)</f>
        <v>0</v>
      </c>
      <c r="CJ98" s="52">
        <f>HLOOKUP(CJ1,縣庫撥款收入明細表!CM:GI,4,FALSE)</f>
        <v>0</v>
      </c>
      <c r="CK98" s="52">
        <f>HLOOKUP(CK1,縣庫撥款收入明細表!CN:GJ,4,FALSE)</f>
        <v>0</v>
      </c>
      <c r="CL98" s="52">
        <f>HLOOKUP(CL1,縣庫撥款收入明細表!CO:GK,4,FALSE)</f>
        <v>0</v>
      </c>
      <c r="CM98" s="52">
        <f>HLOOKUP(CM1,縣庫撥款收入明細表!CP:GL,4,FALSE)</f>
        <v>0</v>
      </c>
      <c r="CN98" s="52">
        <f>HLOOKUP(CN1,縣庫撥款收入明細表!CQ:GM,4,FALSE)</f>
        <v>0</v>
      </c>
      <c r="CO98" s="52">
        <f>HLOOKUP(CO1,縣庫撥款收入明細表!CR:GN,4,FALSE)</f>
        <v>0</v>
      </c>
      <c r="CP98" s="52">
        <f>HLOOKUP(CP1,縣庫撥款收入明細表!CS:GO,4,FALSE)</f>
        <v>0</v>
      </c>
      <c r="CQ98" s="52">
        <f>HLOOKUP(CQ1,縣庫撥款收入明細表!CT:GP,4,FALSE)</f>
        <v>0</v>
      </c>
      <c r="CR98" s="52">
        <f>HLOOKUP(CR1,縣庫撥款收入明細表!CU:GQ,4,FALSE)</f>
        <v>0</v>
      </c>
      <c r="CS98" s="52">
        <f>HLOOKUP(CS1,縣庫撥款收入明細表!CV:GR,4,FALSE)</f>
        <v>0</v>
      </c>
      <c r="CT98" s="52">
        <f>HLOOKUP(CT1,縣庫撥款收入明細表!CW:GS,4,FALSE)</f>
        <v>0</v>
      </c>
      <c r="CU98" s="52">
        <f>HLOOKUP(CU1,縣庫撥款收入明細表!CX:GT,4,FALSE)</f>
        <v>0</v>
      </c>
      <c r="CV98" s="52">
        <f>HLOOKUP(CV1,縣庫撥款收入明細表!CY:GU,4,FALSE)</f>
        <v>0</v>
      </c>
      <c r="CW98" s="52">
        <f>HLOOKUP(CW1,縣庫撥款收入明細表!CZ:GV,4,FALSE)</f>
        <v>0</v>
      </c>
      <c r="CX98" s="52">
        <f>HLOOKUP(CX1,縣庫撥款收入明細表!DA:GW,4,FALSE)</f>
        <v>0</v>
      </c>
      <c r="CY98" s="52">
        <f>HLOOKUP(CY1,縣庫撥款收入明細表!DB:GX,4,FALSE)</f>
        <v>0</v>
      </c>
      <c r="CZ98" s="52">
        <f>HLOOKUP(CZ1,縣庫撥款收入明細表!DC:GY,4,FALSE)</f>
        <v>800000</v>
      </c>
      <c r="DA98" s="52">
        <f>HLOOKUP(DA1,縣庫撥款收入明細表!DD:GZ,4,FALSE)</f>
        <v>0</v>
      </c>
    </row>
    <row r="99" spans="2:105" ht="33">
      <c r="B99" s="198" t="s">
        <v>411</v>
      </c>
      <c r="E99" s="52">
        <f>HLOOKUP(E1,縣庫撥款收入明細表!H:DD,5,FALSE)</f>
        <v>3700000</v>
      </c>
      <c r="F99" s="52" t="e">
        <f>HLOOKUP(F1,縣庫撥款收入明細表!J:DF,5,FALSE)</f>
        <v>#N/A</v>
      </c>
      <c r="G99" s="52">
        <f>HLOOKUP(G1,縣庫撥款收入明細表!J:DF,5,FALSE)</f>
        <v>6200000</v>
      </c>
      <c r="H99" s="52">
        <f>HLOOKUP(H1,縣庫撥款收入明細表!K:DG,5,FALSE)</f>
        <v>3100000</v>
      </c>
      <c r="I99" s="52">
        <f>HLOOKUP(I1,縣庫撥款收入明細表!L:DH,5,FALSE)</f>
        <v>0</v>
      </c>
      <c r="J99" s="52">
        <f>HLOOKUP(J1,縣庫撥款收入明細表!M:DI,5,FALSE)</f>
        <v>0</v>
      </c>
      <c r="K99" s="52">
        <f>HLOOKUP(K1,縣庫撥款收入明細表!N:DJ,5,FALSE)</f>
        <v>0</v>
      </c>
      <c r="L99" s="52">
        <f>HLOOKUP(L1,縣庫撥款收入明細表!O:DK,5,FALSE)</f>
        <v>600000</v>
      </c>
      <c r="M99" s="52">
        <f>HLOOKUP(M1,縣庫撥款收入明細表!P:DL,5,FALSE)</f>
        <v>0</v>
      </c>
      <c r="N99" s="52">
        <f>HLOOKUP(N1,縣庫撥款收入明細表!Q:DM,5,FALSE)</f>
        <v>0</v>
      </c>
      <c r="O99" s="52">
        <f>HLOOKUP(O1,縣庫撥款收入明細表!R:DN,5,FALSE)</f>
        <v>0</v>
      </c>
      <c r="P99" s="52">
        <f>HLOOKUP(P1,縣庫撥款收入明細表!S:DO,5,FALSE)</f>
        <v>1300000</v>
      </c>
      <c r="Q99" s="52">
        <f>HLOOKUP(Q1,縣庫撥款收入明細表!T:DP,5,FALSE)</f>
        <v>1300000</v>
      </c>
      <c r="R99" s="52">
        <f>HLOOKUP(R1,縣庫撥款收入明細表!U:DQ,5,FALSE)</f>
        <v>2500000</v>
      </c>
      <c r="S99" s="52">
        <f>HLOOKUP(S1,縣庫撥款收入明細表!V:DR,5,FALSE)</f>
        <v>1300000</v>
      </c>
      <c r="T99" s="52">
        <f>HLOOKUP(T1,縣庫撥款收入明細表!W:DS,5,FALSE)</f>
        <v>0</v>
      </c>
      <c r="U99" s="52">
        <f>HLOOKUP(U1,縣庫撥款收入明細表!X:DT,5,FALSE)</f>
        <v>2500000</v>
      </c>
      <c r="V99" s="52">
        <f>HLOOKUP(V1,縣庫撥款收入明細表!Y:DU,5,FALSE)</f>
        <v>600000</v>
      </c>
      <c r="W99" s="52">
        <f>HLOOKUP(W1,縣庫撥款收入明細表!Z:DV,5,FALSE)</f>
        <v>600000</v>
      </c>
      <c r="X99" s="52">
        <f>HLOOKUP(X1,縣庫撥款收入明細表!AA:DW,5,FALSE)</f>
        <v>3700000</v>
      </c>
      <c r="Y99" s="52">
        <f>HLOOKUP(Y1,縣庫撥款收入明細表!AB:DX,5,FALSE)</f>
        <v>0</v>
      </c>
      <c r="Z99" s="52">
        <f>HLOOKUP(Z1,縣庫撥款收入明細表!AC:DY,5,FALSE)</f>
        <v>0</v>
      </c>
      <c r="AA99" s="52">
        <f>HLOOKUP(AA1,縣庫撥款收入明細表!AD:DZ,5,FALSE)</f>
        <v>1800000</v>
      </c>
      <c r="AB99" s="52">
        <f>HLOOKUP(AB1,縣庫撥款收入明細表!AE:EA,5,FALSE)</f>
        <v>1200000</v>
      </c>
      <c r="AC99" s="52">
        <f>HLOOKUP(AC1,縣庫撥款收入明細表!AF:EB,5,FALSE)</f>
        <v>0</v>
      </c>
      <c r="AD99" s="52">
        <f>HLOOKUP(AD1,縣庫撥款收入明細表!AG:EC,5,FALSE)</f>
        <v>0</v>
      </c>
      <c r="AE99" s="52">
        <f>HLOOKUP(AE1,縣庫撥款收入明細表!AH:ED,5,FALSE)</f>
        <v>0</v>
      </c>
      <c r="AF99" s="52">
        <f>HLOOKUP(AF1,縣庫撥款收入明細表!AI:EE,5,FALSE)</f>
        <v>1300000</v>
      </c>
      <c r="AG99" s="52">
        <f>HLOOKUP(AG1,縣庫撥款收入明細表!AJ:EF,5,FALSE)</f>
        <v>600000</v>
      </c>
      <c r="AH99" s="52">
        <f>HLOOKUP(AH1,縣庫撥款收入明細表!AK:EG,5,FALSE)</f>
        <v>0</v>
      </c>
      <c r="AI99" s="52">
        <f>HLOOKUP(AI1,縣庫撥款收入明細表!AL:EH,5,FALSE)</f>
        <v>700000</v>
      </c>
      <c r="AJ99" s="52">
        <f>HLOOKUP(AJ1,縣庫撥款收入明細表!AM:EI,5,FALSE)</f>
        <v>0</v>
      </c>
      <c r="AK99" s="52">
        <f>HLOOKUP(AK1,縣庫撥款收入明細表!AN:EJ,5,FALSE)</f>
        <v>0</v>
      </c>
      <c r="AL99" s="52">
        <f>HLOOKUP(AL1,縣庫撥款收入明細表!AO:EK,5,FALSE)</f>
        <v>1300000</v>
      </c>
      <c r="AM99" s="52">
        <f>HLOOKUP(AM1,縣庫撥款收入明細表!AP:EL,5,FALSE)</f>
        <v>1300000</v>
      </c>
      <c r="AN99" s="52">
        <f>HLOOKUP(AN1,縣庫撥款收入明細表!AQ:EM,5,FALSE)</f>
        <v>700000</v>
      </c>
      <c r="AO99" s="52">
        <f>HLOOKUP(AO1,縣庫撥款收入明細表!AR:EN,5,FALSE)</f>
        <v>0</v>
      </c>
      <c r="AP99" s="52">
        <f>HLOOKUP(AP1,縣庫撥款收入明細表!AS:EO,5,FALSE)</f>
        <v>0</v>
      </c>
      <c r="AQ99" s="52">
        <f>HLOOKUP(AQ1,縣庫撥款收入明細表!AT:EP,5,FALSE)</f>
        <v>0</v>
      </c>
      <c r="AR99" s="52">
        <f>HLOOKUP(AR1,縣庫撥款收入明細表!AU:EQ,5,FALSE)</f>
        <v>1300000</v>
      </c>
      <c r="AS99" s="52">
        <f>HLOOKUP(AS1,縣庫撥款收入明細表!AV:ER,5,FALSE)</f>
        <v>1300000</v>
      </c>
      <c r="AT99" s="52">
        <f>HLOOKUP(AT1,縣庫撥款收入明細表!AW:ES,5,FALSE)</f>
        <v>0</v>
      </c>
      <c r="AU99" s="52">
        <f>HLOOKUP(AU1,縣庫撥款收入明細表!AX:ET,5,FALSE)</f>
        <v>1300000</v>
      </c>
      <c r="AV99" s="52">
        <f>HLOOKUP(AV1,縣庫撥款收入明細表!AY:EU,5,FALSE)</f>
        <v>0</v>
      </c>
      <c r="AW99" s="52">
        <f>HLOOKUP(AW1,縣庫撥款收入明細表!AZ:EV,5,FALSE)</f>
        <v>0</v>
      </c>
      <c r="AX99" s="52">
        <f>HLOOKUP(AX1,縣庫撥款收入明細表!BA:EW,5,FALSE)</f>
        <v>0</v>
      </c>
      <c r="AY99" s="52">
        <f>HLOOKUP(AY1,縣庫撥款收入明細表!BB:EX,5,FALSE)</f>
        <v>0</v>
      </c>
      <c r="AZ99" s="52">
        <f>HLOOKUP(AZ1,縣庫撥款收入明細表!BC:EY,5,FALSE)</f>
        <v>1300000</v>
      </c>
      <c r="BA99" s="52">
        <f>HLOOKUP(BA1,縣庫撥款收入明細表!BD:EZ,5,FALSE)</f>
        <v>0</v>
      </c>
      <c r="BB99" s="52">
        <f>HLOOKUP(BB1,縣庫撥款收入明細表!BE:FA,5,FALSE)</f>
        <v>0</v>
      </c>
      <c r="BC99" s="52">
        <f>HLOOKUP(BC1,縣庫撥款收入明細表!BF:FB,5,FALSE)</f>
        <v>700000</v>
      </c>
      <c r="BD99" s="52">
        <f>HLOOKUP(BD1,縣庫撥款收入明細表!BG:FC,5,FALSE)</f>
        <v>700000</v>
      </c>
      <c r="BE99" s="52">
        <f>HLOOKUP(BE1,縣庫撥款收入明細表!BH:FD,5,FALSE)</f>
        <v>600000</v>
      </c>
      <c r="BF99" s="52">
        <f>HLOOKUP(BF1,縣庫撥款收入明細表!BI:FE,5,FALSE)</f>
        <v>1300000</v>
      </c>
      <c r="BG99" s="52">
        <f>HLOOKUP(BG1,縣庫撥款收入明細表!BJ:FF,5,FALSE)</f>
        <v>0</v>
      </c>
      <c r="BH99" s="52">
        <f>HLOOKUP(BH1,縣庫撥款收入明細表!BK:FG,5,FALSE)</f>
        <v>0</v>
      </c>
      <c r="BI99" s="52">
        <f>HLOOKUP(BI1,縣庫撥款收入明細表!BL:FH,5,FALSE)</f>
        <v>1300000</v>
      </c>
      <c r="BJ99" s="52">
        <f>HLOOKUP(BJ1,縣庫撥款收入明細表!BM:FI,5,FALSE)</f>
        <v>0</v>
      </c>
      <c r="BK99" s="52">
        <f>HLOOKUP(BK1,縣庫撥款收入明細表!BN:FJ,5,FALSE)</f>
        <v>0</v>
      </c>
      <c r="BL99" s="52">
        <f>HLOOKUP(BL1,縣庫撥款收入明細表!BO:FK,5,FALSE)</f>
        <v>2300000</v>
      </c>
      <c r="BM99" s="52">
        <f>HLOOKUP(BM1,縣庫撥款收入明細表!BP:FL,5,FALSE)</f>
        <v>700000</v>
      </c>
      <c r="BN99" s="52">
        <f>HLOOKUP(BN1,縣庫撥款收入明細表!BQ:FM,5,FALSE)</f>
        <v>1300000</v>
      </c>
      <c r="BO99" s="52">
        <f>HLOOKUP(BO1,縣庫撥款收入明細表!BR:FN,5,FALSE)</f>
        <v>0</v>
      </c>
      <c r="BP99" s="52">
        <f>HLOOKUP(BP1,縣庫撥款收入明細表!BS:FO,5,FALSE)</f>
        <v>1300000</v>
      </c>
      <c r="BQ99" s="52">
        <f>HLOOKUP(BQ1,縣庫撥款收入明細表!BT:FP,5,FALSE)</f>
        <v>0</v>
      </c>
      <c r="BR99" s="52">
        <f>HLOOKUP(BR1,縣庫撥款收入明細表!BU:FQ,5,FALSE)</f>
        <v>0</v>
      </c>
      <c r="BS99" s="52">
        <f>HLOOKUP(BS1,縣庫撥款收入明細表!BV:FR,5,FALSE)</f>
        <v>700000</v>
      </c>
      <c r="BT99" s="52">
        <f>HLOOKUP(BT1,縣庫撥款收入明細表!BW:FS,5,FALSE)</f>
        <v>700000</v>
      </c>
      <c r="BU99" s="52">
        <f>HLOOKUP(BU1,縣庫撥款收入明細表!BX:FT,5,FALSE)</f>
        <v>0</v>
      </c>
      <c r="BV99" s="52">
        <f>HLOOKUP(BV1,縣庫撥款收入明細表!BY:FU,5,FALSE)</f>
        <v>1300000</v>
      </c>
      <c r="BW99" s="52">
        <f>HLOOKUP(BW1,縣庫撥款收入明細表!BZ:FV,5,FALSE)</f>
        <v>700000</v>
      </c>
      <c r="BX99" s="52">
        <f>HLOOKUP(BX1,縣庫撥款收入明細表!CA:FW,5,FALSE)</f>
        <v>0</v>
      </c>
      <c r="BY99" s="52">
        <f>HLOOKUP(BY1,縣庫撥款收入明細表!CB:FX,5,FALSE)</f>
        <v>600000</v>
      </c>
      <c r="BZ99" s="52">
        <f>HLOOKUP(BZ1,縣庫撥款收入明細表!CC:FY,5,FALSE)</f>
        <v>1300000</v>
      </c>
      <c r="CA99" s="52">
        <f>HLOOKUP(CA1,縣庫撥款收入明細表!CD:FZ,5,FALSE)</f>
        <v>0</v>
      </c>
      <c r="CB99" s="52">
        <f>HLOOKUP(CB1,縣庫撥款收入明細表!CE:GA,5,FALSE)</f>
        <v>0</v>
      </c>
      <c r="CC99" s="52">
        <f>HLOOKUP(CC1,縣庫撥款收入明細表!CF:GB,5,FALSE)</f>
        <v>1300000</v>
      </c>
      <c r="CD99" s="52">
        <f>HLOOKUP(CD1,縣庫撥款收入明細表!CG:GC,5,FALSE)</f>
        <v>1300000</v>
      </c>
      <c r="CE99" s="52">
        <f>HLOOKUP(CE1,縣庫撥款收入明細表!CH:GD,5,FALSE)</f>
        <v>1300000</v>
      </c>
      <c r="CF99" s="52">
        <f>HLOOKUP(CF1,縣庫撥款收入明細表!CI:GE,5,FALSE)</f>
        <v>0</v>
      </c>
      <c r="CG99" s="52">
        <f>HLOOKUP(CG1,縣庫撥款收入明細表!CJ:GF,5,FALSE)</f>
        <v>0</v>
      </c>
      <c r="CH99" s="52">
        <f>HLOOKUP(CH1,縣庫撥款收入明細表!CK:GG,5,FALSE)</f>
        <v>700000</v>
      </c>
      <c r="CI99" s="52">
        <f>HLOOKUP(CI1,縣庫撥款收入明細表!CL:GH,5,FALSE)</f>
        <v>0</v>
      </c>
      <c r="CJ99" s="52">
        <f>HLOOKUP(CJ1,縣庫撥款收入明細表!CM:GI,5,FALSE)</f>
        <v>0</v>
      </c>
      <c r="CK99" s="52">
        <f>HLOOKUP(CK1,縣庫撥款收入明細表!CN:GJ,5,FALSE)</f>
        <v>1300000</v>
      </c>
      <c r="CL99" s="52">
        <f>HLOOKUP(CL1,縣庫撥款收入明細表!CO:GK,5,FALSE)</f>
        <v>1300000</v>
      </c>
      <c r="CM99" s="52">
        <f>HLOOKUP(CM1,縣庫撥款收入明細表!CP:GL,5,FALSE)</f>
        <v>0</v>
      </c>
      <c r="CN99" s="52">
        <f>HLOOKUP(CN1,縣庫撥款收入明細表!CQ:GM,5,FALSE)</f>
        <v>0</v>
      </c>
      <c r="CO99" s="52">
        <f>HLOOKUP(CO1,縣庫撥款收入明細表!CR:GN,5,FALSE)</f>
        <v>0</v>
      </c>
      <c r="CP99" s="52">
        <f>HLOOKUP(CP1,縣庫撥款收入明細表!CS:GO,5,FALSE)</f>
        <v>0</v>
      </c>
      <c r="CQ99" s="52">
        <f>HLOOKUP(CQ1,縣庫撥款收入明細表!CT:GP,5,FALSE)</f>
        <v>0</v>
      </c>
      <c r="CR99" s="52">
        <f>HLOOKUP(CR1,縣庫撥款收入明細表!CU:GQ,5,FALSE)</f>
        <v>700000</v>
      </c>
      <c r="CS99" s="52">
        <f>HLOOKUP(CS1,縣庫撥款收入明細表!CV:GR,5,FALSE)</f>
        <v>700000</v>
      </c>
      <c r="CT99" s="52">
        <f>HLOOKUP(CT1,縣庫撥款收入明細表!CW:GS,5,FALSE)</f>
        <v>0</v>
      </c>
      <c r="CU99" s="52">
        <f>HLOOKUP(CU1,縣庫撥款收入明細表!CX:GT,5,FALSE)</f>
        <v>1300000</v>
      </c>
      <c r="CV99" s="52">
        <f>HLOOKUP(CV1,縣庫撥款收入明細表!CY:GU,5,FALSE)</f>
        <v>0</v>
      </c>
      <c r="CW99" s="52">
        <f>HLOOKUP(CW1,縣庫撥款收入明細表!CZ:GV,5,FALSE)</f>
        <v>0</v>
      </c>
      <c r="CX99" s="52">
        <f>HLOOKUP(CX1,縣庫撥款收入明細表!DA:GW,5,FALSE)</f>
        <v>0</v>
      </c>
      <c r="CY99" s="52">
        <f>HLOOKUP(CY1,縣庫撥款收入明細表!DB:GX,5,FALSE)</f>
        <v>0</v>
      </c>
      <c r="CZ99" s="52">
        <f>HLOOKUP(CZ1,縣庫撥款收入明細表!DC:GY,5,FALSE)</f>
        <v>0</v>
      </c>
      <c r="DA99" s="52">
        <f>HLOOKUP(DA1,縣庫撥款收入明細表!DD:GZ,5,FALSE)</f>
        <v>0</v>
      </c>
    </row>
    <row r="100" spans="2:105" ht="33">
      <c r="B100" s="198" t="s">
        <v>412</v>
      </c>
      <c r="E100" s="52">
        <f>HLOOKUP(E1,縣庫撥款收入明細表!H:DD,6,FALSE)</f>
        <v>0</v>
      </c>
      <c r="F100" s="52" t="e">
        <f>HLOOKUP(F1,縣庫撥款收入明細表!J:DF,6,FALSE)</f>
        <v>#N/A</v>
      </c>
      <c r="G100" s="52">
        <f>HLOOKUP(G1,縣庫撥款收入明細表!J:DF,6,FALSE)</f>
        <v>0</v>
      </c>
      <c r="H100" s="52">
        <f>HLOOKUP(H1,縣庫撥款收入明細表!K:DG,6,FALSE)</f>
        <v>0</v>
      </c>
      <c r="I100" s="52">
        <f>HLOOKUP(I1,縣庫撥款收入明細表!L:DH,6,FALSE)</f>
        <v>1178000</v>
      </c>
      <c r="J100" s="52">
        <f>HLOOKUP(J1,縣庫撥款收入明細表!M:DI,6,FALSE)</f>
        <v>0</v>
      </c>
      <c r="K100" s="52">
        <f>HLOOKUP(K1,縣庫撥款收入明細表!N:DJ,6,FALSE)</f>
        <v>0</v>
      </c>
      <c r="L100" s="52">
        <f>HLOOKUP(L1,縣庫撥款收入明細表!O:DK,6,FALSE)</f>
        <v>0</v>
      </c>
      <c r="M100" s="52">
        <f>HLOOKUP(M1,縣庫撥款收入明細表!P:DL,6,FALSE)</f>
        <v>0</v>
      </c>
      <c r="N100" s="52">
        <f>HLOOKUP(N1,縣庫撥款收入明細表!Q:DM,6,FALSE)</f>
        <v>0</v>
      </c>
      <c r="O100" s="52">
        <f>HLOOKUP(O1,縣庫撥款收入明細表!R:DN,6,FALSE)</f>
        <v>0</v>
      </c>
      <c r="P100" s="52">
        <f>HLOOKUP(P1,縣庫撥款收入明細表!S:DO,6,FALSE)</f>
        <v>0</v>
      </c>
      <c r="Q100" s="52">
        <f>HLOOKUP(Q1,縣庫撥款收入明細表!T:DP,6,FALSE)</f>
        <v>0</v>
      </c>
      <c r="R100" s="52">
        <f>HLOOKUP(R1,縣庫撥款收入明細表!U:DQ,6,FALSE)</f>
        <v>0</v>
      </c>
      <c r="S100" s="52">
        <f>HLOOKUP(S1,縣庫撥款收入明細表!V:DR,6,FALSE)</f>
        <v>0</v>
      </c>
      <c r="T100" s="52">
        <f>HLOOKUP(T1,縣庫撥款收入明細表!W:DS,6,FALSE)</f>
        <v>0</v>
      </c>
      <c r="U100" s="52">
        <f>HLOOKUP(U1,縣庫撥款收入明細表!X:DT,6,FALSE)</f>
        <v>0</v>
      </c>
      <c r="V100" s="52">
        <f>HLOOKUP(V1,縣庫撥款收入明細表!Y:DU,6,FALSE)</f>
        <v>0</v>
      </c>
      <c r="W100" s="52">
        <f>HLOOKUP(W1,縣庫撥款收入明細表!Z:DV,6,FALSE)</f>
        <v>0</v>
      </c>
      <c r="X100" s="52">
        <f>HLOOKUP(X1,縣庫撥款收入明細表!AA:DW,6,FALSE)</f>
        <v>0</v>
      </c>
      <c r="Y100" s="52">
        <f>HLOOKUP(Y1,縣庫撥款收入明細表!AB:DX,6,FALSE)</f>
        <v>0</v>
      </c>
      <c r="Z100" s="52">
        <f>HLOOKUP(Z1,縣庫撥款收入明細表!AC:DY,6,FALSE)</f>
        <v>0</v>
      </c>
      <c r="AA100" s="52">
        <f>HLOOKUP(AA1,縣庫撥款收入明細表!AD:DZ,6,FALSE)</f>
        <v>0</v>
      </c>
      <c r="AB100" s="52">
        <f>HLOOKUP(AB1,縣庫撥款收入明細表!AE:EA,6,FALSE)</f>
        <v>0</v>
      </c>
      <c r="AC100" s="52">
        <f>HLOOKUP(AC1,縣庫撥款收入明細表!AF:EB,6,FALSE)</f>
        <v>0</v>
      </c>
      <c r="AD100" s="52">
        <f>HLOOKUP(AD1,縣庫撥款收入明細表!AG:EC,6,FALSE)</f>
        <v>0</v>
      </c>
      <c r="AE100" s="52">
        <f>HLOOKUP(AE1,縣庫撥款收入明細表!AH:ED,6,FALSE)</f>
        <v>0</v>
      </c>
      <c r="AF100" s="52">
        <f>HLOOKUP(AF1,縣庫撥款收入明細表!AI:EE,6,FALSE)</f>
        <v>0</v>
      </c>
      <c r="AG100" s="52">
        <f>HLOOKUP(AG1,縣庫撥款收入明細表!AJ:EF,6,FALSE)</f>
        <v>0</v>
      </c>
      <c r="AH100" s="52">
        <f>HLOOKUP(AH1,縣庫撥款收入明細表!AK:EG,6,FALSE)</f>
        <v>0</v>
      </c>
      <c r="AI100" s="52">
        <f>HLOOKUP(AI1,縣庫撥款收入明細表!AL:EH,6,FALSE)</f>
        <v>0</v>
      </c>
      <c r="AJ100" s="52">
        <f>HLOOKUP(AJ1,縣庫撥款收入明細表!AM:EI,6,FALSE)</f>
        <v>0</v>
      </c>
      <c r="AK100" s="52">
        <f>HLOOKUP(AK1,縣庫撥款收入明細表!AN:EJ,6,FALSE)</f>
        <v>0</v>
      </c>
      <c r="AL100" s="52">
        <f>HLOOKUP(AL1,縣庫撥款收入明細表!AO:EK,6,FALSE)</f>
        <v>0</v>
      </c>
      <c r="AM100" s="52">
        <f>HLOOKUP(AM1,縣庫撥款收入明細表!AP:EL,6,FALSE)</f>
        <v>0</v>
      </c>
      <c r="AN100" s="52">
        <f>HLOOKUP(AN1,縣庫撥款收入明細表!AQ:EM,6,FALSE)</f>
        <v>0</v>
      </c>
      <c r="AO100" s="52">
        <f>HLOOKUP(AO1,縣庫撥款收入明細表!AR:EN,6,FALSE)</f>
        <v>0</v>
      </c>
      <c r="AP100" s="52">
        <f>HLOOKUP(AP1,縣庫撥款收入明細表!AS:EO,6,FALSE)</f>
        <v>0</v>
      </c>
      <c r="AQ100" s="52">
        <f>HLOOKUP(AQ1,縣庫撥款收入明細表!AT:EP,6,FALSE)</f>
        <v>0</v>
      </c>
      <c r="AR100" s="52">
        <f>HLOOKUP(AR1,縣庫撥款收入明細表!AU:EQ,6,FALSE)</f>
        <v>0</v>
      </c>
      <c r="AS100" s="52">
        <f>HLOOKUP(AS1,縣庫撥款收入明細表!AV:ER,6,FALSE)</f>
        <v>0</v>
      </c>
      <c r="AT100" s="52">
        <f>HLOOKUP(AT1,縣庫撥款收入明細表!AW:ES,6,FALSE)</f>
        <v>0</v>
      </c>
      <c r="AU100" s="52">
        <f>HLOOKUP(AU1,縣庫撥款收入明細表!AX:ET,6,FALSE)</f>
        <v>0</v>
      </c>
      <c r="AV100" s="52">
        <f>HLOOKUP(AV1,縣庫撥款收入明細表!AY:EU,6,FALSE)</f>
        <v>0</v>
      </c>
      <c r="AW100" s="52">
        <f>HLOOKUP(AW1,縣庫撥款收入明細表!AZ:EV,6,FALSE)</f>
        <v>0</v>
      </c>
      <c r="AX100" s="52">
        <f>HLOOKUP(AX1,縣庫撥款收入明細表!BA:EW,6,FALSE)</f>
        <v>0</v>
      </c>
      <c r="AY100" s="52">
        <f>HLOOKUP(AY1,縣庫撥款收入明細表!BB:EX,6,FALSE)</f>
        <v>0</v>
      </c>
      <c r="AZ100" s="52">
        <f>HLOOKUP(AZ1,縣庫撥款收入明細表!BC:EY,6,FALSE)</f>
        <v>0</v>
      </c>
      <c r="BA100" s="52">
        <f>HLOOKUP(BA1,縣庫撥款收入明細表!BD:EZ,6,FALSE)</f>
        <v>0</v>
      </c>
      <c r="BB100" s="52">
        <f>HLOOKUP(BB1,縣庫撥款收入明細表!BE:FA,6,FALSE)</f>
        <v>0</v>
      </c>
      <c r="BC100" s="52">
        <f>HLOOKUP(BC1,縣庫撥款收入明細表!BF:FB,6,FALSE)</f>
        <v>0</v>
      </c>
      <c r="BD100" s="52">
        <f>HLOOKUP(BD1,縣庫撥款收入明細表!BG:FC,6,FALSE)</f>
        <v>0</v>
      </c>
      <c r="BE100" s="52">
        <f>HLOOKUP(BE1,縣庫撥款收入明細表!BH:FD,6,FALSE)</f>
        <v>0</v>
      </c>
      <c r="BF100" s="52">
        <f>HLOOKUP(BF1,縣庫撥款收入明細表!BI:FE,6,FALSE)</f>
        <v>0</v>
      </c>
      <c r="BG100" s="52">
        <f>HLOOKUP(BG1,縣庫撥款收入明細表!BJ:FF,6,FALSE)</f>
        <v>0</v>
      </c>
      <c r="BH100" s="52">
        <f>HLOOKUP(BH1,縣庫撥款收入明細表!BK:FG,6,FALSE)</f>
        <v>0</v>
      </c>
      <c r="BI100" s="52">
        <f>HLOOKUP(BI1,縣庫撥款收入明細表!BL:FH,6,FALSE)</f>
        <v>0</v>
      </c>
      <c r="BJ100" s="52">
        <f>HLOOKUP(BJ1,縣庫撥款收入明細表!BM:FI,6,FALSE)</f>
        <v>0</v>
      </c>
      <c r="BK100" s="52">
        <f>HLOOKUP(BK1,縣庫撥款收入明細表!BN:FJ,6,FALSE)</f>
        <v>0</v>
      </c>
      <c r="BL100" s="52">
        <f>HLOOKUP(BL1,縣庫撥款收入明細表!BO:FK,6,FALSE)</f>
        <v>0</v>
      </c>
      <c r="BM100" s="52">
        <f>HLOOKUP(BM1,縣庫撥款收入明細表!BP:FL,6,FALSE)</f>
        <v>0</v>
      </c>
      <c r="BN100" s="52">
        <f>HLOOKUP(BN1,縣庫撥款收入明細表!BQ:FM,6,FALSE)</f>
        <v>0</v>
      </c>
      <c r="BO100" s="52">
        <f>HLOOKUP(BO1,縣庫撥款收入明細表!BR:FN,6,FALSE)</f>
        <v>0</v>
      </c>
      <c r="BP100" s="52">
        <f>HLOOKUP(BP1,縣庫撥款收入明細表!BS:FO,6,FALSE)</f>
        <v>0</v>
      </c>
      <c r="BQ100" s="52">
        <f>HLOOKUP(BQ1,縣庫撥款收入明細表!BT:FP,6,FALSE)</f>
        <v>0</v>
      </c>
      <c r="BR100" s="52">
        <f>HLOOKUP(BR1,縣庫撥款收入明細表!BU:FQ,6,FALSE)</f>
        <v>0</v>
      </c>
      <c r="BS100" s="52">
        <f>HLOOKUP(BS1,縣庫撥款收入明細表!BV:FR,6,FALSE)</f>
        <v>0</v>
      </c>
      <c r="BT100" s="52">
        <f>HLOOKUP(BT1,縣庫撥款收入明細表!BW:FS,6,FALSE)</f>
        <v>0</v>
      </c>
      <c r="BU100" s="52">
        <f>HLOOKUP(BU1,縣庫撥款收入明細表!BX:FT,6,FALSE)</f>
        <v>0</v>
      </c>
      <c r="BV100" s="52">
        <f>HLOOKUP(BV1,縣庫撥款收入明細表!BY:FU,6,FALSE)</f>
        <v>0</v>
      </c>
      <c r="BW100" s="52">
        <f>HLOOKUP(BW1,縣庫撥款收入明細表!BZ:FV,6,FALSE)</f>
        <v>0</v>
      </c>
      <c r="BX100" s="52">
        <f>HLOOKUP(BX1,縣庫撥款收入明細表!CA:FW,6,FALSE)</f>
        <v>0</v>
      </c>
      <c r="BY100" s="52">
        <f>HLOOKUP(BY1,縣庫撥款收入明細表!CB:FX,6,FALSE)</f>
        <v>0</v>
      </c>
      <c r="BZ100" s="52">
        <f>HLOOKUP(BZ1,縣庫撥款收入明細表!CC:FY,6,FALSE)</f>
        <v>0</v>
      </c>
      <c r="CA100" s="52">
        <f>HLOOKUP(CA1,縣庫撥款收入明細表!CD:FZ,6,FALSE)</f>
        <v>0</v>
      </c>
      <c r="CB100" s="52">
        <f>HLOOKUP(CB1,縣庫撥款收入明細表!CE:GA,6,FALSE)</f>
        <v>0</v>
      </c>
      <c r="CC100" s="52">
        <f>HLOOKUP(CC1,縣庫撥款收入明細表!CF:GB,6,FALSE)</f>
        <v>0</v>
      </c>
      <c r="CD100" s="52">
        <f>HLOOKUP(CD1,縣庫撥款收入明細表!CG:GC,6,FALSE)</f>
        <v>0</v>
      </c>
      <c r="CE100" s="52">
        <f>HLOOKUP(CE1,縣庫撥款收入明細表!CH:GD,6,FALSE)</f>
        <v>0</v>
      </c>
      <c r="CF100" s="52">
        <f>HLOOKUP(CF1,縣庫撥款收入明細表!CI:GE,6,FALSE)</f>
        <v>0</v>
      </c>
      <c r="CG100" s="52">
        <f>HLOOKUP(CG1,縣庫撥款收入明細表!CJ:GF,6,FALSE)</f>
        <v>0</v>
      </c>
      <c r="CH100" s="52">
        <f>HLOOKUP(CH1,縣庫撥款收入明細表!CK:GG,6,FALSE)</f>
        <v>0</v>
      </c>
      <c r="CI100" s="52">
        <f>HLOOKUP(CI1,縣庫撥款收入明細表!CL:GH,6,FALSE)</f>
        <v>0</v>
      </c>
      <c r="CJ100" s="52">
        <f>HLOOKUP(CJ1,縣庫撥款收入明細表!CM:GI,6,FALSE)</f>
        <v>0</v>
      </c>
      <c r="CK100" s="52">
        <f>HLOOKUP(CK1,縣庫撥款收入明細表!CN:GJ,6,FALSE)</f>
        <v>0</v>
      </c>
      <c r="CL100" s="52">
        <f>HLOOKUP(CL1,縣庫撥款收入明細表!CO:GK,6,FALSE)</f>
        <v>0</v>
      </c>
      <c r="CM100" s="52">
        <f>HLOOKUP(CM1,縣庫撥款收入明細表!CP:GL,6,FALSE)</f>
        <v>0</v>
      </c>
      <c r="CN100" s="52">
        <f>HLOOKUP(CN1,縣庫撥款收入明細表!CQ:GM,6,FALSE)</f>
        <v>0</v>
      </c>
      <c r="CO100" s="52">
        <f>HLOOKUP(CO1,縣庫撥款收入明細表!CR:GN,6,FALSE)</f>
        <v>0</v>
      </c>
      <c r="CP100" s="52">
        <f>HLOOKUP(CP1,縣庫撥款收入明細表!CS:GO,6,FALSE)</f>
        <v>0</v>
      </c>
      <c r="CQ100" s="52">
        <f>HLOOKUP(CQ1,縣庫撥款收入明細表!CT:GP,6,FALSE)</f>
        <v>0</v>
      </c>
      <c r="CR100" s="52">
        <f>HLOOKUP(CR1,縣庫撥款收入明細表!CU:GQ,6,FALSE)</f>
        <v>0</v>
      </c>
      <c r="CS100" s="52">
        <f>HLOOKUP(CS1,縣庫撥款收入明細表!CV:GR,6,FALSE)</f>
        <v>0</v>
      </c>
      <c r="CT100" s="52">
        <f>HLOOKUP(CT1,縣庫撥款收入明細表!CW:GS,6,FALSE)</f>
        <v>0</v>
      </c>
      <c r="CU100" s="52">
        <f>HLOOKUP(CU1,縣庫撥款收入明細表!CX:GT,6,FALSE)</f>
        <v>0</v>
      </c>
      <c r="CV100" s="52">
        <f>HLOOKUP(CV1,縣庫撥款收入明細表!CY:GU,6,FALSE)</f>
        <v>0</v>
      </c>
      <c r="CW100" s="52">
        <f>HLOOKUP(CW1,縣庫撥款收入明細表!CZ:GV,6,FALSE)</f>
        <v>0</v>
      </c>
      <c r="CX100" s="52">
        <f>HLOOKUP(CX1,縣庫撥款收入明細表!DA:GW,6,FALSE)</f>
        <v>0</v>
      </c>
      <c r="CY100" s="52">
        <f>HLOOKUP(CY1,縣庫撥款收入明細表!DB:GX,6,FALSE)</f>
        <v>0</v>
      </c>
      <c r="CZ100" s="52">
        <f>HLOOKUP(CZ1,縣庫撥款收入明細表!DC:GY,6,FALSE)</f>
        <v>0</v>
      </c>
      <c r="DA100" s="52">
        <f>HLOOKUP(DA1,縣庫撥款收入明細表!DD:GZ,6,FALSE)</f>
        <v>0</v>
      </c>
    </row>
    <row r="101" spans="2:105" ht="33">
      <c r="B101" s="198" t="s">
        <v>413</v>
      </c>
      <c r="E101" s="52">
        <f>HLOOKUP(E1,縣庫撥款收入明細表!H:DD,15,FALSE)</f>
        <v>1299000</v>
      </c>
      <c r="F101" s="52" t="e">
        <f>HLOOKUP(F1,縣庫撥款收入明細表!J:DF,15,FALSE)</f>
        <v>#N/A</v>
      </c>
      <c r="G101" s="52">
        <f>HLOOKUP(G1,縣庫撥款收入明細表!J:DF,15,FALSE)</f>
        <v>1204000</v>
      </c>
      <c r="H101" s="52">
        <f>HLOOKUP(H1,縣庫撥款收入明細表!K:DG,15,FALSE)</f>
        <v>1533000</v>
      </c>
      <c r="I101" s="52">
        <f>HLOOKUP(I1,縣庫撥款收入明細表!L:DH,15,FALSE)</f>
        <v>0</v>
      </c>
      <c r="J101" s="52">
        <f>HLOOKUP(J1,縣庫撥款收入明細表!M:DI,15,FALSE)</f>
        <v>1383000</v>
      </c>
      <c r="K101" s="52">
        <f>HLOOKUP(K1,縣庫撥款收入明細表!N:DJ,15,FALSE)</f>
        <v>0</v>
      </c>
      <c r="L101" s="52">
        <f>HLOOKUP(L1,縣庫撥款收入明細表!O:DK,15,FALSE)</f>
        <v>1501000</v>
      </c>
      <c r="M101" s="52">
        <f>HLOOKUP(M1,縣庫撥款收入明細表!P:DL,15,FALSE)</f>
        <v>2081000</v>
      </c>
      <c r="N101" s="52">
        <f>HLOOKUP(N1,縣庫撥款收入明細表!Q:DM,15,FALSE)</f>
        <v>1383000</v>
      </c>
      <c r="O101" s="52">
        <f>HLOOKUP(O1,縣庫撥款收入明細表!R:DN,15,FALSE)</f>
        <v>2081000</v>
      </c>
      <c r="P101" s="52">
        <f>HLOOKUP(P1,縣庫撥款收入明細表!S:DO,15,FALSE)</f>
        <v>274000</v>
      </c>
      <c r="Q101" s="52">
        <f>HLOOKUP(Q1,縣庫撥款收入明細表!T:DP,15,FALSE)</f>
        <v>797000</v>
      </c>
      <c r="R101" s="52">
        <f>HLOOKUP(R1,縣庫撥款收入明細表!U:DQ,15,FALSE)</f>
        <v>381000</v>
      </c>
      <c r="S101" s="52">
        <f>HLOOKUP(S1,縣庫撥款收入明細表!V:DR,15,FALSE)</f>
        <v>242000</v>
      </c>
      <c r="T101" s="52">
        <f>HLOOKUP(T1,縣庫撥款收入明細表!W:DS,15,FALSE)</f>
        <v>0</v>
      </c>
      <c r="U101" s="52">
        <f>HLOOKUP(U1,縣庫撥款收入明細表!X:DT,15,FALSE)</f>
        <v>381000</v>
      </c>
      <c r="V101" s="52">
        <f>HLOOKUP(V1,縣庫撥款收入明細表!Y:DU,15,FALSE)</f>
        <v>822000</v>
      </c>
      <c r="W101" s="52">
        <f>HLOOKUP(W1,縣庫撥款收入明細表!Z:DV,15,FALSE)</f>
        <v>381000</v>
      </c>
      <c r="X101" s="52">
        <f>HLOOKUP(X1,縣庫撥款收入明細表!AA:DW,15,FALSE)</f>
        <v>951000</v>
      </c>
      <c r="Y101" s="52">
        <f>HLOOKUP(Y1,縣庫撥款收入明細表!AB:DX,15,FALSE)</f>
        <v>1383000</v>
      </c>
      <c r="Z101" s="52">
        <f>HLOOKUP(Z1,縣庫撥款收入明細表!AC:DY,15,FALSE)</f>
        <v>801000</v>
      </c>
      <c r="AA101" s="52">
        <f>HLOOKUP(AA1,縣庫撥款收入明細表!AD:DZ,15,FALSE)</f>
        <v>2103000</v>
      </c>
      <c r="AB101" s="52">
        <f>HLOOKUP(AB1,縣庫撥款收入明細表!AE:EA,15,FALSE)</f>
        <v>1511000</v>
      </c>
      <c r="AC101" s="52">
        <f>HLOOKUP(AC1,縣庫撥款收入明細表!AF:EB,15,FALSE)</f>
        <v>0</v>
      </c>
      <c r="AD101" s="52">
        <f>HLOOKUP(AD1,縣庫撥款收入明細表!AG:EC,15,FALSE)</f>
        <v>801000</v>
      </c>
      <c r="AE101" s="52">
        <f>HLOOKUP(AE1,縣庫撥款收入明細表!AH:ED,15,FALSE)</f>
        <v>0</v>
      </c>
      <c r="AF101" s="52">
        <f>HLOOKUP(AF1,縣庫撥款收入明細表!AI:EE,15,FALSE)</f>
        <v>812000</v>
      </c>
      <c r="AG101" s="52">
        <f>HLOOKUP(AG1,縣庫撥款收入明細表!AJ:EF,15,FALSE)</f>
        <v>812000</v>
      </c>
      <c r="AH101" s="52">
        <f>HLOOKUP(AH1,縣庫撥款收入明細表!AK:EG,15,FALSE)</f>
        <v>0</v>
      </c>
      <c r="AI101" s="52">
        <f>HLOOKUP(AI1,縣庫撥款收入明細表!AL:EH,15,FALSE)</f>
        <v>801000</v>
      </c>
      <c r="AJ101" s="52">
        <f>HLOOKUP(AJ1,縣庫撥款收入明細表!AM:EI,15,FALSE)</f>
        <v>0</v>
      </c>
      <c r="AK101" s="52">
        <f>HLOOKUP(AK1,縣庫撥款收入明細表!AN:EJ,15,FALSE)</f>
        <v>801000</v>
      </c>
      <c r="AL101" s="52">
        <f>HLOOKUP(AL1,縣庫撥款收入明細表!AO:EK,15,FALSE)</f>
        <v>812000</v>
      </c>
      <c r="AM101" s="52">
        <f>HLOOKUP(AM1,縣庫撥款收入明細表!AP:EL,15,FALSE)</f>
        <v>812000</v>
      </c>
      <c r="AN101" s="52">
        <f>HLOOKUP(AN1,縣庫撥款收入明細表!AQ:EM,15,FALSE)</f>
        <v>801000</v>
      </c>
      <c r="AO101" s="52">
        <f>HLOOKUP(AO1,縣庫撥款收入明細表!AR:EN,15,FALSE)</f>
        <v>0</v>
      </c>
      <c r="AP101" s="52">
        <f>HLOOKUP(AP1,縣庫撥款收入明細表!AS:EO,15,FALSE)</f>
        <v>0</v>
      </c>
      <c r="AQ101" s="52">
        <f>HLOOKUP(AQ1,縣庫撥款收入明細表!AT:EP,15,FALSE)</f>
        <v>812000</v>
      </c>
      <c r="AR101" s="52">
        <f>HLOOKUP(AR1,縣庫撥款收入明細表!AU:EQ,15,FALSE)</f>
        <v>812000</v>
      </c>
      <c r="AS101" s="52">
        <f>HLOOKUP(AS1,縣庫撥款收入明細表!AV:ER,15,FALSE)</f>
        <v>1393000</v>
      </c>
      <c r="AT101" s="52">
        <f>HLOOKUP(AT1,縣庫撥款收入明細表!AW:ES,15,FALSE)</f>
        <v>812000</v>
      </c>
      <c r="AU101" s="52">
        <f>HLOOKUP(AU1,縣庫撥款收入明細表!AX:ET,15,FALSE)</f>
        <v>812000</v>
      </c>
      <c r="AV101" s="52">
        <f>HLOOKUP(AV1,縣庫撥款收入明細表!AY:EU,15,FALSE)</f>
        <v>0</v>
      </c>
      <c r="AW101" s="52">
        <f>HLOOKUP(AW1,縣庫撥款收入明細表!AZ:EV,15,FALSE)</f>
        <v>0</v>
      </c>
      <c r="AX101" s="52">
        <f>HLOOKUP(AX1,縣庫撥款收入明細表!BA:EW,15,FALSE)</f>
        <v>801000</v>
      </c>
      <c r="AY101" s="52">
        <f>HLOOKUP(AY1,縣庫撥款收入明細表!BB:EX,15,FALSE)</f>
        <v>812000</v>
      </c>
      <c r="AZ101" s="52">
        <f>HLOOKUP(AZ1,縣庫撥款收入明細表!BC:EY,15,FALSE)</f>
        <v>812000</v>
      </c>
      <c r="BA101" s="52">
        <f>HLOOKUP(BA1,縣庫撥款收入明細表!BD:EZ,15,FALSE)</f>
        <v>812000</v>
      </c>
      <c r="BB101" s="52">
        <f>HLOOKUP(BB1,縣庫撥款收入明細表!BE:FA,15,FALSE)</f>
        <v>0</v>
      </c>
      <c r="BC101" s="52">
        <f>HLOOKUP(BC1,縣庫撥款收入明細表!BF:FB,15,FALSE)</f>
        <v>801000</v>
      </c>
      <c r="BD101" s="52">
        <f>HLOOKUP(BD1,縣庫撥款收入明細表!BG:FC,15,FALSE)</f>
        <v>801000</v>
      </c>
      <c r="BE101" s="52">
        <f>HLOOKUP(BE1,縣庫撥款收入明細表!BH:FD,15,FALSE)</f>
        <v>930000</v>
      </c>
      <c r="BF101" s="52">
        <f>HLOOKUP(BF1,縣庫撥款收入明細表!BI:FE,15,FALSE)</f>
        <v>812000</v>
      </c>
      <c r="BG101" s="52">
        <f>HLOOKUP(BG1,縣庫撥款收入明細表!BJ:FF,15,FALSE)</f>
        <v>801000</v>
      </c>
      <c r="BH101" s="52">
        <f>HLOOKUP(BH1,縣庫撥款收入明細表!BK:FG,15,FALSE)</f>
        <v>0</v>
      </c>
      <c r="BI101" s="52">
        <f>HLOOKUP(BI1,縣庫撥款收入明細表!BL:FH,15,FALSE)</f>
        <v>812000</v>
      </c>
      <c r="BJ101" s="52">
        <f>HLOOKUP(BJ1,縣庫撥款收入明細表!BM:FI,15,FALSE)</f>
        <v>812000</v>
      </c>
      <c r="BK101" s="52">
        <f>HLOOKUP(BK1,縣庫撥款收入明細表!BN:FJ,15,FALSE)</f>
        <v>0</v>
      </c>
      <c r="BL101" s="52">
        <f>HLOOKUP(BL1,縣庫撥款收入明細表!BO:FK,15,FALSE)</f>
        <v>1533000</v>
      </c>
      <c r="BM101" s="52">
        <f>HLOOKUP(BM1,縣庫撥款收入明細表!BP:FL,15,FALSE)</f>
        <v>1383000</v>
      </c>
      <c r="BN101" s="52">
        <f>HLOOKUP(BN1,縣庫撥款收入明細表!BQ:FM,15,FALSE)</f>
        <v>812000</v>
      </c>
      <c r="BO101" s="52">
        <f>HLOOKUP(BO1,縣庫撥款收入明細表!BR:FN,15,FALSE)</f>
        <v>812000</v>
      </c>
      <c r="BP101" s="52">
        <f>HLOOKUP(BP1,縣庫撥款收入明細表!BS:FO,15,FALSE)</f>
        <v>812000</v>
      </c>
      <c r="BQ101" s="52">
        <f>HLOOKUP(BQ1,縣庫撥款收入明細表!BT:FP,15,FALSE)</f>
        <v>812000</v>
      </c>
      <c r="BR101" s="52">
        <f>HLOOKUP(BR1,縣庫撥款收入明細表!BU:FQ,15,FALSE)</f>
        <v>0</v>
      </c>
      <c r="BS101" s="52">
        <f>HLOOKUP(BS1,縣庫撥款收入明細表!BV:FR,15,FALSE)</f>
        <v>801000</v>
      </c>
      <c r="BT101" s="52">
        <f>HLOOKUP(BT1,縣庫撥款收入明細表!BW:FS,15,FALSE)</f>
        <v>801000</v>
      </c>
      <c r="BU101" s="52">
        <f>HLOOKUP(BU1,縣庫撥款收入明細表!BX:FT,15,FALSE)</f>
        <v>812000</v>
      </c>
      <c r="BV101" s="52">
        <f>HLOOKUP(BV1,縣庫撥款收入明細表!BY:FU,15,FALSE)</f>
        <v>242000</v>
      </c>
      <c r="BW101" s="52">
        <f>HLOOKUP(BW1,縣庫撥款收入明細表!BZ:FV,15,FALSE)</f>
        <v>231000</v>
      </c>
      <c r="BX101" s="52">
        <f>HLOOKUP(BX1,縣庫撥款收入明細表!CA:FW,15,FALSE)</f>
        <v>0</v>
      </c>
      <c r="BY101" s="52">
        <f>HLOOKUP(BY1,縣庫撥款收入明細表!CB:FX,15,FALSE)</f>
        <v>242000</v>
      </c>
      <c r="BZ101" s="52">
        <f>HLOOKUP(BZ1,縣庫撥款收入明細表!CC:FY,15,FALSE)</f>
        <v>242000</v>
      </c>
      <c r="CA101" s="52">
        <f>HLOOKUP(CA1,縣庫撥款收入明細表!CD:FZ,15,FALSE)</f>
        <v>812000</v>
      </c>
      <c r="CB101" s="52">
        <f>HLOOKUP(CB1,縣庫撥款收入明細表!CE:GA,15,FALSE)</f>
        <v>0</v>
      </c>
      <c r="CC101" s="52">
        <f>HLOOKUP(CC1,縣庫撥款收入明細表!CF:GB,15,FALSE)</f>
        <v>242000</v>
      </c>
      <c r="CD101" s="52">
        <f>HLOOKUP(CD1,縣庫撥款收入明細表!CG:GC,15,FALSE)</f>
        <v>242000</v>
      </c>
      <c r="CE101" s="52">
        <f>HLOOKUP(CE1,縣庫撥款收入明細表!CH:GD,15,FALSE)</f>
        <v>242000</v>
      </c>
      <c r="CF101" s="52">
        <f>HLOOKUP(CF1,縣庫撥款收入明細表!CI:GE,15,FALSE)</f>
        <v>231000</v>
      </c>
      <c r="CG101" s="52">
        <f>HLOOKUP(CG1,縣庫撥款收入明細表!CJ:GF,15,FALSE)</f>
        <v>0</v>
      </c>
      <c r="CH101" s="52">
        <f>HLOOKUP(CH1,縣庫撥款收入明細表!CK:GG,15,FALSE)</f>
        <v>231000</v>
      </c>
      <c r="CI101" s="52">
        <f>HLOOKUP(CI1,縣庫撥款收入明細表!CL:GH,15,FALSE)</f>
        <v>0</v>
      </c>
      <c r="CJ101" s="52">
        <f>HLOOKUP(CJ1,縣庫撥款收入明細表!CM:GI,15,FALSE)</f>
        <v>0</v>
      </c>
      <c r="CK101" s="52">
        <f>HLOOKUP(CK1,縣庫撥款收入明細表!CN:GJ,15,FALSE)</f>
        <v>242000</v>
      </c>
      <c r="CL101" s="52">
        <f>HLOOKUP(CL1,縣庫撥款收入明細表!CO:GK,15,FALSE)</f>
        <v>242000</v>
      </c>
      <c r="CM101" s="52">
        <f>HLOOKUP(CM1,縣庫撥款收入明細表!CP:GL,15,FALSE)</f>
        <v>0</v>
      </c>
      <c r="CN101" s="52">
        <f>HLOOKUP(CN1,縣庫撥款收入明細表!CQ:GM,15,FALSE)</f>
        <v>812000</v>
      </c>
      <c r="CO101" s="52">
        <f>HLOOKUP(CO1,縣庫撥款收入明細表!CR:GN,15,FALSE)</f>
        <v>812000</v>
      </c>
      <c r="CP101" s="52">
        <f>HLOOKUP(CP1,縣庫撥款收入明細表!CS:GO,15,FALSE)</f>
        <v>812000</v>
      </c>
      <c r="CQ101" s="52">
        <f>HLOOKUP(CQ1,縣庫撥款收入明細表!CT:GP,15,FALSE)</f>
        <v>0</v>
      </c>
      <c r="CR101" s="52">
        <f>HLOOKUP(CR1,縣庫撥款收入明細表!CU:GQ,15,FALSE)</f>
        <v>231000</v>
      </c>
      <c r="CS101" s="52">
        <f>HLOOKUP(CS1,縣庫撥款收入明細表!CV:GR,15,FALSE)</f>
        <v>231000</v>
      </c>
      <c r="CT101" s="52">
        <f>HLOOKUP(CT1,縣庫撥款收入明細表!CW:GS,15,FALSE)</f>
        <v>812000</v>
      </c>
      <c r="CU101" s="52">
        <f>HLOOKUP(CU1,縣庫撥款收入明細表!CX:GT,15,FALSE)</f>
        <v>242000</v>
      </c>
      <c r="CV101" s="52">
        <f>HLOOKUP(CV1,縣庫撥款收入明細表!CY:GU,15,FALSE)</f>
        <v>0</v>
      </c>
      <c r="CW101" s="52">
        <f>HLOOKUP(CW1,縣庫撥款收入明細表!CZ:GV,15,FALSE)</f>
        <v>0</v>
      </c>
      <c r="CX101" s="52">
        <f>HLOOKUP(CX1,縣庫撥款收入明細表!DA:GW,15,FALSE)</f>
        <v>0</v>
      </c>
      <c r="CY101" s="52">
        <f>HLOOKUP(CY1,縣庫撥款收入明細表!DB:GX,15,FALSE)</f>
        <v>0</v>
      </c>
      <c r="CZ101" s="52">
        <f>HLOOKUP(CZ1,縣庫撥款收入明細表!DC:GY,15,FALSE)</f>
        <v>1171000</v>
      </c>
      <c r="DA101" s="52">
        <f>HLOOKUP(DA1,縣庫撥款收入明細表!DD:GZ,15,FALSE)</f>
        <v>0</v>
      </c>
    </row>
    <row r="102" spans="2:105" ht="33">
      <c r="B102" s="197" t="s">
        <v>414</v>
      </c>
      <c r="E102" s="52">
        <f>HLOOKUP(E1,縣庫撥款收入明細表!H:DD,16,FALSE)</f>
        <v>228000</v>
      </c>
      <c r="F102" s="52" t="e">
        <f>HLOOKUP(F1,縣庫撥款收入明細表!J:DF,16,FALSE)</f>
        <v>#N/A</v>
      </c>
      <c r="G102" s="52">
        <f>HLOOKUP(G1,縣庫撥款收入明細表!J:DF,16,FALSE)</f>
        <v>324000</v>
      </c>
      <c r="H102" s="52">
        <f>HLOOKUP(H1,縣庫撥款收入明細表!K:DG,16,FALSE)</f>
        <v>311000</v>
      </c>
      <c r="I102" s="52">
        <f>HLOOKUP(I1,縣庫撥款收入明細表!L:DH,16,FALSE)</f>
        <v>468000</v>
      </c>
      <c r="J102" s="52">
        <f>HLOOKUP(J1,縣庫撥款收入明細表!M:DI,16,FALSE)</f>
        <v>84000</v>
      </c>
      <c r="K102" s="52">
        <f>HLOOKUP(K1,縣庫撥款收入明細表!N:DJ,16,FALSE)</f>
        <v>72000</v>
      </c>
      <c r="L102" s="52">
        <f>HLOOKUP(L1,縣庫撥款收入明細表!O:DK,16,FALSE)</f>
        <v>228000</v>
      </c>
      <c r="M102" s="52">
        <f>HLOOKUP(M1,縣庫撥款收入明細表!P:DL,16,FALSE)</f>
        <v>252000</v>
      </c>
      <c r="N102" s="52">
        <f>HLOOKUP(N1,縣庫撥款收入明細表!Q:DM,16,FALSE)</f>
        <v>84000</v>
      </c>
      <c r="O102" s="52">
        <f>HLOOKUP(O1,縣庫撥款收入明細表!R:DN,16,FALSE)</f>
        <v>324000</v>
      </c>
      <c r="P102" s="52">
        <f>HLOOKUP(P1,縣庫撥款收入明細表!S:DO,16,FALSE)</f>
        <v>84000</v>
      </c>
      <c r="Q102" s="52">
        <f>HLOOKUP(Q1,縣庫撥款收入明細表!T:DP,16,FALSE)</f>
        <v>287000</v>
      </c>
      <c r="R102" s="52">
        <f>HLOOKUP(R1,縣庫撥款收入明細表!U:DQ,16,FALSE)</f>
        <v>310000</v>
      </c>
      <c r="S102" s="52">
        <f>HLOOKUP(S1,縣庫撥款收入明細表!V:DR,16,FALSE)</f>
        <v>96000</v>
      </c>
      <c r="T102" s="52">
        <f>HLOOKUP(T1,縣庫撥款收入明細表!W:DS,16,FALSE)</f>
        <v>72000</v>
      </c>
      <c r="U102" s="52">
        <f>HLOOKUP(U1,縣庫撥款收入明細表!X:DT,16,FALSE)</f>
        <v>168000</v>
      </c>
      <c r="V102" s="52">
        <f>HLOOKUP(V1,縣庫撥款收入明細表!Y:DU,16,FALSE)</f>
        <v>582000</v>
      </c>
      <c r="W102" s="52">
        <f>HLOOKUP(W1,縣庫撥款收入明細表!Z:DV,16,FALSE)</f>
        <v>420000</v>
      </c>
      <c r="X102" s="52">
        <f>HLOOKUP(X1,縣庫撥款收入明細表!AA:DW,16,FALSE)</f>
        <v>84000</v>
      </c>
      <c r="Y102" s="52">
        <f>HLOOKUP(Y1,縣庫撥款收入明細表!AB:DX,16,FALSE)</f>
        <v>240000</v>
      </c>
      <c r="Z102" s="52">
        <f>HLOOKUP(Z1,縣庫撥款收入明細表!AC:DY,16,FALSE)</f>
        <v>120000</v>
      </c>
      <c r="AA102" s="52">
        <f>HLOOKUP(AA1,縣庫撥款收入明細表!AD:DZ,16,FALSE)</f>
        <v>180000</v>
      </c>
      <c r="AB102" s="52">
        <f>HLOOKUP(AB1,縣庫撥款收入明細表!AE:EA,16,FALSE)</f>
        <v>264000</v>
      </c>
      <c r="AC102" s="52">
        <f>HLOOKUP(AC1,縣庫撥款收入明細表!AF:EB,16,FALSE)</f>
        <v>72000</v>
      </c>
      <c r="AD102" s="52">
        <f>HLOOKUP(AD1,縣庫撥款收入明細表!AG:EC,16,FALSE)</f>
        <v>131000</v>
      </c>
      <c r="AE102" s="52">
        <f>HLOOKUP(AE1,縣庫撥款收入明細表!AH:ED,16,FALSE)</f>
        <v>72000</v>
      </c>
      <c r="AF102" s="52">
        <f>HLOOKUP(AF1,縣庫撥款收入明細表!AI:EE,16,FALSE)</f>
        <v>84000</v>
      </c>
      <c r="AG102" s="52">
        <f>HLOOKUP(AG1,縣庫撥款收入明細表!AJ:EF,16,FALSE)</f>
        <v>96000</v>
      </c>
      <c r="AH102" s="52">
        <f>HLOOKUP(AH1,縣庫撥款收入明細表!AK:EG,16,FALSE)</f>
        <v>72000</v>
      </c>
      <c r="AI102" s="52">
        <f>HLOOKUP(AI1,縣庫撥款收入明細表!AL:EH,16,FALSE)</f>
        <v>84000</v>
      </c>
      <c r="AJ102" s="52">
        <f>HLOOKUP(AJ1,縣庫撥款收入明細表!AM:EI,16,FALSE)</f>
        <v>60000</v>
      </c>
      <c r="AK102" s="52">
        <f>HLOOKUP(AK1,縣庫撥款收入明細表!AN:EJ,16,FALSE)</f>
        <v>264000</v>
      </c>
      <c r="AL102" s="52">
        <f>HLOOKUP(AL1,縣庫撥款收入明細表!AO:EK,16,FALSE)</f>
        <v>84000</v>
      </c>
      <c r="AM102" s="52">
        <f>HLOOKUP(AM1,縣庫撥款收入明細表!AP:EL,16,FALSE)</f>
        <v>84000</v>
      </c>
      <c r="AN102" s="52">
        <f>HLOOKUP(AN1,縣庫撥款收入明細表!AQ:EM,16,FALSE)</f>
        <v>84000</v>
      </c>
      <c r="AO102" s="52">
        <f>HLOOKUP(AO1,縣庫撥款收入明細表!AR:EN,16,FALSE)</f>
        <v>72000</v>
      </c>
      <c r="AP102" s="52">
        <f>HLOOKUP(AP1,縣庫撥款收入明細表!AS:EO,16,FALSE)</f>
        <v>72000</v>
      </c>
      <c r="AQ102" s="52">
        <f>HLOOKUP(AQ1,縣庫撥款收入明細表!AT:EP,16,FALSE)</f>
        <v>131000</v>
      </c>
      <c r="AR102" s="52">
        <f>HLOOKUP(AR1,縣庫撥款收入明細表!AU:EQ,16,FALSE)</f>
        <v>84000</v>
      </c>
      <c r="AS102" s="52">
        <f>HLOOKUP(AS1,縣庫撥款收入明細表!AV:ER,16,FALSE)</f>
        <v>84000</v>
      </c>
      <c r="AT102" s="52">
        <f>HLOOKUP(AT1,縣庫撥款收入明細表!AW:ES,16,FALSE)</f>
        <v>251000</v>
      </c>
      <c r="AU102" s="52">
        <f>HLOOKUP(AU1,縣庫撥款收入明細表!AX:ET,16,FALSE)</f>
        <v>84000</v>
      </c>
      <c r="AV102" s="52">
        <f>HLOOKUP(AV1,縣庫撥款收入明細表!AY:EU,16,FALSE)</f>
        <v>72000</v>
      </c>
      <c r="AW102" s="52">
        <f>HLOOKUP(AW1,縣庫撥款收入明細表!AZ:EV,16,FALSE)</f>
        <v>60000</v>
      </c>
      <c r="AX102" s="52">
        <f>HLOOKUP(AX1,縣庫撥款收入明細表!BA:EW,16,FALSE)</f>
        <v>84000</v>
      </c>
      <c r="AY102" s="52">
        <f>HLOOKUP(AY1,縣庫撥款收入明細表!BB:EX,16,FALSE)</f>
        <v>84000</v>
      </c>
      <c r="AZ102" s="52">
        <f>HLOOKUP(AZ1,縣庫撥款收入明細表!BC:EY,16,FALSE)</f>
        <v>84000</v>
      </c>
      <c r="BA102" s="52">
        <f>HLOOKUP(BA1,縣庫撥款收入明細表!BD:EZ,16,FALSE)</f>
        <v>96000</v>
      </c>
      <c r="BB102" s="52">
        <f>HLOOKUP(BB1,縣庫撥款收入明細表!BE:FA,16,FALSE)</f>
        <v>60000</v>
      </c>
      <c r="BC102" s="52">
        <f>HLOOKUP(BC1,縣庫撥款收入明細表!BF:FB,16,FALSE)</f>
        <v>84000</v>
      </c>
      <c r="BD102" s="52">
        <f>HLOOKUP(BD1,縣庫撥款收入明細表!BG:FC,16,FALSE)</f>
        <v>84000</v>
      </c>
      <c r="BE102" s="52">
        <f>HLOOKUP(BE1,縣庫撥款收入明細表!BH:FD,16,FALSE)</f>
        <v>455000</v>
      </c>
      <c r="BF102" s="52">
        <f>HLOOKUP(BF1,縣庫撥款收入明細表!BI:FE,16,FALSE)</f>
        <v>84000</v>
      </c>
      <c r="BG102" s="52">
        <f>HLOOKUP(BG1,縣庫撥款收入明細表!BJ:FF,16,FALSE)</f>
        <v>120000</v>
      </c>
      <c r="BH102" s="52">
        <f>HLOOKUP(BH1,縣庫撥款收入明細表!BK:FG,16,FALSE)</f>
        <v>72000</v>
      </c>
      <c r="BI102" s="52">
        <f>HLOOKUP(BI1,縣庫撥款收入明細表!BL:FH,16,FALSE)</f>
        <v>84000</v>
      </c>
      <c r="BJ102" s="52">
        <f>HLOOKUP(BJ1,縣庫撥款收入明細表!BM:FI,16,FALSE)</f>
        <v>84000</v>
      </c>
      <c r="BK102" s="52">
        <f>HLOOKUP(BK1,縣庫撥款收入明細表!BN:FJ,16,FALSE)</f>
        <v>72000</v>
      </c>
      <c r="BL102" s="52">
        <f>HLOOKUP(BL1,縣庫撥款收入明細表!BO:FK,16,FALSE)</f>
        <v>192000</v>
      </c>
      <c r="BM102" s="52">
        <f>HLOOKUP(BM1,縣庫撥款收入明細表!BP:FL,16,FALSE)</f>
        <v>84000</v>
      </c>
      <c r="BN102" s="52">
        <f>HLOOKUP(BN1,縣庫撥款收入明細表!BQ:FM,16,FALSE)</f>
        <v>84000</v>
      </c>
      <c r="BO102" s="52">
        <f>HLOOKUP(BO1,縣庫撥款收入明細表!BR:FN,16,FALSE)</f>
        <v>84000</v>
      </c>
      <c r="BP102" s="52">
        <f>HLOOKUP(BP1,縣庫撥款收入明細表!BS:FO,16,FALSE)</f>
        <v>84000</v>
      </c>
      <c r="BQ102" s="52">
        <f>HLOOKUP(BQ1,縣庫撥款收入明細表!BT:FP,16,FALSE)</f>
        <v>144000</v>
      </c>
      <c r="BR102" s="52">
        <f>HLOOKUP(BR1,縣庫撥款收入明細表!BU:FQ,16,FALSE)</f>
        <v>72000</v>
      </c>
      <c r="BS102" s="52">
        <f>HLOOKUP(BS1,縣庫撥款收入明細表!BV:FR,16,FALSE)</f>
        <v>84000</v>
      </c>
      <c r="BT102" s="52">
        <f>HLOOKUP(BT1,縣庫撥款收入明細表!BW:FS,16,FALSE)</f>
        <v>84000</v>
      </c>
      <c r="BU102" s="52">
        <f>HLOOKUP(BU1,縣庫撥款收入明細表!BX:FT,16,FALSE)</f>
        <v>84000</v>
      </c>
      <c r="BV102" s="52">
        <f>HLOOKUP(BV1,縣庫撥款收入明細表!BY:FU,16,FALSE)</f>
        <v>84000</v>
      </c>
      <c r="BW102" s="52">
        <f>HLOOKUP(BW1,縣庫撥款收入明細表!BZ:FV,16,FALSE)</f>
        <v>84000</v>
      </c>
      <c r="BX102" s="52">
        <f>HLOOKUP(BX1,縣庫撥款收入明細表!CA:FW,16,FALSE)</f>
        <v>72000</v>
      </c>
      <c r="BY102" s="52">
        <f>HLOOKUP(BY1,縣庫撥款收入明細表!CB:FX,16,FALSE)</f>
        <v>108000</v>
      </c>
      <c r="BZ102" s="52">
        <f>HLOOKUP(BZ1,縣庫撥款收入明細表!CC:FY,16,FALSE)</f>
        <v>84000</v>
      </c>
      <c r="CA102" s="52">
        <f>HLOOKUP(CA1,縣庫撥款收入明細表!CD:FZ,16,FALSE)</f>
        <v>96000</v>
      </c>
      <c r="CB102" s="52">
        <f>HLOOKUP(CB1,縣庫撥款收入明細表!CE:GA,16,FALSE)</f>
        <v>72000</v>
      </c>
      <c r="CC102" s="52">
        <f>HLOOKUP(CC1,縣庫撥款收入明細表!CF:GB,16,FALSE)</f>
        <v>84000</v>
      </c>
      <c r="CD102" s="52">
        <f>HLOOKUP(CD1,縣庫撥款收入明細表!CG:GC,16,FALSE)</f>
        <v>84000</v>
      </c>
      <c r="CE102" s="52">
        <f>HLOOKUP(CE1,縣庫撥款收入明細表!CH:GD,16,FALSE)</f>
        <v>84000</v>
      </c>
      <c r="CF102" s="52">
        <f>HLOOKUP(CF1,縣庫撥款收入明細表!CI:GE,16,FALSE)</f>
        <v>120000</v>
      </c>
      <c r="CG102" s="52">
        <f>HLOOKUP(CG1,縣庫撥款收入明細表!CJ:GF,16,FALSE)</f>
        <v>84000</v>
      </c>
      <c r="CH102" s="52">
        <f>HLOOKUP(CH1,縣庫撥款收入明細表!CK:GG,16,FALSE)</f>
        <v>84000</v>
      </c>
      <c r="CI102" s="52">
        <f>HLOOKUP(CI1,縣庫撥款收入明細表!CL:GH,16,FALSE)</f>
        <v>72000</v>
      </c>
      <c r="CJ102" s="52">
        <f>HLOOKUP(CJ1,縣庫撥款收入明細表!CM:GI,16,FALSE)</f>
        <v>108000</v>
      </c>
      <c r="CK102" s="52">
        <f>HLOOKUP(CK1,縣庫撥款收入明細表!CN:GJ,16,FALSE)</f>
        <v>84000</v>
      </c>
      <c r="CL102" s="52">
        <f>HLOOKUP(CL1,縣庫撥款收入明細表!CO:GK,16,FALSE)</f>
        <v>84000</v>
      </c>
      <c r="CM102" s="52">
        <f>HLOOKUP(CM1,縣庫撥款收入明細表!CP:GL,16,FALSE)</f>
        <v>72000</v>
      </c>
      <c r="CN102" s="52">
        <f>HLOOKUP(CN1,縣庫撥款收入明細表!CQ:GM,16,FALSE)</f>
        <v>84000</v>
      </c>
      <c r="CO102" s="52">
        <f>HLOOKUP(CO1,縣庫撥款收入明細表!CR:GN,16,FALSE)</f>
        <v>84000</v>
      </c>
      <c r="CP102" s="52">
        <f>HLOOKUP(CP1,縣庫撥款收入明細表!CS:GO,16,FALSE)</f>
        <v>84000</v>
      </c>
      <c r="CQ102" s="52">
        <f>HLOOKUP(CQ1,縣庫撥款收入明細表!CT:GP,16,FALSE)</f>
        <v>72000</v>
      </c>
      <c r="CR102" s="52">
        <f>HLOOKUP(CR1,縣庫撥款收入明細表!CU:GQ,16,FALSE)</f>
        <v>84000</v>
      </c>
      <c r="CS102" s="52">
        <f>HLOOKUP(CS1,縣庫撥款收入明細表!CV:GR,16,FALSE)</f>
        <v>84000</v>
      </c>
      <c r="CT102" s="52">
        <f>HLOOKUP(CT1,縣庫撥款收入明細表!CW:GS,16,FALSE)</f>
        <v>84000</v>
      </c>
      <c r="CU102" s="52">
        <f>HLOOKUP(CU1,縣庫撥款收入明細表!CX:GT,16,FALSE)</f>
        <v>84000</v>
      </c>
      <c r="CV102" s="52">
        <f>HLOOKUP(CV1,縣庫撥款收入明細表!CY:GU,16,FALSE)</f>
        <v>72000</v>
      </c>
      <c r="CW102" s="52">
        <f>HLOOKUP(CW1,縣庫撥款收入明細表!CZ:GV,16,FALSE)</f>
        <v>72000</v>
      </c>
      <c r="CX102" s="52">
        <f>HLOOKUP(CX1,縣庫撥款收入明細表!DA:GW,16,FALSE)</f>
        <v>72000</v>
      </c>
      <c r="CY102" s="52">
        <f>HLOOKUP(CY1,縣庫撥款收入明細表!DB:GX,16,FALSE)</f>
        <v>72000</v>
      </c>
      <c r="CZ102" s="52">
        <f>HLOOKUP(CZ1,縣庫撥款收入明細表!DC:GY,16,FALSE)</f>
        <v>432000</v>
      </c>
      <c r="DA102" s="52">
        <f>HLOOKUP(DA1,縣庫撥款收入明細表!DD:GZ,16,FALSE)</f>
        <v>72000</v>
      </c>
    </row>
    <row r="103" spans="2:105" ht="33">
      <c r="B103" s="198" t="s">
        <v>415</v>
      </c>
      <c r="E103" s="52">
        <f>HLOOKUP(E1,縣庫撥款收入明細表!H:DD,17,FALSE)</f>
        <v>0</v>
      </c>
      <c r="F103" s="52" t="e">
        <f>HLOOKUP(F1,縣庫撥款收入明細表!J:DF,17,FALSE)</f>
        <v>#N/A</v>
      </c>
      <c r="G103" s="52">
        <f>HLOOKUP(G1,縣庫撥款收入明細表!J:DF,17,FALSE)</f>
        <v>0</v>
      </c>
      <c r="H103" s="52">
        <f>HLOOKUP(H1,縣庫撥款收入明細表!K:DG,17,FALSE)</f>
        <v>0</v>
      </c>
      <c r="I103" s="52">
        <f>HLOOKUP(I1,縣庫撥款收入明細表!L:DH,17,FALSE)</f>
        <v>0</v>
      </c>
      <c r="J103" s="52">
        <f>HLOOKUP(J1,縣庫撥款收入明細表!M:DI,17,FALSE)</f>
        <v>0</v>
      </c>
      <c r="K103" s="52">
        <f>HLOOKUP(K1,縣庫撥款收入明細表!N:DJ,17,FALSE)</f>
        <v>0</v>
      </c>
      <c r="L103" s="52">
        <f>HLOOKUP(L1,縣庫撥款收入明細表!O:DK,17,FALSE)</f>
        <v>0</v>
      </c>
      <c r="M103" s="52">
        <f>HLOOKUP(M1,縣庫撥款收入明細表!P:DL,17,FALSE)</f>
        <v>0</v>
      </c>
      <c r="N103" s="52">
        <f>HLOOKUP(N1,縣庫撥款收入明細表!Q:DM,17,FALSE)</f>
        <v>0</v>
      </c>
      <c r="O103" s="52">
        <f>HLOOKUP(O1,縣庫撥款收入明細表!R:DN,17,FALSE)</f>
        <v>0</v>
      </c>
      <c r="P103" s="52">
        <f>HLOOKUP(P1,縣庫撥款收入明細表!S:DO,17,FALSE)</f>
        <v>650000</v>
      </c>
      <c r="Q103" s="52">
        <f>HLOOKUP(Q1,縣庫撥款收入明細表!T:DP,17,FALSE)</f>
        <v>0</v>
      </c>
      <c r="R103" s="52">
        <f>HLOOKUP(R1,縣庫撥款收入明細表!U:DQ,17,FALSE)</f>
        <v>0</v>
      </c>
      <c r="S103" s="52">
        <f>HLOOKUP(S1,縣庫撥款收入明細表!V:DR,17,FALSE)</f>
        <v>0</v>
      </c>
      <c r="T103" s="52">
        <f>HLOOKUP(T1,縣庫撥款收入明細表!W:DS,17,FALSE)</f>
        <v>0</v>
      </c>
      <c r="U103" s="52">
        <f>HLOOKUP(U1,縣庫撥款收入明細表!X:DT,17,FALSE)</f>
        <v>0</v>
      </c>
      <c r="V103" s="52">
        <f>HLOOKUP(V1,縣庫撥款收入明細表!Y:DU,17,FALSE)</f>
        <v>0</v>
      </c>
      <c r="W103" s="52">
        <f>HLOOKUP(W1,縣庫撥款收入明細表!Z:DV,17,FALSE)</f>
        <v>0</v>
      </c>
      <c r="X103" s="52">
        <f>HLOOKUP(X1,縣庫撥款收入明細表!AA:DW,17,FALSE)</f>
        <v>0</v>
      </c>
      <c r="Y103" s="52">
        <f>HLOOKUP(Y1,縣庫撥款收入明細表!AB:DX,17,FALSE)</f>
        <v>0</v>
      </c>
      <c r="Z103" s="52">
        <f>HLOOKUP(Z1,縣庫撥款收入明細表!AC:DY,17,FALSE)</f>
        <v>0</v>
      </c>
      <c r="AA103" s="52">
        <f>HLOOKUP(AA1,縣庫撥款收入明細表!AD:DZ,17,FALSE)</f>
        <v>0</v>
      </c>
      <c r="AB103" s="52">
        <f>HLOOKUP(AB1,縣庫撥款收入明細表!AE:EA,17,FALSE)</f>
        <v>0</v>
      </c>
      <c r="AC103" s="52">
        <f>HLOOKUP(AC1,縣庫撥款收入明細表!AF:EB,17,FALSE)</f>
        <v>650000</v>
      </c>
      <c r="AD103" s="52">
        <f>HLOOKUP(AD1,縣庫撥款收入明細表!AG:EC,17,FALSE)</f>
        <v>0</v>
      </c>
      <c r="AE103" s="52">
        <f>HLOOKUP(AE1,縣庫撥款收入明細表!AH:ED,17,FALSE)</f>
        <v>0</v>
      </c>
      <c r="AF103" s="52">
        <f>HLOOKUP(AF1,縣庫撥款收入明細表!AI:EE,17,FALSE)</f>
        <v>0</v>
      </c>
      <c r="AG103" s="52">
        <f>HLOOKUP(AG1,縣庫撥款收入明細表!AJ:EF,17,FALSE)</f>
        <v>0</v>
      </c>
      <c r="AH103" s="52">
        <f>HLOOKUP(AH1,縣庫撥款收入明細表!AK:EG,17,FALSE)</f>
        <v>650000</v>
      </c>
      <c r="AI103" s="52">
        <f>HLOOKUP(AI1,縣庫撥款收入明細表!AL:EH,17,FALSE)</f>
        <v>650000</v>
      </c>
      <c r="AJ103" s="52">
        <f>HLOOKUP(AJ1,縣庫撥款收入明細表!AM:EI,17,FALSE)</f>
        <v>650000</v>
      </c>
      <c r="AK103" s="52">
        <f>HLOOKUP(AK1,縣庫撥款收入明細表!AN:EJ,17,FALSE)</f>
        <v>0</v>
      </c>
      <c r="AL103" s="52">
        <f>HLOOKUP(AL1,縣庫撥款收入明細表!AO:EK,17,FALSE)</f>
        <v>650000</v>
      </c>
      <c r="AM103" s="52">
        <f>HLOOKUP(AM1,縣庫撥款收入明細表!AP:EL,17,FALSE)</f>
        <v>650000</v>
      </c>
      <c r="AN103" s="52">
        <f>HLOOKUP(AN1,縣庫撥款收入明細表!AQ:EM,17,FALSE)</f>
        <v>650000</v>
      </c>
      <c r="AO103" s="52">
        <f>HLOOKUP(AO1,縣庫撥款收入明細表!AR:EN,17,FALSE)</f>
        <v>650000</v>
      </c>
      <c r="AP103" s="52">
        <f>HLOOKUP(AP1,縣庫撥款收入明細表!AS:EO,17,FALSE)</f>
        <v>0</v>
      </c>
      <c r="AQ103" s="52">
        <f>HLOOKUP(AQ1,縣庫撥款收入明細表!AT:EP,17,FALSE)</f>
        <v>0</v>
      </c>
      <c r="AR103" s="52">
        <f>HLOOKUP(AR1,縣庫撥款收入明細表!AU:EQ,17,FALSE)</f>
        <v>0</v>
      </c>
      <c r="AS103" s="52">
        <f>HLOOKUP(AS1,縣庫撥款收入明細表!AV:ER,17,FALSE)</f>
        <v>0</v>
      </c>
      <c r="AT103" s="52">
        <f>HLOOKUP(AT1,縣庫撥款收入明細表!AW:ES,17,FALSE)</f>
        <v>0</v>
      </c>
      <c r="AU103" s="52">
        <f>HLOOKUP(AU1,縣庫撥款收入明細表!AX:ET,17,FALSE)</f>
        <v>0</v>
      </c>
      <c r="AV103" s="52">
        <f>HLOOKUP(AV1,縣庫撥款收入明細表!AY:EU,17,FALSE)</f>
        <v>650000</v>
      </c>
      <c r="AW103" s="52">
        <f>HLOOKUP(AW1,縣庫撥款收入明細表!AZ:EV,17,FALSE)</f>
        <v>650000</v>
      </c>
      <c r="AX103" s="52">
        <f>HLOOKUP(AX1,縣庫撥款收入明細表!BA:EW,17,FALSE)</f>
        <v>650000</v>
      </c>
      <c r="AY103" s="52">
        <f>HLOOKUP(AY1,縣庫撥款收入明細表!BB:EX,17,FALSE)</f>
        <v>0</v>
      </c>
      <c r="AZ103" s="52">
        <f>HLOOKUP(AZ1,縣庫撥款收入明細表!BC:EY,17,FALSE)</f>
        <v>0</v>
      </c>
      <c r="BA103" s="52">
        <f>HLOOKUP(BA1,縣庫撥款收入明細表!BD:EZ,17,FALSE)</f>
        <v>0</v>
      </c>
      <c r="BB103" s="52">
        <f>HLOOKUP(BB1,縣庫撥款收入明細表!BE:FA,17,FALSE)</f>
        <v>650000</v>
      </c>
      <c r="BC103" s="52">
        <f>HLOOKUP(BC1,縣庫撥款收入明細表!BF:FB,17,FALSE)</f>
        <v>650000</v>
      </c>
      <c r="BD103" s="52">
        <f>HLOOKUP(BD1,縣庫撥款收入明細表!BG:FC,17,FALSE)</f>
        <v>650000</v>
      </c>
      <c r="BE103" s="52">
        <f>HLOOKUP(BE1,縣庫撥款收入明細表!BH:FD,17,FALSE)</f>
        <v>0</v>
      </c>
      <c r="BF103" s="52">
        <f>HLOOKUP(BF1,縣庫撥款收入明細表!BI:FE,17,FALSE)</f>
        <v>650000</v>
      </c>
      <c r="BG103" s="52">
        <f>HLOOKUP(BG1,縣庫撥款收入明細表!BJ:FF,17,FALSE)</f>
        <v>650000</v>
      </c>
      <c r="BH103" s="52">
        <f>HLOOKUP(BH1,縣庫撥款收入明細表!BK:FG,17,FALSE)</f>
        <v>650000</v>
      </c>
      <c r="BI103" s="52">
        <f>HLOOKUP(BI1,縣庫撥款收入明細表!BL:FH,17,FALSE)</f>
        <v>650000</v>
      </c>
      <c r="BJ103" s="52">
        <f>HLOOKUP(BJ1,縣庫撥款收入明細表!BM:FI,17,FALSE)</f>
        <v>650000</v>
      </c>
      <c r="BK103" s="52">
        <f>HLOOKUP(BK1,縣庫撥款收入明細表!BN:FJ,17,FALSE)</f>
        <v>650000</v>
      </c>
      <c r="BL103" s="52">
        <f>HLOOKUP(BL1,縣庫撥款收入明細表!BO:FK,17,FALSE)</f>
        <v>0</v>
      </c>
      <c r="BM103" s="52">
        <f>HLOOKUP(BM1,縣庫撥款收入明細表!BP:FL,17,FALSE)</f>
        <v>650000</v>
      </c>
      <c r="BN103" s="52">
        <f>HLOOKUP(BN1,縣庫撥款收入明細表!BQ:FM,17,FALSE)</f>
        <v>650000</v>
      </c>
      <c r="BO103" s="52">
        <f>HLOOKUP(BO1,縣庫撥款收入明細表!BR:FN,17,FALSE)</f>
        <v>0</v>
      </c>
      <c r="BP103" s="52">
        <f>HLOOKUP(BP1,縣庫撥款收入明細表!BS:FO,17,FALSE)</f>
        <v>0</v>
      </c>
      <c r="BQ103" s="52">
        <f>HLOOKUP(BQ1,縣庫撥款收入明細表!BT:FP,17,FALSE)</f>
        <v>0</v>
      </c>
      <c r="BR103" s="52">
        <f>HLOOKUP(BR1,縣庫撥款收入明細表!BU:FQ,17,FALSE)</f>
        <v>650000</v>
      </c>
      <c r="BS103" s="52">
        <f>HLOOKUP(BS1,縣庫撥款收入明細表!BV:FR,17,FALSE)</f>
        <v>650000</v>
      </c>
      <c r="BT103" s="52">
        <f>HLOOKUP(BT1,縣庫撥款收入明細表!BW:FS,17,FALSE)</f>
        <v>650000</v>
      </c>
      <c r="BU103" s="52">
        <f>HLOOKUP(BU1,縣庫撥款收入明細表!BX:FT,17,FALSE)</f>
        <v>0</v>
      </c>
      <c r="BV103" s="52">
        <f>HLOOKUP(BV1,縣庫撥款收入明細表!BY:FU,17,FALSE)</f>
        <v>650000</v>
      </c>
      <c r="BW103" s="52">
        <f>HLOOKUP(BW1,縣庫撥款收入明細表!BZ:FV,17,FALSE)</f>
        <v>650000</v>
      </c>
      <c r="BX103" s="52">
        <f>HLOOKUP(BX1,縣庫撥款收入明細表!CA:FW,17,FALSE)</f>
        <v>650000</v>
      </c>
      <c r="BY103" s="52">
        <f>HLOOKUP(BY1,縣庫撥款收入明細表!CB:FX,17,FALSE)</f>
        <v>0</v>
      </c>
      <c r="BZ103" s="52">
        <f>HLOOKUP(BZ1,縣庫撥款收入明細表!CC:FY,17,FALSE)</f>
        <v>0</v>
      </c>
      <c r="CA103" s="52">
        <f>HLOOKUP(CA1,縣庫撥款收入明細表!CD:FZ,17,FALSE)</f>
        <v>0</v>
      </c>
      <c r="CB103" s="52">
        <f>HLOOKUP(CB1,縣庫撥款收入明細表!CE:GA,17,FALSE)</f>
        <v>0</v>
      </c>
      <c r="CC103" s="52">
        <f>HLOOKUP(CC1,縣庫撥款收入明細表!CF:GB,17,FALSE)</f>
        <v>0</v>
      </c>
      <c r="CD103" s="52">
        <f>HLOOKUP(CD1,縣庫撥款收入明細表!CG:GC,17,FALSE)</f>
        <v>0</v>
      </c>
      <c r="CE103" s="52">
        <f>HLOOKUP(CE1,縣庫撥款收入明細表!CH:GD,17,FALSE)</f>
        <v>0</v>
      </c>
      <c r="CF103" s="52">
        <f>HLOOKUP(CF1,縣庫撥款收入明細表!CI:GE,17,FALSE)</f>
        <v>0</v>
      </c>
      <c r="CG103" s="52">
        <f>HLOOKUP(CG1,縣庫撥款收入明細表!CJ:GF,17,FALSE)</f>
        <v>650000</v>
      </c>
      <c r="CH103" s="52">
        <f>HLOOKUP(CH1,縣庫撥款收入明細表!CK:GG,17,FALSE)</f>
        <v>650000</v>
      </c>
      <c r="CI103" s="52">
        <f>HLOOKUP(CI1,縣庫撥款收入明細表!CL:GH,17,FALSE)</f>
        <v>0</v>
      </c>
      <c r="CJ103" s="52">
        <f>HLOOKUP(CJ1,縣庫撥款收入明細表!CM:GI,17,FALSE)</f>
        <v>0</v>
      </c>
      <c r="CK103" s="52">
        <f>HLOOKUP(CK1,縣庫撥款收入明細表!CN:GJ,17,FALSE)</f>
        <v>0</v>
      </c>
      <c r="CL103" s="52">
        <f>HLOOKUP(CL1,縣庫撥款收入明細表!CO:GK,17,FALSE)</f>
        <v>650000</v>
      </c>
      <c r="CM103" s="52">
        <f>HLOOKUP(CM1,縣庫撥款收入明細表!CP:GL,17,FALSE)</f>
        <v>650000</v>
      </c>
      <c r="CN103" s="52">
        <f>HLOOKUP(CN1,縣庫撥款收入明細表!CQ:GM,17,FALSE)</f>
        <v>0</v>
      </c>
      <c r="CO103" s="52">
        <f>HLOOKUP(CO1,縣庫撥款收入明細表!CR:GN,17,FALSE)</f>
        <v>0</v>
      </c>
      <c r="CP103" s="52">
        <f>HLOOKUP(CP1,縣庫撥款收入明細表!CS:GO,17,FALSE)</f>
        <v>650000</v>
      </c>
      <c r="CQ103" s="52">
        <f>HLOOKUP(CQ1,縣庫撥款收入明細表!CT:GP,17,FALSE)</f>
        <v>650000</v>
      </c>
      <c r="CR103" s="52">
        <f>HLOOKUP(CR1,縣庫撥款收入明細表!CU:GQ,17,FALSE)</f>
        <v>650000</v>
      </c>
      <c r="CS103" s="52">
        <f>HLOOKUP(CS1,縣庫撥款收入明細表!CV:GR,17,FALSE)</f>
        <v>650000</v>
      </c>
      <c r="CT103" s="52">
        <f>HLOOKUP(CT1,縣庫撥款收入明細表!CW:GS,17,FALSE)</f>
        <v>650000</v>
      </c>
      <c r="CU103" s="52">
        <f>HLOOKUP(CU1,縣庫撥款收入明細表!CX:GT,17,FALSE)</f>
        <v>0</v>
      </c>
      <c r="CV103" s="52">
        <f>HLOOKUP(CV1,縣庫撥款收入明細表!CY:GU,17,FALSE)</f>
        <v>650000</v>
      </c>
      <c r="CW103" s="52">
        <f>HLOOKUP(CW1,縣庫撥款收入明細表!CZ:GV,17,FALSE)</f>
        <v>650000</v>
      </c>
      <c r="CX103" s="52">
        <f>HLOOKUP(CX1,縣庫撥款收入明細表!DA:GW,17,FALSE)</f>
        <v>650000</v>
      </c>
      <c r="CY103" s="52">
        <f>HLOOKUP(CY1,縣庫撥款收入明細表!DB:GX,17,FALSE)</f>
        <v>650000</v>
      </c>
      <c r="CZ103" s="52">
        <f>HLOOKUP(CZ1,縣庫撥款收入明細表!DC:GY,17,FALSE)</f>
        <v>0</v>
      </c>
      <c r="DA103" s="52">
        <f>HLOOKUP(DA1,縣庫撥款收入明細表!DD:GZ,17,FALSE)</f>
        <v>650000</v>
      </c>
    </row>
    <row r="104" spans="2:105" ht="33">
      <c r="B104" s="202" t="s">
        <v>416</v>
      </c>
      <c r="E104" s="52">
        <f>HLOOKUP(E1,縣庫撥款收入明細表!H:DD,18,FALSE)</f>
        <v>126000</v>
      </c>
      <c r="F104" s="52" t="e">
        <f>HLOOKUP(F1,縣庫撥款收入明細表!J:DF,18,FALSE)</f>
        <v>#N/A</v>
      </c>
      <c r="G104" s="52">
        <f>HLOOKUP(G1,縣庫撥款收入明細表!J:DF,18,FALSE)</f>
        <v>0</v>
      </c>
      <c r="H104" s="52">
        <f>HLOOKUP(H1,縣庫撥款收入明細表!K:DG,18,FALSE)</f>
        <v>0</v>
      </c>
      <c r="I104" s="52">
        <f>HLOOKUP(I1,縣庫撥款收入明細表!L:DH,18,FALSE)</f>
        <v>0</v>
      </c>
      <c r="J104" s="52">
        <f>HLOOKUP(J1,縣庫撥款收入明細表!M:DI,18,FALSE)</f>
        <v>350000</v>
      </c>
      <c r="K104" s="52">
        <f>HLOOKUP(K1,縣庫撥款收入明細表!N:DJ,18,FALSE)</f>
        <v>0</v>
      </c>
      <c r="L104" s="52">
        <f>HLOOKUP(L1,縣庫撥款收入明細表!O:DK,18,FALSE)</f>
        <v>280000</v>
      </c>
      <c r="M104" s="52">
        <f>HLOOKUP(M1,縣庫撥款收入明細表!P:DL,18,FALSE)</f>
        <v>294000</v>
      </c>
      <c r="N104" s="52">
        <f>HLOOKUP(N1,縣庫撥款收入明細表!Q:DM,18,FALSE)</f>
        <v>364000</v>
      </c>
      <c r="O104" s="52">
        <f>HLOOKUP(O1,縣庫撥款收入明細表!R:DN,18,FALSE)</f>
        <v>588000</v>
      </c>
      <c r="P104" s="52">
        <f>HLOOKUP(P1,縣庫撥款收入明細表!S:DO,18,FALSE)</f>
        <v>0</v>
      </c>
      <c r="Q104" s="52">
        <f>HLOOKUP(Q1,縣庫撥款收入明細表!T:DP,18,FALSE)</f>
        <v>0</v>
      </c>
      <c r="R104" s="52">
        <f>HLOOKUP(R1,縣庫撥款收入明細表!U:DQ,18,FALSE)</f>
        <v>14000</v>
      </c>
      <c r="S104" s="52">
        <f>HLOOKUP(S1,縣庫撥款收入明細表!V:DR,18,FALSE)</f>
        <v>0</v>
      </c>
      <c r="T104" s="52">
        <f>HLOOKUP(T1,縣庫撥款收入明細表!W:DS,18,FALSE)</f>
        <v>0</v>
      </c>
      <c r="U104" s="52">
        <f>HLOOKUP(U1,縣庫撥款收入明細表!X:DT,18,FALSE)</f>
        <v>0</v>
      </c>
      <c r="V104" s="52">
        <f>HLOOKUP(V1,縣庫撥款收入明細表!Y:DU,18,FALSE)</f>
        <v>210000</v>
      </c>
      <c r="W104" s="52">
        <f>HLOOKUP(W1,縣庫撥款收入明細表!Z:DV,18,FALSE)</f>
        <v>756000</v>
      </c>
      <c r="X104" s="52">
        <f>HLOOKUP(X1,縣庫撥款收入明細表!AA:DW,18,FALSE)</f>
        <v>0</v>
      </c>
      <c r="Y104" s="52">
        <f>HLOOKUP(Y1,縣庫撥款收入明細表!AB:DX,18,FALSE)</f>
        <v>350000</v>
      </c>
      <c r="Z104" s="52">
        <f>HLOOKUP(Z1,縣庫撥款收入明細表!AC:DY,18,FALSE)</f>
        <v>182000</v>
      </c>
      <c r="AA104" s="52">
        <f>HLOOKUP(AA1,縣庫撥款收入明細表!AD:DZ,18,FALSE)</f>
        <v>28000</v>
      </c>
      <c r="AB104" s="52">
        <f>HLOOKUP(AB1,縣庫撥款收入明細表!AE:EA,18,FALSE)</f>
        <v>238000</v>
      </c>
      <c r="AC104" s="52">
        <f>HLOOKUP(AC1,縣庫撥款收入明細表!AF:EB,18,FALSE)</f>
        <v>0</v>
      </c>
      <c r="AD104" s="52">
        <f>HLOOKUP(AD1,縣庫撥款收入明細表!AG:EC,18,FALSE)</f>
        <v>140000</v>
      </c>
      <c r="AE104" s="52">
        <f>HLOOKUP(AE1,縣庫撥款收入明細表!AH:ED,18,FALSE)</f>
        <v>0</v>
      </c>
      <c r="AF104" s="52">
        <f>HLOOKUP(AF1,縣庫撥款收入明細表!AI:EE,18,FALSE)</f>
        <v>0</v>
      </c>
      <c r="AG104" s="52">
        <f>HLOOKUP(AG1,縣庫撥款收入明細表!AJ:EF,18,FALSE)</f>
        <v>154000</v>
      </c>
      <c r="AH104" s="52">
        <f>HLOOKUP(AH1,縣庫撥款收入明細表!AK:EG,18,FALSE)</f>
        <v>0</v>
      </c>
      <c r="AI104" s="52">
        <f>HLOOKUP(AI1,縣庫撥款收入明細表!AL:EH,18,FALSE)</f>
        <v>0</v>
      </c>
      <c r="AJ104" s="52">
        <f>HLOOKUP(AJ1,縣庫撥款收入明細表!AM:EI,18,FALSE)</f>
        <v>0</v>
      </c>
      <c r="AK104" s="52">
        <f>HLOOKUP(AK1,縣庫撥款收入明細表!AN:EJ,18,FALSE)</f>
        <v>406000</v>
      </c>
      <c r="AL104" s="52">
        <f>HLOOKUP(AL1,縣庫撥款收入明細表!AO:EK,18,FALSE)</f>
        <v>0</v>
      </c>
      <c r="AM104" s="52">
        <f>HLOOKUP(AM1,縣庫撥款收入明細表!AP:EL,18,FALSE)</f>
        <v>0</v>
      </c>
      <c r="AN104" s="52">
        <f>HLOOKUP(AN1,縣庫撥款收入明細表!AQ:EM,18,FALSE)</f>
        <v>0</v>
      </c>
      <c r="AO104" s="52">
        <f>HLOOKUP(AO1,縣庫撥款收入明細表!AR:EN,18,FALSE)</f>
        <v>0</v>
      </c>
      <c r="AP104" s="52">
        <f>HLOOKUP(AP1,縣庫撥款收入明細表!AS:EO,18,FALSE)</f>
        <v>0</v>
      </c>
      <c r="AQ104" s="52">
        <f>HLOOKUP(AQ1,縣庫撥款收入明細表!AT:EP,18,FALSE)</f>
        <v>350000</v>
      </c>
      <c r="AR104" s="52">
        <f>HLOOKUP(AR1,縣庫撥款收入明細表!AU:EQ,18,FALSE)</f>
        <v>0</v>
      </c>
      <c r="AS104" s="52">
        <f>HLOOKUP(AS1,縣庫撥款收入明細表!AV:ER,18,FALSE)</f>
        <v>0</v>
      </c>
      <c r="AT104" s="52">
        <f>HLOOKUP(AT1,縣庫撥款收入明細表!AW:ES,18,FALSE)</f>
        <v>560000</v>
      </c>
      <c r="AU104" s="52">
        <f>HLOOKUP(AU1,縣庫撥款收入明細表!AX:ET,18,FALSE)</f>
        <v>0</v>
      </c>
      <c r="AV104" s="52">
        <f>HLOOKUP(AV1,縣庫撥款收入明細表!AY:EU,18,FALSE)</f>
        <v>0</v>
      </c>
      <c r="AW104" s="52">
        <f>HLOOKUP(AW1,縣庫撥款收入明細表!AZ:EV,18,FALSE)</f>
        <v>0</v>
      </c>
      <c r="AX104" s="52">
        <f>HLOOKUP(AX1,縣庫撥款收入明細表!BA:EW,18,FALSE)</f>
        <v>42000</v>
      </c>
      <c r="AY104" s="52">
        <f>HLOOKUP(AY1,縣庫撥款收入明細表!BB:EX,18,FALSE)</f>
        <v>210000</v>
      </c>
      <c r="AZ104" s="52">
        <f>HLOOKUP(AZ1,縣庫撥款收入明細表!BC:EY,18,FALSE)</f>
        <v>0</v>
      </c>
      <c r="BA104" s="52">
        <f>HLOOKUP(BA1,縣庫撥款收入明細表!BD:EZ,18,FALSE)</f>
        <v>154000</v>
      </c>
      <c r="BB104" s="52">
        <f>HLOOKUP(BB1,縣庫撥款收入明細表!BE:FA,18,FALSE)</f>
        <v>0</v>
      </c>
      <c r="BC104" s="52">
        <f>HLOOKUP(BC1,縣庫撥款收入明細表!BF:FB,18,FALSE)</f>
        <v>0</v>
      </c>
      <c r="BD104" s="52">
        <f>HLOOKUP(BD1,縣庫撥款收入明細表!BG:FC,18,FALSE)</f>
        <v>0</v>
      </c>
      <c r="BE104" s="52">
        <f>HLOOKUP(BE1,縣庫撥款收入明細表!BH:FD,18,FALSE)</f>
        <v>546000</v>
      </c>
      <c r="BF104" s="52">
        <f>HLOOKUP(BF1,縣庫撥款收入明細表!BI:FE,18,FALSE)</f>
        <v>0</v>
      </c>
      <c r="BG104" s="52">
        <f>HLOOKUP(BG1,縣庫撥款收入明細表!BJ:FF,18,FALSE)</f>
        <v>238000</v>
      </c>
      <c r="BH104" s="52">
        <f>HLOOKUP(BH1,縣庫撥款收入明細表!BK:FG,18,FALSE)</f>
        <v>0</v>
      </c>
      <c r="BI104" s="52">
        <f>HLOOKUP(BI1,縣庫撥款收入明細表!BL:FH,18,FALSE)</f>
        <v>0</v>
      </c>
      <c r="BJ104" s="52">
        <f>HLOOKUP(BJ1,縣庫撥款收入明細表!BM:FI,18,FALSE)</f>
        <v>238000</v>
      </c>
      <c r="BK104" s="52">
        <f>HLOOKUP(BK1,縣庫撥款收入明細表!BN:FJ,18,FALSE)</f>
        <v>0</v>
      </c>
      <c r="BL104" s="52">
        <f>HLOOKUP(BL1,縣庫撥款收入明細表!BO:FK,18,FALSE)</f>
        <v>546000</v>
      </c>
      <c r="BM104" s="52">
        <f>HLOOKUP(BM1,縣庫撥款收入明細表!BP:FL,18,FALSE)</f>
        <v>0</v>
      </c>
      <c r="BN104" s="52">
        <f>HLOOKUP(BN1,縣庫撥款收入明細表!BQ:FM,18,FALSE)</f>
        <v>0</v>
      </c>
      <c r="BO104" s="52">
        <f>HLOOKUP(BO1,縣庫撥款收入明細表!BR:FN,18,FALSE)</f>
        <v>266000</v>
      </c>
      <c r="BP104" s="52">
        <f>HLOOKUP(BP1,縣庫撥款收入明細表!BS:FO,18,FALSE)</f>
        <v>0</v>
      </c>
      <c r="BQ104" s="52">
        <f>HLOOKUP(BQ1,縣庫撥款收入明細表!BT:FP,18,FALSE)</f>
        <v>266000</v>
      </c>
      <c r="BR104" s="52">
        <f>HLOOKUP(BR1,縣庫撥款收入明細表!BU:FQ,18,FALSE)</f>
        <v>0</v>
      </c>
      <c r="BS104" s="52">
        <f>HLOOKUP(BS1,縣庫撥款收入明細表!BV:FR,18,FALSE)</f>
        <v>0</v>
      </c>
      <c r="BT104" s="52">
        <f>HLOOKUP(BT1,縣庫撥款收入明細表!BW:FS,18,FALSE)</f>
        <v>0</v>
      </c>
      <c r="BU104" s="52">
        <f>HLOOKUP(BU1,縣庫撥款收入明細表!BX:FT,18,FALSE)</f>
        <v>336000</v>
      </c>
      <c r="BV104" s="52">
        <f>HLOOKUP(BV1,縣庫撥款收入明細表!BY:FU,18,FALSE)</f>
        <v>0</v>
      </c>
      <c r="BW104" s="52">
        <f>HLOOKUP(BW1,縣庫撥款收入明細表!BZ:FV,18,FALSE)</f>
        <v>0</v>
      </c>
      <c r="BX104" s="52">
        <f>HLOOKUP(BX1,縣庫撥款收入明細表!CA:FW,18,FALSE)</f>
        <v>0</v>
      </c>
      <c r="BY104" s="52">
        <f>HLOOKUP(BY1,縣庫撥款收入明細表!CB:FX,18,FALSE)</f>
        <v>0</v>
      </c>
      <c r="BZ104" s="52">
        <f>HLOOKUP(BZ1,縣庫撥款收入明細表!CC:FY,18,FALSE)</f>
        <v>20000</v>
      </c>
      <c r="CA104" s="52">
        <f>HLOOKUP(CA1,縣庫撥款收入明細表!CD:FZ,18,FALSE)</f>
        <v>140000</v>
      </c>
      <c r="CB104" s="52">
        <f>HLOOKUP(CB1,縣庫撥款收入明細表!CE:GA,18,FALSE)</f>
        <v>0</v>
      </c>
      <c r="CC104" s="52">
        <f>HLOOKUP(CC1,縣庫撥款收入明細表!CF:GB,18,FALSE)</f>
        <v>0</v>
      </c>
      <c r="CD104" s="52">
        <f>HLOOKUP(CD1,縣庫撥款收入明細表!CG:GC,18,FALSE)</f>
        <v>0</v>
      </c>
      <c r="CE104" s="52">
        <f>HLOOKUP(CE1,縣庫撥款收入明細表!CH:GD,18,FALSE)</f>
        <v>0</v>
      </c>
      <c r="CF104" s="52">
        <f>HLOOKUP(CF1,縣庫撥款收入明細表!CI:GE,18,FALSE)</f>
        <v>70000</v>
      </c>
      <c r="CG104" s="52">
        <f>HLOOKUP(CG1,縣庫撥款收入明細表!CJ:GF,18,FALSE)</f>
        <v>0</v>
      </c>
      <c r="CH104" s="52">
        <f>HLOOKUP(CH1,縣庫撥款收入明細表!CK:GG,18,FALSE)</f>
        <v>0</v>
      </c>
      <c r="CI104" s="52">
        <f>HLOOKUP(CI1,縣庫撥款收入明細表!CL:GH,18,FALSE)</f>
        <v>0</v>
      </c>
      <c r="CJ104" s="52">
        <f>HLOOKUP(CJ1,縣庫撥款收入明細表!CM:GI,18,FALSE)</f>
        <v>0</v>
      </c>
      <c r="CK104" s="52">
        <f>HLOOKUP(CK1,縣庫撥款收入明細表!CN:GJ,18,FALSE)</f>
        <v>0</v>
      </c>
      <c r="CL104" s="52">
        <f>HLOOKUP(CL1,縣庫撥款收入明細表!CO:GK,18,FALSE)</f>
        <v>0</v>
      </c>
      <c r="CM104" s="52">
        <f>HLOOKUP(CM1,縣庫撥款收入明細表!CP:GL,18,FALSE)</f>
        <v>0</v>
      </c>
      <c r="CN104" s="52">
        <f>HLOOKUP(CN1,縣庫撥款收入明細表!CQ:GM,18,FALSE)</f>
        <v>126000</v>
      </c>
      <c r="CO104" s="52">
        <f>HLOOKUP(CO1,縣庫撥款收入明細表!CR:GN,18,FALSE)</f>
        <v>266000</v>
      </c>
      <c r="CP104" s="52">
        <f>HLOOKUP(CP1,縣庫撥款收入明細表!CS:GO,18,FALSE)</f>
        <v>252000</v>
      </c>
      <c r="CQ104" s="52">
        <f>HLOOKUP(CQ1,縣庫撥款收入明細表!CT:GP,18,FALSE)</f>
        <v>0</v>
      </c>
      <c r="CR104" s="52">
        <f>HLOOKUP(CR1,縣庫撥款收入明細表!CU:GQ,18,FALSE)</f>
        <v>0</v>
      </c>
      <c r="CS104" s="52">
        <f>HLOOKUP(CS1,縣庫撥款收入明細表!CV:GR,18,FALSE)</f>
        <v>0</v>
      </c>
      <c r="CT104" s="52">
        <f>HLOOKUP(CT1,縣庫撥款收入明細表!CW:GS,18,FALSE)</f>
        <v>196000</v>
      </c>
      <c r="CU104" s="52">
        <f>HLOOKUP(CU1,縣庫撥款收入明細表!CX:GT,18,FALSE)</f>
        <v>0</v>
      </c>
      <c r="CV104" s="52">
        <f>HLOOKUP(CV1,縣庫撥款收入明細表!CY:GU,18,FALSE)</f>
        <v>0</v>
      </c>
      <c r="CW104" s="52">
        <f>HLOOKUP(CW1,縣庫撥款收入明細表!CZ:GV,18,FALSE)</f>
        <v>0</v>
      </c>
      <c r="CX104" s="52">
        <f>HLOOKUP(CX1,縣庫撥款收入明細表!DA:GW,18,FALSE)</f>
        <v>0</v>
      </c>
      <c r="CY104" s="52">
        <f>HLOOKUP(CY1,縣庫撥款收入明細表!DB:GX,18,FALSE)</f>
        <v>0</v>
      </c>
      <c r="CZ104" s="52">
        <f>HLOOKUP(CZ1,縣庫撥款收入明細表!DC:GY,18,FALSE)</f>
        <v>1316000</v>
      </c>
      <c r="DA104" s="52">
        <f>HLOOKUP(DA1,縣庫撥款收入明細表!DD:GZ,18,FALSE)</f>
        <v>0</v>
      </c>
    </row>
    <row r="105" spans="2:105" ht="33">
      <c r="B105" s="198" t="s">
        <v>567</v>
      </c>
      <c r="E105" s="52">
        <f>HLOOKUP(E1,縣庫撥款收入明細表!H:DD,19,FALSE)</f>
        <v>0</v>
      </c>
      <c r="F105" s="52" t="e">
        <f>HLOOKUP(F1,縣庫撥款收入明細表!J:DF,19,FALSE)</f>
        <v>#N/A</v>
      </c>
      <c r="G105" s="52">
        <f>HLOOKUP(G1,縣庫撥款收入明細表!J:DF,19,FALSE)</f>
        <v>0</v>
      </c>
      <c r="H105" s="52">
        <f>HLOOKUP(H1,縣庫撥款收入明細表!K:DG,19,FALSE)</f>
        <v>0</v>
      </c>
      <c r="I105" s="52">
        <f>HLOOKUP(I1,縣庫撥款收入明細表!L:DH,19,FALSE)</f>
        <v>0</v>
      </c>
      <c r="J105" s="52">
        <f>HLOOKUP(J1,縣庫撥款收入明細表!M:DI,19,FALSE)</f>
        <v>0</v>
      </c>
      <c r="K105" s="52">
        <f>HLOOKUP(K1,縣庫撥款收入明細表!N:DJ,19,FALSE)</f>
        <v>0</v>
      </c>
      <c r="L105" s="52">
        <f>HLOOKUP(L1,縣庫撥款收入明細表!O:DK,19,FALSE)</f>
        <v>0</v>
      </c>
      <c r="M105" s="52">
        <f>HLOOKUP(M1,縣庫撥款收入明細表!P:DL,19,FALSE)</f>
        <v>0</v>
      </c>
      <c r="N105" s="52">
        <f>HLOOKUP(N1,縣庫撥款收入明細表!Q:DM,19,FALSE)</f>
        <v>0</v>
      </c>
      <c r="O105" s="52">
        <f>HLOOKUP(O1,縣庫撥款收入明細表!R:DN,19,FALSE)</f>
        <v>0</v>
      </c>
      <c r="P105" s="52">
        <f>HLOOKUP(P1,縣庫撥款收入明細表!S:DO,19,FALSE)</f>
        <v>0</v>
      </c>
      <c r="Q105" s="52">
        <f>HLOOKUP(Q1,縣庫撥款收入明細表!T:DP,19,FALSE)</f>
        <v>0</v>
      </c>
      <c r="R105" s="52">
        <f>HLOOKUP(R1,縣庫撥款收入明細表!U:DQ,19,FALSE)</f>
        <v>0</v>
      </c>
      <c r="S105" s="52">
        <f>HLOOKUP(S1,縣庫撥款收入明細表!V:DR,19,FALSE)</f>
        <v>0</v>
      </c>
      <c r="T105" s="52">
        <f>HLOOKUP(T1,縣庫撥款收入明細表!W:DS,19,FALSE)</f>
        <v>0</v>
      </c>
      <c r="U105" s="52">
        <f>HLOOKUP(U1,縣庫撥款收入明細表!X:DT,19,FALSE)</f>
        <v>0</v>
      </c>
      <c r="V105" s="52">
        <f>HLOOKUP(V1,縣庫撥款收入明細表!Y:DU,19,FALSE)</f>
        <v>0</v>
      </c>
      <c r="W105" s="52">
        <f>HLOOKUP(W1,縣庫撥款收入明細表!Z:DV,19,FALSE)</f>
        <v>0</v>
      </c>
      <c r="X105" s="52">
        <f>HLOOKUP(X1,縣庫撥款收入明細表!AA:DW,19,FALSE)</f>
        <v>0</v>
      </c>
      <c r="Y105" s="52">
        <f>HLOOKUP(Y1,縣庫撥款收入明細表!AB:DX,19,FALSE)</f>
        <v>0</v>
      </c>
      <c r="Z105" s="52">
        <f>HLOOKUP(Z1,縣庫撥款收入明細表!AC:DY,19,FALSE)</f>
        <v>0</v>
      </c>
      <c r="AA105" s="52">
        <f>HLOOKUP(AA1,縣庫撥款收入明細表!AD:DZ,19,FALSE)</f>
        <v>0</v>
      </c>
      <c r="AB105" s="52">
        <f>HLOOKUP(AB1,縣庫撥款收入明細表!AE:EA,19,FALSE)</f>
        <v>0</v>
      </c>
      <c r="AC105" s="52">
        <f>HLOOKUP(AC1,縣庫撥款收入明細表!AF:EB,19,FALSE)</f>
        <v>650000</v>
      </c>
      <c r="AD105" s="52">
        <f>HLOOKUP(AD1,縣庫撥款收入明細表!AG:EC,19,FALSE)</f>
        <v>0</v>
      </c>
      <c r="AE105" s="52">
        <f>HLOOKUP(AE1,縣庫撥款收入明細表!AH:ED,19,FALSE)</f>
        <v>1300000</v>
      </c>
      <c r="AF105" s="52">
        <f>HLOOKUP(AF1,縣庫撥款收入明細表!AI:EE,19,FALSE)</f>
        <v>650000</v>
      </c>
      <c r="AG105" s="52">
        <f>HLOOKUP(AG1,縣庫撥款收入明細表!AJ:EF,19,FALSE)</f>
        <v>0</v>
      </c>
      <c r="AH105" s="52">
        <f>HLOOKUP(AH1,縣庫撥款收入明細表!AK:EG,19,FALSE)</f>
        <v>0</v>
      </c>
      <c r="AI105" s="52">
        <f>HLOOKUP(AI1,縣庫撥款收入明細表!AL:EH,19,FALSE)</f>
        <v>0</v>
      </c>
      <c r="AJ105" s="52">
        <f>HLOOKUP(AJ1,縣庫撥款收入明細表!AM:EI,19,FALSE)</f>
        <v>0</v>
      </c>
      <c r="AK105" s="52">
        <f>HLOOKUP(AK1,縣庫撥款收入明細表!AN:EJ,19,FALSE)</f>
        <v>0</v>
      </c>
      <c r="AL105" s="52">
        <f>HLOOKUP(AL1,縣庫撥款收入明細表!AO:EK,19,FALSE)</f>
        <v>650000</v>
      </c>
      <c r="AM105" s="52">
        <f>HLOOKUP(AM1,縣庫撥款收入明細表!AP:EL,19,FALSE)</f>
        <v>650000</v>
      </c>
      <c r="AN105" s="52">
        <f>HLOOKUP(AN1,縣庫撥款收入明細表!AQ:EM,19,FALSE)</f>
        <v>650000</v>
      </c>
      <c r="AO105" s="52">
        <f>HLOOKUP(AO1,縣庫撥款收入明細表!AR:EN,19,FALSE)</f>
        <v>0</v>
      </c>
      <c r="AP105" s="52">
        <f>HLOOKUP(AP1,縣庫撥款收入明細表!AS:EO,19,FALSE)</f>
        <v>650000</v>
      </c>
      <c r="AQ105" s="52">
        <f>HLOOKUP(AQ1,縣庫撥款收入明細表!AT:EP,19,FALSE)</f>
        <v>650000</v>
      </c>
      <c r="AR105" s="52">
        <f>HLOOKUP(AR1,縣庫撥款收入明細表!AU:EQ,19,FALSE)</f>
        <v>650000</v>
      </c>
      <c r="AS105" s="52">
        <f>HLOOKUP(AS1,縣庫撥款收入明細表!AV:ER,19,FALSE)</f>
        <v>1300000</v>
      </c>
      <c r="AT105" s="52">
        <f>HLOOKUP(AT1,縣庫撥款收入明細表!AW:ES,19,FALSE)</f>
        <v>1300000</v>
      </c>
      <c r="AU105" s="52">
        <f>HLOOKUP(AU1,縣庫撥款收入明細表!AX:ET,19,FALSE)</f>
        <v>650000</v>
      </c>
      <c r="AV105" s="52">
        <f>HLOOKUP(AV1,縣庫撥款收入明細表!AY:EU,19,FALSE)</f>
        <v>0</v>
      </c>
      <c r="AW105" s="52">
        <f>HLOOKUP(AW1,縣庫撥款收入明細表!AZ:EV,19,FALSE)</f>
        <v>0</v>
      </c>
      <c r="AX105" s="52">
        <f>HLOOKUP(AX1,縣庫撥款收入明細表!BA:EW,19,FALSE)</f>
        <v>0</v>
      </c>
      <c r="AY105" s="52">
        <f>HLOOKUP(AY1,縣庫撥款收入明細表!BB:EX,19,FALSE)</f>
        <v>1300000</v>
      </c>
      <c r="AZ105" s="52">
        <f>HLOOKUP(AZ1,縣庫撥款收入明細表!BC:EY,19,FALSE)</f>
        <v>650000</v>
      </c>
      <c r="BA105" s="52">
        <f>HLOOKUP(BA1,縣庫撥款收入明細表!BD:EZ,19,FALSE)</f>
        <v>0</v>
      </c>
      <c r="BB105" s="52">
        <f>HLOOKUP(BB1,縣庫撥款收入明細表!BE:FA,19,FALSE)</f>
        <v>0</v>
      </c>
      <c r="BC105" s="52">
        <f>HLOOKUP(BC1,縣庫撥款收入明細表!BF:FB,19,FALSE)</f>
        <v>0</v>
      </c>
      <c r="BD105" s="52">
        <f>HLOOKUP(BD1,縣庫撥款收入明細表!BG:FC,19,FALSE)</f>
        <v>0</v>
      </c>
      <c r="BE105" s="52">
        <f>HLOOKUP(BE1,縣庫撥款收入明細表!BH:FD,19,FALSE)</f>
        <v>1300000</v>
      </c>
      <c r="BF105" s="52">
        <f>HLOOKUP(BF1,縣庫撥款收入明細表!BI:FE,19,FALSE)</f>
        <v>650000</v>
      </c>
      <c r="BG105" s="52">
        <f>HLOOKUP(BG1,縣庫撥款收入明細表!BJ:FF,19,FALSE)</f>
        <v>650000</v>
      </c>
      <c r="BH105" s="52">
        <f>HLOOKUP(BH1,縣庫撥款收入明細表!BK:FG,19,FALSE)</f>
        <v>0</v>
      </c>
      <c r="BI105" s="52">
        <f>HLOOKUP(BI1,縣庫撥款收入明細表!BL:FH,19,FALSE)</f>
        <v>1300000</v>
      </c>
      <c r="BJ105" s="52">
        <f>HLOOKUP(BJ1,縣庫撥款收入明細表!BM:FI,19,FALSE)</f>
        <v>650000</v>
      </c>
      <c r="BK105" s="52">
        <f>HLOOKUP(BK1,縣庫撥款收入明細表!BN:FJ,19,FALSE)</f>
        <v>0</v>
      </c>
      <c r="BL105" s="52">
        <f>HLOOKUP(BL1,縣庫撥款收入明細表!BO:FK,19,FALSE)</f>
        <v>1300000</v>
      </c>
      <c r="BM105" s="52">
        <f>HLOOKUP(BM1,縣庫撥款收入明細表!BP:FL,19,FALSE)</f>
        <v>0</v>
      </c>
      <c r="BN105" s="52">
        <f>HLOOKUP(BN1,縣庫撥款收入明細表!BQ:FM,19,FALSE)</f>
        <v>650000</v>
      </c>
      <c r="BO105" s="52">
        <f>HLOOKUP(BO1,縣庫撥款收入明細表!BR:FN,19,FALSE)</f>
        <v>650000</v>
      </c>
      <c r="BP105" s="52">
        <f>HLOOKUP(BP1,縣庫撥款收入明細表!BS:FO,19,FALSE)</f>
        <v>0</v>
      </c>
      <c r="BQ105" s="52">
        <f>HLOOKUP(BQ1,縣庫撥款收入明細表!BT:FP,19,FALSE)</f>
        <v>650000</v>
      </c>
      <c r="BR105" s="52">
        <f>HLOOKUP(BR1,縣庫撥款收入明細表!BU:FQ,19,FALSE)</f>
        <v>0</v>
      </c>
      <c r="BS105" s="52">
        <f>HLOOKUP(BS1,縣庫撥款收入明細表!BV:FR,19,FALSE)</f>
        <v>0</v>
      </c>
      <c r="BT105" s="52">
        <f>HLOOKUP(BT1,縣庫撥款收入明細表!BW:FS,19,FALSE)</f>
        <v>0</v>
      </c>
      <c r="BU105" s="52">
        <f>HLOOKUP(BU1,縣庫撥款收入明細表!BX:FT,19,FALSE)</f>
        <v>1300000</v>
      </c>
      <c r="BV105" s="52">
        <f>HLOOKUP(BV1,縣庫撥款收入明細表!BY:FU,19,FALSE)</f>
        <v>650000</v>
      </c>
      <c r="BW105" s="52">
        <f>HLOOKUP(BW1,縣庫撥款收入明細表!BZ:FV,19,FALSE)</f>
        <v>0</v>
      </c>
      <c r="BX105" s="52">
        <f>HLOOKUP(BX1,縣庫撥款收入明細表!CA:FW,19,FALSE)</f>
        <v>0</v>
      </c>
      <c r="BY105" s="52">
        <f>HLOOKUP(BY1,縣庫撥款收入明細表!CB:FX,19,FALSE)</f>
        <v>1300000</v>
      </c>
      <c r="BZ105" s="52">
        <f>HLOOKUP(BZ1,縣庫撥款收入明細表!CC:FY,19,FALSE)</f>
        <v>1300000</v>
      </c>
      <c r="CA105" s="52">
        <f>HLOOKUP(CA1,縣庫撥款收入明細表!CD:FZ,19,FALSE)</f>
        <v>1300000</v>
      </c>
      <c r="CB105" s="52">
        <f>HLOOKUP(CB1,縣庫撥款收入明細表!CE:GA,19,FALSE)</f>
        <v>0</v>
      </c>
      <c r="CC105" s="52">
        <f>HLOOKUP(CC1,縣庫撥款收入明細表!CF:GB,19,FALSE)</f>
        <v>1300000</v>
      </c>
      <c r="CD105" s="52">
        <f>HLOOKUP(CD1,縣庫撥款收入明細表!CG:GC,19,FALSE)</f>
        <v>0</v>
      </c>
      <c r="CE105" s="52">
        <f>HLOOKUP(CE1,縣庫撥款收入明細表!CH:GD,19,FALSE)</f>
        <v>1300000</v>
      </c>
      <c r="CF105" s="52">
        <f>HLOOKUP(CF1,縣庫撥款收入明細表!CI:GE,19,FALSE)</f>
        <v>650000</v>
      </c>
      <c r="CG105" s="52">
        <f>HLOOKUP(CG1,縣庫撥款收入明細表!CJ:GF,19,FALSE)</f>
        <v>0</v>
      </c>
      <c r="CH105" s="52">
        <f>HLOOKUP(CH1,縣庫撥款收入明細表!CK:GG,19,FALSE)</f>
        <v>650000</v>
      </c>
      <c r="CI105" s="52">
        <f>HLOOKUP(CI1,縣庫撥款收入明細表!CL:GH,19,FALSE)</f>
        <v>650000</v>
      </c>
      <c r="CJ105" s="52">
        <f>HLOOKUP(CJ1,縣庫撥款收入明細表!CM:GI,19,FALSE)</f>
        <v>650000</v>
      </c>
      <c r="CK105" s="52">
        <f>HLOOKUP(CK1,縣庫撥款收入明細表!CN:GJ,19,FALSE)</f>
        <v>1300000</v>
      </c>
      <c r="CL105" s="52">
        <f>HLOOKUP(CL1,縣庫撥款收入明細表!CO:GK,19,FALSE)</f>
        <v>650000</v>
      </c>
      <c r="CM105" s="52">
        <f>HLOOKUP(CM1,縣庫撥款收入明細表!CP:GL,19,FALSE)</f>
        <v>650000</v>
      </c>
      <c r="CN105" s="52">
        <f>HLOOKUP(CN1,縣庫撥款收入明細表!CQ:GM,19,FALSE)</f>
        <v>650000</v>
      </c>
      <c r="CO105" s="52">
        <f>HLOOKUP(CO1,縣庫撥款收入明細表!CR:GN,19,FALSE)</f>
        <v>650000</v>
      </c>
      <c r="CP105" s="52">
        <f>HLOOKUP(CP1,縣庫撥款收入明細表!CS:GO,19,FALSE)</f>
        <v>650000</v>
      </c>
      <c r="CQ105" s="52">
        <f>HLOOKUP(CQ1,縣庫撥款收入明細表!CT:GP,19,FALSE)</f>
        <v>650000</v>
      </c>
      <c r="CR105" s="52">
        <f>HLOOKUP(CR1,縣庫撥款收入明細表!CU:GQ,19,FALSE)</f>
        <v>650000</v>
      </c>
      <c r="CS105" s="52">
        <f>HLOOKUP(CS1,縣庫撥款收入明細表!CV:GR,19,FALSE)</f>
        <v>0</v>
      </c>
      <c r="CT105" s="52">
        <f>HLOOKUP(CT1,縣庫撥款收入明細表!CW:GS,19,FALSE)</f>
        <v>650000</v>
      </c>
      <c r="CU105" s="52">
        <f>HLOOKUP(CU1,縣庫撥款收入明細表!CX:GT,19,FALSE)</f>
        <v>650000</v>
      </c>
      <c r="CV105" s="52">
        <f>HLOOKUP(CV1,縣庫撥款收入明細表!CY:GU,19,FALSE)</f>
        <v>650000</v>
      </c>
      <c r="CW105" s="52">
        <f>HLOOKUP(CW1,縣庫撥款收入明細表!CZ:GV,19,FALSE)</f>
        <v>0</v>
      </c>
      <c r="CX105" s="52">
        <f>HLOOKUP(CX1,縣庫撥款收入明細表!DA:GW,19,FALSE)</f>
        <v>0</v>
      </c>
      <c r="CY105" s="52">
        <f>HLOOKUP(CY1,縣庫撥款收入明細表!DB:GX,19,FALSE)</f>
        <v>650000</v>
      </c>
      <c r="CZ105" s="52">
        <f>HLOOKUP(CZ1,縣庫撥款收入明細表!DC:GY,19,FALSE)</f>
        <v>0</v>
      </c>
      <c r="DA105" s="52">
        <f>HLOOKUP(DA1,縣庫撥款收入明細表!DD:GZ,19,FALSE)</f>
        <v>650000</v>
      </c>
    </row>
    <row r="106" spans="2:105" ht="33">
      <c r="B106" s="197" t="s">
        <v>417</v>
      </c>
      <c r="E106" s="52">
        <f>HLOOKUP(E1,縣庫撥款收入明細表!H:DD,20,FALSE)</f>
        <v>13000</v>
      </c>
      <c r="F106" s="52" t="e">
        <f>HLOOKUP(F1,縣庫撥款收入明細表!J:DF,20,FALSE)</f>
        <v>#N/A</v>
      </c>
      <c r="G106" s="52">
        <f>HLOOKUP(G1,縣庫撥款收入明細表!J:DF,20,FALSE)</f>
        <v>31000</v>
      </c>
      <c r="H106" s="52">
        <f>HLOOKUP(H1,縣庫撥款收入明細表!K:DG,20,FALSE)</f>
        <v>17000</v>
      </c>
      <c r="I106" s="52">
        <f>HLOOKUP(I1,縣庫撥款收入明細表!L:DH,20,FALSE)</f>
        <v>47000</v>
      </c>
      <c r="J106" s="52">
        <f>HLOOKUP(J1,縣庫撥款收入明細表!M:DI,20,FALSE)</f>
        <v>6000</v>
      </c>
      <c r="K106" s="52">
        <f>HLOOKUP(K1,縣庫撥款收入明細表!N:DJ,20,FALSE)</f>
        <v>5000</v>
      </c>
      <c r="L106" s="52">
        <f>HLOOKUP(L1,縣庫撥款收入明細表!O:DK,20,FALSE)</f>
        <v>13000</v>
      </c>
      <c r="M106" s="52">
        <f>HLOOKUP(M1,縣庫撥款收入明細表!P:DL,20,FALSE)</f>
        <v>18000</v>
      </c>
      <c r="N106" s="52">
        <f>HLOOKUP(N1,縣庫撥款收入明細表!Q:DM,20,FALSE)</f>
        <v>6000</v>
      </c>
      <c r="O106" s="52">
        <f>HLOOKUP(O1,縣庫撥款收入明細表!R:DN,20,FALSE)</f>
        <v>32000</v>
      </c>
      <c r="P106" s="52">
        <f>HLOOKUP(P1,縣庫撥款收入明細表!S:DO,20,FALSE)</f>
        <v>6000</v>
      </c>
      <c r="Q106" s="52">
        <f>HLOOKUP(Q1,縣庫撥款收入明細表!T:DP,20,FALSE)</f>
        <v>15000</v>
      </c>
      <c r="R106" s="52">
        <f>HLOOKUP(R1,縣庫撥款收入明細表!U:DQ,20,FALSE)</f>
        <v>20000</v>
      </c>
      <c r="S106" s="52">
        <f>HLOOKUP(S1,縣庫撥款收入明細表!V:DR,20,FALSE)</f>
        <v>7000</v>
      </c>
      <c r="T106" s="52">
        <f>HLOOKUP(T1,縣庫撥款收入明細表!W:DS,20,FALSE)</f>
        <v>5000</v>
      </c>
      <c r="U106" s="52">
        <f>HLOOKUP(U1,縣庫撥款收入明細表!X:DT,20,FALSE)</f>
        <v>13000</v>
      </c>
      <c r="V106" s="52">
        <f>HLOOKUP(V1,縣庫撥款收入明細表!Y:DU,20,FALSE)</f>
        <v>54000</v>
      </c>
      <c r="W106" s="52">
        <f>HLOOKUP(W1,縣庫撥款收入明細表!Z:DV,20,FALSE)</f>
        <v>42000</v>
      </c>
      <c r="X106" s="52">
        <f>HLOOKUP(X1,縣庫撥款收入明細表!AA:DW,20,FALSE)</f>
        <v>7000</v>
      </c>
      <c r="Y106" s="52">
        <f>HLOOKUP(Y1,縣庫撥款收入明細表!AB:DX,20,FALSE)</f>
        <v>13000</v>
      </c>
      <c r="Z106" s="52">
        <f>HLOOKUP(Z1,縣庫撥款收入明細表!AC:DY,20,FALSE)</f>
        <v>6000</v>
      </c>
      <c r="AA106" s="52">
        <f>HLOOKUP(AA1,縣庫撥款收入明細表!AD:DZ,20,FALSE)</f>
        <v>13000</v>
      </c>
      <c r="AB106" s="52">
        <f>HLOOKUP(AB1,縣庫撥款收入明細表!AE:EA,20,FALSE)</f>
        <v>16000</v>
      </c>
      <c r="AC106" s="52">
        <f>HLOOKUP(AC1,縣庫撥款收入明細表!AF:EB,20,FALSE)</f>
        <v>5000</v>
      </c>
      <c r="AD106" s="52">
        <f>HLOOKUP(AD1,縣庫撥款收入明細表!AG:EC,20,FALSE)</f>
        <v>8000</v>
      </c>
      <c r="AE106" s="52">
        <f>HLOOKUP(AE1,縣庫撥款收入明細表!AH:ED,20,FALSE)</f>
        <v>5000</v>
      </c>
      <c r="AF106" s="52">
        <f>HLOOKUP(AF1,縣庫撥款收入明細表!AI:EE,20,FALSE)</f>
        <v>6000</v>
      </c>
      <c r="AG106" s="52">
        <f>HLOOKUP(AG1,縣庫撥款收入明細表!AJ:EF,20,FALSE)</f>
        <v>7000</v>
      </c>
      <c r="AH106" s="52">
        <f>HLOOKUP(AH1,縣庫撥款收入明細表!AK:EG,20,FALSE)</f>
        <v>5000</v>
      </c>
      <c r="AI106" s="52">
        <f>HLOOKUP(AI1,縣庫撥款收入明細表!AL:EH,20,FALSE)</f>
        <v>6000</v>
      </c>
      <c r="AJ106" s="52">
        <f>HLOOKUP(AJ1,縣庫撥款收入明細表!AM:EI,20,FALSE)</f>
        <v>4000</v>
      </c>
      <c r="AK106" s="52">
        <f>HLOOKUP(AK1,縣庫撥款收入明細表!AN:EJ,20,FALSE)</f>
        <v>11000</v>
      </c>
      <c r="AL106" s="52">
        <f>HLOOKUP(AL1,縣庫撥款收入明細表!AO:EK,20,FALSE)</f>
        <v>6000</v>
      </c>
      <c r="AM106" s="52">
        <f>HLOOKUP(AM1,縣庫撥款收入明細表!AP:EL,20,FALSE)</f>
        <v>6000</v>
      </c>
      <c r="AN106" s="52">
        <f>HLOOKUP(AN1,縣庫撥款收入明細表!AQ:EM,20,FALSE)</f>
        <v>6000</v>
      </c>
      <c r="AO106" s="52">
        <f>HLOOKUP(AO1,縣庫撥款收入明細表!AR:EN,20,FALSE)</f>
        <v>5000</v>
      </c>
      <c r="AP106" s="52">
        <f>HLOOKUP(AP1,縣庫撥款收入明細表!AS:EO,20,FALSE)</f>
        <v>5000</v>
      </c>
      <c r="AQ106" s="52">
        <f>HLOOKUP(AQ1,縣庫撥款收入明細表!AT:EP,20,FALSE)</f>
        <v>8000</v>
      </c>
      <c r="AR106" s="52">
        <f>HLOOKUP(AR1,縣庫撥款收入明細表!AU:EQ,20,FALSE)</f>
        <v>6000</v>
      </c>
      <c r="AS106" s="52">
        <f>HLOOKUP(AS1,縣庫撥款收入明細表!AV:ER,20,FALSE)</f>
        <v>7000</v>
      </c>
      <c r="AT106" s="52">
        <f>HLOOKUP(AT1,縣庫撥款收入明細表!AW:ES,20,FALSE)</f>
        <v>14000</v>
      </c>
      <c r="AU106" s="52">
        <f>HLOOKUP(AU1,縣庫撥款收入明細表!AX:ET,20,FALSE)</f>
        <v>6000</v>
      </c>
      <c r="AV106" s="52">
        <f>HLOOKUP(AV1,縣庫撥款收入明細表!AY:EU,20,FALSE)</f>
        <v>5000</v>
      </c>
      <c r="AW106" s="52">
        <f>HLOOKUP(AW1,縣庫撥款收入明細表!AZ:EV,20,FALSE)</f>
        <v>4000</v>
      </c>
      <c r="AX106" s="52">
        <f>HLOOKUP(AX1,縣庫撥款收入明細表!BA:EW,20,FALSE)</f>
        <v>6000</v>
      </c>
      <c r="AY106" s="52">
        <f>HLOOKUP(AY1,縣庫撥款收入明細表!BB:EX,20,FALSE)</f>
        <v>6000</v>
      </c>
      <c r="AZ106" s="52">
        <f>HLOOKUP(AZ1,縣庫撥款收入明細表!BC:EY,20,FALSE)</f>
        <v>6000</v>
      </c>
      <c r="BA106" s="52">
        <f>HLOOKUP(BA1,縣庫撥款收入明細表!BD:EZ,20,FALSE)</f>
        <v>7000</v>
      </c>
      <c r="BB106" s="52">
        <f>HLOOKUP(BB1,縣庫撥款收入明細表!BE:FA,20,FALSE)</f>
        <v>4000</v>
      </c>
      <c r="BC106" s="52">
        <f>HLOOKUP(BC1,縣庫撥款收入明細表!BF:FB,20,FALSE)</f>
        <v>6000</v>
      </c>
      <c r="BD106" s="52">
        <f>HLOOKUP(BD1,縣庫撥款收入明細表!BG:FC,20,FALSE)</f>
        <v>6000</v>
      </c>
      <c r="BE106" s="52">
        <f>HLOOKUP(BE1,縣庫撥款收入明細表!BH:FD,20,FALSE)</f>
        <v>19000</v>
      </c>
      <c r="BF106" s="52">
        <f>HLOOKUP(BF1,縣庫撥款收入明細表!BI:FE,20,FALSE)</f>
        <v>6000</v>
      </c>
      <c r="BG106" s="52">
        <f>HLOOKUP(BG1,縣庫撥款收入明細表!BJ:FF,20,FALSE)</f>
        <v>6000</v>
      </c>
      <c r="BH106" s="52">
        <f>HLOOKUP(BH1,縣庫撥款收入明細表!BK:FG,20,FALSE)</f>
        <v>5000</v>
      </c>
      <c r="BI106" s="52">
        <f>HLOOKUP(BI1,縣庫撥款收入明細表!BL:FH,20,FALSE)</f>
        <v>6000</v>
      </c>
      <c r="BJ106" s="52">
        <f>HLOOKUP(BJ1,縣庫撥款收入明細表!BM:FI,20,FALSE)</f>
        <v>6000</v>
      </c>
      <c r="BK106" s="52">
        <f>HLOOKUP(BK1,縣庫撥款收入明細表!BN:FJ,20,FALSE)</f>
        <v>5000</v>
      </c>
      <c r="BL106" s="52">
        <f>HLOOKUP(BL1,縣庫撥款收入明細表!BO:FK,20,FALSE)</f>
        <v>14000</v>
      </c>
      <c r="BM106" s="52">
        <f>HLOOKUP(BM1,縣庫撥款收入明細表!BP:FL,20,FALSE)</f>
        <v>6000</v>
      </c>
      <c r="BN106" s="52">
        <f>HLOOKUP(BN1,縣庫撥款收入明細表!BQ:FM,20,FALSE)</f>
        <v>6000</v>
      </c>
      <c r="BO106" s="52">
        <f>HLOOKUP(BO1,縣庫撥款收入明細表!BR:FN,20,FALSE)</f>
        <v>6000</v>
      </c>
      <c r="BP106" s="52">
        <f>HLOOKUP(BP1,縣庫撥款收入明細表!BS:FO,20,FALSE)</f>
        <v>6000</v>
      </c>
      <c r="BQ106" s="52">
        <f>HLOOKUP(BQ1,縣庫撥款收入明細表!BT:FP,20,FALSE)</f>
        <v>8000</v>
      </c>
      <c r="BR106" s="52">
        <f>HLOOKUP(BR1,縣庫撥款收入明細表!BU:FQ,20,FALSE)</f>
        <v>5000</v>
      </c>
      <c r="BS106" s="52">
        <f>HLOOKUP(BS1,縣庫撥款收入明細表!BV:FR,20,FALSE)</f>
        <v>6000</v>
      </c>
      <c r="BT106" s="52">
        <f>HLOOKUP(BT1,縣庫撥款收入明細表!BW:FS,20,FALSE)</f>
        <v>6000</v>
      </c>
      <c r="BU106" s="52">
        <f>HLOOKUP(BU1,縣庫撥款收入明細表!BX:FT,20,FALSE)</f>
        <v>6000</v>
      </c>
      <c r="BV106" s="52">
        <f>HLOOKUP(BV1,縣庫撥款收入明細表!BY:FU,20,FALSE)</f>
        <v>6000</v>
      </c>
      <c r="BW106" s="52">
        <f>HLOOKUP(BW1,縣庫撥款收入明細表!BZ:FV,20,FALSE)</f>
        <v>6000</v>
      </c>
      <c r="BX106" s="52">
        <f>HLOOKUP(BX1,縣庫撥款收入明細表!CA:FW,20,FALSE)</f>
        <v>5000</v>
      </c>
      <c r="BY106" s="52">
        <f>HLOOKUP(BY1,縣庫撥款收入明細表!CB:FX,20,FALSE)</f>
        <v>8000</v>
      </c>
      <c r="BZ106" s="52">
        <f>HLOOKUP(BZ1,縣庫撥款收入明細表!CC:FY,20,FALSE)</f>
        <v>6000</v>
      </c>
      <c r="CA106" s="52">
        <f>HLOOKUP(CA1,縣庫撥款收入明細表!CD:FZ,20,FALSE)</f>
        <v>7000</v>
      </c>
      <c r="CB106" s="52">
        <f>HLOOKUP(CB1,縣庫撥款收入明細表!CE:GA,20,FALSE)</f>
        <v>5000</v>
      </c>
      <c r="CC106" s="52">
        <f>HLOOKUP(CC1,縣庫撥款收入明細表!CF:GB,20,FALSE)</f>
        <v>6000</v>
      </c>
      <c r="CD106" s="52">
        <f>HLOOKUP(CD1,縣庫撥款收入明細表!CG:GC,20,FALSE)</f>
        <v>6000</v>
      </c>
      <c r="CE106" s="52">
        <f>HLOOKUP(CE1,縣庫撥款收入明細表!CH:GD,20,FALSE)</f>
        <v>6000</v>
      </c>
      <c r="CF106" s="52">
        <f>HLOOKUP(CF1,縣庫撥款收入明細表!CI:GE,20,FALSE)</f>
        <v>6000</v>
      </c>
      <c r="CG106" s="52">
        <f>HLOOKUP(CG1,縣庫撥款收入明細表!CJ:GF,20,FALSE)</f>
        <v>6000</v>
      </c>
      <c r="CH106" s="52">
        <f>HLOOKUP(CH1,縣庫撥款收入明細表!CK:GG,20,FALSE)</f>
        <v>6000</v>
      </c>
      <c r="CI106" s="52">
        <f>HLOOKUP(CI1,縣庫撥款收入明細表!CL:GH,20,FALSE)</f>
        <v>5000</v>
      </c>
      <c r="CJ106" s="52">
        <f>HLOOKUP(CJ1,縣庫撥款收入明細表!CM:GI,20,FALSE)</f>
        <v>8000</v>
      </c>
      <c r="CK106" s="52">
        <f>HLOOKUP(CK1,縣庫撥款收入明細表!CN:GJ,20,FALSE)</f>
        <v>6000</v>
      </c>
      <c r="CL106" s="52">
        <f>HLOOKUP(CL1,縣庫撥款收入明細表!CO:GK,20,FALSE)</f>
        <v>6000</v>
      </c>
      <c r="CM106" s="52">
        <f>HLOOKUP(CM1,縣庫撥款收入明細表!CP:GL,20,FALSE)</f>
        <v>5000</v>
      </c>
      <c r="CN106" s="52">
        <f>HLOOKUP(CN1,縣庫撥款收入明細表!CQ:GM,20,FALSE)</f>
        <v>6000</v>
      </c>
      <c r="CO106" s="52">
        <f>HLOOKUP(CO1,縣庫撥款收入明細表!CR:GN,20,FALSE)</f>
        <v>6000</v>
      </c>
      <c r="CP106" s="52">
        <f>HLOOKUP(CP1,縣庫撥款收入明細表!CS:GO,20,FALSE)</f>
        <v>6000</v>
      </c>
      <c r="CQ106" s="52">
        <f>HLOOKUP(CQ1,縣庫撥款收入明細表!CT:GP,20,FALSE)</f>
        <v>5000</v>
      </c>
      <c r="CR106" s="52">
        <f>HLOOKUP(CR1,縣庫撥款收入明細表!CU:GQ,20,FALSE)</f>
        <v>6000</v>
      </c>
      <c r="CS106" s="52">
        <f>HLOOKUP(CS1,縣庫撥款收入明細表!CV:GR,20,FALSE)</f>
        <v>6000</v>
      </c>
      <c r="CT106" s="52">
        <f>HLOOKUP(CT1,縣庫撥款收入明細表!CW:GS,20,FALSE)</f>
        <v>6000</v>
      </c>
      <c r="CU106" s="52">
        <f>HLOOKUP(CU1,縣庫撥款收入明細表!CX:GT,20,FALSE)</f>
        <v>6000</v>
      </c>
      <c r="CV106" s="52">
        <f>HLOOKUP(CV1,縣庫撥款收入明細表!CY:GU,20,FALSE)</f>
        <v>5000</v>
      </c>
      <c r="CW106" s="52">
        <f>HLOOKUP(CW1,縣庫撥款收入明細表!CZ:GV,20,FALSE)</f>
        <v>5000</v>
      </c>
      <c r="CX106" s="52">
        <f>HLOOKUP(CX1,縣庫撥款收入明細表!DA:GW,20,FALSE)</f>
        <v>5000</v>
      </c>
      <c r="CY106" s="52">
        <f>HLOOKUP(CY1,縣庫撥款收入明細表!DB:GX,20,FALSE)</f>
        <v>5000</v>
      </c>
      <c r="CZ106" s="52">
        <f>HLOOKUP(CZ1,縣庫撥款收入明細表!DC:GY,20,FALSE)</f>
        <v>20000</v>
      </c>
      <c r="DA106" s="52">
        <f>HLOOKUP(DA1,縣庫撥款收入明細表!DD:GZ,20,FALSE)</f>
        <v>5000</v>
      </c>
    </row>
    <row r="107" spans="2:105" ht="33">
      <c r="B107" s="203" t="s">
        <v>418</v>
      </c>
      <c r="E107" s="52">
        <f>HLOOKUP(E1,縣庫撥款收入明細表!H:DD,21,FALSE)</f>
        <v>45750000</v>
      </c>
      <c r="F107" s="52" t="e">
        <f>HLOOKUP(F1,縣庫撥款收入明細表!J:DF,21,FALSE)</f>
        <v>#N/A</v>
      </c>
      <c r="G107" s="52">
        <f>HLOOKUP(G1,縣庫撥款收入明細表!J:DF,21,FALSE)</f>
        <v>80085000</v>
      </c>
      <c r="H107" s="52">
        <f>HLOOKUP(H1,縣庫撥款收入明細表!K:DG,21,FALSE)</f>
        <v>55131000</v>
      </c>
      <c r="I107" s="52">
        <f>HLOOKUP(I1,縣庫撥款收入明細表!L:DH,21,FALSE)</f>
        <v>121497000</v>
      </c>
      <c r="J107" s="52">
        <f>HLOOKUP(J1,縣庫撥款收入明細表!M:DI,21,FALSE)</f>
        <v>24991000</v>
      </c>
      <c r="K107" s="52">
        <f>HLOOKUP(K1,縣庫撥款收入明細表!N:DJ,21,FALSE)</f>
        <v>31290000</v>
      </c>
      <c r="L107" s="52">
        <f>HLOOKUP(L1,縣庫撥款收入明細表!O:DK,21,FALSE)</f>
        <v>49968000</v>
      </c>
      <c r="M107" s="52">
        <f>HLOOKUP(M1,縣庫撥款收入明細表!P:DL,21,FALSE)</f>
        <v>66271000</v>
      </c>
      <c r="N107" s="52">
        <f>HLOOKUP(N1,縣庫撥款收入明細表!Q:DM,21,FALSE)</f>
        <v>24413000</v>
      </c>
      <c r="O107" s="52">
        <f>HLOOKUP(O1,縣庫撥款收入明細表!R:DN,21,FALSE)</f>
        <v>82072000</v>
      </c>
      <c r="P107" s="52">
        <f>HLOOKUP(P1,縣庫撥款收入明細表!S:DO,21,FALSE)</f>
        <v>24183000</v>
      </c>
      <c r="Q107" s="52">
        <f>HLOOKUP(Q1,縣庫撥款收入明細表!T:DP,21,FALSE)</f>
        <v>42971000</v>
      </c>
      <c r="R107" s="52">
        <f>HLOOKUP(R1,縣庫撥款收入明細表!U:DQ,21,FALSE)</f>
        <v>66148000</v>
      </c>
      <c r="S107" s="52">
        <f>HLOOKUP(S1,縣庫撥款收入明細表!V:DR,21,FALSE)</f>
        <v>24929000</v>
      </c>
      <c r="T107" s="52">
        <f>HLOOKUP(T1,縣庫撥款收入明細表!W:DS,21,FALSE)</f>
        <v>24709000</v>
      </c>
      <c r="U107" s="52">
        <f>HLOOKUP(U1,縣庫撥款收入明細表!X:DT,21,FALSE)</f>
        <v>50578000</v>
      </c>
      <c r="V107" s="52">
        <f>HLOOKUP(V1,縣庫撥款收入明細表!Y:DU,21,FALSE)</f>
        <v>134802000</v>
      </c>
      <c r="W107" s="52">
        <f>HLOOKUP(W1,縣庫撥款收入明細表!Z:DV,21,FALSE)</f>
        <v>96438000</v>
      </c>
      <c r="X107" s="52">
        <f>HLOOKUP(X1,縣庫撥款收入明細表!AA:DW,21,FALSE)</f>
        <v>24422000</v>
      </c>
      <c r="Y107" s="52">
        <f>HLOOKUP(Y1,縣庫撥款收入明細表!AB:DX,21,FALSE)</f>
        <v>50293000</v>
      </c>
      <c r="Z107" s="52">
        <f>HLOOKUP(Z1,縣庫撥款收入明細表!AC:DY,21,FALSE)</f>
        <v>26900000</v>
      </c>
      <c r="AA107" s="52">
        <f>HLOOKUP(AA1,縣庫撥款收入明細表!AD:DZ,21,FALSE)</f>
        <v>49800000</v>
      </c>
      <c r="AB107" s="52">
        <f>HLOOKUP(AB1,縣庫撥款收入明細表!AE:EA,21,FALSE)</f>
        <v>58146000</v>
      </c>
      <c r="AC107" s="52">
        <f>HLOOKUP(AC1,縣庫撥款收入明細表!AF:EB,21,FALSE)</f>
        <v>22664000</v>
      </c>
      <c r="AD107" s="52">
        <f>HLOOKUP(AD1,縣庫撥款收入明細表!AG:EC,21,FALSE)</f>
        <v>29046000</v>
      </c>
      <c r="AE107" s="52">
        <f>HLOOKUP(AE1,縣庫撥款收入明細表!AH:ED,21,FALSE)</f>
        <v>19605000</v>
      </c>
      <c r="AF107" s="52">
        <f>HLOOKUP(AF1,縣庫撥款收入明細表!AI:EE,21,FALSE)</f>
        <v>21103000</v>
      </c>
      <c r="AG107" s="52">
        <f>HLOOKUP(AG1,縣庫撥款收入明細表!AJ:EF,21,FALSE)</f>
        <v>24702000</v>
      </c>
      <c r="AH107" s="52">
        <f>HLOOKUP(AH1,縣庫撥款收入明細表!AK:EG,21,FALSE)</f>
        <v>19537000</v>
      </c>
      <c r="AI107" s="52">
        <f>HLOOKUP(AI1,縣庫撥款收入明細表!AL:EH,21,FALSE)</f>
        <v>19525000</v>
      </c>
      <c r="AJ107" s="52">
        <f>HLOOKUP(AJ1,縣庫撥款收入明細表!AM:EI,21,FALSE)</f>
        <v>18474000</v>
      </c>
      <c r="AK107" s="52">
        <f>HLOOKUP(AK1,縣庫撥款收入明細表!AN:EJ,21,FALSE)</f>
        <v>44854000</v>
      </c>
      <c r="AL107" s="52">
        <f>HLOOKUP(AL1,縣庫撥款收入明細表!AO:EK,21,FALSE)</f>
        <v>21214000</v>
      </c>
      <c r="AM107" s="52">
        <f>HLOOKUP(AM1,縣庫撥款收入明細表!AP:EL,21,FALSE)</f>
        <v>15675000</v>
      </c>
      <c r="AN107" s="52">
        <f>HLOOKUP(AN1,縣庫撥款收入明細表!AQ:EM,21,FALSE)</f>
        <v>22398000</v>
      </c>
      <c r="AO107" s="52">
        <f>HLOOKUP(AO1,縣庫撥款收入明細表!AR:EN,21,FALSE)</f>
        <v>19191000</v>
      </c>
      <c r="AP107" s="52">
        <f>HLOOKUP(AP1,縣庫撥款收入明細表!AS:EO,21,FALSE)</f>
        <v>25558000</v>
      </c>
      <c r="AQ107" s="52">
        <f>HLOOKUP(AQ1,縣庫撥款收入明細表!AT:EP,21,FALSE)</f>
        <v>32273000</v>
      </c>
      <c r="AR107" s="52">
        <f>HLOOKUP(AR1,縣庫撥款收入明細表!AU:EQ,21,FALSE)</f>
        <v>23711000</v>
      </c>
      <c r="AS107" s="52">
        <f>HLOOKUP(AS1,縣庫撥款收入明細表!AV:ER,21,FALSE)</f>
        <v>21648000</v>
      </c>
      <c r="AT107" s="52">
        <f>HLOOKUP(AT1,縣庫撥款收入明細表!AW:ES,21,FALSE)</f>
        <v>45675000</v>
      </c>
      <c r="AU107" s="52">
        <f>HLOOKUP(AU1,縣庫撥款收入明細表!AX:ET,21,FALSE)</f>
        <v>17350000</v>
      </c>
      <c r="AV107" s="52">
        <f>HLOOKUP(AV1,縣庫撥款收入明細表!AY:EU,21,FALSE)</f>
        <v>13324000</v>
      </c>
      <c r="AW107" s="52">
        <f>HLOOKUP(AW1,縣庫撥款收入明細表!AZ:EV,21,FALSE)</f>
        <v>13557000</v>
      </c>
      <c r="AX107" s="52">
        <f>HLOOKUP(AX1,縣庫撥款收入明細表!BA:EW,21,FALSE)</f>
        <v>19302000</v>
      </c>
      <c r="AY107" s="52">
        <f>HLOOKUP(AY1,縣庫撥款收入明細表!BB:EX,21,FALSE)</f>
        <v>19829000</v>
      </c>
      <c r="AZ107" s="52">
        <f>HLOOKUP(AZ1,縣庫撥款收入明細表!BC:EY,21,FALSE)</f>
        <v>15623000</v>
      </c>
      <c r="BA107" s="52">
        <f>HLOOKUP(BA1,縣庫撥款收入明細表!BD:EZ,21,FALSE)</f>
        <v>20712000</v>
      </c>
      <c r="BB107" s="52">
        <f>HLOOKUP(BB1,縣庫撥款收入明細表!BE:FA,21,FALSE)</f>
        <v>13845000</v>
      </c>
      <c r="BC107" s="52">
        <f>HLOOKUP(BC1,縣庫撥款收入明細表!BF:FB,21,FALSE)</f>
        <v>14020000</v>
      </c>
      <c r="BD107" s="52">
        <f>HLOOKUP(BD1,縣庫撥款收入明細表!BG:FC,21,FALSE)</f>
        <v>16145000</v>
      </c>
      <c r="BE107" s="52">
        <f>HLOOKUP(BE1,縣庫撥款收入明細表!BH:FD,21,FALSE)</f>
        <v>68932000</v>
      </c>
      <c r="BF107" s="52">
        <f>HLOOKUP(BF1,縣庫撥款收入明細表!BI:FE,21,FALSE)</f>
        <v>18616000</v>
      </c>
      <c r="BG107" s="52">
        <f>HLOOKUP(BG1,縣庫撥款收入明細表!BJ:FF,21,FALSE)</f>
        <v>19539000</v>
      </c>
      <c r="BH107" s="52">
        <f>HLOOKUP(BH1,縣庫撥款收入明細表!BK:FG,21,FALSE)</f>
        <v>15030000</v>
      </c>
      <c r="BI107" s="52">
        <f>HLOOKUP(BI1,縣庫撥款收入明細表!BL:FH,21,FALSE)</f>
        <v>13330000</v>
      </c>
      <c r="BJ107" s="52">
        <f>HLOOKUP(BJ1,縣庫撥款收入明細表!BM:FI,21,FALSE)</f>
        <v>16011000</v>
      </c>
      <c r="BK107" s="52">
        <f>HLOOKUP(BK1,縣庫撥款收入明細表!BN:FJ,21,FALSE)</f>
        <v>14287000</v>
      </c>
      <c r="BL107" s="52">
        <f>HLOOKUP(BL1,縣庫撥款收入明細表!BO:FK,21,FALSE)</f>
        <v>42790000</v>
      </c>
      <c r="BM107" s="52">
        <f>HLOOKUP(BM1,縣庫撥款收入明細表!BP:FL,21,FALSE)</f>
        <v>14713000</v>
      </c>
      <c r="BN107" s="52">
        <f>HLOOKUP(BN1,縣庫撥款收入明細表!BQ:FM,21,FALSE)</f>
        <v>15829000</v>
      </c>
      <c r="BO107" s="52">
        <f>HLOOKUP(BO1,縣庫撥款收入明細表!BR:FN,21,FALSE)</f>
        <v>18897000</v>
      </c>
      <c r="BP107" s="52">
        <f>HLOOKUP(BP1,縣庫撥款收入明細表!BS:FO,21,FALSE)</f>
        <v>15793000</v>
      </c>
      <c r="BQ107" s="52">
        <f>HLOOKUP(BQ1,縣庫撥款收入明細表!BT:FP,21,FALSE)</f>
        <v>23769000</v>
      </c>
      <c r="BR107" s="52">
        <f>HLOOKUP(BR1,縣庫撥款收入明細表!BU:FQ,21,FALSE)</f>
        <v>16097000</v>
      </c>
      <c r="BS107" s="52">
        <f>HLOOKUP(BS1,縣庫撥款收入明細表!BV:FR,21,FALSE)</f>
        <v>14468000</v>
      </c>
      <c r="BT107" s="52">
        <f>HLOOKUP(BT1,縣庫撥款收入明細表!BW:FS,21,FALSE)</f>
        <v>17017000</v>
      </c>
      <c r="BU107" s="52">
        <f>HLOOKUP(BU1,縣庫撥款收入明細表!BX:FT,21,FALSE)</f>
        <v>15781000</v>
      </c>
      <c r="BV107" s="52">
        <f>HLOOKUP(BV1,縣庫撥款收入明細表!BY:FU,21,FALSE)</f>
        <v>16610000</v>
      </c>
      <c r="BW107" s="52">
        <f>HLOOKUP(BW1,縣庫撥款收入明細表!BZ:FV,21,FALSE)</f>
        <v>15494000</v>
      </c>
      <c r="BX107" s="52">
        <f>HLOOKUP(BX1,縣庫撥款收入明細表!CA:FW,21,FALSE)</f>
        <v>16910000</v>
      </c>
      <c r="BY107" s="52">
        <f>HLOOKUP(BY1,縣庫撥款收入明細表!CB:FX,21,FALSE)</f>
        <v>27130000</v>
      </c>
      <c r="BZ107" s="52">
        <f>HLOOKUP(BZ1,縣庫撥款收入明細表!CC:FY,21,FALSE)</f>
        <v>23491000</v>
      </c>
      <c r="CA107" s="52">
        <f>HLOOKUP(CA1,縣庫撥款收入明細表!CD:FZ,21,FALSE)</f>
        <v>22875000</v>
      </c>
      <c r="CB107" s="52">
        <f>HLOOKUP(CB1,縣庫撥款收入明細表!CE:GA,21,FALSE)</f>
        <v>21156000</v>
      </c>
      <c r="CC107" s="52">
        <f>HLOOKUP(CC1,縣庫撥款收入明細表!CF:GB,21,FALSE)</f>
        <v>22728000</v>
      </c>
      <c r="CD107" s="52">
        <f>HLOOKUP(CD1,縣庫撥款收入明細表!CG:GC,21,FALSE)</f>
        <v>27773000</v>
      </c>
      <c r="CE107" s="52">
        <f>HLOOKUP(CE1,縣庫撥款收入明細表!CH:GD,21,FALSE)</f>
        <v>21968000</v>
      </c>
      <c r="CF107" s="52">
        <f>HLOOKUP(CF1,縣庫撥款收入明細表!CI:GE,21,FALSE)</f>
        <v>27854000</v>
      </c>
      <c r="CG107" s="52">
        <f>HLOOKUP(CG1,縣庫撥款收入明細表!CJ:GF,21,FALSE)</f>
        <v>24916000</v>
      </c>
      <c r="CH107" s="52">
        <f>HLOOKUP(CH1,縣庫撥款收入明細表!CK:GG,21,FALSE)</f>
        <v>22052000</v>
      </c>
      <c r="CI107" s="52">
        <f>HLOOKUP(CI1,縣庫撥款收入明細表!CL:GH,21,FALSE)</f>
        <v>25349000</v>
      </c>
      <c r="CJ107" s="52">
        <f>HLOOKUP(CJ1,縣庫撥款收入明細表!CM:GI,21,FALSE)</f>
        <v>26918000</v>
      </c>
      <c r="CK107" s="52">
        <f>HLOOKUP(CK1,縣庫撥款收入明細表!CN:GJ,21,FALSE)</f>
        <v>22094000</v>
      </c>
      <c r="CL107" s="52">
        <f>HLOOKUP(CL1,縣庫撥款收入明細表!CO:GK,21,FALSE)</f>
        <v>23713000</v>
      </c>
      <c r="CM107" s="52">
        <f>HLOOKUP(CM1,縣庫撥款收入明細表!CP:GL,21,FALSE)</f>
        <v>19309000</v>
      </c>
      <c r="CN107" s="52">
        <f>HLOOKUP(CN1,縣庫撥款收入明細表!CQ:GM,21,FALSE)</f>
        <v>24408000</v>
      </c>
      <c r="CO107" s="52">
        <f>HLOOKUP(CO1,縣庫撥款收入明細表!CR:GN,21,FALSE)</f>
        <v>25896000</v>
      </c>
      <c r="CP107" s="52">
        <f>HLOOKUP(CP1,縣庫撥款收入明細表!CS:GO,21,FALSE)</f>
        <v>24080000</v>
      </c>
      <c r="CQ107" s="52">
        <f>HLOOKUP(CQ1,縣庫撥款收入明細表!CT:GP,21,FALSE)</f>
        <v>17856000</v>
      </c>
      <c r="CR107" s="52">
        <f>HLOOKUP(CR1,縣庫撥款收入明細表!CU:GQ,21,FALSE)</f>
        <v>23798000</v>
      </c>
      <c r="CS107" s="52">
        <f>HLOOKUP(CS1,縣庫撥款收入明細表!CV:GR,21,FALSE)</f>
        <v>20825000</v>
      </c>
      <c r="CT107" s="52">
        <f>HLOOKUP(CT1,縣庫撥款收入明細表!CW:GS,21,FALSE)</f>
        <v>22306000</v>
      </c>
      <c r="CU107" s="52">
        <f>HLOOKUP(CU1,縣庫撥款收入明細表!CX:GT,21,FALSE)</f>
        <v>21929000</v>
      </c>
      <c r="CV107" s="52">
        <f>HLOOKUP(CV1,縣庫撥款收入明細表!CY:GU,21,FALSE)</f>
        <v>18560000</v>
      </c>
      <c r="CW107" s="52">
        <f>HLOOKUP(CW1,縣庫撥款收入明細表!CZ:GV,21,FALSE)</f>
        <v>15357000</v>
      </c>
      <c r="CX107" s="52">
        <f>HLOOKUP(CX1,縣庫撥款收入明細表!DA:GW,21,FALSE)</f>
        <v>19225000</v>
      </c>
      <c r="CY107" s="52">
        <f>HLOOKUP(CY1,縣庫撥款收入明細表!DB:GX,21,FALSE)</f>
        <v>14776000</v>
      </c>
      <c r="CZ107" s="52">
        <f>HLOOKUP(CZ1,縣庫撥款收入明細表!DC:GY,21,FALSE)</f>
        <v>65619000</v>
      </c>
      <c r="DA107" s="52">
        <f>HLOOKUP(DA1,縣庫撥款收入明細表!DD:GZ,21,FALSE)</f>
        <v>17568000</v>
      </c>
    </row>
    <row r="108" spans="2:105" ht="16.5" customHeight="1"/>
    <row r="109" spans="2:105" ht="16.5" customHeight="1">
      <c r="B109" s="4" t="s">
        <v>951</v>
      </c>
      <c r="E109" s="52">
        <f>E91-E77</f>
        <v>36970000</v>
      </c>
      <c r="F109" s="52" t="e">
        <f>F91-F77</f>
        <v>#N/A</v>
      </c>
      <c r="G109" s="52">
        <f t="shared" ref="G109:BR109" si="161">G91-G77</f>
        <v>66259000</v>
      </c>
      <c r="H109" s="52">
        <f t="shared" si="161"/>
        <v>49959000</v>
      </c>
      <c r="I109" s="52">
        <f t="shared" si="161"/>
        <v>93616000</v>
      </c>
      <c r="J109" s="52">
        <f t="shared" si="161"/>
        <v>20863000</v>
      </c>
      <c r="K109" s="52">
        <f t="shared" si="161"/>
        <v>20119000</v>
      </c>
      <c r="L109" s="52">
        <f t="shared" si="161"/>
        <v>45230000</v>
      </c>
      <c r="M109" s="52">
        <f t="shared" si="161"/>
        <v>56530000</v>
      </c>
      <c r="N109" s="52">
        <f t="shared" si="161"/>
        <v>21704000</v>
      </c>
      <c r="O109" s="52">
        <f t="shared" si="161"/>
        <v>67135000</v>
      </c>
      <c r="P109" s="52">
        <f t="shared" si="161"/>
        <v>20916000</v>
      </c>
      <c r="Q109" s="52">
        <f t="shared" si="161"/>
        <v>42099000</v>
      </c>
      <c r="R109" s="52">
        <f t="shared" si="161"/>
        <v>64055000</v>
      </c>
      <c r="S109" s="52">
        <f t="shared" si="161"/>
        <v>22023000</v>
      </c>
      <c r="T109" s="52">
        <f t="shared" si="161"/>
        <v>19679000</v>
      </c>
      <c r="U109" s="52">
        <f t="shared" si="161"/>
        <v>39527000</v>
      </c>
      <c r="V109" s="52">
        <f t="shared" si="161"/>
        <v>107773000</v>
      </c>
      <c r="W109" s="52">
        <f t="shared" si="161"/>
        <v>86466000</v>
      </c>
      <c r="X109" s="52">
        <f t="shared" si="161"/>
        <v>23942000</v>
      </c>
      <c r="Y109" s="52">
        <f t="shared" si="161"/>
        <v>41862000</v>
      </c>
      <c r="Z109" s="52">
        <f t="shared" si="161"/>
        <v>21815000</v>
      </c>
      <c r="AA109" s="52">
        <f t="shared" si="161"/>
        <v>41759000</v>
      </c>
      <c r="AB109" s="52">
        <f t="shared" si="161"/>
        <v>47990000</v>
      </c>
      <c r="AC109" s="52">
        <f t="shared" si="161"/>
        <v>20753000</v>
      </c>
      <c r="AD109" s="52">
        <f t="shared" si="161"/>
        <v>26289000</v>
      </c>
      <c r="AE109" s="52">
        <f t="shared" si="161"/>
        <v>19654000</v>
      </c>
      <c r="AF109" s="52">
        <f t="shared" si="161"/>
        <v>20395000</v>
      </c>
      <c r="AG109" s="52">
        <f t="shared" si="161"/>
        <v>22236000</v>
      </c>
      <c r="AH109" s="52">
        <f t="shared" si="161"/>
        <v>17383000</v>
      </c>
      <c r="AI109" s="52">
        <f t="shared" si="161"/>
        <v>19721000</v>
      </c>
      <c r="AJ109" s="52">
        <f t="shared" si="161"/>
        <v>16265000</v>
      </c>
      <c r="AK109" s="52">
        <f t="shared" si="161"/>
        <v>34907000</v>
      </c>
      <c r="AL109" s="52">
        <f t="shared" si="161"/>
        <v>19799000</v>
      </c>
      <c r="AM109" s="52">
        <f t="shared" si="161"/>
        <v>16561000</v>
      </c>
      <c r="AN109" s="52">
        <f t="shared" si="161"/>
        <v>20887000</v>
      </c>
      <c r="AO109" s="52">
        <f t="shared" si="161"/>
        <v>18582000</v>
      </c>
      <c r="AP109" s="52">
        <f t="shared" si="161"/>
        <v>20399000</v>
      </c>
      <c r="AQ109" s="52">
        <f t="shared" si="161"/>
        <v>27070000</v>
      </c>
      <c r="AR109" s="52">
        <f t="shared" si="161"/>
        <v>21902000</v>
      </c>
      <c r="AS109" s="52">
        <f t="shared" si="161"/>
        <v>23390000</v>
      </c>
      <c r="AT109" s="52">
        <f t="shared" si="161"/>
        <v>41157000</v>
      </c>
      <c r="AU109" s="52">
        <f t="shared" si="161"/>
        <v>17514000</v>
      </c>
      <c r="AV109" s="52">
        <f t="shared" si="161"/>
        <v>13202000</v>
      </c>
      <c r="AW109" s="52">
        <f t="shared" si="161"/>
        <v>13759000</v>
      </c>
      <c r="AX109" s="52">
        <f t="shared" si="161"/>
        <v>18023000</v>
      </c>
      <c r="AY109" s="52">
        <f t="shared" si="161"/>
        <v>20147000</v>
      </c>
      <c r="AZ109" s="52">
        <f t="shared" si="161"/>
        <v>17920000</v>
      </c>
      <c r="BA109" s="52">
        <f t="shared" si="161"/>
        <v>20344000</v>
      </c>
      <c r="BB109" s="52">
        <f t="shared" si="161"/>
        <v>13832000</v>
      </c>
      <c r="BC109" s="52">
        <f t="shared" si="161"/>
        <v>15793000</v>
      </c>
      <c r="BD109" s="52">
        <f t="shared" si="161"/>
        <v>16688000</v>
      </c>
      <c r="BE109" s="52">
        <f t="shared" si="161"/>
        <v>62238000</v>
      </c>
      <c r="BF109" s="52">
        <f t="shared" si="161"/>
        <v>20027000</v>
      </c>
      <c r="BG109" s="52">
        <f t="shared" si="161"/>
        <v>18549000</v>
      </c>
      <c r="BH109" s="52">
        <f t="shared" si="161"/>
        <v>14452000</v>
      </c>
      <c r="BI109" s="52">
        <f t="shared" si="161"/>
        <v>15596000</v>
      </c>
      <c r="BJ109" s="52">
        <f t="shared" si="161"/>
        <v>17260000</v>
      </c>
      <c r="BK109" s="52">
        <f t="shared" si="161"/>
        <v>13938000</v>
      </c>
      <c r="BL109" s="52">
        <f t="shared" si="161"/>
        <v>43185000</v>
      </c>
      <c r="BM109" s="52">
        <f t="shared" si="161"/>
        <v>15516000</v>
      </c>
      <c r="BN109" s="52">
        <f t="shared" si="161"/>
        <v>18200000</v>
      </c>
      <c r="BO109" s="52">
        <f t="shared" si="161"/>
        <v>20242000</v>
      </c>
      <c r="BP109" s="52">
        <f t="shared" si="161"/>
        <v>17995000</v>
      </c>
      <c r="BQ109" s="52">
        <f t="shared" si="161"/>
        <v>23712000</v>
      </c>
      <c r="BR109" s="52">
        <f t="shared" si="161"/>
        <v>14971000</v>
      </c>
      <c r="BS109" s="52">
        <f t="shared" ref="BS109:CK109" si="162">BS91-BS77</f>
        <v>15398000</v>
      </c>
      <c r="BT109" s="52">
        <f t="shared" si="162"/>
        <v>17608000</v>
      </c>
      <c r="BU109" s="52">
        <f t="shared" si="162"/>
        <v>17547000</v>
      </c>
      <c r="BV109" s="52">
        <f t="shared" si="162"/>
        <v>17797000</v>
      </c>
      <c r="BW109" s="52">
        <f t="shared" si="162"/>
        <v>16688000</v>
      </c>
      <c r="BX109" s="52">
        <f t="shared" si="162"/>
        <v>16479000</v>
      </c>
      <c r="BY109" s="52">
        <f t="shared" si="162"/>
        <v>24797000</v>
      </c>
      <c r="BZ109" s="52">
        <f t="shared" si="162"/>
        <v>22411000</v>
      </c>
      <c r="CA109" s="52">
        <f t="shared" si="162"/>
        <v>23067000</v>
      </c>
      <c r="CB109" s="52">
        <f t="shared" si="162"/>
        <v>18219000</v>
      </c>
      <c r="CC109" s="52">
        <f t="shared" si="162"/>
        <v>21989000</v>
      </c>
      <c r="CD109" s="52">
        <f t="shared" si="162"/>
        <v>22355000</v>
      </c>
      <c r="CE109" s="52">
        <f t="shared" si="162"/>
        <v>23704000</v>
      </c>
      <c r="CF109" s="52">
        <f t="shared" si="162"/>
        <v>24260000</v>
      </c>
      <c r="CG109" s="52">
        <f t="shared" si="162"/>
        <v>20837000</v>
      </c>
      <c r="CH109" s="52">
        <f t="shared" si="162"/>
        <v>21331000</v>
      </c>
      <c r="CI109" s="52">
        <f t="shared" si="162"/>
        <v>20584000</v>
      </c>
      <c r="CJ109" s="52">
        <f t="shared" si="162"/>
        <v>25310000</v>
      </c>
      <c r="CK109" s="52">
        <f t="shared" si="162"/>
        <v>22190000</v>
      </c>
      <c r="CL109" s="52">
        <f t="shared" ref="CL109:DA109" si="163">CL91-CL77</f>
        <v>24206000</v>
      </c>
      <c r="CM109" s="52">
        <f t="shared" si="163"/>
        <v>18365000</v>
      </c>
      <c r="CN109" s="52">
        <f t="shared" si="163"/>
        <v>21901000</v>
      </c>
      <c r="CO109" s="52">
        <f t="shared" si="163"/>
        <v>23974000</v>
      </c>
      <c r="CP109" s="52">
        <f t="shared" si="163"/>
        <v>22754000</v>
      </c>
      <c r="CQ109" s="52">
        <f t="shared" si="163"/>
        <v>18442000</v>
      </c>
      <c r="CR109" s="52">
        <f t="shared" si="163"/>
        <v>22069000</v>
      </c>
      <c r="CS109" s="52">
        <f t="shared" si="163"/>
        <v>19120000</v>
      </c>
      <c r="CT109" s="52">
        <f t="shared" si="163"/>
        <v>20994000</v>
      </c>
      <c r="CU109" s="52">
        <f t="shared" si="163"/>
        <v>21210000</v>
      </c>
      <c r="CV109" s="52">
        <f t="shared" si="163"/>
        <v>18478000</v>
      </c>
      <c r="CW109" s="52">
        <f t="shared" si="163"/>
        <v>15171000</v>
      </c>
      <c r="CX109" s="52">
        <f t="shared" si="163"/>
        <v>17864000</v>
      </c>
      <c r="CY109" s="52">
        <f t="shared" si="163"/>
        <v>15648000</v>
      </c>
      <c r="CZ109" s="52">
        <f t="shared" si="163"/>
        <v>65352000</v>
      </c>
      <c r="DA109" s="52">
        <f t="shared" si="163"/>
        <v>18777000</v>
      </c>
    </row>
    <row r="110" spans="2:105" ht="19.5" customHeight="1"/>
    <row r="111" spans="2:105" ht="16.5" customHeight="1"/>
    <row r="112" spans="2:105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3"/>
  <sheetViews>
    <sheetView zoomScale="85" zoomScaleNormal="85" workbookViewId="0">
      <selection activeCell="E93" sqref="E93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 t="s">
        <v>953</v>
      </c>
      <c r="D1" s="258" t="s">
        <v>954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SUM('601:708'!D2)</f>
        <v>3416399000</v>
      </c>
      <c r="E2" s="154"/>
      <c r="F2" s="154">
        <f>SUM('601:708'!F2)</f>
        <v>978788000</v>
      </c>
      <c r="G2" s="154">
        <f>SUM('601:708'!G2)</f>
        <v>245585000</v>
      </c>
      <c r="H2" s="154">
        <f>SUM('601:708'!H2)</f>
        <v>248249000</v>
      </c>
      <c r="I2" s="154">
        <f>SUM('601:708'!I2)</f>
        <v>285643000</v>
      </c>
      <c r="J2" s="154">
        <f>SUM('601:708'!J2)</f>
        <v>245804000</v>
      </c>
      <c r="K2" s="154">
        <f>SUM('601:708'!K2)</f>
        <v>246079000</v>
      </c>
      <c r="L2" s="154">
        <f>SUM('601:708'!L2)</f>
        <v>253240000</v>
      </c>
      <c r="M2" s="154">
        <f>SUM('601:708'!M2)</f>
        <v>245695000</v>
      </c>
      <c r="N2" s="154">
        <f>SUM('601:708'!N2)</f>
        <v>404205000</v>
      </c>
      <c r="O2" s="154">
        <f>SUM('601:708'!O2)</f>
        <v>245604000</v>
      </c>
      <c r="P2" s="154">
        <f>SUM('601:708'!P2)</f>
        <v>9079000</v>
      </c>
      <c r="Q2" s="154">
        <f>SUM('601:708'!Q2)</f>
        <v>8428000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SUM('601:708'!D3)</f>
        <v>18679000</v>
      </c>
      <c r="E3" s="154" t="s">
        <v>744</v>
      </c>
      <c r="F3" s="154">
        <f>SUM('601:708'!F3)</f>
        <v>1634237</v>
      </c>
      <c r="G3" s="154">
        <f>SUM('601:708'!G3)</f>
        <v>1533487</v>
      </c>
      <c r="H3" s="154">
        <f>SUM('601:708'!H3)</f>
        <v>1579487</v>
      </c>
      <c r="I3" s="154">
        <f>SUM('601:708'!I3)</f>
        <v>1534487</v>
      </c>
      <c r="J3" s="154">
        <f>SUM('601:708'!J3)</f>
        <v>1579487</v>
      </c>
      <c r="K3" s="154">
        <f>SUM('601:708'!K3)</f>
        <v>1533487</v>
      </c>
      <c r="L3" s="154">
        <f>SUM('601:708'!L3)</f>
        <v>1583487</v>
      </c>
      <c r="M3" s="154">
        <f>SUM('601:708'!M3)</f>
        <v>1535487</v>
      </c>
      <c r="N3" s="154">
        <f>SUM('601:708'!N3)</f>
        <v>1581487</v>
      </c>
      <c r="O3" s="154">
        <f>SUM('601:708'!O3)</f>
        <v>1536487</v>
      </c>
      <c r="P3" s="154">
        <f>SUM('601:708'!P3)</f>
        <v>1574487</v>
      </c>
      <c r="Q3" s="154">
        <f>SUM('601:708'!Q3)</f>
        <v>1472893</v>
      </c>
      <c r="R3" s="154">
        <f t="shared" ref="R3:R66" si="0">SUM(F3:Q3)-D3</f>
        <v>0</v>
      </c>
    </row>
    <row r="4" spans="1:18">
      <c r="A4" s="311"/>
      <c r="B4" s="11" t="s">
        <v>118</v>
      </c>
      <c r="C4" s="12">
        <v>214</v>
      </c>
      <c r="D4" s="154">
        <f>SUM('601:708'!D4)</f>
        <v>8033000</v>
      </c>
      <c r="E4" s="154" t="s">
        <v>744</v>
      </c>
      <c r="F4" s="154">
        <f>SUM('601:708'!F4)</f>
        <v>703514</v>
      </c>
      <c r="G4" s="154">
        <f>SUM('601:708'!G4)</f>
        <v>660514</v>
      </c>
      <c r="H4" s="154">
        <f>SUM('601:708'!H4)</f>
        <v>679514</v>
      </c>
      <c r="I4" s="154">
        <f>SUM('601:708'!I4)</f>
        <v>659514</v>
      </c>
      <c r="J4" s="154">
        <f>SUM('601:708'!J4)</f>
        <v>679514</v>
      </c>
      <c r="K4" s="154">
        <f>SUM('601:708'!K4)</f>
        <v>658514</v>
      </c>
      <c r="L4" s="154">
        <f>SUM('601:708'!L4)</f>
        <v>679514</v>
      </c>
      <c r="M4" s="154">
        <f>SUM('601:708'!M4)</f>
        <v>659514</v>
      </c>
      <c r="N4" s="154">
        <f>SUM('601:708'!N4)</f>
        <v>679514</v>
      </c>
      <c r="O4" s="154">
        <f>SUM('601:708'!O4)</f>
        <v>659514</v>
      </c>
      <c r="P4" s="154">
        <f>SUM('601:708'!P4)</f>
        <v>677514</v>
      </c>
      <c r="Q4" s="154">
        <f>SUM('601:708'!Q4)</f>
        <v>636346</v>
      </c>
      <c r="R4" s="154">
        <f t="shared" si="0"/>
        <v>0</v>
      </c>
    </row>
    <row r="5" spans="1:18">
      <c r="A5" s="311"/>
      <c r="B5" s="11" t="s">
        <v>119</v>
      </c>
      <c r="C5" s="12" t="s">
        <v>120</v>
      </c>
      <c r="D5" s="154">
        <f>SUM('601:708'!D5)</f>
        <v>135000</v>
      </c>
      <c r="E5" s="154" t="s">
        <v>744</v>
      </c>
      <c r="F5" s="154">
        <f>SUM('601:708'!F5)</f>
        <v>11500</v>
      </c>
      <c r="G5" s="154">
        <f>SUM('601:708'!G5)</f>
        <v>11500</v>
      </c>
      <c r="H5" s="154">
        <f>SUM('601:708'!H5)</f>
        <v>11500</v>
      </c>
      <c r="I5" s="154">
        <f>SUM('601:708'!I5)</f>
        <v>11500</v>
      </c>
      <c r="J5" s="154">
        <f>SUM('601:708'!J5)</f>
        <v>11500</v>
      </c>
      <c r="K5" s="154">
        <f>SUM('601:708'!K5)</f>
        <v>11500</v>
      </c>
      <c r="L5" s="154">
        <f>SUM('601:708'!L5)</f>
        <v>12500</v>
      </c>
      <c r="M5" s="154">
        <f>SUM('601:708'!M5)</f>
        <v>11500</v>
      </c>
      <c r="N5" s="154">
        <f>SUM('601:708'!N5)</f>
        <v>11500</v>
      </c>
      <c r="O5" s="154">
        <f>SUM('601:708'!O5)</f>
        <v>9500</v>
      </c>
      <c r="P5" s="154">
        <f>SUM('601:708'!P5)</f>
        <v>10500</v>
      </c>
      <c r="Q5" s="154">
        <f>SUM('601:708'!Q5)</f>
        <v>10500</v>
      </c>
      <c r="R5" s="154">
        <f t="shared" si="0"/>
        <v>0</v>
      </c>
    </row>
    <row r="6" spans="1:18">
      <c r="A6" s="311"/>
      <c r="B6" s="11" t="s">
        <v>121</v>
      </c>
      <c r="C6" s="12" t="s">
        <v>122</v>
      </c>
      <c r="D6" s="154">
        <f>SUM('601:708'!D6)</f>
        <v>771000</v>
      </c>
      <c r="E6" s="154" t="s">
        <v>744</v>
      </c>
      <c r="F6" s="154">
        <f>SUM('601:708'!F6)</f>
        <v>66167</v>
      </c>
      <c r="G6" s="154">
        <f>SUM('601:708'!G6)</f>
        <v>65167</v>
      </c>
      <c r="H6" s="154">
        <f>SUM('601:708'!H6)</f>
        <v>63167</v>
      </c>
      <c r="I6" s="154">
        <f>SUM('601:708'!I6)</f>
        <v>64167</v>
      </c>
      <c r="J6" s="154">
        <f>SUM('601:708'!J6)</f>
        <v>63167</v>
      </c>
      <c r="K6" s="154">
        <f>SUM('601:708'!K6)</f>
        <v>65167</v>
      </c>
      <c r="L6" s="154">
        <f>SUM('601:708'!L6)</f>
        <v>65167</v>
      </c>
      <c r="M6" s="154">
        <f>SUM('601:708'!M6)</f>
        <v>65167</v>
      </c>
      <c r="N6" s="154">
        <f>SUM('601:708'!N6)</f>
        <v>64167</v>
      </c>
      <c r="O6" s="154">
        <f>SUM('601:708'!O6)</f>
        <v>63167</v>
      </c>
      <c r="P6" s="154">
        <f>SUM('601:708'!P6)</f>
        <v>63167</v>
      </c>
      <c r="Q6" s="154">
        <f>SUM('601:708'!Q6)</f>
        <v>63163</v>
      </c>
      <c r="R6" s="154">
        <f t="shared" si="0"/>
        <v>0</v>
      </c>
    </row>
    <row r="7" spans="1:18">
      <c r="A7" s="311"/>
      <c r="B7" s="11" t="s">
        <v>123</v>
      </c>
      <c r="C7" s="12">
        <v>255</v>
      </c>
      <c r="D7" s="154">
        <f>SUM('601:708'!D7)</f>
        <v>6669000</v>
      </c>
      <c r="E7" s="154" t="s">
        <v>744</v>
      </c>
      <c r="F7" s="154">
        <f>SUM('601:708'!F7)</f>
        <v>576199</v>
      </c>
      <c r="G7" s="154">
        <f>SUM('601:708'!G7)</f>
        <v>556736</v>
      </c>
      <c r="H7" s="154">
        <f>SUM('601:708'!H7)</f>
        <v>558286</v>
      </c>
      <c r="I7" s="154">
        <f>SUM('601:708'!I7)</f>
        <v>556736</v>
      </c>
      <c r="J7" s="154">
        <f>SUM('601:708'!J7)</f>
        <v>555286</v>
      </c>
      <c r="K7" s="154">
        <f>SUM('601:708'!K7)</f>
        <v>554736</v>
      </c>
      <c r="L7" s="154">
        <f>SUM('601:708'!L7)</f>
        <v>557286</v>
      </c>
      <c r="M7" s="154">
        <f>SUM('601:708'!M7)</f>
        <v>555286</v>
      </c>
      <c r="N7" s="154">
        <f>SUM('601:708'!N7)</f>
        <v>555736</v>
      </c>
      <c r="O7" s="154">
        <f>SUM('601:708'!O7)</f>
        <v>555286</v>
      </c>
      <c r="P7" s="154">
        <f>SUM('601:708'!P7)</f>
        <v>554736</v>
      </c>
      <c r="Q7" s="154">
        <f>SUM('601:708'!Q7)</f>
        <v>532691</v>
      </c>
      <c r="R7" s="154">
        <f t="shared" si="0"/>
        <v>0</v>
      </c>
    </row>
    <row r="8" spans="1:18">
      <c r="A8" s="311"/>
      <c r="B8" s="17" t="s">
        <v>124</v>
      </c>
      <c r="C8" s="38">
        <v>255</v>
      </c>
      <c r="D8" s="154">
        <f>SUM('601:708'!D8)</f>
        <v>1787000</v>
      </c>
      <c r="E8" s="154" t="s">
        <v>744</v>
      </c>
      <c r="F8" s="154">
        <f>SUM('601:708'!F8)</f>
        <v>154917</v>
      </c>
      <c r="G8" s="154">
        <f>SUM('601:708'!G8)</f>
        <v>147917</v>
      </c>
      <c r="H8" s="154">
        <f>SUM('601:708'!H8)</f>
        <v>149917</v>
      </c>
      <c r="I8" s="154">
        <f>SUM('601:708'!I8)</f>
        <v>147917</v>
      </c>
      <c r="J8" s="154">
        <f>SUM('601:708'!J8)</f>
        <v>149917</v>
      </c>
      <c r="K8" s="154">
        <f>SUM('601:708'!K8)</f>
        <v>148417</v>
      </c>
      <c r="L8" s="154">
        <f>SUM('601:708'!L8)</f>
        <v>148917</v>
      </c>
      <c r="M8" s="154">
        <f>SUM('601:708'!M8)</f>
        <v>148917</v>
      </c>
      <c r="N8" s="154">
        <f>SUM('601:708'!N8)</f>
        <v>148917</v>
      </c>
      <c r="O8" s="154">
        <f>SUM('601:708'!O8)</f>
        <v>148917</v>
      </c>
      <c r="P8" s="154">
        <f>SUM('601:708'!P8)</f>
        <v>149917</v>
      </c>
      <c r="Q8" s="154">
        <f>SUM('601:708'!Q8)</f>
        <v>142413</v>
      </c>
      <c r="R8" s="154">
        <f t="shared" si="0"/>
        <v>0</v>
      </c>
    </row>
    <row r="9" spans="1:18">
      <c r="A9" s="311"/>
      <c r="B9" s="17" t="s">
        <v>125</v>
      </c>
      <c r="C9" s="38">
        <v>255</v>
      </c>
      <c r="D9" s="154">
        <f>SUM('601:708'!D9)</f>
        <v>247000</v>
      </c>
      <c r="E9" s="154" t="s">
        <v>744</v>
      </c>
      <c r="F9" s="154">
        <f>SUM('601:708'!F9)</f>
        <v>30333</v>
      </c>
      <c r="G9" s="154">
        <f>SUM('601:708'!G9)</f>
        <v>18833</v>
      </c>
      <c r="H9" s="154">
        <f>SUM('601:708'!H9)</f>
        <v>19833</v>
      </c>
      <c r="I9" s="154">
        <f>SUM('601:708'!I9)</f>
        <v>18833</v>
      </c>
      <c r="J9" s="154">
        <f>SUM('601:708'!J9)</f>
        <v>20833</v>
      </c>
      <c r="K9" s="154">
        <f>SUM('601:708'!K9)</f>
        <v>18833</v>
      </c>
      <c r="L9" s="154">
        <f>SUM('601:708'!L9)</f>
        <v>22833</v>
      </c>
      <c r="M9" s="154">
        <f>SUM('601:708'!M9)</f>
        <v>18833</v>
      </c>
      <c r="N9" s="154">
        <f>SUM('601:708'!N9)</f>
        <v>20833</v>
      </c>
      <c r="O9" s="154">
        <f>SUM('601:708'!O9)</f>
        <v>18833</v>
      </c>
      <c r="P9" s="154">
        <f>SUM('601:708'!P9)</f>
        <v>19833</v>
      </c>
      <c r="Q9" s="154">
        <f>SUM('601:708'!Q9)</f>
        <v>18337</v>
      </c>
      <c r="R9" s="154">
        <f t="shared" si="0"/>
        <v>0</v>
      </c>
    </row>
    <row r="10" spans="1:18">
      <c r="A10" s="311"/>
      <c r="B10" s="42" t="s">
        <v>126</v>
      </c>
      <c r="C10" s="43">
        <v>256</v>
      </c>
      <c r="D10" s="154">
        <f>SUM('601:708'!D10)</f>
        <v>784000</v>
      </c>
      <c r="E10" s="154" t="s">
        <v>744</v>
      </c>
      <c r="F10" s="154">
        <f>SUM('601:708'!F10)</f>
        <v>67171</v>
      </c>
      <c r="G10" s="154">
        <f>SUM('601:708'!G10)</f>
        <v>65254</v>
      </c>
      <c r="H10" s="154">
        <f>SUM('601:708'!H10)</f>
        <v>65254</v>
      </c>
      <c r="I10" s="154">
        <f>SUM('601:708'!I10)</f>
        <v>65254</v>
      </c>
      <c r="J10" s="154">
        <f>SUM('601:708'!J10)</f>
        <v>65254</v>
      </c>
      <c r="K10" s="154">
        <f>SUM('601:708'!K10)</f>
        <v>65254</v>
      </c>
      <c r="L10" s="154">
        <f>SUM('601:708'!L10)</f>
        <v>65254</v>
      </c>
      <c r="M10" s="154">
        <f>SUM('601:708'!M10)</f>
        <v>65254</v>
      </c>
      <c r="N10" s="154">
        <f>SUM('601:708'!N10)</f>
        <v>65254</v>
      </c>
      <c r="O10" s="154">
        <f>SUM('601:708'!O10)</f>
        <v>65254</v>
      </c>
      <c r="P10" s="154">
        <f>SUM('601:708'!P10)</f>
        <v>65254</v>
      </c>
      <c r="Q10" s="154">
        <f>SUM('601:708'!Q10)</f>
        <v>64289</v>
      </c>
      <c r="R10" s="154">
        <f t="shared" si="0"/>
        <v>0</v>
      </c>
    </row>
    <row r="11" spans="1:18">
      <c r="A11" s="311"/>
      <c r="B11" s="42" t="s">
        <v>127</v>
      </c>
      <c r="C11" s="43">
        <v>264</v>
      </c>
      <c r="D11" s="154">
        <f>SUM('601:708'!D11)</f>
        <v>693000</v>
      </c>
      <c r="E11" s="154" t="s">
        <v>203</v>
      </c>
      <c r="F11" s="154">
        <f>SUM('601:708'!F11)</f>
        <v>693000</v>
      </c>
      <c r="G11" s="154">
        <f>SUM('601:708'!G11)</f>
        <v>0</v>
      </c>
      <c r="H11" s="154">
        <f>SUM('601:708'!H11)</f>
        <v>0</v>
      </c>
      <c r="I11" s="154">
        <f>SUM('601:708'!I11)</f>
        <v>0</v>
      </c>
      <c r="J11" s="154">
        <f>SUM('601:708'!J11)</f>
        <v>0</v>
      </c>
      <c r="K11" s="154">
        <f>SUM('601:708'!K11)</f>
        <v>0</v>
      </c>
      <c r="L11" s="154">
        <f>SUM('601:708'!L11)</f>
        <v>0</v>
      </c>
      <c r="M11" s="154">
        <f>SUM('601:708'!M11)</f>
        <v>0</v>
      </c>
      <c r="N11" s="154">
        <f>SUM('601:708'!N11)</f>
        <v>0</v>
      </c>
      <c r="O11" s="154">
        <f>SUM('601:708'!O11)</f>
        <v>0</v>
      </c>
      <c r="P11" s="154">
        <f>SUM('601:708'!P11)</f>
        <v>0</v>
      </c>
      <c r="Q11" s="154">
        <f>SUM('601:708'!Q11)</f>
        <v>0</v>
      </c>
      <c r="R11" s="154">
        <f t="shared" si="0"/>
        <v>0</v>
      </c>
    </row>
    <row r="12" spans="1:18" ht="33">
      <c r="A12" s="311"/>
      <c r="B12" s="42" t="s">
        <v>128</v>
      </c>
      <c r="C12" s="43" t="s">
        <v>129</v>
      </c>
      <c r="D12" s="154">
        <f>SUM('601:708'!D12)</f>
        <v>15481000</v>
      </c>
      <c r="E12" s="248" t="s">
        <v>210</v>
      </c>
      <c r="F12" s="154">
        <f>SUM('601:708'!F12)</f>
        <v>3876000</v>
      </c>
      <c r="G12" s="154">
        <f>SUM('601:708'!G12)</f>
        <v>1294000</v>
      </c>
      <c r="H12" s="154">
        <f>SUM('601:708'!H12)</f>
        <v>1294000</v>
      </c>
      <c r="I12" s="154">
        <f>SUM('601:708'!I12)</f>
        <v>1294000</v>
      </c>
      <c r="J12" s="154">
        <f>SUM('601:708'!J12)</f>
        <v>1294000</v>
      </c>
      <c r="K12" s="154">
        <f>SUM('601:708'!K12)</f>
        <v>1294000</v>
      </c>
      <c r="L12" s="154">
        <f>SUM('601:708'!L12)</f>
        <v>1294000</v>
      </c>
      <c r="M12" s="154">
        <f>SUM('601:708'!M12)</f>
        <v>1294000</v>
      </c>
      <c r="N12" s="154">
        <f>SUM('601:708'!N12)</f>
        <v>1294000</v>
      </c>
      <c r="O12" s="154">
        <f>SUM('601:708'!O12)</f>
        <v>1253000</v>
      </c>
      <c r="P12" s="154">
        <f>SUM('601:708'!P12)</f>
        <v>0</v>
      </c>
      <c r="Q12" s="154">
        <f>SUM('601:708'!Q12)</f>
        <v>0</v>
      </c>
      <c r="R12" s="154">
        <f t="shared" si="0"/>
        <v>0</v>
      </c>
    </row>
    <row r="13" spans="1:18">
      <c r="A13" s="311"/>
      <c r="B13" s="11" t="s">
        <v>130</v>
      </c>
      <c r="C13" s="12" t="s">
        <v>129</v>
      </c>
      <c r="D13" s="154">
        <f>SUM('601:708'!D13)</f>
        <v>9778000</v>
      </c>
      <c r="E13" s="154" t="s">
        <v>744</v>
      </c>
      <c r="F13" s="154">
        <f>SUM('601:708'!F13)</f>
        <v>827056</v>
      </c>
      <c r="G13" s="154">
        <f>SUM('601:708'!G13)</f>
        <v>814606</v>
      </c>
      <c r="H13" s="154">
        <f>SUM('601:708'!H13)</f>
        <v>816056</v>
      </c>
      <c r="I13" s="154">
        <f>SUM('601:708'!I13)</f>
        <v>815606</v>
      </c>
      <c r="J13" s="154">
        <f>SUM('601:708'!J13)</f>
        <v>816056</v>
      </c>
      <c r="K13" s="154">
        <f>SUM('601:708'!K13)</f>
        <v>815606</v>
      </c>
      <c r="L13" s="154">
        <f>SUM('601:708'!L13)</f>
        <v>816056</v>
      </c>
      <c r="M13" s="154">
        <f>SUM('601:708'!M13)</f>
        <v>815056</v>
      </c>
      <c r="N13" s="154">
        <f>SUM('601:708'!N13)</f>
        <v>813606</v>
      </c>
      <c r="O13" s="154">
        <f>SUM('601:708'!O13)</f>
        <v>815056</v>
      </c>
      <c r="P13" s="154">
        <f>SUM('601:708'!P13)</f>
        <v>813606</v>
      </c>
      <c r="Q13" s="154">
        <f>SUM('601:708'!Q13)</f>
        <v>799634</v>
      </c>
      <c r="R13" s="154">
        <f t="shared" si="0"/>
        <v>0</v>
      </c>
    </row>
    <row r="14" spans="1:18" ht="33">
      <c r="A14" s="311"/>
      <c r="B14" s="11" t="s">
        <v>131</v>
      </c>
      <c r="C14" s="12" t="s">
        <v>129</v>
      </c>
      <c r="D14" s="154">
        <f>SUM('601:708'!D14)</f>
        <v>3860000</v>
      </c>
      <c r="E14" s="154" t="s">
        <v>744</v>
      </c>
      <c r="F14" s="154">
        <f>SUM('601:708'!F14)</f>
        <v>331675</v>
      </c>
      <c r="G14" s="154">
        <f>SUM('601:708'!G14)</f>
        <v>321675</v>
      </c>
      <c r="H14" s="154">
        <f>SUM('601:708'!H14)</f>
        <v>321675</v>
      </c>
      <c r="I14" s="154">
        <f>SUM('601:708'!I14)</f>
        <v>321675</v>
      </c>
      <c r="J14" s="154">
        <f>SUM('601:708'!J14)</f>
        <v>321675</v>
      </c>
      <c r="K14" s="154">
        <f>SUM('601:708'!K14)</f>
        <v>321675</v>
      </c>
      <c r="L14" s="154">
        <f>SUM('601:708'!L14)</f>
        <v>321675</v>
      </c>
      <c r="M14" s="154">
        <f>SUM('601:708'!M14)</f>
        <v>321675</v>
      </c>
      <c r="N14" s="154">
        <f>SUM('601:708'!N14)</f>
        <v>321675</v>
      </c>
      <c r="O14" s="154">
        <f>SUM('601:708'!O14)</f>
        <v>321675</v>
      </c>
      <c r="P14" s="154">
        <f>SUM('601:708'!P14)</f>
        <v>321675</v>
      </c>
      <c r="Q14" s="154">
        <f>SUM('601:708'!Q14)</f>
        <v>311575</v>
      </c>
      <c r="R14" s="154">
        <f t="shared" si="0"/>
        <v>0</v>
      </c>
    </row>
    <row r="15" spans="1:18">
      <c r="A15" s="311"/>
      <c r="B15" s="11" t="s">
        <v>132</v>
      </c>
      <c r="C15" s="12" t="s">
        <v>133</v>
      </c>
      <c r="D15" s="154">
        <f>SUM('601:708'!D15)</f>
        <v>4540000</v>
      </c>
      <c r="E15" s="154" t="s">
        <v>201</v>
      </c>
      <c r="F15" s="154">
        <f>SUM('601:708'!F15)</f>
        <v>2283000</v>
      </c>
      <c r="G15" s="154">
        <f>SUM('601:708'!G15)</f>
        <v>0</v>
      </c>
      <c r="H15" s="154">
        <f>SUM('601:708'!H15)</f>
        <v>0</v>
      </c>
      <c r="I15" s="154">
        <f>SUM('601:708'!I15)</f>
        <v>0</v>
      </c>
      <c r="J15" s="154">
        <f>SUM('601:708'!J15)</f>
        <v>0</v>
      </c>
      <c r="K15" s="154">
        <f>SUM('601:708'!K15)</f>
        <v>24000</v>
      </c>
      <c r="L15" s="154">
        <f>SUM('601:708'!L15)</f>
        <v>2233000</v>
      </c>
      <c r="M15" s="154">
        <f>SUM('601:708'!M15)</f>
        <v>0</v>
      </c>
      <c r="N15" s="154">
        <f>SUM('601:708'!N15)</f>
        <v>0</v>
      </c>
      <c r="O15" s="154">
        <f>SUM('601:708'!O15)</f>
        <v>0</v>
      </c>
      <c r="P15" s="154">
        <f>SUM('601:708'!P15)</f>
        <v>0</v>
      </c>
      <c r="Q15" s="154">
        <f>SUM('601:708'!Q15)</f>
        <v>0</v>
      </c>
      <c r="R15" s="154">
        <f t="shared" si="0"/>
        <v>0</v>
      </c>
    </row>
    <row r="16" spans="1:18">
      <c r="A16" s="311"/>
      <c r="B16" s="11" t="s">
        <v>134</v>
      </c>
      <c r="C16" s="12" t="s">
        <v>135</v>
      </c>
      <c r="D16" s="154">
        <f>SUM('601:708'!D16)</f>
        <v>6687000</v>
      </c>
      <c r="E16" s="154" t="s">
        <v>744</v>
      </c>
      <c r="F16" s="154">
        <f>SUM('601:708'!F16)</f>
        <v>557501</v>
      </c>
      <c r="G16" s="154">
        <f>SUM('601:708'!G16)</f>
        <v>557501</v>
      </c>
      <c r="H16" s="154">
        <f>SUM('601:708'!H16)</f>
        <v>557501</v>
      </c>
      <c r="I16" s="154">
        <f>SUM('601:708'!I16)</f>
        <v>557501</v>
      </c>
      <c r="J16" s="154">
        <f>SUM('601:708'!J16)</f>
        <v>556501</v>
      </c>
      <c r="K16" s="154">
        <f>SUM('601:708'!K16)</f>
        <v>557501</v>
      </c>
      <c r="L16" s="154">
        <f>SUM('601:708'!L16)</f>
        <v>557501</v>
      </c>
      <c r="M16" s="154">
        <f>SUM('601:708'!M16)</f>
        <v>556501</v>
      </c>
      <c r="N16" s="154">
        <f>SUM('601:708'!N16)</f>
        <v>557501</v>
      </c>
      <c r="O16" s="154">
        <f>SUM('601:708'!O16)</f>
        <v>557501</v>
      </c>
      <c r="P16" s="154">
        <f>SUM('601:708'!P16)</f>
        <v>557501</v>
      </c>
      <c r="Q16" s="154">
        <f>SUM('601:708'!Q16)</f>
        <v>556489</v>
      </c>
      <c r="R16" s="154">
        <f t="shared" si="0"/>
        <v>0</v>
      </c>
    </row>
    <row r="17" spans="1:18">
      <c r="A17" s="311"/>
      <c r="B17" s="11" t="s">
        <v>136</v>
      </c>
      <c r="C17" s="12">
        <v>291</v>
      </c>
      <c r="D17" s="154">
        <f>SUM('601:708'!D17)</f>
        <v>4722000</v>
      </c>
      <c r="E17" s="154" t="s">
        <v>744</v>
      </c>
      <c r="F17" s="154">
        <f>SUM('601:708'!F17)</f>
        <v>395821</v>
      </c>
      <c r="G17" s="154">
        <f>SUM('601:708'!G17)</f>
        <v>393821</v>
      </c>
      <c r="H17" s="154">
        <f>SUM('601:708'!H17)</f>
        <v>394821</v>
      </c>
      <c r="I17" s="154">
        <f>SUM('601:708'!I17)</f>
        <v>393821</v>
      </c>
      <c r="J17" s="154">
        <f>SUM('601:708'!J17)</f>
        <v>392821</v>
      </c>
      <c r="K17" s="154">
        <f>SUM('601:708'!K17)</f>
        <v>391321</v>
      </c>
      <c r="L17" s="154">
        <f>SUM('601:708'!L17)</f>
        <v>395821</v>
      </c>
      <c r="M17" s="154">
        <f>SUM('601:708'!M17)</f>
        <v>392821</v>
      </c>
      <c r="N17" s="154">
        <f>SUM('601:708'!N17)</f>
        <v>395821</v>
      </c>
      <c r="O17" s="154">
        <f>SUM('601:708'!O17)</f>
        <v>390821</v>
      </c>
      <c r="P17" s="154">
        <f>SUM('601:708'!P17)</f>
        <v>393821</v>
      </c>
      <c r="Q17" s="154">
        <f>SUM('601:708'!Q17)</f>
        <v>390469</v>
      </c>
      <c r="R17" s="154">
        <f t="shared" si="0"/>
        <v>0</v>
      </c>
    </row>
    <row r="18" spans="1:18">
      <c r="A18" s="311"/>
      <c r="B18" s="11" t="s">
        <v>1059</v>
      </c>
      <c r="C18" s="12">
        <v>221.22200000000001</v>
      </c>
      <c r="D18" s="154">
        <f>SUM('601:708'!D18)</f>
        <v>34000</v>
      </c>
      <c r="E18" s="154" t="s">
        <v>1060</v>
      </c>
      <c r="F18" s="154">
        <f>SUM('601:708'!F18)</f>
        <v>2833</v>
      </c>
      <c r="G18" s="154">
        <f>SUM('601:708'!G18)</f>
        <v>2833</v>
      </c>
      <c r="H18" s="154">
        <f>SUM('601:708'!H18)</f>
        <v>2833</v>
      </c>
      <c r="I18" s="154">
        <f>SUM('601:708'!I18)</f>
        <v>2833</v>
      </c>
      <c r="J18" s="154">
        <f>SUM('601:708'!J18)</f>
        <v>2833</v>
      </c>
      <c r="K18" s="154">
        <f>SUM('601:708'!K18)</f>
        <v>2833</v>
      </c>
      <c r="L18" s="154">
        <f>SUM('601:708'!L18)</f>
        <v>2833</v>
      </c>
      <c r="M18" s="154">
        <f>SUM('601:708'!M18)</f>
        <v>2833</v>
      </c>
      <c r="N18" s="154">
        <f>SUM('601:708'!N18)</f>
        <v>2833</v>
      </c>
      <c r="O18" s="154">
        <f>SUM('601:708'!O18)</f>
        <v>2833</v>
      </c>
      <c r="P18" s="154">
        <f>SUM('601:708'!P18)</f>
        <v>2833</v>
      </c>
      <c r="Q18" s="154">
        <f>SUM('601:708'!Q18)</f>
        <v>2837</v>
      </c>
      <c r="R18" s="154">
        <f t="shared" si="0"/>
        <v>0</v>
      </c>
    </row>
    <row r="19" spans="1:18">
      <c r="A19" s="311"/>
      <c r="B19" s="11" t="s">
        <v>1061</v>
      </c>
      <c r="C19" s="12">
        <v>231</v>
      </c>
      <c r="D19" s="154">
        <f>SUM('601:708'!D19)</f>
        <v>5000</v>
      </c>
      <c r="E19" s="154" t="s">
        <v>1060</v>
      </c>
      <c r="F19" s="154">
        <f>SUM('601:708'!F19)</f>
        <v>417</v>
      </c>
      <c r="G19" s="154">
        <f>SUM('601:708'!G19)</f>
        <v>417</v>
      </c>
      <c r="H19" s="154">
        <f>SUM('601:708'!H19)</f>
        <v>417</v>
      </c>
      <c r="I19" s="154">
        <f>SUM('601:708'!I19)</f>
        <v>417</v>
      </c>
      <c r="J19" s="154">
        <f>SUM('601:708'!J19)</f>
        <v>417</v>
      </c>
      <c r="K19" s="154">
        <f>SUM('601:708'!K19)</f>
        <v>417</v>
      </c>
      <c r="L19" s="154">
        <f>SUM('601:708'!L19)</f>
        <v>417</v>
      </c>
      <c r="M19" s="154">
        <f>SUM('601:708'!M19)</f>
        <v>417</v>
      </c>
      <c r="N19" s="154">
        <f>SUM('601:708'!N19)</f>
        <v>417</v>
      </c>
      <c r="O19" s="154">
        <f>SUM('601:708'!O19)</f>
        <v>417</v>
      </c>
      <c r="P19" s="154">
        <f>SUM('601:708'!P19)</f>
        <v>417</v>
      </c>
      <c r="Q19" s="154">
        <f>SUM('601:708'!Q19)</f>
        <v>413</v>
      </c>
      <c r="R19" s="154">
        <f>SUM(F19:Q19)-D19</f>
        <v>0</v>
      </c>
    </row>
    <row r="20" spans="1:18">
      <c r="A20" s="311"/>
      <c r="B20" s="11" t="s">
        <v>1062</v>
      </c>
      <c r="C20" s="12">
        <v>241</v>
      </c>
      <c r="D20" s="154">
        <f>SUM('601:708'!D20)</f>
        <v>30000</v>
      </c>
      <c r="E20" s="154" t="s">
        <v>1060</v>
      </c>
      <c r="F20" s="154">
        <f>SUM('601:708'!F20)</f>
        <v>2500</v>
      </c>
      <c r="G20" s="154">
        <f>SUM('601:708'!G20)</f>
        <v>2500</v>
      </c>
      <c r="H20" s="154">
        <f>SUM('601:708'!H20)</f>
        <v>2500</v>
      </c>
      <c r="I20" s="154">
        <f>SUM('601:708'!I20)</f>
        <v>2500</v>
      </c>
      <c r="J20" s="154">
        <f>SUM('601:708'!J20)</f>
        <v>2500</v>
      </c>
      <c r="K20" s="154">
        <f>SUM('601:708'!K20)</f>
        <v>2500</v>
      </c>
      <c r="L20" s="154">
        <f>SUM('601:708'!L20)</f>
        <v>2500</v>
      </c>
      <c r="M20" s="154">
        <f>SUM('601:708'!M20)</f>
        <v>2500</v>
      </c>
      <c r="N20" s="154">
        <f>SUM('601:708'!N20)</f>
        <v>2500</v>
      </c>
      <c r="O20" s="154">
        <f>SUM('601:708'!O20)</f>
        <v>2500</v>
      </c>
      <c r="P20" s="154">
        <f>SUM('601:708'!P20)</f>
        <v>2500</v>
      </c>
      <c r="Q20" s="154">
        <f>SUM('601:708'!Q20)</f>
        <v>2500</v>
      </c>
      <c r="R20" s="154">
        <f t="shared" si="0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0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0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0"/>
        <v>0</v>
      </c>
    </row>
    <row r="24" spans="1:18">
      <c r="A24" s="311"/>
      <c r="B24" s="16" t="s">
        <v>397</v>
      </c>
      <c r="C24" s="12"/>
      <c r="D24" s="154">
        <f>SUM('601:708'!D24)</f>
        <v>6604000</v>
      </c>
      <c r="E24" s="154" t="s">
        <v>201</v>
      </c>
      <c r="F24" s="154">
        <f>SUM('601:708'!F24)</f>
        <v>3223000</v>
      </c>
      <c r="G24" s="154">
        <f>SUM('601:708'!G24)</f>
        <v>0</v>
      </c>
      <c r="H24" s="154">
        <f>SUM('601:708'!H24)</f>
        <v>0</v>
      </c>
      <c r="I24" s="154">
        <f>SUM('601:708'!I24)</f>
        <v>135000</v>
      </c>
      <c r="J24" s="154">
        <f>SUM('601:708'!J24)</f>
        <v>0</v>
      </c>
      <c r="K24" s="154">
        <f>SUM('601:708'!K24)</f>
        <v>0</v>
      </c>
      <c r="L24" s="154">
        <f>SUM('601:708'!L24)</f>
        <v>3111000</v>
      </c>
      <c r="M24" s="154">
        <f>SUM('601:708'!M24)</f>
        <v>0</v>
      </c>
      <c r="N24" s="154">
        <f>SUM('601:708'!N24)</f>
        <v>0</v>
      </c>
      <c r="O24" s="154">
        <f>SUM('601:708'!O24)</f>
        <v>135000</v>
      </c>
      <c r="P24" s="154">
        <f>SUM('601:708'!P24)</f>
        <v>0</v>
      </c>
      <c r="Q24" s="154">
        <f>SUM('601:708'!Q24)</f>
        <v>0</v>
      </c>
      <c r="R24" s="154">
        <f t="shared" si="0"/>
        <v>0</v>
      </c>
    </row>
    <row r="25" spans="1:18">
      <c r="A25" s="311"/>
      <c r="B25" s="239" t="s">
        <v>213</v>
      </c>
      <c r="C25" s="204"/>
      <c r="D25" s="154">
        <f>SUM('601:708'!D25)</f>
        <v>89539000</v>
      </c>
      <c r="E25" s="242"/>
      <c r="F25" s="242">
        <f>SUM('601:708'!F25)</f>
        <v>15449000</v>
      </c>
      <c r="G25" s="242">
        <f>SUM('601:708'!G25)</f>
        <v>6459000</v>
      </c>
      <c r="H25" s="242">
        <f>SUM('601:708'!H25)</f>
        <v>6529000</v>
      </c>
      <c r="I25" s="242">
        <f>SUM('601:708'!I25)</f>
        <v>6594000</v>
      </c>
      <c r="J25" s="242">
        <f>SUM('601:708'!J25)</f>
        <v>6524000</v>
      </c>
      <c r="K25" s="242">
        <f>SUM('601:708'!K25)</f>
        <v>6478000</v>
      </c>
      <c r="L25" s="242">
        <f>SUM('601:708'!L25)</f>
        <v>11882000</v>
      </c>
      <c r="M25" s="242">
        <f>SUM('601:708'!M25)</f>
        <v>6458000</v>
      </c>
      <c r="N25" s="242">
        <f>SUM('601:708'!N25)</f>
        <v>6528000</v>
      </c>
      <c r="O25" s="242">
        <f>SUM('601:708'!O25)</f>
        <v>6548000</v>
      </c>
      <c r="P25" s="242">
        <f>SUM('601:708'!P25)</f>
        <v>5220000</v>
      </c>
      <c r="Q25" s="242">
        <f>SUM('601:708'!Q25)</f>
        <v>4870000</v>
      </c>
      <c r="R25" s="154">
        <f t="shared" si="0"/>
        <v>0</v>
      </c>
    </row>
    <row r="26" spans="1:18">
      <c r="A26" s="311"/>
      <c r="B26" s="17" t="s">
        <v>185</v>
      </c>
      <c r="C26" s="12">
        <v>311</v>
      </c>
      <c r="D26" s="154">
        <f>SUM('601:708'!D26)</f>
        <v>0</v>
      </c>
      <c r="E26" s="154" t="s">
        <v>744</v>
      </c>
      <c r="F26" s="154">
        <f>SUM('601:708'!F26)</f>
        <v>0</v>
      </c>
      <c r="G26" s="154">
        <f>SUM('601:708'!G26)</f>
        <v>0</v>
      </c>
      <c r="H26" s="154">
        <f>SUM('601:708'!H26)</f>
        <v>0</v>
      </c>
      <c r="I26" s="154">
        <f>SUM('601:708'!I26)</f>
        <v>0</v>
      </c>
      <c r="J26" s="154">
        <f>SUM('601:708'!J26)</f>
        <v>0</v>
      </c>
      <c r="K26" s="154">
        <f>SUM('601:708'!K26)</f>
        <v>0</v>
      </c>
      <c r="L26" s="154">
        <f>SUM('601:708'!L26)</f>
        <v>0</v>
      </c>
      <c r="M26" s="154">
        <f>SUM('601:708'!M26)</f>
        <v>0</v>
      </c>
      <c r="N26" s="154">
        <f>SUM('601:708'!N26)</f>
        <v>0</v>
      </c>
      <c r="O26" s="154">
        <f>SUM('601:708'!O26)</f>
        <v>0</v>
      </c>
      <c r="P26" s="154">
        <f>SUM('601:708'!P26)</f>
        <v>0</v>
      </c>
      <c r="Q26" s="154">
        <f>SUM('601:708'!Q26)</f>
        <v>0</v>
      </c>
      <c r="R26" s="154">
        <f t="shared" si="0"/>
        <v>0</v>
      </c>
    </row>
    <row r="27" spans="1:18" ht="33">
      <c r="A27" s="311"/>
      <c r="B27" s="42" t="s">
        <v>137</v>
      </c>
      <c r="C27" s="43">
        <v>312</v>
      </c>
      <c r="D27" s="154">
        <f>SUM('601:708'!D27)</f>
        <v>1528000</v>
      </c>
      <c r="E27" s="249" t="s">
        <v>212</v>
      </c>
      <c r="F27" s="154">
        <f>SUM('601:708'!F27)</f>
        <v>154000</v>
      </c>
      <c r="G27" s="154">
        <f>SUM('601:708'!G27)</f>
        <v>0</v>
      </c>
      <c r="H27" s="154">
        <f>SUM('601:708'!H27)</f>
        <v>154000</v>
      </c>
      <c r="I27" s="154">
        <f>SUM('601:708'!I27)</f>
        <v>154000</v>
      </c>
      <c r="J27" s="154">
        <f>SUM('601:708'!J27)</f>
        <v>154000</v>
      </c>
      <c r="K27" s="154">
        <f>SUM('601:708'!K27)</f>
        <v>153000</v>
      </c>
      <c r="L27" s="154">
        <f>SUM('601:708'!L27)</f>
        <v>0</v>
      </c>
      <c r="M27" s="154">
        <f>SUM('601:708'!M27)</f>
        <v>153000</v>
      </c>
      <c r="N27" s="154">
        <f>SUM('601:708'!N27)</f>
        <v>153000</v>
      </c>
      <c r="O27" s="154">
        <f>SUM('601:708'!O27)</f>
        <v>153000</v>
      </c>
      <c r="P27" s="154">
        <f>SUM('601:708'!P27)</f>
        <v>153000</v>
      </c>
      <c r="Q27" s="154">
        <f>SUM('601:708'!Q27)</f>
        <v>147000</v>
      </c>
      <c r="R27" s="154">
        <f t="shared" si="0"/>
        <v>0</v>
      </c>
    </row>
    <row r="28" spans="1:18">
      <c r="A28" s="311"/>
      <c r="B28" s="11" t="s">
        <v>138</v>
      </c>
      <c r="C28" s="12">
        <v>321</v>
      </c>
      <c r="D28" s="154">
        <f>SUM('601:708'!D28)</f>
        <v>27392000</v>
      </c>
      <c r="E28" s="154" t="s">
        <v>744</v>
      </c>
      <c r="F28" s="154">
        <f>SUM('601:708'!F28)</f>
        <v>2357821</v>
      </c>
      <c r="G28" s="154">
        <f>SUM('601:708'!G28)</f>
        <v>2283394</v>
      </c>
      <c r="H28" s="154">
        <f>SUM('601:708'!H28)</f>
        <v>2284394</v>
      </c>
      <c r="I28" s="154">
        <f>SUM('601:708'!I28)</f>
        <v>2283394</v>
      </c>
      <c r="J28" s="154">
        <f>SUM('601:708'!J28)</f>
        <v>2283395</v>
      </c>
      <c r="K28" s="154">
        <f>SUM('601:708'!K28)</f>
        <v>2283395</v>
      </c>
      <c r="L28" s="154">
        <f>SUM('601:708'!L28)</f>
        <v>2285395</v>
      </c>
      <c r="M28" s="154">
        <f>SUM('601:708'!M28)</f>
        <v>2283395</v>
      </c>
      <c r="N28" s="154">
        <f>SUM('601:708'!N28)</f>
        <v>2283395</v>
      </c>
      <c r="O28" s="154">
        <f>SUM('601:708'!O28)</f>
        <v>2285395</v>
      </c>
      <c r="P28" s="154">
        <f>SUM('601:708'!P28)</f>
        <v>2283395</v>
      </c>
      <c r="Q28" s="154">
        <f>SUM('601:708'!Q28)</f>
        <v>2195232</v>
      </c>
      <c r="R28" s="154">
        <f t="shared" si="0"/>
        <v>0</v>
      </c>
    </row>
    <row r="29" spans="1:18">
      <c r="A29" s="311"/>
      <c r="B29" s="11" t="s">
        <v>139</v>
      </c>
      <c r="C29" s="12">
        <v>321</v>
      </c>
      <c r="D29" s="154">
        <f>SUM('601:708'!D29)</f>
        <v>48000</v>
      </c>
      <c r="E29" s="154" t="s">
        <v>744</v>
      </c>
      <c r="F29" s="154">
        <f>SUM('601:708'!F29)</f>
        <v>4666</v>
      </c>
      <c r="G29" s="154">
        <f>SUM('601:708'!G29)</f>
        <v>3666</v>
      </c>
      <c r="H29" s="154">
        <f>SUM('601:708'!H29)</f>
        <v>3666</v>
      </c>
      <c r="I29" s="154">
        <f>SUM('601:708'!I29)</f>
        <v>4666</v>
      </c>
      <c r="J29" s="154">
        <f>SUM('601:708'!J29)</f>
        <v>3666</v>
      </c>
      <c r="K29" s="154">
        <f>SUM('601:708'!K29)</f>
        <v>3666</v>
      </c>
      <c r="L29" s="154">
        <f>SUM('601:708'!L29)</f>
        <v>4666</v>
      </c>
      <c r="M29" s="154">
        <f>SUM('601:708'!M29)</f>
        <v>3666</v>
      </c>
      <c r="N29" s="154">
        <f>SUM('601:708'!N29)</f>
        <v>3666</v>
      </c>
      <c r="O29" s="154">
        <f>SUM('601:708'!O29)</f>
        <v>4666</v>
      </c>
      <c r="P29" s="154">
        <f>SUM('601:708'!P29)</f>
        <v>3666</v>
      </c>
      <c r="Q29" s="154">
        <f>SUM('601:708'!Q29)</f>
        <v>3674</v>
      </c>
      <c r="R29" s="154">
        <f t="shared" si="0"/>
        <v>0</v>
      </c>
    </row>
    <row r="30" spans="1:18">
      <c r="A30" s="311"/>
      <c r="B30" s="11" t="s">
        <v>140</v>
      </c>
      <c r="C30" s="12" t="s">
        <v>141</v>
      </c>
      <c r="D30" s="154">
        <f>SUM('601:708'!D30)</f>
        <v>2137000</v>
      </c>
      <c r="E30" s="154" t="s">
        <v>744</v>
      </c>
      <c r="F30" s="154">
        <f>SUM('601:708'!F30)</f>
        <v>200254</v>
      </c>
      <c r="G30" s="154">
        <f>SUM('601:708'!G30)</f>
        <v>175504</v>
      </c>
      <c r="H30" s="154">
        <f>SUM('601:708'!H30)</f>
        <v>175504</v>
      </c>
      <c r="I30" s="154">
        <f>SUM('601:708'!I30)</f>
        <v>173504</v>
      </c>
      <c r="J30" s="154">
        <f>SUM('601:708'!J30)</f>
        <v>176504</v>
      </c>
      <c r="K30" s="154">
        <f>SUM('601:708'!K30)</f>
        <v>173504</v>
      </c>
      <c r="L30" s="154">
        <f>SUM('601:708'!L30)</f>
        <v>176504</v>
      </c>
      <c r="M30" s="154">
        <f>SUM('601:708'!M30)</f>
        <v>174504</v>
      </c>
      <c r="N30" s="154">
        <f>SUM('601:708'!N30)</f>
        <v>190504</v>
      </c>
      <c r="O30" s="154">
        <f>SUM('601:708'!O30)</f>
        <v>175504</v>
      </c>
      <c r="P30" s="154">
        <f>SUM('601:708'!P30)</f>
        <v>175504</v>
      </c>
      <c r="Q30" s="154">
        <f>SUM('601:708'!Q30)</f>
        <v>169706</v>
      </c>
      <c r="R30" s="154">
        <f t="shared" si="0"/>
        <v>0</v>
      </c>
    </row>
    <row r="31" spans="1:18">
      <c r="A31" s="311"/>
      <c r="B31" s="11" t="s">
        <v>142</v>
      </c>
      <c r="C31" s="12" t="s">
        <v>141</v>
      </c>
      <c r="D31" s="154">
        <f>SUM('601:708'!D31)</f>
        <v>2780000</v>
      </c>
      <c r="E31" s="154" t="s">
        <v>744</v>
      </c>
      <c r="F31" s="154">
        <f>SUM('601:708'!F31)</f>
        <v>246658</v>
      </c>
      <c r="G31" s="154">
        <f>SUM('601:708'!G31)</f>
        <v>230332</v>
      </c>
      <c r="H31" s="154">
        <f>SUM('601:708'!H31)</f>
        <v>234332</v>
      </c>
      <c r="I31" s="154">
        <f>SUM('601:708'!I31)</f>
        <v>234332</v>
      </c>
      <c r="J31" s="154">
        <f>SUM('601:708'!J31)</f>
        <v>244331</v>
      </c>
      <c r="K31" s="154">
        <f>SUM('601:708'!K31)</f>
        <v>243331</v>
      </c>
      <c r="L31" s="154">
        <f>SUM('601:708'!L31)</f>
        <v>223331</v>
      </c>
      <c r="M31" s="154">
        <f>SUM('601:708'!M31)</f>
        <v>223331</v>
      </c>
      <c r="N31" s="154">
        <f>SUM('601:708'!N31)</f>
        <v>233331</v>
      </c>
      <c r="O31" s="154">
        <f>SUM('601:708'!O31)</f>
        <v>233331</v>
      </c>
      <c r="P31" s="154">
        <f>SUM('601:708'!P31)</f>
        <v>221331</v>
      </c>
      <c r="Q31" s="154">
        <f>SUM('601:708'!Q31)</f>
        <v>212029</v>
      </c>
      <c r="R31" s="154">
        <f t="shared" si="0"/>
        <v>0</v>
      </c>
    </row>
    <row r="32" spans="1:18">
      <c r="A32" s="311"/>
      <c r="B32" s="11" t="s">
        <v>143</v>
      </c>
      <c r="C32" s="12" t="s">
        <v>141</v>
      </c>
      <c r="D32" s="154">
        <f>SUM('601:708'!D32)</f>
        <v>1322000</v>
      </c>
      <c r="E32" s="154" t="s">
        <v>744</v>
      </c>
      <c r="F32" s="154">
        <f>SUM('601:708'!F32)</f>
        <v>116415</v>
      </c>
      <c r="G32" s="154">
        <f>SUM('601:708'!G32)</f>
        <v>116915</v>
      </c>
      <c r="H32" s="154">
        <f>SUM('601:708'!H32)</f>
        <v>110915</v>
      </c>
      <c r="I32" s="154">
        <f>SUM('601:708'!I32)</f>
        <v>111915</v>
      </c>
      <c r="J32" s="154">
        <f>SUM('601:708'!J32)</f>
        <v>109915</v>
      </c>
      <c r="K32" s="154">
        <f>SUM('601:708'!K32)</f>
        <v>110915</v>
      </c>
      <c r="L32" s="154">
        <f>SUM('601:708'!L32)</f>
        <v>105915</v>
      </c>
      <c r="M32" s="154">
        <f>SUM('601:708'!M32)</f>
        <v>106915</v>
      </c>
      <c r="N32" s="154">
        <f>SUM('601:708'!N32)</f>
        <v>115915</v>
      </c>
      <c r="O32" s="154">
        <f>SUM('601:708'!O32)</f>
        <v>110915</v>
      </c>
      <c r="P32" s="154">
        <f>SUM('601:708'!P32)</f>
        <v>104915</v>
      </c>
      <c r="Q32" s="154">
        <f>SUM('601:708'!Q32)</f>
        <v>100435</v>
      </c>
      <c r="R32" s="154">
        <f t="shared" si="0"/>
        <v>0</v>
      </c>
    </row>
    <row r="33" spans="1:18">
      <c r="A33" s="311"/>
      <c r="B33" s="11" t="s">
        <v>144</v>
      </c>
      <c r="C33" s="12" t="s">
        <v>141</v>
      </c>
      <c r="D33" s="154">
        <f>SUM('601:708'!D33)</f>
        <v>864000</v>
      </c>
      <c r="E33" s="154" t="s">
        <v>744</v>
      </c>
      <c r="F33" s="154">
        <f>SUM('601:708'!F33)</f>
        <v>72334</v>
      </c>
      <c r="G33" s="154">
        <f>SUM('601:708'!G33)</f>
        <v>74334</v>
      </c>
      <c r="H33" s="154">
        <f>SUM('601:708'!H33)</f>
        <v>74334</v>
      </c>
      <c r="I33" s="154">
        <f>SUM('601:708'!I33)</f>
        <v>71334</v>
      </c>
      <c r="J33" s="154">
        <f>SUM('601:708'!J33)</f>
        <v>70334</v>
      </c>
      <c r="K33" s="154">
        <f>SUM('601:708'!K33)</f>
        <v>70334</v>
      </c>
      <c r="L33" s="154">
        <f>SUM('601:708'!L33)</f>
        <v>69334</v>
      </c>
      <c r="M33" s="154">
        <f>SUM('601:708'!M33)</f>
        <v>69334</v>
      </c>
      <c r="N33" s="154">
        <f>SUM('601:708'!N33)</f>
        <v>74334</v>
      </c>
      <c r="O33" s="154">
        <f>SUM('601:708'!O33)</f>
        <v>74334</v>
      </c>
      <c r="P33" s="154">
        <f>SUM('601:708'!P33)</f>
        <v>74334</v>
      </c>
      <c r="Q33" s="154">
        <f>SUM('601:708'!Q33)</f>
        <v>69326</v>
      </c>
      <c r="R33" s="154">
        <f t="shared" si="0"/>
        <v>0</v>
      </c>
    </row>
    <row r="34" spans="1:18">
      <c r="A34" s="311"/>
      <c r="B34" s="11" t="s">
        <v>145</v>
      </c>
      <c r="C34" s="12" t="s">
        <v>141</v>
      </c>
      <c r="D34" s="154">
        <f>SUM('601:708'!D34)</f>
        <v>473000</v>
      </c>
      <c r="E34" s="154" t="s">
        <v>744</v>
      </c>
      <c r="F34" s="154">
        <f>SUM('601:708'!F34)</f>
        <v>40752</v>
      </c>
      <c r="G34" s="154">
        <f>SUM('601:708'!G34)</f>
        <v>39752</v>
      </c>
      <c r="H34" s="154">
        <f>SUM('601:708'!H34)</f>
        <v>40752</v>
      </c>
      <c r="I34" s="154">
        <f>SUM('601:708'!I34)</f>
        <v>38752</v>
      </c>
      <c r="J34" s="154">
        <f>SUM('601:708'!J34)</f>
        <v>38752</v>
      </c>
      <c r="K34" s="154">
        <f>SUM('601:708'!K34)</f>
        <v>38752</v>
      </c>
      <c r="L34" s="154">
        <f>SUM('601:708'!L34)</f>
        <v>37752</v>
      </c>
      <c r="M34" s="154">
        <f>SUM('601:708'!M34)</f>
        <v>37752</v>
      </c>
      <c r="N34" s="154">
        <f>SUM('601:708'!N34)</f>
        <v>41752</v>
      </c>
      <c r="O34" s="154">
        <f>SUM('601:708'!O34)</f>
        <v>39752</v>
      </c>
      <c r="P34" s="154">
        <f>SUM('601:708'!P34)</f>
        <v>40752</v>
      </c>
      <c r="Q34" s="154">
        <f>SUM('601:708'!Q34)</f>
        <v>37728</v>
      </c>
      <c r="R34" s="154">
        <f t="shared" si="0"/>
        <v>0</v>
      </c>
    </row>
    <row r="35" spans="1:18">
      <c r="A35" s="311"/>
      <c r="B35" s="11" t="s">
        <v>1070</v>
      </c>
      <c r="C35" s="12" t="s">
        <v>141</v>
      </c>
      <c r="D35" s="154">
        <f>SUM('601:708'!D35)</f>
        <v>26000</v>
      </c>
      <c r="E35" s="154" t="s">
        <v>744</v>
      </c>
      <c r="F35" s="154">
        <f>SUM('601:708'!F35)</f>
        <v>3000</v>
      </c>
      <c r="G35" s="154">
        <f>SUM('601:708'!G35)</f>
        <v>3000</v>
      </c>
      <c r="H35" s="154">
        <f>SUM('601:708'!H35)</f>
        <v>2000</v>
      </c>
      <c r="I35" s="154">
        <f>SUM('601:708'!I35)</f>
        <v>2000</v>
      </c>
      <c r="J35" s="154">
        <f>SUM('601:708'!J35)</f>
        <v>2000</v>
      </c>
      <c r="K35" s="154">
        <f>SUM('601:708'!K35)</f>
        <v>2000</v>
      </c>
      <c r="L35" s="154">
        <f>SUM('601:708'!L35)</f>
        <v>2000</v>
      </c>
      <c r="M35" s="154">
        <f>SUM('601:708'!M35)</f>
        <v>2000</v>
      </c>
      <c r="N35" s="154">
        <f>SUM('601:708'!N35)</f>
        <v>2000</v>
      </c>
      <c r="O35" s="154">
        <f>SUM('601:708'!O35)</f>
        <v>2000</v>
      </c>
      <c r="P35" s="154">
        <f>SUM('601:708'!P35)</f>
        <v>2000</v>
      </c>
      <c r="Q35" s="154">
        <f>SUM('601:708'!Q35)</f>
        <v>2000</v>
      </c>
      <c r="R35" s="154">
        <f t="shared" si="0"/>
        <v>0</v>
      </c>
    </row>
    <row r="36" spans="1:18">
      <c r="A36" s="311"/>
      <c r="B36" s="11"/>
      <c r="C36" s="12"/>
      <c r="D36" s="154">
        <f>SUM('601:708'!D36)</f>
        <v>0</v>
      </c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0"/>
        <v>0</v>
      </c>
    </row>
    <row r="37" spans="1:18">
      <c r="A37" s="311"/>
      <c r="B37" s="16" t="s">
        <v>398</v>
      </c>
      <c r="C37" s="12"/>
      <c r="D37" s="154">
        <f>SUM('601:708'!D37)</f>
        <v>1652000</v>
      </c>
      <c r="E37" s="154" t="s">
        <v>201</v>
      </c>
      <c r="F37" s="154">
        <f>SUM('601:708'!F37)</f>
        <v>831000</v>
      </c>
      <c r="G37" s="154">
        <f>SUM('601:708'!G37)</f>
        <v>0</v>
      </c>
      <c r="H37" s="154">
        <f>SUM('601:708'!H37)</f>
        <v>0</v>
      </c>
      <c r="I37" s="154">
        <f>SUM('601:708'!I37)</f>
        <v>0</v>
      </c>
      <c r="J37" s="154">
        <f>SUM('601:708'!J37)</f>
        <v>0</v>
      </c>
      <c r="K37" s="154">
        <f>SUM('601:708'!K37)</f>
        <v>0</v>
      </c>
      <c r="L37" s="154">
        <f>SUM('601:708'!L37)</f>
        <v>821000</v>
      </c>
      <c r="M37" s="154">
        <f>SUM('601:708'!M37)</f>
        <v>0</v>
      </c>
      <c r="N37" s="154">
        <f>SUM('601:708'!N37)</f>
        <v>0</v>
      </c>
      <c r="O37" s="154">
        <f>SUM('601:708'!O37)</f>
        <v>0</v>
      </c>
      <c r="P37" s="154">
        <f>SUM('601:708'!P37)</f>
        <v>0</v>
      </c>
      <c r="Q37" s="154">
        <f>SUM('601:708'!Q37)</f>
        <v>0</v>
      </c>
      <c r="R37" s="154">
        <f t="shared" si="0"/>
        <v>0</v>
      </c>
    </row>
    <row r="38" spans="1:18">
      <c r="A38" s="311"/>
      <c r="B38" s="239" t="s">
        <v>214</v>
      </c>
      <c r="C38" s="204"/>
      <c r="D38" s="154">
        <f>SUM('601:708'!D38)</f>
        <v>38222000</v>
      </c>
      <c r="E38" s="242"/>
      <c r="F38" s="242">
        <f>SUM('601:708'!F38)</f>
        <v>4031000</v>
      </c>
      <c r="G38" s="242">
        <f>SUM('601:708'!G38)</f>
        <v>2930000</v>
      </c>
      <c r="H38" s="242">
        <f>SUM('601:708'!H38)</f>
        <v>3083000</v>
      </c>
      <c r="I38" s="242">
        <f>SUM('601:708'!I38)</f>
        <v>3077000</v>
      </c>
      <c r="J38" s="242">
        <f>SUM('601:708'!J38)</f>
        <v>3086000</v>
      </c>
      <c r="K38" s="242">
        <f>SUM('601:708'!K38)</f>
        <v>3082000</v>
      </c>
      <c r="L38" s="242">
        <f>SUM('601:708'!L38)</f>
        <v>3729000</v>
      </c>
      <c r="M38" s="242">
        <f>SUM('601:708'!M38)</f>
        <v>3057000</v>
      </c>
      <c r="N38" s="242">
        <f>SUM('601:708'!N38)</f>
        <v>3101000</v>
      </c>
      <c r="O38" s="242">
        <f>SUM('601:708'!O38)</f>
        <v>3082000</v>
      </c>
      <c r="P38" s="242">
        <f>SUM('601:708'!P38)</f>
        <v>3062000</v>
      </c>
      <c r="Q38" s="242">
        <f>SUM('601:708'!Q38)</f>
        <v>2902000</v>
      </c>
      <c r="R38" s="154">
        <f t="shared" si="0"/>
        <v>0</v>
      </c>
    </row>
    <row r="39" spans="1:18">
      <c r="A39" s="311"/>
      <c r="B39" s="42" t="s">
        <v>1063</v>
      </c>
      <c r="C39" s="43">
        <v>451</v>
      </c>
      <c r="D39" s="154">
        <f>SUM('601:708'!D39)</f>
        <v>35000</v>
      </c>
      <c r="E39" s="154" t="s">
        <v>744</v>
      </c>
      <c r="F39" s="154">
        <f>SUM('601:708'!F39)</f>
        <v>2917</v>
      </c>
      <c r="G39" s="154">
        <f>SUM('601:708'!G39)</f>
        <v>2917</v>
      </c>
      <c r="H39" s="154">
        <f>SUM('601:708'!H39)</f>
        <v>2917</v>
      </c>
      <c r="I39" s="154">
        <f>SUM('601:708'!I39)</f>
        <v>2917</v>
      </c>
      <c r="J39" s="154">
        <f>SUM('601:708'!J39)</f>
        <v>2917</v>
      </c>
      <c r="K39" s="154">
        <f>SUM('601:708'!K39)</f>
        <v>2917</v>
      </c>
      <c r="L39" s="154">
        <f>SUM('601:708'!L39)</f>
        <v>2917</v>
      </c>
      <c r="M39" s="154">
        <f>SUM('601:708'!M39)</f>
        <v>2917</v>
      </c>
      <c r="N39" s="154">
        <f>SUM('601:708'!N39)</f>
        <v>2917</v>
      </c>
      <c r="O39" s="154">
        <f>SUM('601:708'!O39)</f>
        <v>2917</v>
      </c>
      <c r="P39" s="154">
        <f>SUM('601:708'!P39)</f>
        <v>2917</v>
      </c>
      <c r="Q39" s="154">
        <f>SUM('601:708'!Q39)</f>
        <v>2913</v>
      </c>
      <c r="R39" s="154">
        <f t="shared" si="0"/>
        <v>0</v>
      </c>
    </row>
    <row r="40" spans="1:18">
      <c r="A40" s="311"/>
      <c r="B40" s="42"/>
      <c r="C40" s="43"/>
      <c r="D40" s="154">
        <f>SUM('601:708'!D40)</f>
        <v>0</v>
      </c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 t="shared" si="0"/>
        <v>0</v>
      </c>
    </row>
    <row r="41" spans="1:18" ht="33">
      <c r="A41" s="311"/>
      <c r="B41" s="239" t="s">
        <v>746</v>
      </c>
      <c r="C41" s="241"/>
      <c r="D41" s="154">
        <f>SUM('601:708'!D41)</f>
        <v>35000</v>
      </c>
      <c r="E41" s="242"/>
      <c r="F41" s="242">
        <f>SUM('601:708'!F41)</f>
        <v>3000</v>
      </c>
      <c r="G41" s="242">
        <f>SUM('601:708'!G41)</f>
        <v>3000</v>
      </c>
      <c r="H41" s="242">
        <f>SUM('601:708'!H41)</f>
        <v>3000</v>
      </c>
      <c r="I41" s="242">
        <f>SUM('601:708'!I41)</f>
        <v>3000</v>
      </c>
      <c r="J41" s="242">
        <f>SUM('601:708'!J41)</f>
        <v>3000</v>
      </c>
      <c r="K41" s="242">
        <f>SUM('601:708'!K41)</f>
        <v>3000</v>
      </c>
      <c r="L41" s="242">
        <f>SUM('601:708'!L41)</f>
        <v>3000</v>
      </c>
      <c r="M41" s="242">
        <f>SUM('601:708'!M41)</f>
        <v>3000</v>
      </c>
      <c r="N41" s="242">
        <f>SUM('601:708'!N41)</f>
        <v>3000</v>
      </c>
      <c r="O41" s="242">
        <f>SUM('601:708'!O41)</f>
        <v>3000</v>
      </c>
      <c r="P41" s="242">
        <f>SUM('601:708'!P41)</f>
        <v>3000</v>
      </c>
      <c r="Q41" s="242">
        <f>SUM('601:708'!Q41)</f>
        <v>2000</v>
      </c>
      <c r="R41" s="154">
        <f t="shared" si="0"/>
        <v>0</v>
      </c>
    </row>
    <row r="42" spans="1:18">
      <c r="A42" s="311"/>
      <c r="B42" s="42"/>
      <c r="C42" s="43"/>
      <c r="D42" s="154">
        <f>SUM('601:708'!D42)</f>
        <v>0</v>
      </c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si="0"/>
        <v>0</v>
      </c>
    </row>
    <row r="43" spans="1:18">
      <c r="A43" s="311"/>
      <c r="B43" s="42" t="s">
        <v>146</v>
      </c>
      <c r="C43" s="43">
        <v>646</v>
      </c>
      <c r="D43" s="154">
        <f>SUM('601:708'!D43)</f>
        <v>264000</v>
      </c>
      <c r="E43" s="154" t="s">
        <v>207</v>
      </c>
      <c r="F43" s="154">
        <f>SUM('601:708'!F43)</f>
        <v>0</v>
      </c>
      <c r="G43" s="154">
        <f>SUM('601:708'!G43)</f>
        <v>0</v>
      </c>
      <c r="H43" s="154">
        <f>SUM('601:708'!H43)</f>
        <v>0</v>
      </c>
      <c r="I43" s="154">
        <f>SUM('601:708'!I43)</f>
        <v>264000</v>
      </c>
      <c r="J43" s="154">
        <f>SUM('601:708'!J43)</f>
        <v>0</v>
      </c>
      <c r="K43" s="154">
        <f>SUM('601:708'!K43)</f>
        <v>0</v>
      </c>
      <c r="L43" s="154">
        <f>SUM('601:708'!L43)</f>
        <v>0</v>
      </c>
      <c r="M43" s="154">
        <f>SUM('601:708'!M43)</f>
        <v>0</v>
      </c>
      <c r="N43" s="154">
        <f>SUM('601:708'!N43)</f>
        <v>0</v>
      </c>
      <c r="O43" s="154">
        <f>SUM('601:708'!O43)</f>
        <v>0</v>
      </c>
      <c r="P43" s="154">
        <f>SUM('601:708'!P43)</f>
        <v>0</v>
      </c>
      <c r="Q43" s="154">
        <f>SUM('601:708'!Q43)</f>
        <v>0</v>
      </c>
      <c r="R43" s="154">
        <f t="shared" si="0"/>
        <v>0</v>
      </c>
    </row>
    <row r="44" spans="1:18">
      <c r="A44" s="311"/>
      <c r="B44" s="42" t="s">
        <v>147</v>
      </c>
      <c r="C44" s="43">
        <v>661</v>
      </c>
      <c r="D44" s="154">
        <f>SUM('601:708'!D44)</f>
        <v>27000</v>
      </c>
      <c r="E44" s="154" t="s">
        <v>203</v>
      </c>
      <c r="F44" s="154">
        <f>SUM('601:708'!F44)</f>
        <v>27000</v>
      </c>
      <c r="G44" s="154">
        <f>SUM('601:708'!G44)</f>
        <v>0</v>
      </c>
      <c r="H44" s="154">
        <f>SUM('601:708'!H44)</f>
        <v>0</v>
      </c>
      <c r="I44" s="154">
        <f>SUM('601:708'!I44)</f>
        <v>0</v>
      </c>
      <c r="J44" s="154">
        <f>SUM('601:708'!J44)</f>
        <v>0</v>
      </c>
      <c r="K44" s="154">
        <f>SUM('601:708'!K44)</f>
        <v>0</v>
      </c>
      <c r="L44" s="154">
        <f>SUM('601:708'!L44)</f>
        <v>0</v>
      </c>
      <c r="M44" s="154">
        <f>SUM('601:708'!M44)</f>
        <v>0</v>
      </c>
      <c r="N44" s="154">
        <f>SUM('601:708'!N44)</f>
        <v>0</v>
      </c>
      <c r="O44" s="154">
        <f>SUM('601:708'!O44)</f>
        <v>0</v>
      </c>
      <c r="P44" s="154">
        <f>SUM('601:708'!P44)</f>
        <v>0</v>
      </c>
      <c r="Q44" s="154">
        <f>SUM('601:708'!Q44)</f>
        <v>0</v>
      </c>
      <c r="R44" s="154">
        <f t="shared" si="0"/>
        <v>0</v>
      </c>
    </row>
    <row r="45" spans="1:18">
      <c r="A45" s="311"/>
      <c r="B45" s="42" t="s">
        <v>148</v>
      </c>
      <c r="C45" s="43">
        <v>663</v>
      </c>
      <c r="D45" s="154">
        <f>SUM('601:708'!D45)</f>
        <v>223000</v>
      </c>
      <c r="E45" s="154" t="s">
        <v>209</v>
      </c>
      <c r="F45" s="154">
        <f>SUM('601:708'!F45)</f>
        <v>0</v>
      </c>
      <c r="G45" s="154">
        <f>SUM('601:708'!G45)</f>
        <v>0</v>
      </c>
      <c r="H45" s="154">
        <f>SUM('601:708'!H45)</f>
        <v>0</v>
      </c>
      <c r="I45" s="154">
        <f>SUM('601:708'!I45)</f>
        <v>0</v>
      </c>
      <c r="J45" s="154">
        <f>SUM('601:708'!J45)</f>
        <v>0</v>
      </c>
      <c r="K45" s="154">
        <f>SUM('601:708'!K45)</f>
        <v>0</v>
      </c>
      <c r="L45" s="154">
        <f>SUM('601:708'!L45)</f>
        <v>223000</v>
      </c>
      <c r="M45" s="154">
        <f>SUM('601:708'!M45)</f>
        <v>0</v>
      </c>
      <c r="N45" s="154">
        <f>SUM('601:708'!N45)</f>
        <v>0</v>
      </c>
      <c r="O45" s="154">
        <f>SUM('601:708'!O45)</f>
        <v>0</v>
      </c>
      <c r="P45" s="154">
        <f>SUM('601:708'!P45)</f>
        <v>0</v>
      </c>
      <c r="Q45" s="154">
        <f>SUM('601:708'!Q45)</f>
        <v>0</v>
      </c>
      <c r="R45" s="154">
        <f t="shared" si="0"/>
        <v>0</v>
      </c>
    </row>
    <row r="46" spans="1:18">
      <c r="A46" s="311"/>
      <c r="B46" s="240" t="s">
        <v>215</v>
      </c>
      <c r="C46" s="241"/>
      <c r="D46" s="154">
        <f>SUM('601:708'!D46)</f>
        <v>514000</v>
      </c>
      <c r="E46" s="242"/>
      <c r="F46" s="242">
        <f>SUM('601:708'!F46)</f>
        <v>27000</v>
      </c>
      <c r="G46" s="242">
        <f>SUM('601:708'!G46)</f>
        <v>0</v>
      </c>
      <c r="H46" s="242">
        <f>SUM('601:708'!H46)</f>
        <v>0</v>
      </c>
      <c r="I46" s="242">
        <f>SUM('601:708'!I46)</f>
        <v>264000</v>
      </c>
      <c r="J46" s="242">
        <f>SUM('601:708'!J46)</f>
        <v>0</v>
      </c>
      <c r="K46" s="242">
        <f>SUM('601:708'!K46)</f>
        <v>0</v>
      </c>
      <c r="L46" s="242">
        <f>SUM('601:708'!L46)</f>
        <v>223000</v>
      </c>
      <c r="M46" s="242">
        <f>SUM('601:708'!M46)</f>
        <v>0</v>
      </c>
      <c r="N46" s="242">
        <f>SUM('601:708'!N46)</f>
        <v>0</v>
      </c>
      <c r="O46" s="242">
        <f>SUM('601:708'!O46)</f>
        <v>0</v>
      </c>
      <c r="P46" s="242">
        <f>SUM('601:708'!P46)</f>
        <v>0</v>
      </c>
      <c r="Q46" s="242">
        <f>SUM('601:708'!Q46)</f>
        <v>0</v>
      </c>
      <c r="R46" s="154">
        <f t="shared" si="0"/>
        <v>0</v>
      </c>
    </row>
    <row r="47" spans="1:18">
      <c r="A47" s="311"/>
      <c r="B47" s="11" t="s">
        <v>149</v>
      </c>
      <c r="C47" s="12">
        <v>744</v>
      </c>
      <c r="D47" s="154">
        <f>SUM('601:708'!D47)</f>
        <v>978000</v>
      </c>
      <c r="E47" s="154" t="s">
        <v>202</v>
      </c>
      <c r="F47" s="154">
        <f>SUM('601:708'!F47)</f>
        <v>326000</v>
      </c>
      <c r="G47" s="154">
        <f>SUM('601:708'!G47)</f>
        <v>0</v>
      </c>
      <c r="H47" s="154">
        <f>SUM('601:708'!H47)</f>
        <v>0</v>
      </c>
      <c r="I47" s="154">
        <f>SUM('601:708'!I47)</f>
        <v>0</v>
      </c>
      <c r="J47" s="154">
        <f>SUM('601:708'!J47)</f>
        <v>0</v>
      </c>
      <c r="K47" s="154">
        <f>SUM('601:708'!K47)</f>
        <v>326000</v>
      </c>
      <c r="L47" s="154">
        <f>SUM('601:708'!L47)</f>
        <v>0</v>
      </c>
      <c r="M47" s="154">
        <f>SUM('601:708'!M47)</f>
        <v>0</v>
      </c>
      <c r="N47" s="154">
        <f>SUM('601:708'!N47)</f>
        <v>326000</v>
      </c>
      <c r="O47" s="154">
        <f>SUM('601:708'!O47)</f>
        <v>0</v>
      </c>
      <c r="P47" s="154">
        <f>SUM('601:708'!P47)</f>
        <v>0</v>
      </c>
      <c r="Q47" s="154">
        <f>SUM('601:708'!Q47)</f>
        <v>0</v>
      </c>
      <c r="R47" s="154">
        <f t="shared" si="0"/>
        <v>0</v>
      </c>
    </row>
    <row r="48" spans="1:18" ht="33">
      <c r="A48" s="311"/>
      <c r="B48" s="239" t="s">
        <v>216</v>
      </c>
      <c r="C48" s="204"/>
      <c r="D48" s="154">
        <f>SUM('601:708'!D48)</f>
        <v>978000</v>
      </c>
      <c r="E48" s="242"/>
      <c r="F48" s="242">
        <f>SUM('601:708'!F48)</f>
        <v>326000</v>
      </c>
      <c r="G48" s="242">
        <f>SUM('601:708'!G48)</f>
        <v>0</v>
      </c>
      <c r="H48" s="242">
        <f>SUM('601:708'!H48)</f>
        <v>0</v>
      </c>
      <c r="I48" s="242">
        <f>SUM('601:708'!I48)</f>
        <v>0</v>
      </c>
      <c r="J48" s="242">
        <f>SUM('601:708'!J48)</f>
        <v>0</v>
      </c>
      <c r="K48" s="242">
        <f>SUM('601:708'!K48)</f>
        <v>326000</v>
      </c>
      <c r="L48" s="242">
        <f>SUM('601:708'!L48)</f>
        <v>0</v>
      </c>
      <c r="M48" s="242">
        <f>SUM('601:708'!M48)</f>
        <v>0</v>
      </c>
      <c r="N48" s="242">
        <f>SUM('601:708'!N48)</f>
        <v>326000</v>
      </c>
      <c r="O48" s="242">
        <f>SUM('601:708'!O48)</f>
        <v>0</v>
      </c>
      <c r="P48" s="242">
        <f>SUM('601:708'!P48)</f>
        <v>0</v>
      </c>
      <c r="Q48" s="242">
        <f>SUM('601:708'!Q48)</f>
        <v>0</v>
      </c>
      <c r="R48" s="154">
        <f t="shared" si="0"/>
        <v>0</v>
      </c>
    </row>
    <row r="49" spans="1:18">
      <c r="A49" s="311"/>
      <c r="B49" s="17" t="s">
        <v>184</v>
      </c>
      <c r="C49" s="12"/>
      <c r="D49" s="154">
        <f>SUM('601:708'!D49)</f>
        <v>129288000</v>
      </c>
      <c r="E49" s="154"/>
      <c r="F49" s="250">
        <f>F25+F38+F41+F46+F48</f>
        <v>19836000</v>
      </c>
      <c r="G49" s="250">
        <f t="shared" ref="G49:Q49" si="1">G25+G38+G41+G46+G48</f>
        <v>9392000</v>
      </c>
      <c r="H49" s="250">
        <f t="shared" si="1"/>
        <v>9615000</v>
      </c>
      <c r="I49" s="250">
        <f t="shared" si="1"/>
        <v>9938000</v>
      </c>
      <c r="J49" s="250">
        <f t="shared" si="1"/>
        <v>9613000</v>
      </c>
      <c r="K49" s="250">
        <f t="shared" si="1"/>
        <v>9889000</v>
      </c>
      <c r="L49" s="250">
        <f t="shared" si="1"/>
        <v>15837000</v>
      </c>
      <c r="M49" s="250">
        <f t="shared" si="1"/>
        <v>9518000</v>
      </c>
      <c r="N49" s="250">
        <f t="shared" si="1"/>
        <v>9958000</v>
      </c>
      <c r="O49" s="250">
        <f t="shared" si="1"/>
        <v>9633000</v>
      </c>
      <c r="P49" s="250">
        <f t="shared" si="1"/>
        <v>8285000</v>
      </c>
      <c r="Q49" s="250">
        <f t="shared" si="1"/>
        <v>7774000</v>
      </c>
      <c r="R49" s="154">
        <f t="shared" si="0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SUM('601:708'!D50)</f>
        <v>1826895000</v>
      </c>
      <c r="E50" s="249" t="s">
        <v>210</v>
      </c>
      <c r="F50" s="154">
        <f>SUM('601:708'!F50)</f>
        <v>456737000</v>
      </c>
      <c r="G50" s="154">
        <f>SUM('601:708'!G50)</f>
        <v>152244000</v>
      </c>
      <c r="H50" s="154">
        <f>SUM('601:708'!H50)</f>
        <v>152244000</v>
      </c>
      <c r="I50" s="154">
        <f>SUM('601:708'!I50)</f>
        <v>152244000</v>
      </c>
      <c r="J50" s="154">
        <f>SUM('601:708'!J50)</f>
        <v>152244000</v>
      </c>
      <c r="K50" s="154">
        <f>SUM('601:708'!K50)</f>
        <v>152244000</v>
      </c>
      <c r="L50" s="154">
        <f>SUM('601:708'!L50)</f>
        <v>152244000</v>
      </c>
      <c r="M50" s="154">
        <f>SUM('601:708'!M50)</f>
        <v>152244000</v>
      </c>
      <c r="N50" s="154">
        <f>SUM('601:708'!N50)</f>
        <v>152244000</v>
      </c>
      <c r="O50" s="154">
        <f>SUM('601:708'!O50)</f>
        <v>152206000</v>
      </c>
      <c r="P50" s="154">
        <f>SUM('601:708'!P50)</f>
        <v>0</v>
      </c>
      <c r="Q50" s="154">
        <f>SUM('601:708'!Q50)</f>
        <v>0</v>
      </c>
      <c r="R50" s="154">
        <f t="shared" si="0"/>
        <v>0</v>
      </c>
    </row>
    <row r="51" spans="1:18" ht="33">
      <c r="A51" s="359"/>
      <c r="B51" s="33" t="s">
        <v>747</v>
      </c>
      <c r="C51" s="22">
        <v>114</v>
      </c>
      <c r="D51" s="154">
        <f>SUM('601:708'!D51)</f>
        <v>21463000</v>
      </c>
      <c r="E51" s="249" t="s">
        <v>210</v>
      </c>
      <c r="F51" s="154">
        <f>SUM('601:708'!F51)</f>
        <v>5379000</v>
      </c>
      <c r="G51" s="154">
        <f>SUM('601:708'!G51)</f>
        <v>1805000</v>
      </c>
      <c r="H51" s="154">
        <f>SUM('601:708'!H51)</f>
        <v>1805000</v>
      </c>
      <c r="I51" s="154">
        <f>SUM('601:708'!I51)</f>
        <v>1805000</v>
      </c>
      <c r="J51" s="154">
        <f>SUM('601:708'!J51)</f>
        <v>1805000</v>
      </c>
      <c r="K51" s="154">
        <f>SUM('601:708'!K51)</f>
        <v>1805000</v>
      </c>
      <c r="L51" s="154">
        <f>SUM('601:708'!L51)</f>
        <v>1805000</v>
      </c>
      <c r="M51" s="154">
        <f>SUM('601:708'!M51)</f>
        <v>1805000</v>
      </c>
      <c r="N51" s="154">
        <f>SUM('601:708'!N51)</f>
        <v>1805000</v>
      </c>
      <c r="O51" s="154">
        <f>SUM('601:708'!O51)</f>
        <v>1644000</v>
      </c>
      <c r="P51" s="154">
        <f>SUM('601:708'!P51)</f>
        <v>0</v>
      </c>
      <c r="Q51" s="154">
        <f>SUM('601:708'!Q51)</f>
        <v>0</v>
      </c>
      <c r="R51" s="154">
        <f t="shared" si="0"/>
        <v>0</v>
      </c>
    </row>
    <row r="52" spans="1:18" ht="33">
      <c r="A52" s="359"/>
      <c r="B52" s="33" t="s">
        <v>158</v>
      </c>
      <c r="C52" s="22">
        <v>114</v>
      </c>
      <c r="D52" s="154">
        <f>SUM('601:708'!D52)</f>
        <v>100978000</v>
      </c>
      <c r="E52" s="249" t="s">
        <v>210</v>
      </c>
      <c r="F52" s="154">
        <f>SUM('601:708'!F52)</f>
        <v>25254000</v>
      </c>
      <c r="G52" s="154">
        <f>SUM('601:708'!G52)</f>
        <v>8405000</v>
      </c>
      <c r="H52" s="154">
        <f>SUM('601:708'!H52)</f>
        <v>8405000</v>
      </c>
      <c r="I52" s="154">
        <f>SUM('601:708'!I52)</f>
        <v>8405000</v>
      </c>
      <c r="J52" s="154">
        <f>SUM('601:708'!J52)</f>
        <v>8405000</v>
      </c>
      <c r="K52" s="154">
        <f>SUM('601:708'!K52)</f>
        <v>8405000</v>
      </c>
      <c r="L52" s="154">
        <f>SUM('601:708'!L52)</f>
        <v>8405000</v>
      </c>
      <c r="M52" s="154">
        <f>SUM('601:708'!M52)</f>
        <v>8405000</v>
      </c>
      <c r="N52" s="154">
        <f>SUM('601:708'!N52)</f>
        <v>8405000</v>
      </c>
      <c r="O52" s="154">
        <f>SUM('601:708'!O52)</f>
        <v>8484000</v>
      </c>
      <c r="P52" s="154">
        <f>SUM('601:708'!P52)</f>
        <v>0</v>
      </c>
      <c r="Q52" s="154">
        <f>SUM('601:708'!Q52)</f>
        <v>0</v>
      </c>
      <c r="R52" s="154">
        <f t="shared" si="0"/>
        <v>0</v>
      </c>
    </row>
    <row r="53" spans="1:18" ht="33">
      <c r="A53" s="359"/>
      <c r="B53" s="33" t="s">
        <v>159</v>
      </c>
      <c r="C53" s="22">
        <v>114</v>
      </c>
      <c r="D53" s="154">
        <f>SUM('601:708'!D53)</f>
        <v>19613000</v>
      </c>
      <c r="E53" s="249" t="s">
        <v>210</v>
      </c>
      <c r="F53" s="154">
        <f>SUM('601:708'!F53)</f>
        <v>4905000</v>
      </c>
      <c r="G53" s="154">
        <f>SUM('601:708'!G53)</f>
        <v>1614000</v>
      </c>
      <c r="H53" s="154">
        <f>SUM('601:708'!H53)</f>
        <v>1614000</v>
      </c>
      <c r="I53" s="154">
        <f>SUM('601:708'!I53)</f>
        <v>1614000</v>
      </c>
      <c r="J53" s="154">
        <f>SUM('601:708'!J53)</f>
        <v>1614000</v>
      </c>
      <c r="K53" s="154">
        <f>SUM('601:708'!K53)</f>
        <v>1614000</v>
      </c>
      <c r="L53" s="154">
        <f>SUM('601:708'!L53)</f>
        <v>1614000</v>
      </c>
      <c r="M53" s="154">
        <f>SUM('601:708'!M53)</f>
        <v>1614000</v>
      </c>
      <c r="N53" s="154">
        <f>SUM('601:708'!N53)</f>
        <v>1614000</v>
      </c>
      <c r="O53" s="154">
        <f>SUM('601:708'!O53)</f>
        <v>1796000</v>
      </c>
      <c r="P53" s="154">
        <f>SUM('601:708'!P53)</f>
        <v>0</v>
      </c>
      <c r="Q53" s="154">
        <f>SUM('601:708'!Q53)</f>
        <v>0</v>
      </c>
      <c r="R53" s="154">
        <f t="shared" si="0"/>
        <v>0</v>
      </c>
    </row>
    <row r="54" spans="1:18" ht="33">
      <c r="A54" s="359"/>
      <c r="B54" s="33" t="s">
        <v>160</v>
      </c>
      <c r="C54" s="22">
        <v>114</v>
      </c>
      <c r="D54" s="154">
        <f>SUM('601:708'!D54)</f>
        <v>567000</v>
      </c>
      <c r="E54" s="249" t="s">
        <v>210</v>
      </c>
      <c r="F54" s="154">
        <f>SUM('601:708'!F54)</f>
        <v>142000</v>
      </c>
      <c r="G54" s="154">
        <f>SUM('601:708'!G54)</f>
        <v>47000</v>
      </c>
      <c r="H54" s="154">
        <f>SUM('601:708'!H54)</f>
        <v>47000</v>
      </c>
      <c r="I54" s="154">
        <f>SUM('601:708'!I54)</f>
        <v>47000</v>
      </c>
      <c r="J54" s="154">
        <f>SUM('601:708'!J54)</f>
        <v>47000</v>
      </c>
      <c r="K54" s="154">
        <f>SUM('601:708'!K54)</f>
        <v>47000</v>
      </c>
      <c r="L54" s="154">
        <f>SUM('601:708'!L54)</f>
        <v>47000</v>
      </c>
      <c r="M54" s="154">
        <f>SUM('601:708'!M54)</f>
        <v>47000</v>
      </c>
      <c r="N54" s="154">
        <f>SUM('601:708'!N54)</f>
        <v>47000</v>
      </c>
      <c r="O54" s="154">
        <f>SUM('601:708'!O54)</f>
        <v>49000</v>
      </c>
      <c r="P54" s="154">
        <f>SUM('601:708'!P54)</f>
        <v>0</v>
      </c>
      <c r="Q54" s="154">
        <f>SUM('601:708'!Q54)</f>
        <v>0</v>
      </c>
      <c r="R54" s="154">
        <f t="shared" si="0"/>
        <v>0</v>
      </c>
    </row>
    <row r="55" spans="1:18" ht="33">
      <c r="A55" s="359"/>
      <c r="B55" s="33" t="s">
        <v>161</v>
      </c>
      <c r="C55" s="22">
        <v>124</v>
      </c>
      <c r="D55" s="154">
        <f>SUM('601:708'!D55)</f>
        <v>5166000</v>
      </c>
      <c r="E55" s="154" t="s">
        <v>744</v>
      </c>
      <c r="F55" s="154">
        <f>SUM('601:708'!F55)</f>
        <v>435077</v>
      </c>
      <c r="G55" s="154">
        <f>SUM('601:708'!G55)</f>
        <v>433077</v>
      </c>
      <c r="H55" s="154">
        <f>SUM('601:708'!H55)</f>
        <v>435077</v>
      </c>
      <c r="I55" s="154">
        <f>SUM('601:708'!I55)</f>
        <v>433077</v>
      </c>
      <c r="J55" s="154">
        <f>SUM('601:708'!J55)</f>
        <v>432077</v>
      </c>
      <c r="K55" s="154">
        <f>SUM('601:708'!K55)</f>
        <v>432077</v>
      </c>
      <c r="L55" s="154">
        <f>SUM('601:708'!L55)</f>
        <v>431077</v>
      </c>
      <c r="M55" s="154">
        <f>SUM('601:708'!M55)</f>
        <v>417077</v>
      </c>
      <c r="N55" s="154">
        <f>SUM('601:708'!N55)</f>
        <v>429077</v>
      </c>
      <c r="O55" s="154">
        <f>SUM('601:708'!O55)</f>
        <v>433077</v>
      </c>
      <c r="P55" s="154">
        <f>SUM('601:708'!P55)</f>
        <v>426911</v>
      </c>
      <c r="Q55" s="154">
        <f>SUM('601:708'!Q55)</f>
        <v>428319</v>
      </c>
      <c r="R55" s="154">
        <f t="shared" si="0"/>
        <v>0</v>
      </c>
    </row>
    <row r="56" spans="1:18">
      <c r="A56" s="359"/>
      <c r="B56" s="33" t="s">
        <v>162</v>
      </c>
      <c r="C56" s="22">
        <v>124</v>
      </c>
      <c r="D56" s="154">
        <f>SUM('601:708'!D56)</f>
        <v>1278000</v>
      </c>
      <c r="E56" s="154" t="s">
        <v>744</v>
      </c>
      <c r="F56" s="154">
        <f>SUM('601:708'!F56)</f>
        <v>106917</v>
      </c>
      <c r="G56" s="154">
        <f>SUM('601:708'!G56)</f>
        <v>106917</v>
      </c>
      <c r="H56" s="154">
        <f>SUM('601:708'!H56)</f>
        <v>106917</v>
      </c>
      <c r="I56" s="154">
        <f>SUM('601:708'!I56)</f>
        <v>105917</v>
      </c>
      <c r="J56" s="154">
        <f>SUM('601:708'!J56)</f>
        <v>106917</v>
      </c>
      <c r="K56" s="154">
        <f>SUM('601:708'!K56)</f>
        <v>105917</v>
      </c>
      <c r="L56" s="154">
        <f>SUM('601:708'!L56)</f>
        <v>105917</v>
      </c>
      <c r="M56" s="154">
        <f>SUM('601:708'!M56)</f>
        <v>106917</v>
      </c>
      <c r="N56" s="154">
        <f>SUM('601:708'!N56)</f>
        <v>105917</v>
      </c>
      <c r="O56" s="154">
        <f>SUM('601:708'!O56)</f>
        <v>106917</v>
      </c>
      <c r="P56" s="154">
        <f>SUM('601:708'!P56)</f>
        <v>105917</v>
      </c>
      <c r="Q56" s="154">
        <f>SUM('601:708'!Q56)</f>
        <v>106913</v>
      </c>
      <c r="R56" s="154">
        <f t="shared" si="0"/>
        <v>0</v>
      </c>
    </row>
    <row r="57" spans="1:18">
      <c r="A57" s="359"/>
      <c r="B57" s="33" t="s">
        <v>163</v>
      </c>
      <c r="C57" s="22">
        <v>124</v>
      </c>
      <c r="D57" s="154">
        <f>SUM('601:708'!D57)</f>
        <v>216000</v>
      </c>
      <c r="E57" s="154" t="s">
        <v>744</v>
      </c>
      <c r="F57" s="154">
        <f>SUM('601:708'!F57)</f>
        <v>18000</v>
      </c>
      <c r="G57" s="154">
        <f>SUM('601:708'!G57)</f>
        <v>18000</v>
      </c>
      <c r="H57" s="154">
        <f>SUM('601:708'!H57)</f>
        <v>18000</v>
      </c>
      <c r="I57" s="154">
        <f>SUM('601:708'!I57)</f>
        <v>18000</v>
      </c>
      <c r="J57" s="154">
        <f>SUM('601:708'!J57)</f>
        <v>18000</v>
      </c>
      <c r="K57" s="154">
        <f>SUM('601:708'!K57)</f>
        <v>18000</v>
      </c>
      <c r="L57" s="154">
        <f>SUM('601:708'!L57)</f>
        <v>18000</v>
      </c>
      <c r="M57" s="154">
        <f>SUM('601:708'!M57)</f>
        <v>18000</v>
      </c>
      <c r="N57" s="154">
        <f>SUM('601:708'!N57)</f>
        <v>18000</v>
      </c>
      <c r="O57" s="154">
        <f>SUM('601:708'!O57)</f>
        <v>18000</v>
      </c>
      <c r="P57" s="154">
        <f>SUM('601:708'!P57)</f>
        <v>18000</v>
      </c>
      <c r="Q57" s="154">
        <f>SUM('601:708'!Q57)</f>
        <v>18000</v>
      </c>
      <c r="R57" s="154">
        <f t="shared" si="0"/>
        <v>0</v>
      </c>
    </row>
    <row r="58" spans="1:18">
      <c r="A58" s="359"/>
      <c r="B58" s="33" t="s">
        <v>164</v>
      </c>
      <c r="C58" s="22">
        <v>124</v>
      </c>
      <c r="D58" s="154">
        <f>SUM('601:708'!D58)</f>
        <v>190000</v>
      </c>
      <c r="E58" s="154" t="s">
        <v>744</v>
      </c>
      <c r="F58" s="154">
        <f>SUM('601:708'!F58)</f>
        <v>16500</v>
      </c>
      <c r="G58" s="154">
        <f>SUM('601:708'!G58)</f>
        <v>16500</v>
      </c>
      <c r="H58" s="154">
        <f>SUM('601:708'!H58)</f>
        <v>16500</v>
      </c>
      <c r="I58" s="154">
        <f>SUM('601:708'!I58)</f>
        <v>15500</v>
      </c>
      <c r="J58" s="154">
        <f>SUM('601:708'!J58)</f>
        <v>15500</v>
      </c>
      <c r="K58" s="154">
        <f>SUM('601:708'!K58)</f>
        <v>15500</v>
      </c>
      <c r="L58" s="154">
        <f>SUM('601:708'!L58)</f>
        <v>15500</v>
      </c>
      <c r="M58" s="154">
        <f>SUM('601:708'!M58)</f>
        <v>16500</v>
      </c>
      <c r="N58" s="154">
        <f>SUM('601:708'!N58)</f>
        <v>15500</v>
      </c>
      <c r="O58" s="154">
        <f>SUM('601:708'!O58)</f>
        <v>15500</v>
      </c>
      <c r="P58" s="154">
        <f>SUM('601:708'!P58)</f>
        <v>15500</v>
      </c>
      <c r="Q58" s="154">
        <f>SUM('601:708'!Q58)</f>
        <v>15500</v>
      </c>
      <c r="R58" s="154">
        <f t="shared" si="0"/>
        <v>0</v>
      </c>
    </row>
    <row r="59" spans="1:18">
      <c r="A59" s="359"/>
      <c r="B59" s="33" t="s">
        <v>165</v>
      </c>
      <c r="C59" s="22">
        <v>124</v>
      </c>
      <c r="D59" s="154">
        <f>SUM('601:708'!D59)</f>
        <v>414000</v>
      </c>
      <c r="E59" s="154" t="s">
        <v>744</v>
      </c>
      <c r="F59" s="154">
        <f>SUM('601:708'!F59)</f>
        <v>34500</v>
      </c>
      <c r="G59" s="154">
        <f>SUM('601:708'!G59)</f>
        <v>34500</v>
      </c>
      <c r="H59" s="154">
        <f>SUM('601:708'!H59)</f>
        <v>34500</v>
      </c>
      <c r="I59" s="154">
        <f>SUM('601:708'!I59)</f>
        <v>34500</v>
      </c>
      <c r="J59" s="154">
        <f>SUM('601:708'!J59)</f>
        <v>34500</v>
      </c>
      <c r="K59" s="154">
        <f>SUM('601:708'!K59)</f>
        <v>34500</v>
      </c>
      <c r="L59" s="154">
        <f>SUM('601:708'!L59)</f>
        <v>34500</v>
      </c>
      <c r="M59" s="154">
        <f>SUM('601:708'!M59)</f>
        <v>34500</v>
      </c>
      <c r="N59" s="154">
        <f>SUM('601:708'!N59)</f>
        <v>34500</v>
      </c>
      <c r="O59" s="154">
        <f>SUM('601:708'!O59)</f>
        <v>34500</v>
      </c>
      <c r="P59" s="154">
        <f>SUM('601:708'!P59)</f>
        <v>34500</v>
      </c>
      <c r="Q59" s="154">
        <f>SUM('601:708'!Q59)</f>
        <v>34500</v>
      </c>
      <c r="R59" s="154">
        <f t="shared" si="0"/>
        <v>0</v>
      </c>
    </row>
    <row r="60" spans="1:18">
      <c r="A60" s="359"/>
      <c r="B60" s="33" t="s">
        <v>166</v>
      </c>
      <c r="C60" s="22">
        <v>131</v>
      </c>
      <c r="D60" s="154">
        <f>SUM('601:708'!D60)</f>
        <v>1656000</v>
      </c>
      <c r="E60" s="154" t="s">
        <v>744</v>
      </c>
      <c r="F60" s="154">
        <f>SUM('601:708'!F60)</f>
        <v>138000</v>
      </c>
      <c r="G60" s="154">
        <f>SUM('601:708'!G60)</f>
        <v>138000</v>
      </c>
      <c r="H60" s="154">
        <f>SUM('601:708'!H60)</f>
        <v>138000</v>
      </c>
      <c r="I60" s="154">
        <f>SUM('601:708'!I60)</f>
        <v>138000</v>
      </c>
      <c r="J60" s="154">
        <f>SUM('601:708'!J60)</f>
        <v>138000</v>
      </c>
      <c r="K60" s="154">
        <f>SUM('601:708'!K60)</f>
        <v>138000</v>
      </c>
      <c r="L60" s="154">
        <f>SUM('601:708'!L60)</f>
        <v>138000</v>
      </c>
      <c r="M60" s="154">
        <f>SUM('601:708'!M60)</f>
        <v>138000</v>
      </c>
      <c r="N60" s="154">
        <f>SUM('601:708'!N60)</f>
        <v>138000</v>
      </c>
      <c r="O60" s="154">
        <f>SUM('601:708'!O60)</f>
        <v>138000</v>
      </c>
      <c r="P60" s="154">
        <f>SUM('601:708'!P60)</f>
        <v>138000</v>
      </c>
      <c r="Q60" s="154">
        <f>SUM('601:708'!Q60)</f>
        <v>138000</v>
      </c>
      <c r="R60" s="154">
        <f t="shared" si="0"/>
        <v>0</v>
      </c>
    </row>
    <row r="61" spans="1:18">
      <c r="A61" s="359"/>
      <c r="B61" s="33" t="s">
        <v>167</v>
      </c>
      <c r="C61" s="22">
        <v>132</v>
      </c>
      <c r="D61" s="154">
        <f>SUM('601:708'!D61)</f>
        <v>537000</v>
      </c>
      <c r="E61" s="154" t="s">
        <v>744</v>
      </c>
      <c r="F61" s="154">
        <f>SUM('601:708'!F61)</f>
        <v>44869</v>
      </c>
      <c r="G61" s="154">
        <f>SUM('601:708'!G61)</f>
        <v>44869</v>
      </c>
      <c r="H61" s="154">
        <f>SUM('601:708'!H61)</f>
        <v>44869</v>
      </c>
      <c r="I61" s="154">
        <f>SUM('601:708'!I61)</f>
        <v>44869</v>
      </c>
      <c r="J61" s="154">
        <f>SUM('601:708'!J61)</f>
        <v>44869</v>
      </c>
      <c r="K61" s="154">
        <f>SUM('601:708'!K61)</f>
        <v>44869</v>
      </c>
      <c r="L61" s="154">
        <f>SUM('601:708'!L61)</f>
        <v>44869</v>
      </c>
      <c r="M61" s="154">
        <f>SUM('601:708'!M61)</f>
        <v>44869</v>
      </c>
      <c r="N61" s="154">
        <f>SUM('601:708'!N61)</f>
        <v>44869</v>
      </c>
      <c r="O61" s="154">
        <f>SUM('601:708'!O61)</f>
        <v>44869</v>
      </c>
      <c r="P61" s="154">
        <f>SUM('601:708'!P61)</f>
        <v>44169</v>
      </c>
      <c r="Q61" s="154">
        <f>SUM('601:708'!Q61)</f>
        <v>44141</v>
      </c>
      <c r="R61" s="154">
        <f t="shared" si="0"/>
        <v>0</v>
      </c>
    </row>
    <row r="62" spans="1:18">
      <c r="A62" s="359"/>
      <c r="B62" s="33" t="s">
        <v>168</v>
      </c>
      <c r="C62" s="22">
        <v>151</v>
      </c>
      <c r="D62" s="154">
        <f>SUM('601:708'!D62)</f>
        <v>197574000</v>
      </c>
      <c r="E62" s="154" t="s">
        <v>205</v>
      </c>
      <c r="F62" s="154">
        <f>SUM('601:708'!F62)</f>
        <v>0</v>
      </c>
      <c r="G62" s="154">
        <f>SUM('601:708'!G62)</f>
        <v>0</v>
      </c>
      <c r="H62" s="154">
        <f>SUM('601:708'!H62)</f>
        <v>0</v>
      </c>
      <c r="I62" s="154">
        <f>SUM('601:708'!I62)</f>
        <v>39514000</v>
      </c>
      <c r="J62" s="154">
        <f>SUM('601:708'!J62)</f>
        <v>0</v>
      </c>
      <c r="K62" s="154">
        <f>SUM('601:708'!K62)</f>
        <v>0</v>
      </c>
      <c r="L62" s="154">
        <f>SUM('601:708'!L62)</f>
        <v>0</v>
      </c>
      <c r="M62" s="154">
        <f>SUM('601:708'!M62)</f>
        <v>0</v>
      </c>
      <c r="N62" s="154">
        <f>SUM('601:708'!N62)</f>
        <v>158060000</v>
      </c>
      <c r="O62" s="154">
        <f>SUM('601:708'!O62)</f>
        <v>0</v>
      </c>
      <c r="P62" s="154">
        <f>SUM('601:708'!P62)</f>
        <v>0</v>
      </c>
      <c r="Q62" s="154">
        <f>SUM('601:708'!Q62)</f>
        <v>0</v>
      </c>
      <c r="R62" s="154">
        <f t="shared" si="0"/>
        <v>0</v>
      </c>
    </row>
    <row r="63" spans="1:18">
      <c r="A63" s="359"/>
      <c r="B63" s="33" t="s">
        <v>169</v>
      </c>
      <c r="C63" s="22">
        <v>152</v>
      </c>
      <c r="D63" s="154">
        <f>SUM('601:708'!D63)</f>
        <v>222239000</v>
      </c>
      <c r="E63" s="154" t="s">
        <v>203</v>
      </c>
      <c r="F63" s="154">
        <f>SUM('601:708'!F63)</f>
        <v>222239000</v>
      </c>
      <c r="G63" s="154">
        <f>SUM('601:708'!G63)</f>
        <v>0</v>
      </c>
      <c r="H63" s="154">
        <f>SUM('601:708'!H63)</f>
        <v>0</v>
      </c>
      <c r="I63" s="154">
        <f>SUM('601:708'!I63)</f>
        <v>0</v>
      </c>
      <c r="J63" s="154">
        <f>SUM('601:708'!J63)</f>
        <v>0</v>
      </c>
      <c r="K63" s="154">
        <f>SUM('601:708'!K63)</f>
        <v>0</v>
      </c>
      <c r="L63" s="154">
        <f>SUM('601:708'!L63)</f>
        <v>0</v>
      </c>
      <c r="M63" s="154">
        <f>SUM('601:708'!M63)</f>
        <v>0</v>
      </c>
      <c r="N63" s="154">
        <f>SUM('601:708'!N63)</f>
        <v>0</v>
      </c>
      <c r="O63" s="154">
        <f>SUM('601:708'!O63)</f>
        <v>0</v>
      </c>
      <c r="P63" s="154">
        <f>SUM('601:708'!P63)</f>
        <v>0</v>
      </c>
      <c r="Q63" s="154">
        <f>SUM('601:708'!Q63)</f>
        <v>0</v>
      </c>
      <c r="R63" s="154">
        <f t="shared" si="0"/>
        <v>0</v>
      </c>
    </row>
    <row r="64" spans="1:18" ht="33">
      <c r="A64" s="359"/>
      <c r="B64" s="33" t="s">
        <v>170</v>
      </c>
      <c r="C64" s="22">
        <v>161</v>
      </c>
      <c r="D64" s="154">
        <f>SUM('601:708'!D64)</f>
        <v>154795000</v>
      </c>
      <c r="E64" s="249" t="s">
        <v>210</v>
      </c>
      <c r="F64" s="154">
        <f>SUM('601:708'!F64)</f>
        <v>38707000</v>
      </c>
      <c r="G64" s="154">
        <f>SUM('601:708'!G64)</f>
        <v>12899000</v>
      </c>
      <c r="H64" s="154">
        <f>SUM('601:708'!H64)</f>
        <v>12899000</v>
      </c>
      <c r="I64" s="154">
        <f>SUM('601:708'!I64)</f>
        <v>12899000</v>
      </c>
      <c r="J64" s="154">
        <f>SUM('601:708'!J64)</f>
        <v>12899000</v>
      </c>
      <c r="K64" s="154">
        <f>SUM('601:708'!K64)</f>
        <v>12899000</v>
      </c>
      <c r="L64" s="154">
        <f>SUM('601:708'!L64)</f>
        <v>12899000</v>
      </c>
      <c r="M64" s="154">
        <f>SUM('601:708'!M64)</f>
        <v>12899000</v>
      </c>
      <c r="N64" s="154">
        <f>SUM('601:708'!N64)</f>
        <v>12899000</v>
      </c>
      <c r="O64" s="154">
        <f>SUM('601:708'!O64)</f>
        <v>12896000</v>
      </c>
      <c r="P64" s="154">
        <f>SUM('601:708'!P64)</f>
        <v>0</v>
      </c>
      <c r="Q64" s="154">
        <f>SUM('601:708'!Q64)</f>
        <v>0</v>
      </c>
      <c r="R64" s="154">
        <f t="shared" si="0"/>
        <v>0</v>
      </c>
    </row>
    <row r="65" spans="1:18" ht="33">
      <c r="A65" s="359"/>
      <c r="B65" s="33" t="s">
        <v>171</v>
      </c>
      <c r="C65" s="22">
        <v>181</v>
      </c>
      <c r="D65" s="154">
        <f>SUM('601:708'!D65)</f>
        <v>46146000</v>
      </c>
      <c r="E65" s="249" t="s">
        <v>210</v>
      </c>
      <c r="F65" s="154">
        <f>SUM('601:708'!F65)</f>
        <v>11551000</v>
      </c>
      <c r="G65" s="154">
        <f>SUM('601:708'!G65)</f>
        <v>3853000</v>
      </c>
      <c r="H65" s="154">
        <f>SUM('601:708'!H65)</f>
        <v>3853000</v>
      </c>
      <c r="I65" s="154">
        <f>SUM('601:708'!I65)</f>
        <v>3853000</v>
      </c>
      <c r="J65" s="154">
        <f>SUM('601:708'!J65)</f>
        <v>3853000</v>
      </c>
      <c r="K65" s="154">
        <f>SUM('601:708'!K65)</f>
        <v>3853000</v>
      </c>
      <c r="L65" s="154">
        <f>SUM('601:708'!L65)</f>
        <v>3853000</v>
      </c>
      <c r="M65" s="154">
        <f>SUM('601:708'!M65)</f>
        <v>3853000</v>
      </c>
      <c r="N65" s="154">
        <f>SUM('601:708'!N65)</f>
        <v>3853000</v>
      </c>
      <c r="O65" s="154">
        <f>SUM('601:708'!O65)</f>
        <v>3771000</v>
      </c>
      <c r="P65" s="154">
        <f>SUM('601:708'!P65)</f>
        <v>0</v>
      </c>
      <c r="Q65" s="154">
        <f>SUM('601:708'!Q65)</f>
        <v>0</v>
      </c>
      <c r="R65" s="154">
        <f t="shared" si="0"/>
        <v>0</v>
      </c>
    </row>
    <row r="66" spans="1:18" ht="33">
      <c r="A66" s="359"/>
      <c r="B66" s="33" t="s">
        <v>172</v>
      </c>
      <c r="C66" s="22">
        <v>181</v>
      </c>
      <c r="D66" s="154">
        <f>SUM('601:708'!D66)</f>
        <v>124198000</v>
      </c>
      <c r="E66" s="249" t="s">
        <v>210</v>
      </c>
      <c r="F66" s="154">
        <f>SUM('601:708'!F66)</f>
        <v>31063000</v>
      </c>
      <c r="G66" s="154">
        <f>SUM('601:708'!G66)</f>
        <v>10358000</v>
      </c>
      <c r="H66" s="154">
        <f>SUM('601:708'!H66)</f>
        <v>10358000</v>
      </c>
      <c r="I66" s="154">
        <f>SUM('601:708'!I66)</f>
        <v>10358000</v>
      </c>
      <c r="J66" s="154">
        <f>SUM('601:708'!J66)</f>
        <v>10358000</v>
      </c>
      <c r="K66" s="154">
        <f>SUM('601:708'!K66)</f>
        <v>10358000</v>
      </c>
      <c r="L66" s="154">
        <f>SUM('601:708'!L66)</f>
        <v>10358000</v>
      </c>
      <c r="M66" s="154">
        <f>SUM('601:708'!M66)</f>
        <v>10358000</v>
      </c>
      <c r="N66" s="154">
        <f>SUM('601:708'!N66)</f>
        <v>10358000</v>
      </c>
      <c r="O66" s="154">
        <f>SUM('601:708'!O66)</f>
        <v>10271000</v>
      </c>
      <c r="P66" s="154">
        <f>SUM('601:708'!P66)</f>
        <v>0</v>
      </c>
      <c r="Q66" s="154">
        <f>SUM('601:708'!Q66)</f>
        <v>0</v>
      </c>
      <c r="R66" s="154">
        <f t="shared" si="0"/>
        <v>0</v>
      </c>
    </row>
    <row r="67" spans="1:18">
      <c r="A67" s="359"/>
      <c r="B67" s="33" t="s">
        <v>175</v>
      </c>
      <c r="C67" s="22">
        <v>183</v>
      </c>
      <c r="D67" s="154">
        <f>SUM('601:708'!D67)</f>
        <v>2439000</v>
      </c>
      <c r="E67" s="154" t="s">
        <v>204</v>
      </c>
      <c r="F67" s="154">
        <f>SUM('601:708'!F67)</f>
        <v>0</v>
      </c>
      <c r="G67" s="154">
        <f>SUM('601:708'!G67)</f>
        <v>0</v>
      </c>
      <c r="H67" s="154">
        <f>SUM('601:708'!H67)</f>
        <v>2439000</v>
      </c>
      <c r="I67" s="154">
        <f>SUM('601:708'!I67)</f>
        <v>0</v>
      </c>
      <c r="J67" s="154">
        <f>SUM('601:708'!J67)</f>
        <v>0</v>
      </c>
      <c r="K67" s="154">
        <f>SUM('601:708'!K67)</f>
        <v>0</v>
      </c>
      <c r="L67" s="154">
        <f>SUM('601:708'!L67)</f>
        <v>0</v>
      </c>
      <c r="M67" s="154">
        <f>SUM('601:708'!M67)</f>
        <v>0</v>
      </c>
      <c r="N67" s="154">
        <f>SUM('601:708'!N67)</f>
        <v>0</v>
      </c>
      <c r="O67" s="154">
        <f>SUM('601:708'!O67)</f>
        <v>0</v>
      </c>
      <c r="P67" s="154">
        <f>SUM('601:708'!P67)</f>
        <v>0</v>
      </c>
      <c r="Q67" s="154">
        <f>SUM('601:708'!Q67)</f>
        <v>0</v>
      </c>
      <c r="R67" s="154">
        <f t="shared" ref="R67:R95" si="2">SUM(F67:Q67)-D67</f>
        <v>0</v>
      </c>
    </row>
    <row r="68" spans="1:18">
      <c r="A68" s="359"/>
      <c r="B68" s="33" t="s">
        <v>173</v>
      </c>
      <c r="C68" s="22" t="s">
        <v>174</v>
      </c>
      <c r="D68" s="154">
        <f>SUM('601:708'!D68)</f>
        <v>26189000</v>
      </c>
      <c r="E68" s="154" t="s">
        <v>203</v>
      </c>
      <c r="F68" s="154">
        <f>SUM('601:708'!F68)</f>
        <v>26189000</v>
      </c>
      <c r="G68" s="154">
        <f>SUM('601:708'!G68)</f>
        <v>0</v>
      </c>
      <c r="H68" s="154">
        <f>SUM('601:708'!H68)</f>
        <v>0</v>
      </c>
      <c r="I68" s="154">
        <f>SUM('601:708'!I68)</f>
        <v>0</v>
      </c>
      <c r="J68" s="154">
        <f>SUM('601:708'!J68)</f>
        <v>0</v>
      </c>
      <c r="K68" s="154">
        <f>SUM('601:708'!K68)</f>
        <v>0</v>
      </c>
      <c r="L68" s="154">
        <f>SUM('601:708'!L68)</f>
        <v>0</v>
      </c>
      <c r="M68" s="154">
        <f>SUM('601:708'!M68)</f>
        <v>0</v>
      </c>
      <c r="N68" s="154">
        <f>SUM('601:708'!N68)</f>
        <v>0</v>
      </c>
      <c r="O68" s="154">
        <f>SUM('601:708'!O68)</f>
        <v>0</v>
      </c>
      <c r="P68" s="154">
        <f>SUM('601:708'!P68)</f>
        <v>0</v>
      </c>
      <c r="Q68" s="154">
        <f>SUM('601:708'!Q68)</f>
        <v>0</v>
      </c>
      <c r="R68" s="154">
        <f t="shared" si="2"/>
        <v>0</v>
      </c>
    </row>
    <row r="69" spans="1:18">
      <c r="A69" s="359"/>
      <c r="B69" s="34" t="s">
        <v>176</v>
      </c>
      <c r="C69" s="22" t="s">
        <v>151</v>
      </c>
      <c r="D69" s="154">
        <f>SUM('601:708'!D69)</f>
        <v>108000</v>
      </c>
      <c r="E69" s="154" t="s">
        <v>201</v>
      </c>
      <c r="F69" s="154">
        <f>SUM('601:708'!F69)</f>
        <v>55000</v>
      </c>
      <c r="G69" s="154">
        <f>SUM('601:708'!G69)</f>
        <v>0</v>
      </c>
      <c r="H69" s="154">
        <f>SUM('601:708'!H69)</f>
        <v>0</v>
      </c>
      <c r="I69" s="154">
        <f>SUM('601:708'!I69)</f>
        <v>0</v>
      </c>
      <c r="J69" s="154">
        <f>SUM('601:708'!J69)</f>
        <v>0</v>
      </c>
      <c r="K69" s="154">
        <f>SUM('601:708'!K69)</f>
        <v>0</v>
      </c>
      <c r="L69" s="154">
        <f>SUM('601:708'!L69)</f>
        <v>53000</v>
      </c>
      <c r="M69" s="154">
        <f>SUM('601:708'!M69)</f>
        <v>0</v>
      </c>
      <c r="N69" s="154">
        <f>SUM('601:708'!N69)</f>
        <v>0</v>
      </c>
      <c r="O69" s="154">
        <f>SUM('601:708'!O69)</f>
        <v>0</v>
      </c>
      <c r="P69" s="154">
        <f>SUM('601:708'!P69)</f>
        <v>0</v>
      </c>
      <c r="Q69" s="154">
        <f>SUM('601:708'!Q69)</f>
        <v>0</v>
      </c>
      <c r="R69" s="154">
        <f t="shared" si="2"/>
        <v>0</v>
      </c>
    </row>
    <row r="70" spans="1:18">
      <c r="A70" s="359"/>
      <c r="B70" s="34"/>
      <c r="C70" s="22"/>
      <c r="D70" s="154">
        <f>SUM('601:708'!D70)</f>
        <v>0</v>
      </c>
      <c r="E70" s="154"/>
      <c r="F70" s="154">
        <f>SUM('601:708'!F70)</f>
        <v>0</v>
      </c>
      <c r="G70" s="154">
        <f>SUM('601:708'!G70)</f>
        <v>0</v>
      </c>
      <c r="H70" s="154">
        <f>SUM('601:708'!H70)</f>
        <v>0</v>
      </c>
      <c r="I70" s="154">
        <f>SUM('601:708'!I70)</f>
        <v>0</v>
      </c>
      <c r="J70" s="154">
        <f>SUM('601:708'!J70)</f>
        <v>0</v>
      </c>
      <c r="K70" s="154">
        <f>SUM('601:708'!K70)</f>
        <v>0</v>
      </c>
      <c r="L70" s="154">
        <f>SUM('601:708'!L70)</f>
        <v>0</v>
      </c>
      <c r="M70" s="154">
        <f>SUM('601:708'!M70)</f>
        <v>0</v>
      </c>
      <c r="N70" s="154">
        <f>SUM('601:708'!N70)</f>
        <v>0</v>
      </c>
      <c r="O70" s="154">
        <f>SUM('601:708'!O70)</f>
        <v>0</v>
      </c>
      <c r="P70" s="154">
        <f>SUM('601:708'!P70)</f>
        <v>0</v>
      </c>
      <c r="Q70" s="154">
        <f>SUM('601:708'!Q70)</f>
        <v>0</v>
      </c>
      <c r="R70" s="154">
        <f t="shared" si="2"/>
        <v>0</v>
      </c>
    </row>
    <row r="71" spans="1:18">
      <c r="A71" s="359"/>
      <c r="B71" s="51" t="s">
        <v>184</v>
      </c>
      <c r="C71" s="51"/>
      <c r="D71" s="154">
        <f>SUM('601:708'!D71)</f>
        <v>2752662000</v>
      </c>
      <c r="E71" s="242"/>
      <c r="F71" s="242">
        <f>SUM('601:708'!F71)</f>
        <v>823027000</v>
      </c>
      <c r="G71" s="242">
        <f>SUM('601:708'!G71)</f>
        <v>192029000</v>
      </c>
      <c r="H71" s="242">
        <f>SUM('601:708'!H71)</f>
        <v>194470000</v>
      </c>
      <c r="I71" s="242">
        <f>SUM('601:708'!I71)</f>
        <v>231541000</v>
      </c>
      <c r="J71" s="242">
        <f>SUM('601:708'!J71)</f>
        <v>192027000</v>
      </c>
      <c r="K71" s="242">
        <f>SUM('601:708'!K71)</f>
        <v>192026000</v>
      </c>
      <c r="L71" s="242">
        <f>SUM('601:708'!L71)</f>
        <v>192078000</v>
      </c>
      <c r="M71" s="242">
        <f>SUM('601:708'!M71)</f>
        <v>192013000</v>
      </c>
      <c r="N71" s="242">
        <f>SUM('601:708'!N71)</f>
        <v>350083000</v>
      </c>
      <c r="O71" s="242">
        <f>SUM('601:708'!O71)</f>
        <v>191920000</v>
      </c>
      <c r="P71" s="242">
        <f>SUM('601:708'!P71)</f>
        <v>794000</v>
      </c>
      <c r="Q71" s="242">
        <f>SUM('601:708'!Q71)</f>
        <v>654000</v>
      </c>
      <c r="R71" s="154">
        <f t="shared" si="2"/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SUM('601:708'!D72)</f>
        <v>1721000</v>
      </c>
      <c r="E72" s="154" t="s">
        <v>203</v>
      </c>
      <c r="F72" s="154">
        <f>SUM('601:708'!F72)</f>
        <v>1721000</v>
      </c>
      <c r="G72" s="154">
        <f>SUM('601:708'!G72)</f>
        <v>0</v>
      </c>
      <c r="H72" s="154">
        <f>SUM('601:708'!H72)</f>
        <v>0</v>
      </c>
      <c r="I72" s="154">
        <f>SUM('601:708'!I72)</f>
        <v>0</v>
      </c>
      <c r="J72" s="154">
        <f>SUM('601:708'!J72)</f>
        <v>0</v>
      </c>
      <c r="K72" s="154">
        <f>SUM('601:708'!K72)</f>
        <v>0</v>
      </c>
      <c r="L72" s="154">
        <f>SUM('601:708'!L72)</f>
        <v>0</v>
      </c>
      <c r="M72" s="154">
        <f>SUM('601:708'!M72)</f>
        <v>0</v>
      </c>
      <c r="N72" s="154">
        <f>SUM('601:708'!N72)</f>
        <v>0</v>
      </c>
      <c r="O72" s="154">
        <f>SUM('601:708'!O72)</f>
        <v>0</v>
      </c>
      <c r="P72" s="154">
        <f>SUM('601:708'!P72)</f>
        <v>0</v>
      </c>
      <c r="Q72" s="154">
        <f>SUM('601:708'!Q72)</f>
        <v>0</v>
      </c>
      <c r="R72" s="154">
        <f t="shared" si="2"/>
        <v>0</v>
      </c>
    </row>
    <row r="73" spans="1:18" ht="33">
      <c r="A73" s="308"/>
      <c r="B73" s="27" t="s">
        <v>179</v>
      </c>
      <c r="C73" s="18">
        <v>161</v>
      </c>
      <c r="D73" s="154">
        <f>SUM('601:708'!D73)</f>
        <v>488299000</v>
      </c>
      <c r="E73" s="249" t="s">
        <v>210</v>
      </c>
      <c r="F73" s="154">
        <f>SUM('601:708'!F73)</f>
        <v>122088000</v>
      </c>
      <c r="G73" s="154">
        <f>SUM('601:708'!G73)</f>
        <v>40699000</v>
      </c>
      <c r="H73" s="154">
        <f>SUM('601:708'!H73)</f>
        <v>40699000</v>
      </c>
      <c r="I73" s="154">
        <f>SUM('601:708'!I73)</f>
        <v>40699000</v>
      </c>
      <c r="J73" s="154">
        <f>SUM('601:708'!J73)</f>
        <v>40699000</v>
      </c>
      <c r="K73" s="154">
        <f>SUM('601:708'!K73)</f>
        <v>40699000</v>
      </c>
      <c r="L73" s="154">
        <f>SUM('601:708'!L73)</f>
        <v>40699000</v>
      </c>
      <c r="M73" s="154">
        <f>SUM('601:708'!M73)</f>
        <v>40699000</v>
      </c>
      <c r="N73" s="154">
        <f>SUM('601:708'!N73)</f>
        <v>40699000</v>
      </c>
      <c r="O73" s="154">
        <f>SUM('601:708'!O73)</f>
        <v>40619000</v>
      </c>
      <c r="P73" s="154">
        <f>SUM('601:708'!P73)</f>
        <v>0</v>
      </c>
      <c r="Q73" s="154">
        <f>SUM('601:708'!Q73)</f>
        <v>0</v>
      </c>
      <c r="R73" s="154">
        <f t="shared" si="2"/>
        <v>0</v>
      </c>
    </row>
    <row r="74" spans="1:18" ht="33">
      <c r="A74" s="308"/>
      <c r="B74" s="27" t="s">
        <v>180</v>
      </c>
      <c r="C74" s="18">
        <v>162</v>
      </c>
      <c r="D74" s="154">
        <f>SUM('601:708'!D74)</f>
        <v>597000</v>
      </c>
      <c r="E74" s="249" t="s">
        <v>210</v>
      </c>
      <c r="F74" s="154">
        <f>SUM('601:708'!F74)</f>
        <v>149000</v>
      </c>
      <c r="G74" s="154">
        <f>SUM('601:708'!G74)</f>
        <v>49000</v>
      </c>
      <c r="H74" s="154">
        <f>SUM('601:708'!H74)</f>
        <v>49000</v>
      </c>
      <c r="I74" s="154">
        <f>SUM('601:708'!I74)</f>
        <v>49000</v>
      </c>
      <c r="J74" s="154">
        <f>SUM('601:708'!J74)</f>
        <v>49000</v>
      </c>
      <c r="K74" s="154">
        <f>SUM('601:708'!K74)</f>
        <v>49000</v>
      </c>
      <c r="L74" s="154">
        <f>SUM('601:708'!L74)</f>
        <v>49000</v>
      </c>
      <c r="M74" s="154">
        <f>SUM('601:708'!M74)</f>
        <v>49000</v>
      </c>
      <c r="N74" s="154">
        <f>SUM('601:708'!N74)</f>
        <v>49000</v>
      </c>
      <c r="O74" s="154">
        <f>SUM('601:708'!O74)</f>
        <v>56000</v>
      </c>
      <c r="P74" s="154">
        <f>SUM('601:708'!P74)</f>
        <v>0</v>
      </c>
      <c r="Q74" s="154">
        <f>SUM('601:708'!Q74)</f>
        <v>0</v>
      </c>
      <c r="R74" s="154">
        <f t="shared" si="2"/>
        <v>0</v>
      </c>
    </row>
    <row r="75" spans="1:18" ht="33">
      <c r="A75" s="308"/>
      <c r="B75" s="27" t="s">
        <v>684</v>
      </c>
      <c r="C75" s="18">
        <v>163</v>
      </c>
      <c r="D75" s="154">
        <f>SUM('601:708'!D75)</f>
        <v>4663000</v>
      </c>
      <c r="E75" s="249" t="s">
        <v>210</v>
      </c>
      <c r="F75" s="154">
        <f>SUM('601:708'!F75)</f>
        <v>1168000</v>
      </c>
      <c r="G75" s="154">
        <f>SUM('601:708'!G75)</f>
        <v>390000</v>
      </c>
      <c r="H75" s="154">
        <f>SUM('601:708'!H75)</f>
        <v>390000</v>
      </c>
      <c r="I75" s="154">
        <f>SUM('601:708'!I75)</f>
        <v>390000</v>
      </c>
      <c r="J75" s="154">
        <f>SUM('601:708'!J75)</f>
        <v>390000</v>
      </c>
      <c r="K75" s="154">
        <f>SUM('601:708'!K75)</f>
        <v>390000</v>
      </c>
      <c r="L75" s="154">
        <f>SUM('601:708'!L75)</f>
        <v>390000</v>
      </c>
      <c r="M75" s="154">
        <f>SUM('601:708'!M75)</f>
        <v>390000</v>
      </c>
      <c r="N75" s="154">
        <f>SUM('601:708'!N75)</f>
        <v>390000</v>
      </c>
      <c r="O75" s="154">
        <f>SUM('601:708'!O75)</f>
        <v>375000</v>
      </c>
      <c r="P75" s="154">
        <f>SUM('601:708'!P75)</f>
        <v>0</v>
      </c>
      <c r="Q75" s="154">
        <f>SUM('601:708'!Q75)</f>
        <v>0</v>
      </c>
      <c r="R75" s="154">
        <f t="shared" si="2"/>
        <v>0</v>
      </c>
    </row>
    <row r="76" spans="1:18" ht="33">
      <c r="A76" s="308"/>
      <c r="B76" s="27" t="s">
        <v>182</v>
      </c>
      <c r="C76" s="18">
        <v>163</v>
      </c>
      <c r="D76" s="154">
        <f>SUM('601:708'!D76)</f>
        <v>36289000</v>
      </c>
      <c r="E76" s="249" t="s">
        <v>210</v>
      </c>
      <c r="F76" s="154">
        <f>SUM('601:708'!F76)</f>
        <v>9080000</v>
      </c>
      <c r="G76" s="154">
        <f>SUM('601:708'!G76)</f>
        <v>3026000</v>
      </c>
      <c r="H76" s="154">
        <f>SUM('601:708'!H76)</f>
        <v>3026000</v>
      </c>
      <c r="I76" s="154">
        <f>SUM('601:708'!I76)</f>
        <v>3026000</v>
      </c>
      <c r="J76" s="154">
        <f>SUM('601:708'!J76)</f>
        <v>3026000</v>
      </c>
      <c r="K76" s="154">
        <f>SUM('601:708'!K76)</f>
        <v>3026000</v>
      </c>
      <c r="L76" s="154">
        <f>SUM('601:708'!L76)</f>
        <v>3026000</v>
      </c>
      <c r="M76" s="154">
        <f>SUM('601:708'!M76)</f>
        <v>3026000</v>
      </c>
      <c r="N76" s="154">
        <f>SUM('601:708'!N76)</f>
        <v>3026000</v>
      </c>
      <c r="O76" s="154">
        <f>SUM('601:708'!O76)</f>
        <v>3001000</v>
      </c>
      <c r="P76" s="154">
        <f>SUM('601:708'!P76)</f>
        <v>0</v>
      </c>
      <c r="Q76" s="154">
        <f>SUM('601:708'!Q76)</f>
        <v>0</v>
      </c>
      <c r="R76" s="154">
        <f t="shared" si="2"/>
        <v>0</v>
      </c>
    </row>
    <row r="77" spans="1:18">
      <c r="A77" s="308"/>
      <c r="B77" s="27" t="s">
        <v>184</v>
      </c>
      <c r="C77" s="18"/>
      <c r="D77" s="154">
        <f>SUM('601:708'!D77)</f>
        <v>531569000</v>
      </c>
      <c r="E77" s="242"/>
      <c r="F77" s="242">
        <f>ROUND(SUM(F72:F76),-3)</f>
        <v>134206000</v>
      </c>
      <c r="G77" s="242">
        <f t="shared" ref="G77:Q77" si="3">ROUND(SUM(G72:G76),-3)</f>
        <v>44164000</v>
      </c>
      <c r="H77" s="242">
        <f t="shared" si="3"/>
        <v>44164000</v>
      </c>
      <c r="I77" s="242">
        <f t="shared" si="3"/>
        <v>44164000</v>
      </c>
      <c r="J77" s="242">
        <f t="shared" si="3"/>
        <v>44164000</v>
      </c>
      <c r="K77" s="242">
        <f t="shared" si="3"/>
        <v>44164000</v>
      </c>
      <c r="L77" s="242">
        <f t="shared" si="3"/>
        <v>44164000</v>
      </c>
      <c r="M77" s="242">
        <f t="shared" si="3"/>
        <v>44164000</v>
      </c>
      <c r="N77" s="242">
        <f t="shared" si="3"/>
        <v>44164000</v>
      </c>
      <c r="O77" s="242">
        <f t="shared" si="3"/>
        <v>44051000</v>
      </c>
      <c r="P77" s="242">
        <f t="shared" si="3"/>
        <v>0</v>
      </c>
      <c r="Q77" s="242">
        <f t="shared" si="3"/>
        <v>0</v>
      </c>
      <c r="R77" s="154">
        <f t="shared" si="2"/>
        <v>0</v>
      </c>
    </row>
    <row r="78" spans="1:18" ht="37.5" customHeight="1">
      <c r="A78" s="360" t="s">
        <v>950</v>
      </c>
      <c r="B78" s="361"/>
      <c r="C78" s="362"/>
      <c r="D78" s="154">
        <f>SUM('601:708'!D78)</f>
        <v>3284231000</v>
      </c>
      <c r="E78" s="242"/>
      <c r="F78" s="242">
        <f>F77+F71</f>
        <v>957233000</v>
      </c>
      <c r="G78" s="242">
        <f t="shared" ref="G78:Q78" si="4">G77+G71</f>
        <v>236193000</v>
      </c>
      <c r="H78" s="242">
        <f t="shared" si="4"/>
        <v>238634000</v>
      </c>
      <c r="I78" s="242">
        <f t="shared" si="4"/>
        <v>275705000</v>
      </c>
      <c r="J78" s="242">
        <f t="shared" si="4"/>
        <v>236191000</v>
      </c>
      <c r="K78" s="242">
        <f t="shared" si="4"/>
        <v>236190000</v>
      </c>
      <c r="L78" s="242">
        <f t="shared" si="4"/>
        <v>236242000</v>
      </c>
      <c r="M78" s="242">
        <f t="shared" si="4"/>
        <v>236177000</v>
      </c>
      <c r="N78" s="242">
        <f t="shared" si="4"/>
        <v>394247000</v>
      </c>
      <c r="O78" s="242">
        <f t="shared" si="4"/>
        <v>235971000</v>
      </c>
      <c r="P78" s="242">
        <f t="shared" si="4"/>
        <v>794000</v>
      </c>
      <c r="Q78" s="242">
        <f t="shared" si="4"/>
        <v>654000</v>
      </c>
      <c r="R78" s="154">
        <f t="shared" si="2"/>
        <v>0</v>
      </c>
    </row>
    <row r="79" spans="1:18" ht="16.5" customHeight="1">
      <c r="A79" s="309" t="s">
        <v>183</v>
      </c>
      <c r="B79" s="32" t="s">
        <v>388</v>
      </c>
      <c r="C79" s="28"/>
      <c r="D79" s="154">
        <f>SUM('601:708'!D79)</f>
        <v>589000</v>
      </c>
      <c r="E79" s="242" t="s">
        <v>745</v>
      </c>
      <c r="F79" s="242">
        <f>SUM('601:708'!F79)</f>
        <v>408000</v>
      </c>
      <c r="G79" s="242">
        <f>SUM('601:708'!G79)</f>
        <v>0</v>
      </c>
      <c r="H79" s="242">
        <f>SUM('601:708'!H79)</f>
        <v>0</v>
      </c>
      <c r="I79" s="242">
        <f>SUM('601:708'!I79)</f>
        <v>0</v>
      </c>
      <c r="J79" s="242">
        <f>SUM('601:708'!J79)</f>
        <v>0</v>
      </c>
      <c r="K79" s="242">
        <f>SUM('601:708'!K79)</f>
        <v>0</v>
      </c>
      <c r="L79" s="242">
        <f>SUM('601:708'!L79)</f>
        <v>181000</v>
      </c>
      <c r="M79" s="242">
        <f>SUM('601:708'!M79)</f>
        <v>0</v>
      </c>
      <c r="N79" s="242">
        <f>SUM('601:708'!N79)</f>
        <v>0</v>
      </c>
      <c r="O79" s="242">
        <f>SUM('601:708'!O79)</f>
        <v>0</v>
      </c>
      <c r="P79" s="242">
        <f>SUM('601:708'!P79)</f>
        <v>0</v>
      </c>
      <c r="Q79" s="242">
        <f>SUM('601:708'!Q79)</f>
        <v>0</v>
      </c>
      <c r="R79" s="154">
        <f t="shared" si="2"/>
        <v>0</v>
      </c>
    </row>
    <row r="80" spans="1:18">
      <c r="A80" s="309"/>
      <c r="B80" s="32" t="s">
        <v>389</v>
      </c>
      <c r="C80" s="28"/>
      <c r="D80" s="154">
        <f>SUM('601:708'!D80)</f>
        <v>1064000</v>
      </c>
      <c r="E80" s="242" t="s">
        <v>745</v>
      </c>
      <c r="F80" s="242">
        <f>SUM('601:708'!F80)</f>
        <v>682000</v>
      </c>
      <c r="G80" s="242">
        <f>SUM('601:708'!G80)</f>
        <v>0</v>
      </c>
      <c r="H80" s="242">
        <f>SUM('601:708'!H80)</f>
        <v>0</v>
      </c>
      <c r="I80" s="242">
        <f>SUM('601:708'!I80)</f>
        <v>0</v>
      </c>
      <c r="J80" s="242">
        <f>SUM('601:708'!J80)</f>
        <v>0</v>
      </c>
      <c r="K80" s="242">
        <f>SUM('601:708'!K80)</f>
        <v>0</v>
      </c>
      <c r="L80" s="242">
        <f>SUM('601:708'!L80)</f>
        <v>382000</v>
      </c>
      <c r="M80" s="242">
        <f>SUM('601:708'!M80)</f>
        <v>0</v>
      </c>
      <c r="N80" s="242">
        <f>SUM('601:708'!N80)</f>
        <v>0</v>
      </c>
      <c r="O80" s="242">
        <f>SUM('601:708'!O80)</f>
        <v>0</v>
      </c>
      <c r="P80" s="242">
        <f>SUM('601:708'!P80)</f>
        <v>0</v>
      </c>
      <c r="Q80" s="242">
        <f>SUM('601:708'!Q80)</f>
        <v>0</v>
      </c>
      <c r="R80" s="154">
        <f t="shared" si="2"/>
        <v>0</v>
      </c>
    </row>
    <row r="81" spans="1:18">
      <c r="A81" s="309"/>
      <c r="B81" s="32" t="s">
        <v>390</v>
      </c>
      <c r="C81" s="28"/>
      <c r="D81" s="154">
        <f>SUM('601:708'!D81)</f>
        <v>34000</v>
      </c>
      <c r="E81" s="242" t="s">
        <v>745</v>
      </c>
      <c r="F81" s="242">
        <f>SUM('601:708'!F81)</f>
        <v>34000</v>
      </c>
      <c r="G81" s="242">
        <f>SUM('601:708'!G81)</f>
        <v>0</v>
      </c>
      <c r="H81" s="242">
        <f>SUM('601:708'!H81)</f>
        <v>0</v>
      </c>
      <c r="I81" s="242">
        <f>SUM('601:708'!I81)</f>
        <v>0</v>
      </c>
      <c r="J81" s="242">
        <f>SUM('601:708'!J81)</f>
        <v>0</v>
      </c>
      <c r="K81" s="242">
        <f>SUM('601:708'!K81)</f>
        <v>0</v>
      </c>
      <c r="L81" s="242">
        <f>SUM('601:708'!L81)</f>
        <v>0</v>
      </c>
      <c r="M81" s="242">
        <f>SUM('601:708'!M81)</f>
        <v>0</v>
      </c>
      <c r="N81" s="242">
        <f>SUM('601:708'!N81)</f>
        <v>0</v>
      </c>
      <c r="O81" s="242">
        <f>SUM('601:708'!O81)</f>
        <v>0</v>
      </c>
      <c r="P81" s="242">
        <f>SUM('601:708'!P81)</f>
        <v>0</v>
      </c>
      <c r="Q81" s="242">
        <f>SUM('601:708'!Q81)</f>
        <v>0</v>
      </c>
      <c r="R81" s="154">
        <f t="shared" si="2"/>
        <v>0</v>
      </c>
    </row>
    <row r="82" spans="1:18">
      <c r="A82" s="309"/>
      <c r="B82" s="32" t="s">
        <v>391</v>
      </c>
      <c r="C82" s="28"/>
      <c r="D82" s="154">
        <f>SUM('601:708'!D82)</f>
        <v>1193000</v>
      </c>
      <c r="E82" s="242" t="s">
        <v>745</v>
      </c>
      <c r="F82" s="242">
        <f>SUM('601:708'!F82)</f>
        <v>595000</v>
      </c>
      <c r="G82" s="242">
        <f>SUM('601:708'!G82)</f>
        <v>0</v>
      </c>
      <c r="H82" s="242">
        <f>SUM('601:708'!H82)</f>
        <v>0</v>
      </c>
      <c r="I82" s="242">
        <f>SUM('601:708'!I82)</f>
        <v>0</v>
      </c>
      <c r="J82" s="242">
        <f>SUM('601:708'!J82)</f>
        <v>0</v>
      </c>
      <c r="K82" s="242">
        <f>SUM('601:708'!K82)</f>
        <v>0</v>
      </c>
      <c r="L82" s="242">
        <f>SUM('601:708'!L82)</f>
        <v>598000</v>
      </c>
      <c r="M82" s="242">
        <f>SUM('601:708'!M82)</f>
        <v>0</v>
      </c>
      <c r="N82" s="242">
        <f>SUM('601:708'!N82)</f>
        <v>0</v>
      </c>
      <c r="O82" s="242">
        <f>SUM('601:708'!O82)</f>
        <v>0</v>
      </c>
      <c r="P82" s="242">
        <f>SUM('601:708'!P82)</f>
        <v>0</v>
      </c>
      <c r="Q82" s="242">
        <f>SUM('601:708'!Q82)</f>
        <v>0</v>
      </c>
      <c r="R82" s="154">
        <f t="shared" si="2"/>
        <v>0</v>
      </c>
    </row>
    <row r="83" spans="1:18">
      <c r="A83" s="309"/>
      <c r="B83" s="32" t="s">
        <v>392</v>
      </c>
      <c r="C83" s="28"/>
      <c r="D83" s="154">
        <f>SUM('601:708'!D83)</f>
        <v>2880000</v>
      </c>
      <c r="E83" s="251"/>
      <c r="F83" s="251">
        <f>SUM('601:708'!F83)</f>
        <v>1719000</v>
      </c>
      <c r="G83" s="251">
        <f>SUM('601:708'!G83)</f>
        <v>0</v>
      </c>
      <c r="H83" s="251">
        <f>SUM('601:708'!H83)</f>
        <v>0</v>
      </c>
      <c r="I83" s="251">
        <f>SUM('601:708'!I83)</f>
        <v>0</v>
      </c>
      <c r="J83" s="251">
        <f>SUM('601:708'!J83)</f>
        <v>0</v>
      </c>
      <c r="K83" s="251">
        <f>SUM('601:708'!K83)</f>
        <v>0</v>
      </c>
      <c r="L83" s="251">
        <f>SUM('601:708'!L83)</f>
        <v>1161000</v>
      </c>
      <c r="M83" s="251">
        <f>SUM('601:708'!M83)</f>
        <v>0</v>
      </c>
      <c r="N83" s="251">
        <f>SUM('601:708'!N83)</f>
        <v>0</v>
      </c>
      <c r="O83" s="251">
        <f>SUM('601:708'!O83)</f>
        <v>0</v>
      </c>
      <c r="P83" s="251">
        <f>SUM('601:708'!P83)</f>
        <v>0</v>
      </c>
      <c r="Q83" s="251">
        <f>SUM('601:708'!Q83)</f>
        <v>0</v>
      </c>
      <c r="R83" s="154">
        <f t="shared" si="2"/>
        <v>0</v>
      </c>
    </row>
    <row r="84" spans="1:18">
      <c r="D84" s="154">
        <f>SUM('601:708'!D84)</f>
        <v>0</v>
      </c>
      <c r="R84" s="154">
        <f t="shared" si="2"/>
        <v>0</v>
      </c>
    </row>
    <row r="85" spans="1:18">
      <c r="C85" s="237"/>
      <c r="D85" s="154">
        <f>SUM('601:708'!D85)</f>
        <v>0</v>
      </c>
      <c r="R85" s="154">
        <f t="shared" si="2"/>
        <v>0</v>
      </c>
    </row>
    <row r="86" spans="1:18">
      <c r="B86" s="8" t="s">
        <v>407</v>
      </c>
      <c r="C86" s="8"/>
      <c r="D86" s="154">
        <f>SUM('601:708'!D86)</f>
        <v>-4877000</v>
      </c>
      <c r="E86" s="154"/>
      <c r="F86" s="154">
        <f>SUM('601:708'!F86)</f>
        <v>-4877000</v>
      </c>
      <c r="G86" s="154">
        <f>SUM('601:708'!G86)</f>
        <v>0</v>
      </c>
      <c r="H86" s="154">
        <f>SUM('601:708'!H86)</f>
        <v>0</v>
      </c>
      <c r="I86" s="154">
        <f>SUM('601:708'!I86)</f>
        <v>0</v>
      </c>
      <c r="J86" s="154">
        <f>SUM('601:708'!J86)</f>
        <v>0</v>
      </c>
      <c r="K86" s="154">
        <f>SUM('601:708'!K86)</f>
        <v>0</v>
      </c>
      <c r="L86" s="154">
        <f>SUM('601:708'!L86)</f>
        <v>0</v>
      </c>
      <c r="M86" s="154">
        <f>SUM('601:708'!M86)</f>
        <v>0</v>
      </c>
      <c r="N86" s="154">
        <f>SUM('601:708'!N86)</f>
        <v>0</v>
      </c>
      <c r="O86" s="154">
        <f>SUM('601:708'!O86)</f>
        <v>0</v>
      </c>
      <c r="P86" s="154">
        <f>SUM('601:708'!P86)</f>
        <v>0</v>
      </c>
      <c r="Q86" s="154">
        <f>SUM('601:708'!Q86)</f>
        <v>0</v>
      </c>
      <c r="R86" s="154">
        <f t="shared" si="2"/>
        <v>0</v>
      </c>
    </row>
    <row r="87" spans="1:18">
      <c r="B87" s="8" t="s">
        <v>406</v>
      </c>
      <c r="C87" s="8"/>
      <c r="D87" s="154">
        <f>SUM('601:708'!D87)</f>
        <v>3411522000</v>
      </c>
      <c r="E87" s="154"/>
      <c r="F87" s="154">
        <f>SUM('601:708'!F87)</f>
        <v>973911000</v>
      </c>
      <c r="G87" s="154">
        <f>SUM('601:708'!G87)</f>
        <v>245585000</v>
      </c>
      <c r="H87" s="154">
        <f>SUM('601:708'!H87)</f>
        <v>248249000</v>
      </c>
      <c r="I87" s="154">
        <f>SUM('601:708'!I87)</f>
        <v>285643000</v>
      </c>
      <c r="J87" s="154">
        <f>SUM('601:708'!J87)</f>
        <v>245804000</v>
      </c>
      <c r="K87" s="154">
        <f>SUM('601:708'!K87)</f>
        <v>246079000</v>
      </c>
      <c r="L87" s="154">
        <f>SUM('601:708'!L87)</f>
        <v>253240000</v>
      </c>
      <c r="M87" s="154">
        <f>SUM('601:708'!M87)</f>
        <v>245695000</v>
      </c>
      <c r="N87" s="154">
        <f>SUM('601:708'!N87)</f>
        <v>404205000</v>
      </c>
      <c r="O87" s="154">
        <f>SUM('601:708'!O87)</f>
        <v>245604000</v>
      </c>
      <c r="P87" s="154">
        <f>SUM('601:708'!P87)</f>
        <v>9079000</v>
      </c>
      <c r="Q87" s="154">
        <f>SUM('601:708'!Q87)</f>
        <v>8428000</v>
      </c>
      <c r="R87" s="154">
        <f t="shared" si="2"/>
        <v>0</v>
      </c>
    </row>
    <row r="88" spans="1:18">
      <c r="B88" s="8" t="s">
        <v>399</v>
      </c>
      <c r="C88" s="8"/>
      <c r="D88" s="154">
        <f>SUM('601:708'!D88)</f>
        <v>6018000</v>
      </c>
      <c r="E88" s="242" t="s">
        <v>201</v>
      </c>
      <c r="F88" s="154">
        <f>SUM('601:708'!F88)</f>
        <v>2855000</v>
      </c>
      <c r="G88" s="154">
        <f>SUM('601:708'!G88)</f>
        <v>0</v>
      </c>
      <c r="H88" s="154">
        <f>SUM('601:708'!H88)</f>
        <v>0</v>
      </c>
      <c r="I88" s="154">
        <f>SUM('601:708'!I88)</f>
        <v>135000</v>
      </c>
      <c r="J88" s="154">
        <f>SUM('601:708'!J88)</f>
        <v>0</v>
      </c>
      <c r="K88" s="154">
        <f>SUM('601:708'!K88)</f>
        <v>0</v>
      </c>
      <c r="L88" s="154">
        <f>SUM('601:708'!L88)</f>
        <v>2886000</v>
      </c>
      <c r="M88" s="154">
        <f>SUM('601:708'!M88)</f>
        <v>0</v>
      </c>
      <c r="N88" s="154">
        <f>SUM('601:708'!N88)</f>
        <v>0</v>
      </c>
      <c r="O88" s="154">
        <f>SUM('601:708'!O88)</f>
        <v>135000</v>
      </c>
      <c r="P88" s="154">
        <f>SUM('601:708'!P88)</f>
        <v>0</v>
      </c>
      <c r="Q88" s="154">
        <f>SUM('601:708'!Q88)</f>
        <v>7000</v>
      </c>
      <c r="R88" s="154">
        <f t="shared" si="2"/>
        <v>0</v>
      </c>
    </row>
    <row r="89" spans="1:18">
      <c r="B89" s="8" t="s">
        <v>682</v>
      </c>
      <c r="C89" s="8"/>
      <c r="D89" s="154">
        <f>SUM('601:708'!D89)</f>
        <v>450000</v>
      </c>
      <c r="E89" s="242" t="s">
        <v>201</v>
      </c>
      <c r="F89" s="154">
        <f>SUM('601:708'!F89)</f>
        <v>225000</v>
      </c>
      <c r="G89" s="154">
        <f>SUM('601:708'!G89)</f>
        <v>0</v>
      </c>
      <c r="H89" s="154">
        <f>SUM('601:708'!H89)</f>
        <v>0</v>
      </c>
      <c r="I89" s="154">
        <f>SUM('601:708'!I89)</f>
        <v>0</v>
      </c>
      <c r="J89" s="154">
        <f>SUM('601:708'!J89)</f>
        <v>0</v>
      </c>
      <c r="K89" s="154">
        <f>SUM('601:708'!K89)</f>
        <v>0</v>
      </c>
      <c r="L89" s="154">
        <f>SUM('601:708'!L89)</f>
        <v>225000</v>
      </c>
      <c r="M89" s="154">
        <f>SUM('601:708'!M89)</f>
        <v>0</v>
      </c>
      <c r="N89" s="154">
        <f>SUM('601:708'!N89)</f>
        <v>0</v>
      </c>
      <c r="O89" s="154">
        <f>SUM('601:708'!O89)</f>
        <v>0</v>
      </c>
      <c r="P89" s="154">
        <f>SUM('601:708'!P89)</f>
        <v>0</v>
      </c>
      <c r="Q89" s="154">
        <f>SUM('601:708'!Q89)</f>
        <v>0</v>
      </c>
      <c r="R89" s="154">
        <f t="shared" si="2"/>
        <v>0</v>
      </c>
    </row>
    <row r="90" spans="1:18">
      <c r="B90" s="8" t="s">
        <v>400</v>
      </c>
      <c r="C90" s="8"/>
      <c r="D90" s="154">
        <f>SUM('601:708'!D90)</f>
        <v>258000</v>
      </c>
      <c r="E90" s="242" t="s">
        <v>402</v>
      </c>
      <c r="F90" s="154">
        <f>SUM('601:708'!F90)</f>
        <v>0</v>
      </c>
      <c r="G90" s="154">
        <f>SUM('601:708'!G90)</f>
        <v>0</v>
      </c>
      <c r="H90" s="154">
        <f>SUM('601:708'!H90)</f>
        <v>0</v>
      </c>
      <c r="I90" s="154">
        <f>SUM('601:708'!I90)</f>
        <v>0</v>
      </c>
      <c r="J90" s="154">
        <f>SUM('601:708'!J90)</f>
        <v>0</v>
      </c>
      <c r="K90" s="154">
        <f>SUM('601:708'!K90)</f>
        <v>0</v>
      </c>
      <c r="L90" s="154">
        <f>SUM('601:708'!L90)</f>
        <v>96000</v>
      </c>
      <c r="M90" s="154">
        <f>SUM('601:708'!M90)</f>
        <v>0</v>
      </c>
      <c r="N90" s="154">
        <f>SUM('601:708'!N90)</f>
        <v>0</v>
      </c>
      <c r="O90" s="154">
        <f>SUM('601:708'!O90)</f>
        <v>0</v>
      </c>
      <c r="P90" s="154">
        <f>SUM('601:708'!P90)</f>
        <v>0</v>
      </c>
      <c r="Q90" s="154">
        <f>SUM('601:708'!Q90)</f>
        <v>162000</v>
      </c>
      <c r="R90" s="154">
        <f t="shared" si="2"/>
        <v>0</v>
      </c>
    </row>
    <row r="91" spans="1:18">
      <c r="B91" s="8" t="s">
        <v>401</v>
      </c>
      <c r="C91" s="8"/>
      <c r="D91" s="154">
        <f>SUM('601:708'!D91)</f>
        <v>3404796000</v>
      </c>
      <c r="E91" s="242"/>
      <c r="F91" s="154">
        <f>SUM('601:708'!F91)</f>
        <v>970831000</v>
      </c>
      <c r="G91" s="154">
        <f>SUM('601:708'!G91)</f>
        <v>245585000</v>
      </c>
      <c r="H91" s="154">
        <f>SUM('601:708'!H91)</f>
        <v>248249000</v>
      </c>
      <c r="I91" s="154">
        <f>SUM('601:708'!I91)</f>
        <v>285508000</v>
      </c>
      <c r="J91" s="154">
        <f>SUM('601:708'!J91)</f>
        <v>245804000</v>
      </c>
      <c r="K91" s="154">
        <f>SUM('601:708'!K91)</f>
        <v>246079000</v>
      </c>
      <c r="L91" s="154">
        <f>SUM('601:708'!L91)</f>
        <v>250033000</v>
      </c>
      <c r="M91" s="154">
        <f>SUM('601:708'!M91)</f>
        <v>245695000</v>
      </c>
      <c r="N91" s="154">
        <f>SUM('601:708'!N91)</f>
        <v>404205000</v>
      </c>
      <c r="O91" s="154">
        <f>SUM('601:708'!O91)</f>
        <v>245469000</v>
      </c>
      <c r="P91" s="154">
        <f>SUM('601:708'!P91)</f>
        <v>9079000</v>
      </c>
      <c r="Q91" s="154">
        <f>SUM('601:708'!Q91)</f>
        <v>8259000</v>
      </c>
      <c r="R91" s="154">
        <f t="shared" si="2"/>
        <v>0</v>
      </c>
    </row>
    <row r="92" spans="1:18" ht="33">
      <c r="B92" s="199" t="s">
        <v>679</v>
      </c>
      <c r="C92" s="8"/>
      <c r="D92" s="154">
        <f>SUM('601:708'!D92)</f>
        <v>210540000</v>
      </c>
      <c r="E92" s="252" t="s">
        <v>681</v>
      </c>
      <c r="F92" s="154">
        <f>SUM('601:708'!F92)</f>
        <v>70179000</v>
      </c>
      <c r="G92" s="154">
        <f>SUM('601:708'!G92)</f>
        <v>0</v>
      </c>
      <c r="H92" s="154">
        <f>SUM('601:708'!H92)</f>
        <v>35100000</v>
      </c>
      <c r="I92" s="154">
        <f>SUM('601:708'!I92)</f>
        <v>0</v>
      </c>
      <c r="J92" s="154">
        <f>SUM('601:708'!J92)</f>
        <v>35100000</v>
      </c>
      <c r="K92" s="154">
        <f>SUM('601:708'!K92)</f>
        <v>0</v>
      </c>
      <c r="L92" s="154">
        <f>SUM('601:708'!L92)</f>
        <v>35100000</v>
      </c>
      <c r="M92" s="154">
        <f>SUM('601:708'!M92)</f>
        <v>0</v>
      </c>
      <c r="N92" s="154">
        <f>SUM('601:708'!N92)</f>
        <v>35061000</v>
      </c>
      <c r="O92" s="154">
        <f>SUM('601:708'!O92)</f>
        <v>0</v>
      </c>
      <c r="P92" s="154">
        <f>SUM('601:708'!P92)</f>
        <v>0</v>
      </c>
      <c r="Q92" s="154">
        <f>SUM('601:708'!Q92)</f>
        <v>0</v>
      </c>
      <c r="R92" s="154">
        <f t="shared" si="2"/>
        <v>0</v>
      </c>
    </row>
    <row r="93" spans="1:18" ht="33">
      <c r="B93" s="200" t="s">
        <v>680</v>
      </c>
      <c r="C93" s="8"/>
      <c r="D93" s="154">
        <f>SUM('601:708'!D93)</f>
        <v>14696000</v>
      </c>
      <c r="E93" s="243" t="s">
        <v>403</v>
      </c>
      <c r="F93" s="154">
        <f>SUM('601:708'!F93)</f>
        <v>1245000</v>
      </c>
      <c r="G93" s="154">
        <f>SUM('601:708'!G93)</f>
        <v>1242000</v>
      </c>
      <c r="H93" s="154">
        <f>SUM('601:708'!H93)</f>
        <v>1244000</v>
      </c>
      <c r="I93" s="154">
        <f>SUM('601:708'!I93)</f>
        <v>1242000</v>
      </c>
      <c r="J93" s="154">
        <f>SUM('601:708'!J93)</f>
        <v>1244000</v>
      </c>
      <c r="K93" s="154">
        <f>SUM('601:708'!K93)</f>
        <v>1242000</v>
      </c>
      <c r="L93" s="154">
        <f>SUM('601:708'!L93)</f>
        <v>1245000</v>
      </c>
      <c r="M93" s="154">
        <f>SUM('601:708'!M93)</f>
        <v>1242000</v>
      </c>
      <c r="N93" s="154">
        <f>SUM('601:708'!N93)</f>
        <v>1244000</v>
      </c>
      <c r="O93" s="154">
        <f>SUM('601:708'!O93)</f>
        <v>1242000</v>
      </c>
      <c r="P93" s="154">
        <f>SUM('601:708'!P93)</f>
        <v>1244000</v>
      </c>
      <c r="Q93" s="154">
        <f>SUM('601:708'!Q93)</f>
        <v>1020000</v>
      </c>
      <c r="R93" s="154">
        <f t="shared" si="2"/>
        <v>0</v>
      </c>
    </row>
    <row r="94" spans="1:18" ht="33">
      <c r="B94" s="201" t="s">
        <v>404</v>
      </c>
      <c r="C94" s="8"/>
      <c r="D94" s="154">
        <f>SUM('601:708'!D94)</f>
        <v>12984000</v>
      </c>
      <c r="E94" s="244" t="s">
        <v>405</v>
      </c>
      <c r="F94" s="154">
        <f>SUM('601:708'!F94)</f>
        <v>0</v>
      </c>
      <c r="G94" s="154">
        <f>SUM('601:708'!G94)</f>
        <v>0</v>
      </c>
      <c r="H94" s="154">
        <f>SUM('601:708'!H94)</f>
        <v>6492000</v>
      </c>
      <c r="I94" s="154">
        <f>SUM('601:708'!I94)</f>
        <v>0</v>
      </c>
      <c r="J94" s="154">
        <f>SUM('601:708'!J94)</f>
        <v>0</v>
      </c>
      <c r="K94" s="154">
        <f>SUM('601:708'!K94)</f>
        <v>0</v>
      </c>
      <c r="L94" s="154">
        <f>SUM('601:708'!L94)</f>
        <v>0</v>
      </c>
      <c r="M94" s="154">
        <f>SUM('601:708'!M94)</f>
        <v>0</v>
      </c>
      <c r="N94" s="154">
        <f>SUM('601:708'!N94)</f>
        <v>0</v>
      </c>
      <c r="O94" s="154">
        <f>SUM('601:708'!O94)</f>
        <v>6492000</v>
      </c>
      <c r="P94" s="154">
        <f>SUM('601:708'!P94)</f>
        <v>0</v>
      </c>
      <c r="Q94" s="154">
        <f>SUM('601:708'!Q94)</f>
        <v>0</v>
      </c>
      <c r="R94" s="154">
        <f t="shared" si="2"/>
        <v>0</v>
      </c>
    </row>
    <row r="95" spans="1:18">
      <c r="B95" s="245" t="s">
        <v>408</v>
      </c>
      <c r="C95" s="8"/>
      <c r="D95" s="154">
        <f>SUM('601:708'!D95)</f>
        <v>3166576000</v>
      </c>
      <c r="E95" s="154"/>
      <c r="F95" s="154">
        <f>SUM('601:708'!F95)</f>
        <v>899407000</v>
      </c>
      <c r="G95" s="154">
        <f>SUM('601:708'!G95)</f>
        <v>244343000</v>
      </c>
      <c r="H95" s="154">
        <f>SUM('601:708'!H95)</f>
        <v>205413000</v>
      </c>
      <c r="I95" s="154">
        <f>SUM('601:708'!I95)</f>
        <v>284266000</v>
      </c>
      <c r="J95" s="154">
        <f>SUM('601:708'!J95)</f>
        <v>209460000</v>
      </c>
      <c r="K95" s="154">
        <f>SUM('601:708'!K95)</f>
        <v>244837000</v>
      </c>
      <c r="L95" s="154">
        <f>SUM('601:708'!L95)</f>
        <v>213688000</v>
      </c>
      <c r="M95" s="154">
        <f>SUM('601:708'!M95)</f>
        <v>244453000</v>
      </c>
      <c r="N95" s="154">
        <f>SUM('601:708'!N95)</f>
        <v>367900000</v>
      </c>
      <c r="O95" s="154">
        <f>SUM('601:708'!O95)</f>
        <v>237735000</v>
      </c>
      <c r="P95" s="154">
        <f>SUM('601:708'!P95)</f>
        <v>7835000</v>
      </c>
      <c r="Q95" s="154">
        <f>SUM('601:708'!Q95)</f>
        <v>7239000</v>
      </c>
      <c r="R95" s="154">
        <f t="shared" si="2"/>
        <v>0</v>
      </c>
    </row>
    <row r="96" spans="1:18">
      <c r="D96" s="154">
        <f>SUM('601:708'!D96)</f>
        <v>0</v>
      </c>
    </row>
    <row r="97" spans="2:18" ht="33" customHeight="1">
      <c r="B97" s="198" t="s">
        <v>409</v>
      </c>
      <c r="D97" s="154">
        <f>SUM('601:708'!D97)</f>
        <v>840000</v>
      </c>
    </row>
    <row r="98" spans="2:18" ht="33" customHeight="1">
      <c r="B98" s="198" t="s">
        <v>410</v>
      </c>
      <c r="D98" s="154">
        <f>SUM('601:708'!D98)</f>
        <v>8000000</v>
      </c>
    </row>
    <row r="99" spans="2:18" ht="33">
      <c r="B99" s="198" t="s">
        <v>411</v>
      </c>
      <c r="D99" s="154">
        <f>SUM('601:708'!D99)</f>
        <v>68100000</v>
      </c>
    </row>
    <row r="100" spans="2:18" ht="33">
      <c r="B100" s="198" t="s">
        <v>412</v>
      </c>
      <c r="D100" s="154">
        <f>SUM('601:708'!D100)</f>
        <v>1178000</v>
      </c>
    </row>
    <row r="101" spans="2:18" ht="33">
      <c r="B101" s="198" t="s">
        <v>413</v>
      </c>
      <c r="D101" s="154">
        <f>SUM('601:708'!D101)</f>
        <v>64822000</v>
      </c>
    </row>
    <row r="102" spans="2:18" ht="33">
      <c r="B102" s="197" t="s">
        <v>414</v>
      </c>
      <c r="D102" s="154">
        <f>SUM('601:708'!D102)</f>
        <v>13714000</v>
      </c>
    </row>
    <row r="103" spans="2:18" ht="33">
      <c r="B103" s="198" t="s">
        <v>415</v>
      </c>
      <c r="D103" s="154">
        <f>SUM('601:708'!D103)</f>
        <v>27950000</v>
      </c>
    </row>
    <row r="104" spans="2:18" ht="33">
      <c r="B104" s="202" t="s">
        <v>416</v>
      </c>
      <c r="D104" s="154">
        <f>SUM('601:708'!D104)</f>
        <v>12984000</v>
      </c>
    </row>
    <row r="105" spans="2:18" ht="33">
      <c r="B105" s="198" t="s">
        <v>567</v>
      </c>
      <c r="D105" s="154">
        <f>SUM('601:708'!D105)</f>
        <v>39650000</v>
      </c>
    </row>
    <row r="106" spans="2:18" ht="33">
      <c r="B106" s="197" t="s">
        <v>417</v>
      </c>
      <c r="D106" s="154">
        <f>SUM('601:708'!D106)</f>
        <v>982000</v>
      </c>
    </row>
    <row r="107" spans="2:18" ht="33">
      <c r="B107" s="203" t="s">
        <v>418</v>
      </c>
      <c r="D107" s="154">
        <f>SUM('601:708'!D107)</f>
        <v>3166576000</v>
      </c>
    </row>
    <row r="108" spans="2:18" ht="16.5" customHeight="1">
      <c r="D108" s="154">
        <f>SUM('601:708'!D108)</f>
        <v>0</v>
      </c>
    </row>
    <row r="109" spans="2:18" ht="16.5" customHeight="1">
      <c r="B109" s="4" t="s">
        <v>951</v>
      </c>
      <c r="D109" s="154">
        <f>SUM('601:708'!D109)</f>
        <v>2873227000</v>
      </c>
      <c r="F109" s="52">
        <f>F91-F77</f>
        <v>836625000</v>
      </c>
      <c r="G109" s="52">
        <f t="shared" ref="G109:R109" si="5">G91-G77</f>
        <v>201421000</v>
      </c>
      <c r="H109" s="52">
        <f t="shared" si="5"/>
        <v>204085000</v>
      </c>
      <c r="I109" s="52">
        <f t="shared" si="5"/>
        <v>241344000</v>
      </c>
      <c r="J109" s="52">
        <f t="shared" si="5"/>
        <v>201640000</v>
      </c>
      <c r="K109" s="52">
        <f t="shared" si="5"/>
        <v>201915000</v>
      </c>
      <c r="L109" s="52">
        <f t="shared" si="5"/>
        <v>205869000</v>
      </c>
      <c r="M109" s="52">
        <f t="shared" si="5"/>
        <v>201531000</v>
      </c>
      <c r="N109" s="52">
        <f t="shared" si="5"/>
        <v>360041000</v>
      </c>
      <c r="O109" s="52">
        <f t="shared" si="5"/>
        <v>201418000</v>
      </c>
      <c r="P109" s="52">
        <f t="shared" si="5"/>
        <v>9079000</v>
      </c>
      <c r="Q109" s="52">
        <f t="shared" si="5"/>
        <v>8259000</v>
      </c>
      <c r="R109" s="52">
        <f t="shared" si="5"/>
        <v>0</v>
      </c>
    </row>
    <row r="110" spans="2:18" ht="19.5" customHeight="1"/>
    <row r="111" spans="2:18" ht="16.5" customHeight="1"/>
    <row r="112" spans="2:18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85" fitToHeight="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F109" sqref="F10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601</v>
      </c>
      <c r="D1" s="246" t="str">
        <f>VLOOKUP(C1,學校編號!A:B,2,FALSE)</f>
        <v>601明禮國小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51342000</v>
      </c>
      <c r="E2" s="154"/>
      <c r="F2" s="154">
        <f t="shared" ref="F2:Q2" si="0">F49+F71+F77+F83</f>
        <v>14350000</v>
      </c>
      <c r="G2" s="154">
        <f t="shared" si="0"/>
        <v>3824000</v>
      </c>
      <c r="H2" s="154">
        <f t="shared" si="0"/>
        <v>3852000</v>
      </c>
      <c r="I2" s="154">
        <f t="shared" si="0"/>
        <v>4259000</v>
      </c>
      <c r="J2" s="154">
        <f t="shared" si="0"/>
        <v>3824000</v>
      </c>
      <c r="K2" s="154">
        <f t="shared" si="0"/>
        <v>3828000</v>
      </c>
      <c r="L2" s="154">
        <f t="shared" si="0"/>
        <v>3958000</v>
      </c>
      <c r="M2" s="154">
        <f t="shared" si="0"/>
        <v>3824000</v>
      </c>
      <c r="N2" s="154">
        <f t="shared" si="0"/>
        <v>5568000</v>
      </c>
      <c r="O2" s="154">
        <f t="shared" si="0"/>
        <v>3829000</v>
      </c>
      <c r="P2" s="154">
        <f t="shared" si="0"/>
        <v>113000</v>
      </c>
      <c r="Q2" s="154">
        <f t="shared" si="0"/>
        <v>113000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271000</v>
      </c>
      <c r="E3" s="154" t="s">
        <v>744</v>
      </c>
      <c r="F3" s="154">
        <f t="shared" ref="F3:P17" si="1">ROUND($D3/12,0)</f>
        <v>22583</v>
      </c>
      <c r="G3" s="154">
        <f t="shared" si="1"/>
        <v>22583</v>
      </c>
      <c r="H3" s="154">
        <f t="shared" si="1"/>
        <v>22583</v>
      </c>
      <c r="I3" s="154">
        <f t="shared" si="1"/>
        <v>22583</v>
      </c>
      <c r="J3" s="154">
        <f t="shared" si="1"/>
        <v>22583</v>
      </c>
      <c r="K3" s="154">
        <f t="shared" si="1"/>
        <v>22583</v>
      </c>
      <c r="L3" s="154">
        <f t="shared" si="1"/>
        <v>22583</v>
      </c>
      <c r="M3" s="154">
        <f t="shared" si="1"/>
        <v>22583</v>
      </c>
      <c r="N3" s="154">
        <f t="shared" si="1"/>
        <v>22583</v>
      </c>
      <c r="O3" s="154">
        <f t="shared" si="1"/>
        <v>22583</v>
      </c>
      <c r="P3" s="154">
        <f t="shared" si="1"/>
        <v>22583</v>
      </c>
      <c r="Q3" s="154">
        <f t="shared" ref="Q3:Q10" si="2">D3-SUM(F3:P3)</f>
        <v>22587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116000</v>
      </c>
      <c r="E4" s="154" t="s">
        <v>744</v>
      </c>
      <c r="F4" s="154">
        <f t="shared" si="1"/>
        <v>9667</v>
      </c>
      <c r="G4" s="154">
        <f t="shared" si="1"/>
        <v>9667</v>
      </c>
      <c r="H4" s="154">
        <f t="shared" si="1"/>
        <v>9667</v>
      </c>
      <c r="I4" s="154">
        <f t="shared" si="1"/>
        <v>9667</v>
      </c>
      <c r="J4" s="154">
        <f t="shared" si="1"/>
        <v>9667</v>
      </c>
      <c r="K4" s="154">
        <f t="shared" si="1"/>
        <v>9667</v>
      </c>
      <c r="L4" s="154">
        <f t="shared" si="1"/>
        <v>9667</v>
      </c>
      <c r="M4" s="154">
        <f t="shared" si="1"/>
        <v>9667</v>
      </c>
      <c r="N4" s="154">
        <f t="shared" si="1"/>
        <v>9667</v>
      </c>
      <c r="O4" s="154">
        <f t="shared" si="1"/>
        <v>9667</v>
      </c>
      <c r="P4" s="154">
        <f t="shared" si="1"/>
        <v>9667</v>
      </c>
      <c r="Q4" s="154">
        <f t="shared" si="2"/>
        <v>9663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54000</v>
      </c>
      <c r="E15" s="154" t="s">
        <v>201</v>
      </c>
      <c r="F15" s="154">
        <f>ROUND($D15/2,-3)</f>
        <v>27000</v>
      </c>
      <c r="G15" s="154"/>
      <c r="H15" s="154"/>
      <c r="I15" s="154"/>
      <c r="J15" s="154"/>
      <c r="K15" s="154"/>
      <c r="L15" s="154">
        <f>D15-F15</f>
        <v>27000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60000</v>
      </c>
      <c r="E16" s="154" t="s">
        <v>744</v>
      </c>
      <c r="F16" s="154">
        <f>ROUND($D16/12,0)</f>
        <v>5000</v>
      </c>
      <c r="G16" s="154">
        <f t="shared" si="1"/>
        <v>5000</v>
      </c>
      <c r="H16" s="154">
        <f t="shared" si="1"/>
        <v>5000</v>
      </c>
      <c r="I16" s="154">
        <f t="shared" si="1"/>
        <v>5000</v>
      </c>
      <c r="J16" s="154">
        <f t="shared" si="1"/>
        <v>5000</v>
      </c>
      <c r="K16" s="154">
        <f t="shared" si="1"/>
        <v>5000</v>
      </c>
      <c r="L16" s="154">
        <f t="shared" si="1"/>
        <v>5000</v>
      </c>
      <c r="M16" s="154">
        <f t="shared" si="1"/>
        <v>5000</v>
      </c>
      <c r="N16" s="154">
        <f t="shared" si="1"/>
        <v>5000</v>
      </c>
      <c r="O16" s="154">
        <f t="shared" si="1"/>
        <v>5000</v>
      </c>
      <c r="P16" s="154">
        <f t="shared" si="1"/>
        <v>5000</v>
      </c>
      <c r="Q16" s="154">
        <f>D16-SUM(F16:P16)</f>
        <v>5000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53000</v>
      </c>
      <c r="E17" s="154" t="s">
        <v>744</v>
      </c>
      <c r="F17" s="154">
        <f>ROUND($D17/12,0)</f>
        <v>4417</v>
      </c>
      <c r="G17" s="154">
        <f t="shared" si="1"/>
        <v>4417</v>
      </c>
      <c r="H17" s="154">
        <f t="shared" si="1"/>
        <v>4417</v>
      </c>
      <c r="I17" s="154">
        <f t="shared" si="1"/>
        <v>4417</v>
      </c>
      <c r="J17" s="154">
        <f t="shared" si="1"/>
        <v>4417</v>
      </c>
      <c r="K17" s="154">
        <f t="shared" si="1"/>
        <v>4417</v>
      </c>
      <c r="L17" s="154">
        <f t="shared" si="1"/>
        <v>4417</v>
      </c>
      <c r="M17" s="154">
        <f t="shared" si="1"/>
        <v>4417</v>
      </c>
      <c r="N17" s="154">
        <f t="shared" si="1"/>
        <v>4417</v>
      </c>
      <c r="O17" s="154">
        <f t="shared" si="1"/>
        <v>4417</v>
      </c>
      <c r="P17" s="154">
        <f t="shared" si="1"/>
        <v>4417</v>
      </c>
      <c r="Q17" s="154">
        <f>D17-SUM(F17:P17)</f>
        <v>4413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910000</v>
      </c>
      <c r="E25" s="242"/>
      <c r="F25" s="242">
        <f>ROUND(SUM(F3:F24),-3)</f>
        <v>98000</v>
      </c>
      <c r="G25" s="242">
        <f t="shared" ref="G25:P25" si="5">ROUND(SUM(G3:G24),-3)</f>
        <v>71000</v>
      </c>
      <c r="H25" s="242">
        <f t="shared" si="5"/>
        <v>71000</v>
      </c>
      <c r="I25" s="242">
        <f t="shared" si="5"/>
        <v>71000</v>
      </c>
      <c r="J25" s="242">
        <f t="shared" si="5"/>
        <v>71000</v>
      </c>
      <c r="K25" s="242">
        <f t="shared" si="5"/>
        <v>71000</v>
      </c>
      <c r="L25" s="242">
        <f t="shared" si="5"/>
        <v>98000</v>
      </c>
      <c r="M25" s="242">
        <f t="shared" si="5"/>
        <v>71000</v>
      </c>
      <c r="N25" s="242">
        <f t="shared" si="5"/>
        <v>71000</v>
      </c>
      <c r="O25" s="242">
        <f t="shared" si="5"/>
        <v>71000</v>
      </c>
      <c r="P25" s="242">
        <f t="shared" si="5"/>
        <v>71000</v>
      </c>
      <c r="Q25" s="242">
        <f t="shared" ref="Q25:Q34" si="6">D25-SUM(F25:P25)</f>
        <v>75000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302000</v>
      </c>
      <c r="E28" s="154" t="s">
        <v>744</v>
      </c>
      <c r="F28" s="154">
        <f t="shared" ref="F28:F34" si="9">ROUND($D28/12,0)</f>
        <v>25167</v>
      </c>
      <c r="G28" s="154">
        <f t="shared" si="7"/>
        <v>25167</v>
      </c>
      <c r="H28" s="154">
        <f t="shared" si="7"/>
        <v>25167</v>
      </c>
      <c r="I28" s="154">
        <f t="shared" si="7"/>
        <v>25167</v>
      </c>
      <c r="J28" s="154">
        <f t="shared" si="7"/>
        <v>25167</v>
      </c>
      <c r="K28" s="154">
        <f t="shared" si="7"/>
        <v>25167</v>
      </c>
      <c r="L28" s="154">
        <f t="shared" si="7"/>
        <v>25167</v>
      </c>
      <c r="M28" s="154">
        <f t="shared" si="7"/>
        <v>25167</v>
      </c>
      <c r="N28" s="154">
        <f t="shared" si="7"/>
        <v>25167</v>
      </c>
      <c r="O28" s="154">
        <f t="shared" si="7"/>
        <v>25167</v>
      </c>
      <c r="P28" s="154">
        <f t="shared" si="7"/>
        <v>25167</v>
      </c>
      <c r="Q28" s="154">
        <f t="shared" si="6"/>
        <v>25163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26000</v>
      </c>
      <c r="E30" s="154" t="s">
        <v>744</v>
      </c>
      <c r="F30" s="154">
        <f t="shared" si="9"/>
        <v>2167</v>
      </c>
      <c r="G30" s="154">
        <f t="shared" si="7"/>
        <v>2167</v>
      </c>
      <c r="H30" s="154">
        <f t="shared" si="7"/>
        <v>2167</v>
      </c>
      <c r="I30" s="154">
        <f t="shared" si="7"/>
        <v>2167</v>
      </c>
      <c r="J30" s="154">
        <f t="shared" si="7"/>
        <v>2167</v>
      </c>
      <c r="K30" s="154">
        <f t="shared" si="7"/>
        <v>2167</v>
      </c>
      <c r="L30" s="154">
        <f t="shared" si="7"/>
        <v>2167</v>
      </c>
      <c r="M30" s="154">
        <f t="shared" si="7"/>
        <v>2167</v>
      </c>
      <c r="N30" s="154">
        <f t="shared" si="7"/>
        <v>2167</v>
      </c>
      <c r="O30" s="154">
        <f t="shared" si="7"/>
        <v>2167</v>
      </c>
      <c r="P30" s="154">
        <f t="shared" si="7"/>
        <v>2167</v>
      </c>
      <c r="Q30" s="154">
        <f t="shared" si="6"/>
        <v>2163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39000</v>
      </c>
      <c r="E31" s="154" t="s">
        <v>744</v>
      </c>
      <c r="F31" s="154">
        <f t="shared" si="9"/>
        <v>3250</v>
      </c>
      <c r="G31" s="154">
        <f t="shared" si="7"/>
        <v>3250</v>
      </c>
      <c r="H31" s="154">
        <f t="shared" si="7"/>
        <v>3250</v>
      </c>
      <c r="I31" s="154">
        <f t="shared" si="7"/>
        <v>3250</v>
      </c>
      <c r="J31" s="154">
        <f t="shared" si="7"/>
        <v>3250</v>
      </c>
      <c r="K31" s="154">
        <f t="shared" si="7"/>
        <v>3250</v>
      </c>
      <c r="L31" s="154">
        <f t="shared" si="7"/>
        <v>3250</v>
      </c>
      <c r="M31" s="154">
        <f t="shared" si="7"/>
        <v>3250</v>
      </c>
      <c r="N31" s="154">
        <f t="shared" si="7"/>
        <v>3250</v>
      </c>
      <c r="O31" s="154">
        <f t="shared" si="7"/>
        <v>3250</v>
      </c>
      <c r="P31" s="154">
        <f t="shared" si="7"/>
        <v>3250</v>
      </c>
      <c r="Q31" s="154">
        <f t="shared" si="6"/>
        <v>3250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18000</v>
      </c>
      <c r="E32" s="154" t="s">
        <v>744</v>
      </c>
      <c r="F32" s="154">
        <f t="shared" si="9"/>
        <v>1500</v>
      </c>
      <c r="G32" s="154">
        <f t="shared" si="7"/>
        <v>1500</v>
      </c>
      <c r="H32" s="154">
        <f t="shared" si="7"/>
        <v>1500</v>
      </c>
      <c r="I32" s="154">
        <f t="shared" si="7"/>
        <v>1500</v>
      </c>
      <c r="J32" s="154">
        <f t="shared" si="7"/>
        <v>1500</v>
      </c>
      <c r="K32" s="154">
        <f t="shared" si="7"/>
        <v>1500</v>
      </c>
      <c r="L32" s="154">
        <f t="shared" si="7"/>
        <v>1500</v>
      </c>
      <c r="M32" s="154">
        <f t="shared" si="7"/>
        <v>1500</v>
      </c>
      <c r="N32" s="154">
        <f t="shared" si="7"/>
        <v>1500</v>
      </c>
      <c r="O32" s="154">
        <f t="shared" si="7"/>
        <v>1500</v>
      </c>
      <c r="P32" s="154">
        <f t="shared" si="7"/>
        <v>1500</v>
      </c>
      <c r="Q32" s="154">
        <f t="shared" si="6"/>
        <v>1500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407000</v>
      </c>
      <c r="E38" s="242"/>
      <c r="F38" s="242">
        <f t="shared" ref="F38:P38" si="10">ROUND(SUM(F26:F37),-3)</f>
        <v>35000</v>
      </c>
      <c r="G38" s="242">
        <f t="shared" si="10"/>
        <v>34000</v>
      </c>
      <c r="H38" s="242">
        <f t="shared" si="10"/>
        <v>34000</v>
      </c>
      <c r="I38" s="242">
        <f t="shared" si="10"/>
        <v>34000</v>
      </c>
      <c r="J38" s="242">
        <f t="shared" si="10"/>
        <v>34000</v>
      </c>
      <c r="K38" s="242">
        <f t="shared" si="10"/>
        <v>34000</v>
      </c>
      <c r="L38" s="242">
        <f t="shared" si="10"/>
        <v>35000</v>
      </c>
      <c r="M38" s="242">
        <f t="shared" si="10"/>
        <v>34000</v>
      </c>
      <c r="N38" s="242">
        <f t="shared" si="10"/>
        <v>34000</v>
      </c>
      <c r="O38" s="242">
        <f t="shared" si="10"/>
        <v>34000</v>
      </c>
      <c r="P38" s="242">
        <f t="shared" si="10"/>
        <v>34000</v>
      </c>
      <c r="Q38" s="242">
        <f>D38-SUM(F38:P38)</f>
        <v>31000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1329000</v>
      </c>
      <c r="E49" s="154"/>
      <c r="F49" s="250">
        <f t="shared" ref="F49:Q49" si="15">F25+F38+F46+F48</f>
        <v>137000</v>
      </c>
      <c r="G49" s="250">
        <f t="shared" si="15"/>
        <v>105000</v>
      </c>
      <c r="H49" s="250">
        <f t="shared" si="15"/>
        <v>105000</v>
      </c>
      <c r="I49" s="250">
        <f t="shared" si="15"/>
        <v>105000</v>
      </c>
      <c r="J49" s="250">
        <f t="shared" si="15"/>
        <v>105000</v>
      </c>
      <c r="K49" s="250">
        <f t="shared" si="15"/>
        <v>109000</v>
      </c>
      <c r="L49" s="250">
        <f t="shared" si="15"/>
        <v>133000</v>
      </c>
      <c r="M49" s="250">
        <f t="shared" si="15"/>
        <v>105000</v>
      </c>
      <c r="N49" s="250">
        <f t="shared" si="15"/>
        <v>109000</v>
      </c>
      <c r="O49" s="250">
        <f t="shared" si="15"/>
        <v>105000</v>
      </c>
      <c r="P49" s="250">
        <f t="shared" si="15"/>
        <v>105000</v>
      </c>
      <c r="Q49" s="250">
        <f t="shared" si="15"/>
        <v>106000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22598000</v>
      </c>
      <c r="E50" s="249" t="s">
        <v>210</v>
      </c>
      <c r="F50" s="154">
        <f>ROUND($D50/12*3,-3)</f>
        <v>5650000</v>
      </c>
      <c r="G50" s="154">
        <f>ROUND($D50/12,-3)</f>
        <v>1883000</v>
      </c>
      <c r="H50" s="154">
        <f t="shared" ref="H50:N54" si="16">ROUND($D50/12,-3)</f>
        <v>1883000</v>
      </c>
      <c r="I50" s="154">
        <f t="shared" si="16"/>
        <v>1883000</v>
      </c>
      <c r="J50" s="154">
        <f t="shared" si="16"/>
        <v>1883000</v>
      </c>
      <c r="K50" s="154">
        <f t="shared" si="16"/>
        <v>1883000</v>
      </c>
      <c r="L50" s="154">
        <f t="shared" si="16"/>
        <v>1883000</v>
      </c>
      <c r="M50" s="154">
        <f t="shared" si="16"/>
        <v>1883000</v>
      </c>
      <c r="N50" s="154">
        <f t="shared" si="16"/>
        <v>1883000</v>
      </c>
      <c r="O50" s="154">
        <f>D50-SUM(F50:N50)</f>
        <v>1884000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3024000</v>
      </c>
      <c r="E52" s="249" t="s">
        <v>210</v>
      </c>
      <c r="F52" s="154">
        <f>ROUND($D52/12*3,-3)</f>
        <v>756000</v>
      </c>
      <c r="G52" s="154">
        <f>ROUND($D52/12,-3)</f>
        <v>252000</v>
      </c>
      <c r="H52" s="154">
        <f t="shared" si="16"/>
        <v>252000</v>
      </c>
      <c r="I52" s="154">
        <f t="shared" si="16"/>
        <v>252000</v>
      </c>
      <c r="J52" s="154">
        <f t="shared" si="16"/>
        <v>252000</v>
      </c>
      <c r="K52" s="154">
        <f t="shared" si="16"/>
        <v>252000</v>
      </c>
      <c r="L52" s="154">
        <f t="shared" si="16"/>
        <v>252000</v>
      </c>
      <c r="M52" s="154">
        <f t="shared" si="16"/>
        <v>252000</v>
      </c>
      <c r="N52" s="154">
        <f t="shared" si="16"/>
        <v>252000</v>
      </c>
      <c r="O52" s="154">
        <f>D52-SUM(F52:N52)</f>
        <v>252000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675000</v>
      </c>
      <c r="E53" s="249" t="s">
        <v>210</v>
      </c>
      <c r="F53" s="154">
        <f>ROUND($D53/12*3,-3)</f>
        <v>169000</v>
      </c>
      <c r="G53" s="154">
        <f>ROUND($D53/12,-3)</f>
        <v>56000</v>
      </c>
      <c r="H53" s="154">
        <f t="shared" si="16"/>
        <v>56000</v>
      </c>
      <c r="I53" s="154">
        <f t="shared" si="16"/>
        <v>56000</v>
      </c>
      <c r="J53" s="154">
        <f t="shared" si="16"/>
        <v>56000</v>
      </c>
      <c r="K53" s="154">
        <f t="shared" si="16"/>
        <v>56000</v>
      </c>
      <c r="L53" s="154">
        <f t="shared" si="16"/>
        <v>56000</v>
      </c>
      <c r="M53" s="154">
        <f t="shared" si="16"/>
        <v>56000</v>
      </c>
      <c r="N53" s="154">
        <f t="shared" si="16"/>
        <v>56000</v>
      </c>
      <c r="O53" s="154">
        <f>D53-SUM(F53:N53)</f>
        <v>58000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71000</v>
      </c>
      <c r="E55" s="154" t="s">
        <v>744</v>
      </c>
      <c r="F55" s="154">
        <f t="shared" ref="F55:P61" si="17">ROUND($D55/12,0)</f>
        <v>5917</v>
      </c>
      <c r="G55" s="154">
        <f t="shared" si="17"/>
        <v>5917</v>
      </c>
      <c r="H55" s="154">
        <f t="shared" si="17"/>
        <v>5917</v>
      </c>
      <c r="I55" s="154">
        <f t="shared" si="17"/>
        <v>5917</v>
      </c>
      <c r="J55" s="154">
        <f t="shared" si="17"/>
        <v>5917</v>
      </c>
      <c r="K55" s="154">
        <f t="shared" si="17"/>
        <v>5917</v>
      </c>
      <c r="L55" s="154">
        <f t="shared" si="17"/>
        <v>5917</v>
      </c>
      <c r="M55" s="154">
        <f t="shared" si="17"/>
        <v>5917</v>
      </c>
      <c r="N55" s="154">
        <f t="shared" si="17"/>
        <v>5917</v>
      </c>
      <c r="O55" s="154">
        <f t="shared" si="17"/>
        <v>5917</v>
      </c>
      <c r="P55" s="154">
        <f t="shared" si="17"/>
        <v>5917</v>
      </c>
      <c r="Q55" s="154">
        <f t="shared" ref="Q55:Q61" si="18">D55-SUM(F55:P55)</f>
        <v>5913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2175000</v>
      </c>
      <c r="E62" s="154" t="s">
        <v>205</v>
      </c>
      <c r="F62" s="154"/>
      <c r="G62" s="154"/>
      <c r="H62" s="154"/>
      <c r="I62" s="154">
        <f>ROUND($D62/5,-3)</f>
        <v>435000</v>
      </c>
      <c r="J62" s="154"/>
      <c r="K62" s="154"/>
      <c r="L62" s="154"/>
      <c r="M62" s="154"/>
      <c r="N62" s="154">
        <f>D62-I62</f>
        <v>1740000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2741000</v>
      </c>
      <c r="E63" s="154" t="s">
        <v>203</v>
      </c>
      <c r="F63" s="154">
        <f>D63</f>
        <v>2741000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1971000</v>
      </c>
      <c r="E64" s="249" t="s">
        <v>210</v>
      </c>
      <c r="F64" s="154">
        <f>ROUND($D64/12*3,-3)</f>
        <v>493000</v>
      </c>
      <c r="G64" s="154">
        <f>ROUND($D64/12,-3)</f>
        <v>164000</v>
      </c>
      <c r="H64" s="154">
        <f t="shared" ref="H64:N66" si="19">ROUND($D64/12,-3)</f>
        <v>164000</v>
      </c>
      <c r="I64" s="154">
        <f t="shared" si="19"/>
        <v>164000</v>
      </c>
      <c r="J64" s="154">
        <f t="shared" si="19"/>
        <v>164000</v>
      </c>
      <c r="K64" s="154">
        <f t="shared" si="19"/>
        <v>164000</v>
      </c>
      <c r="L64" s="154">
        <f t="shared" si="19"/>
        <v>164000</v>
      </c>
      <c r="M64" s="154">
        <f t="shared" si="19"/>
        <v>164000</v>
      </c>
      <c r="N64" s="154">
        <f t="shared" si="19"/>
        <v>164000</v>
      </c>
      <c r="O64" s="154">
        <f>D64-SUM(F64:N64)</f>
        <v>166000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581000</v>
      </c>
      <c r="E65" s="249" t="s">
        <v>210</v>
      </c>
      <c r="F65" s="154">
        <f>ROUND($D65/12*3,-3)</f>
        <v>145000</v>
      </c>
      <c r="G65" s="154">
        <f>ROUND($D65/12,-3)</f>
        <v>48000</v>
      </c>
      <c r="H65" s="154">
        <f t="shared" si="19"/>
        <v>48000</v>
      </c>
      <c r="I65" s="154">
        <f t="shared" si="19"/>
        <v>48000</v>
      </c>
      <c r="J65" s="154">
        <f t="shared" si="19"/>
        <v>48000</v>
      </c>
      <c r="K65" s="154">
        <f t="shared" si="19"/>
        <v>48000</v>
      </c>
      <c r="L65" s="154">
        <f t="shared" si="19"/>
        <v>48000</v>
      </c>
      <c r="M65" s="154">
        <f t="shared" si="19"/>
        <v>48000</v>
      </c>
      <c r="N65" s="154">
        <f t="shared" si="19"/>
        <v>48000</v>
      </c>
      <c r="O65" s="154">
        <f>D65-SUM(F65:N65)</f>
        <v>52000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1545000</v>
      </c>
      <c r="E66" s="249" t="s">
        <v>210</v>
      </c>
      <c r="F66" s="154">
        <f>ROUND($D66/12*3,-3)</f>
        <v>386000</v>
      </c>
      <c r="G66" s="154">
        <f>ROUND($D66/12,-3)</f>
        <v>129000</v>
      </c>
      <c r="H66" s="154">
        <f t="shared" si="19"/>
        <v>129000</v>
      </c>
      <c r="I66" s="154">
        <f t="shared" si="19"/>
        <v>129000</v>
      </c>
      <c r="J66" s="154">
        <f t="shared" si="19"/>
        <v>129000</v>
      </c>
      <c r="K66" s="154">
        <f t="shared" si="19"/>
        <v>129000</v>
      </c>
      <c r="L66" s="154">
        <f t="shared" si="19"/>
        <v>129000</v>
      </c>
      <c r="M66" s="154">
        <f t="shared" si="19"/>
        <v>129000</v>
      </c>
      <c r="N66" s="154">
        <f t="shared" si="19"/>
        <v>129000</v>
      </c>
      <c r="O66" s="154">
        <f>D66-SUM(F66:N66)</f>
        <v>127000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28000</v>
      </c>
      <c r="E67" s="154" t="s">
        <v>204</v>
      </c>
      <c r="F67" s="154"/>
      <c r="G67" s="154"/>
      <c r="H67" s="154">
        <f>D67</f>
        <v>28000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221000</v>
      </c>
      <c r="E68" s="154" t="s">
        <v>203</v>
      </c>
      <c r="F68" s="154">
        <f>D68</f>
        <v>221000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35654000</v>
      </c>
      <c r="E71" s="242"/>
      <c r="F71" s="242">
        <f>ROUND(SUM(F50:F69),-3)</f>
        <v>10569000</v>
      </c>
      <c r="G71" s="242">
        <f t="shared" ref="G71:P71" si="20">ROUND(SUM(G50:G69),-3)</f>
        <v>2540000</v>
      </c>
      <c r="H71" s="242">
        <f t="shared" si="20"/>
        <v>2568000</v>
      </c>
      <c r="I71" s="242">
        <f t="shared" si="20"/>
        <v>2975000</v>
      </c>
      <c r="J71" s="242">
        <f t="shared" si="20"/>
        <v>2540000</v>
      </c>
      <c r="K71" s="242">
        <f t="shared" si="20"/>
        <v>2540000</v>
      </c>
      <c r="L71" s="242">
        <f t="shared" si="20"/>
        <v>2540000</v>
      </c>
      <c r="M71" s="242">
        <f t="shared" si="20"/>
        <v>2540000</v>
      </c>
      <c r="N71" s="242">
        <f t="shared" si="20"/>
        <v>4280000</v>
      </c>
      <c r="O71" s="242">
        <f t="shared" si="20"/>
        <v>2547000</v>
      </c>
      <c r="P71" s="242">
        <f t="shared" si="20"/>
        <v>8000</v>
      </c>
      <c r="Q71" s="242">
        <f>D71-SUM(F71:P71)</f>
        <v>7000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13332000</v>
      </c>
      <c r="E73" s="249" t="s">
        <v>210</v>
      </c>
      <c r="F73" s="154">
        <f>ROUND($D73/12*3,-3)</f>
        <v>3333000</v>
      </c>
      <c r="G73" s="154">
        <f>ROUND($D73/12,-3)</f>
        <v>1111000</v>
      </c>
      <c r="H73" s="154">
        <f t="shared" ref="H73:N76" si="21">ROUND($D73/12,-3)</f>
        <v>1111000</v>
      </c>
      <c r="I73" s="154">
        <f t="shared" si="21"/>
        <v>1111000</v>
      </c>
      <c r="J73" s="154">
        <f t="shared" si="21"/>
        <v>1111000</v>
      </c>
      <c r="K73" s="154">
        <f t="shared" si="21"/>
        <v>1111000</v>
      </c>
      <c r="L73" s="154">
        <f t="shared" si="21"/>
        <v>1111000</v>
      </c>
      <c r="M73" s="154">
        <f t="shared" si="21"/>
        <v>1111000</v>
      </c>
      <c r="N73" s="154">
        <f t="shared" si="21"/>
        <v>1111000</v>
      </c>
      <c r="O73" s="154">
        <f>D73-SUM(F73:N73)</f>
        <v>1111000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814000</v>
      </c>
      <c r="E76" s="249" t="s">
        <v>210</v>
      </c>
      <c r="F76" s="154">
        <f>ROUND($D76/12*3,-3)</f>
        <v>204000</v>
      </c>
      <c r="G76" s="154">
        <f>ROUND($D76/12,-3)</f>
        <v>68000</v>
      </c>
      <c r="H76" s="154">
        <f t="shared" si="21"/>
        <v>68000</v>
      </c>
      <c r="I76" s="154">
        <f t="shared" si="21"/>
        <v>68000</v>
      </c>
      <c r="J76" s="154">
        <f t="shared" si="21"/>
        <v>68000</v>
      </c>
      <c r="K76" s="154">
        <f t="shared" si="21"/>
        <v>68000</v>
      </c>
      <c r="L76" s="154">
        <f t="shared" si="21"/>
        <v>68000</v>
      </c>
      <c r="M76" s="154">
        <f t="shared" si="21"/>
        <v>68000</v>
      </c>
      <c r="N76" s="154">
        <f t="shared" si="21"/>
        <v>68000</v>
      </c>
      <c r="O76" s="154">
        <f>D76-SUM(F76:N76)</f>
        <v>66000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14146000</v>
      </c>
      <c r="E77" s="242"/>
      <c r="F77" s="242">
        <f>ROUND(SUM(F72:F76),-3)</f>
        <v>3537000</v>
      </c>
      <c r="G77" s="242">
        <f t="shared" ref="G77:N77" si="22">ROUND(SUM(G72:G76),-3)</f>
        <v>1179000</v>
      </c>
      <c r="H77" s="242">
        <f t="shared" si="22"/>
        <v>1179000</v>
      </c>
      <c r="I77" s="242">
        <f t="shared" si="22"/>
        <v>1179000</v>
      </c>
      <c r="J77" s="242">
        <f t="shared" si="22"/>
        <v>1179000</v>
      </c>
      <c r="K77" s="242">
        <f t="shared" si="22"/>
        <v>1179000</v>
      </c>
      <c r="L77" s="242">
        <f t="shared" si="22"/>
        <v>1179000</v>
      </c>
      <c r="M77" s="242">
        <f t="shared" si="22"/>
        <v>1179000</v>
      </c>
      <c r="N77" s="242">
        <f t="shared" si="22"/>
        <v>1179000</v>
      </c>
      <c r="O77" s="242">
        <f>D77-SUM(F77:N77)</f>
        <v>1177000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49800000</v>
      </c>
      <c r="E78" s="242"/>
      <c r="F78" s="242">
        <f>F77+F71</f>
        <v>14106000</v>
      </c>
      <c r="G78" s="242">
        <f t="shared" ref="G78:R78" si="24">G77+G71</f>
        <v>3719000</v>
      </c>
      <c r="H78" s="242">
        <f t="shared" si="24"/>
        <v>3747000</v>
      </c>
      <c r="I78" s="242">
        <f t="shared" si="24"/>
        <v>4154000</v>
      </c>
      <c r="J78" s="242">
        <f t="shared" si="24"/>
        <v>3719000</v>
      </c>
      <c r="K78" s="242">
        <f t="shared" si="24"/>
        <v>3719000</v>
      </c>
      <c r="L78" s="242">
        <f t="shared" si="24"/>
        <v>3719000</v>
      </c>
      <c r="M78" s="242">
        <f t="shared" si="24"/>
        <v>3719000</v>
      </c>
      <c r="N78" s="242">
        <f t="shared" si="24"/>
        <v>5459000</v>
      </c>
      <c r="O78" s="242">
        <f t="shared" si="24"/>
        <v>3724000</v>
      </c>
      <c r="P78" s="242">
        <f t="shared" si="24"/>
        <v>8000</v>
      </c>
      <c r="Q78" s="242">
        <f t="shared" si="24"/>
        <v>7000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213000</v>
      </c>
      <c r="E80" s="242" t="s">
        <v>745</v>
      </c>
      <c r="F80" s="242">
        <f>ROUNDUP(D80/2,-3)</f>
        <v>107000</v>
      </c>
      <c r="G80" s="242"/>
      <c r="H80" s="242"/>
      <c r="I80" s="242"/>
      <c r="J80" s="242"/>
      <c r="K80" s="242"/>
      <c r="L80" s="242">
        <f>D80-F80</f>
        <v>106000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213000</v>
      </c>
      <c r="E83" s="251"/>
      <c r="F83" s="251">
        <f>SUM(F79:F82)</f>
        <v>107000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106000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-213000</v>
      </c>
      <c r="E86" s="154"/>
      <c r="F86" s="154">
        <f>D86</f>
        <v>-213000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51129000</v>
      </c>
      <c r="E87" s="154"/>
      <c r="F87" s="154">
        <f>F88+F89+F90+F91</f>
        <v>14137000</v>
      </c>
      <c r="G87" s="154">
        <f t="shared" ref="G87:Q87" si="26">G88+G89+G90+G91</f>
        <v>3824000</v>
      </c>
      <c r="H87" s="154">
        <f t="shared" si="26"/>
        <v>3852000</v>
      </c>
      <c r="I87" s="154">
        <f t="shared" si="26"/>
        <v>4259000</v>
      </c>
      <c r="J87" s="154">
        <f t="shared" si="26"/>
        <v>3824000</v>
      </c>
      <c r="K87" s="154">
        <f t="shared" si="26"/>
        <v>3828000</v>
      </c>
      <c r="L87" s="154">
        <f t="shared" si="26"/>
        <v>3958000</v>
      </c>
      <c r="M87" s="154">
        <f t="shared" si="26"/>
        <v>3824000</v>
      </c>
      <c r="N87" s="154">
        <f t="shared" si="26"/>
        <v>5568000</v>
      </c>
      <c r="O87" s="154">
        <f t="shared" si="26"/>
        <v>3829000</v>
      </c>
      <c r="P87" s="154">
        <f t="shared" si="26"/>
        <v>113000</v>
      </c>
      <c r="Q87" s="154">
        <f t="shared" si="26"/>
        <v>113000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5000</v>
      </c>
      <c r="M90" s="242"/>
      <c r="N90" s="242"/>
      <c r="O90" s="242"/>
      <c r="P90" s="242"/>
      <c r="Q90" s="242">
        <f>ROUND($D90/2,-3)</f>
        <v>6000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51116000</v>
      </c>
      <c r="E91" s="242"/>
      <c r="F91" s="242">
        <f>F92+F93+F94+F95</f>
        <v>14136000</v>
      </c>
      <c r="G91" s="242">
        <f t="shared" ref="G91:Q91" si="28">G92+G93+G94+G95</f>
        <v>3824000</v>
      </c>
      <c r="H91" s="242">
        <f t="shared" si="28"/>
        <v>3852000</v>
      </c>
      <c r="I91" s="242">
        <f t="shared" si="28"/>
        <v>4259000</v>
      </c>
      <c r="J91" s="242">
        <f t="shared" si="28"/>
        <v>3824000</v>
      </c>
      <c r="K91" s="242">
        <f t="shared" si="28"/>
        <v>3828000</v>
      </c>
      <c r="L91" s="242">
        <f t="shared" si="28"/>
        <v>3952000</v>
      </c>
      <c r="M91" s="242">
        <f t="shared" si="28"/>
        <v>3824000</v>
      </c>
      <c r="N91" s="242">
        <f t="shared" si="28"/>
        <v>5568000</v>
      </c>
      <c r="O91" s="242">
        <f t="shared" si="28"/>
        <v>3829000</v>
      </c>
      <c r="P91" s="242">
        <f t="shared" si="28"/>
        <v>113000</v>
      </c>
      <c r="Q91" s="242">
        <f t="shared" si="28"/>
        <v>107000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4999000</v>
      </c>
      <c r="E92" s="252" t="s">
        <v>681</v>
      </c>
      <c r="F92" s="154">
        <f>ROUND($D92/12*4,-3)</f>
        <v>1666000</v>
      </c>
      <c r="G92" s="154"/>
      <c r="H92" s="154">
        <f>ROUND($D92/12*2,-3)</f>
        <v>833000</v>
      </c>
      <c r="I92" s="154"/>
      <c r="J92" s="154">
        <f>ROUND($D92/12*2,-3)</f>
        <v>833000</v>
      </c>
      <c r="K92" s="154"/>
      <c r="L92" s="154">
        <f>ROUND($D92/12*2,-3)</f>
        <v>833000</v>
      </c>
      <c r="M92" s="154"/>
      <c r="N92" s="154">
        <f>D92-SUM(F92:M92)</f>
        <v>834000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241000</v>
      </c>
      <c r="E93" s="243" t="s">
        <v>403</v>
      </c>
      <c r="F93" s="154">
        <f>ROUND($D93/12,-3)</f>
        <v>20000</v>
      </c>
      <c r="G93" s="154">
        <f t="shared" ref="G93:P93" si="29">ROUND($D93/12,-3)</f>
        <v>20000</v>
      </c>
      <c r="H93" s="154">
        <f t="shared" si="29"/>
        <v>20000</v>
      </c>
      <c r="I93" s="154">
        <f t="shared" si="29"/>
        <v>20000</v>
      </c>
      <c r="J93" s="154">
        <f t="shared" si="29"/>
        <v>20000</v>
      </c>
      <c r="K93" s="154">
        <f t="shared" si="29"/>
        <v>20000</v>
      </c>
      <c r="L93" s="154">
        <f t="shared" si="29"/>
        <v>20000</v>
      </c>
      <c r="M93" s="154">
        <f t="shared" si="29"/>
        <v>20000</v>
      </c>
      <c r="N93" s="154">
        <f t="shared" si="29"/>
        <v>20000</v>
      </c>
      <c r="O93" s="154">
        <f t="shared" si="29"/>
        <v>20000</v>
      </c>
      <c r="P93" s="154">
        <f t="shared" si="29"/>
        <v>20000</v>
      </c>
      <c r="Q93" s="154">
        <f>D93-SUM(F93:P93)</f>
        <v>21000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126000</v>
      </c>
      <c r="E94" s="244" t="s">
        <v>405</v>
      </c>
      <c r="F94" s="154"/>
      <c r="G94" s="154"/>
      <c r="H94" s="154">
        <f>ROUND($D94/2,-3)</f>
        <v>63000</v>
      </c>
      <c r="I94" s="154"/>
      <c r="J94" s="154"/>
      <c r="K94" s="154"/>
      <c r="L94" s="154"/>
      <c r="M94" s="154"/>
      <c r="N94" s="154"/>
      <c r="O94" s="154">
        <f>D94-H94</f>
        <v>63000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45750000</v>
      </c>
      <c r="E95" s="154"/>
      <c r="F95" s="154">
        <f>F2+F86-F88-F89-F90-F92-F93-F94</f>
        <v>12450000</v>
      </c>
      <c r="G95" s="154">
        <f t="shared" ref="G95:Q95" si="30">G2-G88-G89-G90-G92-G93-G94</f>
        <v>3804000</v>
      </c>
      <c r="H95" s="154">
        <f t="shared" si="30"/>
        <v>2936000</v>
      </c>
      <c r="I95" s="154">
        <f t="shared" si="30"/>
        <v>4239000</v>
      </c>
      <c r="J95" s="154">
        <f t="shared" si="30"/>
        <v>2971000</v>
      </c>
      <c r="K95" s="154">
        <f t="shared" si="30"/>
        <v>3808000</v>
      </c>
      <c r="L95" s="154">
        <f t="shared" si="30"/>
        <v>3099000</v>
      </c>
      <c r="M95" s="154">
        <f t="shared" si="30"/>
        <v>3804000</v>
      </c>
      <c r="N95" s="154">
        <f t="shared" si="30"/>
        <v>4714000</v>
      </c>
      <c r="O95" s="154">
        <f t="shared" si="30"/>
        <v>3746000</v>
      </c>
      <c r="P95" s="154">
        <f t="shared" si="30"/>
        <v>93000</v>
      </c>
      <c r="Q95" s="154">
        <f t="shared" si="30"/>
        <v>86000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3700000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1299000</v>
      </c>
    </row>
    <row r="102" spans="2:17" ht="33">
      <c r="B102" s="197" t="s">
        <v>414</v>
      </c>
      <c r="D102" s="52">
        <f>HLOOKUP(D1,縣庫撥款收入明細表!H:DD,16,FALSE)</f>
        <v>228000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126000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45750000</v>
      </c>
    </row>
    <row r="108" spans="2:17" ht="16.5" customHeight="1"/>
    <row r="109" spans="2:17" ht="16.5" customHeight="1">
      <c r="B109" s="4" t="s">
        <v>951</v>
      </c>
      <c r="D109" s="52">
        <f>D91-D77</f>
        <v>36970000</v>
      </c>
      <c r="F109" s="52">
        <f>F91-F77</f>
        <v>10599000</v>
      </c>
      <c r="G109" s="52">
        <f t="shared" ref="G109:Q109" si="31">G91-G77</f>
        <v>2645000</v>
      </c>
      <c r="H109" s="52">
        <f t="shared" si="31"/>
        <v>2673000</v>
      </c>
      <c r="I109" s="52">
        <f t="shared" si="31"/>
        <v>3080000</v>
      </c>
      <c r="J109" s="52">
        <f t="shared" si="31"/>
        <v>2645000</v>
      </c>
      <c r="K109" s="52">
        <f t="shared" si="31"/>
        <v>2649000</v>
      </c>
      <c r="L109" s="52">
        <f t="shared" si="31"/>
        <v>2773000</v>
      </c>
      <c r="M109" s="52">
        <f t="shared" si="31"/>
        <v>2645000</v>
      </c>
      <c r="N109" s="52">
        <f t="shared" si="31"/>
        <v>4389000</v>
      </c>
      <c r="O109" s="52">
        <f t="shared" si="31"/>
        <v>2652000</v>
      </c>
      <c r="P109" s="52">
        <f t="shared" si="31"/>
        <v>113000</v>
      </c>
      <c r="Q109" s="52">
        <f t="shared" si="31"/>
        <v>107000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abSelected="1" workbookViewId="0">
      <selection activeCell="D9" sqref="D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11</v>
      </c>
      <c r="B1" s="310"/>
      <c r="C1" s="204">
        <v>602</v>
      </c>
      <c r="D1" s="246" t="str">
        <f>VLOOKUP(C1,學校編號!A:B,2,FALSE)</f>
        <v>602明義國小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210757000</v>
      </c>
      <c r="E2" s="154"/>
      <c r="F2" s="154">
        <f t="shared" ref="F2:Q2" si="0">F49+F71+F77+F83</f>
        <v>59553000</v>
      </c>
      <c r="G2" s="154">
        <f t="shared" si="0"/>
        <v>15146000</v>
      </c>
      <c r="H2" s="154">
        <f t="shared" si="0"/>
        <v>15321000</v>
      </c>
      <c r="I2" s="154">
        <f t="shared" si="0"/>
        <v>17825000</v>
      </c>
      <c r="J2" s="154">
        <f t="shared" si="0"/>
        <v>15146000</v>
      </c>
      <c r="K2" s="154">
        <f t="shared" si="0"/>
        <v>15154000</v>
      </c>
      <c r="L2" s="154">
        <f t="shared" si="0"/>
        <v>15654000</v>
      </c>
      <c r="M2" s="154">
        <f t="shared" si="0"/>
        <v>15146000</v>
      </c>
      <c r="N2" s="154">
        <f t="shared" si="0"/>
        <v>25870000</v>
      </c>
      <c r="O2" s="154">
        <f t="shared" si="0"/>
        <v>15139000</v>
      </c>
      <c r="P2" s="154">
        <f t="shared" si="0"/>
        <v>400000</v>
      </c>
      <c r="Q2" s="154">
        <f t="shared" si="0"/>
        <v>403000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1035000</v>
      </c>
      <c r="E3" s="154" t="s">
        <v>744</v>
      </c>
      <c r="F3" s="154">
        <f t="shared" ref="F3:P17" si="1">ROUND($D3/12,0)</f>
        <v>86250</v>
      </c>
      <c r="G3" s="154">
        <f t="shared" si="1"/>
        <v>86250</v>
      </c>
      <c r="H3" s="154">
        <f t="shared" si="1"/>
        <v>86250</v>
      </c>
      <c r="I3" s="154">
        <f t="shared" si="1"/>
        <v>86250</v>
      </c>
      <c r="J3" s="154">
        <f t="shared" si="1"/>
        <v>86250</v>
      </c>
      <c r="K3" s="154">
        <f t="shared" si="1"/>
        <v>86250</v>
      </c>
      <c r="L3" s="154">
        <f t="shared" si="1"/>
        <v>86250</v>
      </c>
      <c r="M3" s="154">
        <f t="shared" si="1"/>
        <v>86250</v>
      </c>
      <c r="N3" s="154">
        <f t="shared" si="1"/>
        <v>86250</v>
      </c>
      <c r="O3" s="154">
        <f t="shared" si="1"/>
        <v>86250</v>
      </c>
      <c r="P3" s="154">
        <f t="shared" si="1"/>
        <v>86250</v>
      </c>
      <c r="Q3" s="154">
        <f t="shared" ref="Q3:Q10" si="2">D3-SUM(F3:P3)</f>
        <v>86250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443000</v>
      </c>
      <c r="E4" s="154" t="s">
        <v>744</v>
      </c>
      <c r="F4" s="154">
        <f t="shared" si="1"/>
        <v>36917</v>
      </c>
      <c r="G4" s="154">
        <f t="shared" si="1"/>
        <v>36917</v>
      </c>
      <c r="H4" s="154">
        <f t="shared" si="1"/>
        <v>36917</v>
      </c>
      <c r="I4" s="154">
        <f t="shared" si="1"/>
        <v>36917</v>
      </c>
      <c r="J4" s="154">
        <f t="shared" si="1"/>
        <v>36917</v>
      </c>
      <c r="K4" s="154">
        <f t="shared" si="1"/>
        <v>36917</v>
      </c>
      <c r="L4" s="154">
        <f t="shared" si="1"/>
        <v>36917</v>
      </c>
      <c r="M4" s="154">
        <f t="shared" si="1"/>
        <v>36917</v>
      </c>
      <c r="N4" s="154">
        <f t="shared" si="1"/>
        <v>36917</v>
      </c>
      <c r="O4" s="154">
        <f t="shared" si="1"/>
        <v>36917</v>
      </c>
      <c r="P4" s="154">
        <f t="shared" si="1"/>
        <v>36917</v>
      </c>
      <c r="Q4" s="154">
        <f t="shared" si="2"/>
        <v>36913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1"/>
        <v>3750</v>
      </c>
      <c r="H5" s="154">
        <f t="shared" si="1"/>
        <v>3750</v>
      </c>
      <c r="I5" s="154">
        <f t="shared" si="1"/>
        <v>3750</v>
      </c>
      <c r="J5" s="154">
        <f t="shared" si="1"/>
        <v>3750</v>
      </c>
      <c r="K5" s="154">
        <f t="shared" si="1"/>
        <v>3750</v>
      </c>
      <c r="L5" s="154">
        <f t="shared" si="1"/>
        <v>3750</v>
      </c>
      <c r="M5" s="154">
        <f t="shared" si="1"/>
        <v>3750</v>
      </c>
      <c r="N5" s="154">
        <f t="shared" si="1"/>
        <v>3750</v>
      </c>
      <c r="O5" s="154">
        <f t="shared" si="1"/>
        <v>3750</v>
      </c>
      <c r="P5" s="154">
        <f t="shared" si="1"/>
        <v>3750</v>
      </c>
      <c r="Q5" s="154">
        <f t="shared" si="2"/>
        <v>3750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165000</v>
      </c>
      <c r="E6" s="154" t="s">
        <v>744</v>
      </c>
      <c r="F6" s="154">
        <f t="shared" si="1"/>
        <v>13750</v>
      </c>
      <c r="G6" s="154">
        <f t="shared" si="1"/>
        <v>13750</v>
      </c>
      <c r="H6" s="154">
        <f t="shared" si="1"/>
        <v>13750</v>
      </c>
      <c r="I6" s="154">
        <f t="shared" si="1"/>
        <v>13750</v>
      </c>
      <c r="J6" s="154">
        <f t="shared" si="1"/>
        <v>13750</v>
      </c>
      <c r="K6" s="154">
        <f t="shared" si="1"/>
        <v>13750</v>
      </c>
      <c r="L6" s="154">
        <f t="shared" si="1"/>
        <v>13750</v>
      </c>
      <c r="M6" s="154">
        <f t="shared" si="1"/>
        <v>13750</v>
      </c>
      <c r="N6" s="154">
        <f t="shared" si="1"/>
        <v>13750</v>
      </c>
      <c r="O6" s="154">
        <f t="shared" si="1"/>
        <v>13750</v>
      </c>
      <c r="P6" s="154">
        <f t="shared" si="1"/>
        <v>13750</v>
      </c>
      <c r="Q6" s="154">
        <f t="shared" si="2"/>
        <v>13750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99000</v>
      </c>
      <c r="E7" s="154" t="s">
        <v>744</v>
      </c>
      <c r="F7" s="154">
        <f t="shared" si="1"/>
        <v>8250</v>
      </c>
      <c r="G7" s="154">
        <f t="shared" si="1"/>
        <v>8250</v>
      </c>
      <c r="H7" s="154">
        <f t="shared" si="1"/>
        <v>8250</v>
      </c>
      <c r="I7" s="154">
        <f t="shared" si="1"/>
        <v>8250</v>
      </c>
      <c r="J7" s="154">
        <f t="shared" si="1"/>
        <v>8250</v>
      </c>
      <c r="K7" s="154">
        <f t="shared" si="1"/>
        <v>8250</v>
      </c>
      <c r="L7" s="154">
        <f t="shared" si="1"/>
        <v>8250</v>
      </c>
      <c r="M7" s="154">
        <f t="shared" si="1"/>
        <v>8250</v>
      </c>
      <c r="N7" s="154">
        <f t="shared" si="1"/>
        <v>8250</v>
      </c>
      <c r="O7" s="154">
        <f t="shared" si="1"/>
        <v>8250</v>
      </c>
      <c r="P7" s="154">
        <f t="shared" si="1"/>
        <v>8250</v>
      </c>
      <c r="Q7" s="154">
        <f t="shared" si="2"/>
        <v>8250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120000</v>
      </c>
      <c r="E8" s="154" t="s">
        <v>744</v>
      </c>
      <c r="F8" s="154">
        <f t="shared" si="1"/>
        <v>10000</v>
      </c>
      <c r="G8" s="154">
        <f t="shared" si="1"/>
        <v>10000</v>
      </c>
      <c r="H8" s="154">
        <f t="shared" si="1"/>
        <v>10000</v>
      </c>
      <c r="I8" s="154">
        <f t="shared" si="1"/>
        <v>10000</v>
      </c>
      <c r="J8" s="154">
        <f t="shared" si="1"/>
        <v>10000</v>
      </c>
      <c r="K8" s="154">
        <f t="shared" si="1"/>
        <v>10000</v>
      </c>
      <c r="L8" s="154">
        <f t="shared" si="1"/>
        <v>10000</v>
      </c>
      <c r="M8" s="154">
        <f t="shared" si="1"/>
        <v>10000</v>
      </c>
      <c r="N8" s="154">
        <f t="shared" si="1"/>
        <v>10000</v>
      </c>
      <c r="O8" s="154">
        <f t="shared" si="1"/>
        <v>10000</v>
      </c>
      <c r="P8" s="154">
        <f t="shared" si="1"/>
        <v>10000</v>
      </c>
      <c r="Q8" s="154">
        <f t="shared" si="2"/>
        <v>10000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53000</v>
      </c>
      <c r="E9" s="154" t="s">
        <v>744</v>
      </c>
      <c r="F9" s="154">
        <f t="shared" si="1"/>
        <v>4417</v>
      </c>
      <c r="G9" s="154">
        <f t="shared" si="1"/>
        <v>4417</v>
      </c>
      <c r="H9" s="154">
        <f t="shared" si="1"/>
        <v>4417</v>
      </c>
      <c r="I9" s="154">
        <f t="shared" si="1"/>
        <v>4417</v>
      </c>
      <c r="J9" s="154">
        <f t="shared" si="1"/>
        <v>4417</v>
      </c>
      <c r="K9" s="154">
        <f t="shared" si="1"/>
        <v>4417</v>
      </c>
      <c r="L9" s="154">
        <f t="shared" si="1"/>
        <v>4417</v>
      </c>
      <c r="M9" s="154">
        <f t="shared" si="1"/>
        <v>4417</v>
      </c>
      <c r="N9" s="154">
        <f t="shared" si="1"/>
        <v>4417</v>
      </c>
      <c r="O9" s="154">
        <f t="shared" si="1"/>
        <v>4417</v>
      </c>
      <c r="P9" s="154">
        <f t="shared" si="1"/>
        <v>4417</v>
      </c>
      <c r="Q9" s="154">
        <f t="shared" si="2"/>
        <v>4413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234000</v>
      </c>
      <c r="E13" s="154" t="s">
        <v>744</v>
      </c>
      <c r="F13" s="154">
        <f>ROUND($D13/12,0)</f>
        <v>19500</v>
      </c>
      <c r="G13" s="154">
        <f t="shared" si="1"/>
        <v>19500</v>
      </c>
      <c r="H13" s="154">
        <f t="shared" si="1"/>
        <v>19500</v>
      </c>
      <c r="I13" s="154">
        <f t="shared" si="1"/>
        <v>19500</v>
      </c>
      <c r="J13" s="154">
        <f t="shared" si="1"/>
        <v>19500</v>
      </c>
      <c r="K13" s="154">
        <f t="shared" si="1"/>
        <v>19500</v>
      </c>
      <c r="L13" s="154">
        <f t="shared" si="1"/>
        <v>19500</v>
      </c>
      <c r="M13" s="154">
        <f t="shared" si="1"/>
        <v>19500</v>
      </c>
      <c r="N13" s="154">
        <f t="shared" si="1"/>
        <v>19500</v>
      </c>
      <c r="O13" s="154">
        <f t="shared" si="1"/>
        <v>19500</v>
      </c>
      <c r="P13" s="154">
        <f t="shared" si="1"/>
        <v>19500</v>
      </c>
      <c r="Q13" s="154">
        <f>D13-SUM(F13:P13)</f>
        <v>19500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246000</v>
      </c>
      <c r="E15" s="154" t="s">
        <v>201</v>
      </c>
      <c r="F15" s="154">
        <f>ROUND($D15/2,-3)</f>
        <v>123000</v>
      </c>
      <c r="G15" s="154"/>
      <c r="H15" s="154"/>
      <c r="I15" s="154"/>
      <c r="J15" s="154"/>
      <c r="K15" s="154"/>
      <c r="L15" s="154">
        <f>D15-F15</f>
        <v>123000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94000</v>
      </c>
      <c r="E16" s="154" t="s">
        <v>744</v>
      </c>
      <c r="F16" s="154">
        <f>ROUND($D16/12,0)</f>
        <v>7833</v>
      </c>
      <c r="G16" s="154">
        <f t="shared" si="1"/>
        <v>7833</v>
      </c>
      <c r="H16" s="154">
        <f t="shared" si="1"/>
        <v>7833</v>
      </c>
      <c r="I16" s="154">
        <f t="shared" si="1"/>
        <v>7833</v>
      </c>
      <c r="J16" s="154">
        <f t="shared" si="1"/>
        <v>7833</v>
      </c>
      <c r="K16" s="154">
        <f t="shared" si="1"/>
        <v>7833</v>
      </c>
      <c r="L16" s="154">
        <f t="shared" si="1"/>
        <v>7833</v>
      </c>
      <c r="M16" s="154">
        <f t="shared" si="1"/>
        <v>7833</v>
      </c>
      <c r="N16" s="154">
        <f t="shared" si="1"/>
        <v>7833</v>
      </c>
      <c r="O16" s="154">
        <f t="shared" si="1"/>
        <v>7833</v>
      </c>
      <c r="P16" s="154">
        <f t="shared" si="1"/>
        <v>7833</v>
      </c>
      <c r="Q16" s="154">
        <f>D16-SUM(F16:P16)</f>
        <v>7837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98000</v>
      </c>
      <c r="E17" s="154" t="s">
        <v>744</v>
      </c>
      <c r="F17" s="154">
        <f>ROUND($D17/12,0)</f>
        <v>8167</v>
      </c>
      <c r="G17" s="154">
        <f t="shared" si="1"/>
        <v>8167</v>
      </c>
      <c r="H17" s="154">
        <f t="shared" si="1"/>
        <v>8167</v>
      </c>
      <c r="I17" s="154">
        <f t="shared" si="1"/>
        <v>8167</v>
      </c>
      <c r="J17" s="154">
        <f t="shared" si="1"/>
        <v>8167</v>
      </c>
      <c r="K17" s="154">
        <f t="shared" si="1"/>
        <v>8167</v>
      </c>
      <c r="L17" s="154">
        <f t="shared" si="1"/>
        <v>8167</v>
      </c>
      <c r="M17" s="154">
        <f t="shared" si="1"/>
        <v>8167</v>
      </c>
      <c r="N17" s="154">
        <f t="shared" si="1"/>
        <v>8167</v>
      </c>
      <c r="O17" s="154">
        <f t="shared" si="1"/>
        <v>8167</v>
      </c>
      <c r="P17" s="154">
        <f t="shared" si="1"/>
        <v>8167</v>
      </c>
      <c r="Q17" s="154">
        <f>D17-SUM(F17:P17)</f>
        <v>8163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770000</v>
      </c>
      <c r="E24" s="154" t="s">
        <v>201</v>
      </c>
      <c r="F24" s="154">
        <f>ROUND($D24/2,-3)</f>
        <v>385000</v>
      </c>
      <c r="G24" s="154"/>
      <c r="H24" s="154"/>
      <c r="I24" s="154"/>
      <c r="J24" s="154"/>
      <c r="K24" s="154"/>
      <c r="L24" s="154">
        <f>D24-F24</f>
        <v>385000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3402000</v>
      </c>
      <c r="E25" s="242"/>
      <c r="F25" s="242">
        <f>ROUND(SUM(F3:F24),-3)</f>
        <v>707000</v>
      </c>
      <c r="G25" s="242">
        <f t="shared" ref="G25:P25" si="5">ROUND(SUM(G3:G24),-3)</f>
        <v>199000</v>
      </c>
      <c r="H25" s="242">
        <f t="shared" si="5"/>
        <v>199000</v>
      </c>
      <c r="I25" s="242">
        <f t="shared" si="5"/>
        <v>199000</v>
      </c>
      <c r="J25" s="242">
        <f t="shared" si="5"/>
        <v>199000</v>
      </c>
      <c r="K25" s="242">
        <f t="shared" si="5"/>
        <v>199000</v>
      </c>
      <c r="L25" s="242">
        <f t="shared" si="5"/>
        <v>707000</v>
      </c>
      <c r="M25" s="242">
        <f t="shared" si="5"/>
        <v>199000</v>
      </c>
      <c r="N25" s="242">
        <f t="shared" si="5"/>
        <v>199000</v>
      </c>
      <c r="O25" s="242">
        <f t="shared" si="5"/>
        <v>199000</v>
      </c>
      <c r="P25" s="242">
        <f t="shared" si="5"/>
        <v>199000</v>
      </c>
      <c r="Q25" s="242">
        <f t="shared" ref="Q25:Q34" si="6">D25-SUM(F25:P25)</f>
        <v>197000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730000</v>
      </c>
      <c r="E28" s="154" t="s">
        <v>744</v>
      </c>
      <c r="F28" s="154">
        <f t="shared" ref="F28:F34" si="9">ROUND($D28/12,0)</f>
        <v>60833</v>
      </c>
      <c r="G28" s="154">
        <f t="shared" si="7"/>
        <v>60833</v>
      </c>
      <c r="H28" s="154">
        <f t="shared" si="7"/>
        <v>60833</v>
      </c>
      <c r="I28" s="154">
        <f t="shared" si="7"/>
        <v>60833</v>
      </c>
      <c r="J28" s="154">
        <f t="shared" si="7"/>
        <v>60833</v>
      </c>
      <c r="K28" s="154">
        <f t="shared" si="7"/>
        <v>60833</v>
      </c>
      <c r="L28" s="154">
        <f t="shared" si="7"/>
        <v>60833</v>
      </c>
      <c r="M28" s="154">
        <f t="shared" si="7"/>
        <v>60833</v>
      </c>
      <c r="N28" s="154">
        <f t="shared" si="7"/>
        <v>60833</v>
      </c>
      <c r="O28" s="154">
        <f t="shared" si="7"/>
        <v>60833</v>
      </c>
      <c r="P28" s="154">
        <f t="shared" si="7"/>
        <v>60833</v>
      </c>
      <c r="Q28" s="154">
        <f t="shared" si="6"/>
        <v>60837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si="7"/>
        <v>1333</v>
      </c>
      <c r="H29" s="154">
        <f t="shared" si="7"/>
        <v>1333</v>
      </c>
      <c r="I29" s="154">
        <f t="shared" si="7"/>
        <v>1333</v>
      </c>
      <c r="J29" s="154">
        <f t="shared" si="7"/>
        <v>1333</v>
      </c>
      <c r="K29" s="154">
        <f t="shared" si="7"/>
        <v>1333</v>
      </c>
      <c r="L29" s="154">
        <f t="shared" si="7"/>
        <v>1333</v>
      </c>
      <c r="M29" s="154">
        <f t="shared" si="7"/>
        <v>1333</v>
      </c>
      <c r="N29" s="154">
        <f t="shared" si="7"/>
        <v>1333</v>
      </c>
      <c r="O29" s="154">
        <f t="shared" si="7"/>
        <v>1333</v>
      </c>
      <c r="P29" s="154">
        <f t="shared" si="7"/>
        <v>1333</v>
      </c>
      <c r="Q29" s="154">
        <f t="shared" si="6"/>
        <v>1337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70000</v>
      </c>
      <c r="E30" s="154" t="s">
        <v>744</v>
      </c>
      <c r="F30" s="154">
        <f t="shared" si="9"/>
        <v>5833</v>
      </c>
      <c r="G30" s="154">
        <f t="shared" si="7"/>
        <v>5833</v>
      </c>
      <c r="H30" s="154">
        <f t="shared" si="7"/>
        <v>5833</v>
      </c>
      <c r="I30" s="154">
        <f t="shared" si="7"/>
        <v>5833</v>
      </c>
      <c r="J30" s="154">
        <f t="shared" si="7"/>
        <v>5833</v>
      </c>
      <c r="K30" s="154">
        <f t="shared" si="7"/>
        <v>5833</v>
      </c>
      <c r="L30" s="154">
        <f t="shared" si="7"/>
        <v>5833</v>
      </c>
      <c r="M30" s="154">
        <f t="shared" si="7"/>
        <v>5833</v>
      </c>
      <c r="N30" s="154">
        <f t="shared" si="7"/>
        <v>5833</v>
      </c>
      <c r="O30" s="154">
        <f t="shared" si="7"/>
        <v>5833</v>
      </c>
      <c r="P30" s="154">
        <f t="shared" si="7"/>
        <v>5833</v>
      </c>
      <c r="Q30" s="154">
        <f t="shared" si="6"/>
        <v>5837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284000</v>
      </c>
      <c r="E31" s="154" t="s">
        <v>744</v>
      </c>
      <c r="F31" s="154">
        <f t="shared" si="9"/>
        <v>23667</v>
      </c>
      <c r="G31" s="154">
        <f t="shared" si="7"/>
        <v>23667</v>
      </c>
      <c r="H31" s="154">
        <f t="shared" si="7"/>
        <v>23667</v>
      </c>
      <c r="I31" s="154">
        <f t="shared" si="7"/>
        <v>23667</v>
      </c>
      <c r="J31" s="154">
        <f t="shared" si="7"/>
        <v>23667</v>
      </c>
      <c r="K31" s="154">
        <f t="shared" si="7"/>
        <v>23667</v>
      </c>
      <c r="L31" s="154">
        <f t="shared" si="7"/>
        <v>23667</v>
      </c>
      <c r="M31" s="154">
        <f t="shared" si="7"/>
        <v>23667</v>
      </c>
      <c r="N31" s="154">
        <f t="shared" si="7"/>
        <v>23667</v>
      </c>
      <c r="O31" s="154">
        <f t="shared" si="7"/>
        <v>23667</v>
      </c>
      <c r="P31" s="154">
        <f t="shared" si="7"/>
        <v>23667</v>
      </c>
      <c r="Q31" s="154">
        <f t="shared" si="6"/>
        <v>23663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141000</v>
      </c>
      <c r="E32" s="154" t="s">
        <v>744</v>
      </c>
      <c r="F32" s="154">
        <f t="shared" si="9"/>
        <v>11750</v>
      </c>
      <c r="G32" s="154">
        <f t="shared" si="7"/>
        <v>11750</v>
      </c>
      <c r="H32" s="154">
        <f t="shared" si="7"/>
        <v>11750</v>
      </c>
      <c r="I32" s="154">
        <f t="shared" si="7"/>
        <v>11750</v>
      </c>
      <c r="J32" s="154">
        <f t="shared" si="7"/>
        <v>11750</v>
      </c>
      <c r="K32" s="154">
        <f t="shared" si="7"/>
        <v>11750</v>
      </c>
      <c r="L32" s="154">
        <f t="shared" si="7"/>
        <v>11750</v>
      </c>
      <c r="M32" s="154">
        <f t="shared" si="7"/>
        <v>11750</v>
      </c>
      <c r="N32" s="154">
        <f t="shared" si="7"/>
        <v>11750</v>
      </c>
      <c r="O32" s="154">
        <f t="shared" si="7"/>
        <v>11750</v>
      </c>
      <c r="P32" s="154">
        <f t="shared" si="7"/>
        <v>11750</v>
      </c>
      <c r="Q32" s="154">
        <f t="shared" si="6"/>
        <v>11750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1261000</v>
      </c>
      <c r="E38" s="242"/>
      <c r="F38" s="242">
        <f t="shared" ref="F38:P38" si="10">ROUND(SUM(F26:F37),-3)</f>
        <v>105000</v>
      </c>
      <c r="G38" s="242">
        <f t="shared" si="10"/>
        <v>105000</v>
      </c>
      <c r="H38" s="242">
        <f t="shared" si="10"/>
        <v>105000</v>
      </c>
      <c r="I38" s="242">
        <f t="shared" si="10"/>
        <v>105000</v>
      </c>
      <c r="J38" s="242">
        <f t="shared" si="10"/>
        <v>105000</v>
      </c>
      <c r="K38" s="242">
        <f t="shared" si="10"/>
        <v>105000</v>
      </c>
      <c r="L38" s="242">
        <f t="shared" si="10"/>
        <v>105000</v>
      </c>
      <c r="M38" s="242">
        <f t="shared" si="10"/>
        <v>105000</v>
      </c>
      <c r="N38" s="242">
        <f t="shared" si="10"/>
        <v>105000</v>
      </c>
      <c r="O38" s="242">
        <f t="shared" si="10"/>
        <v>105000</v>
      </c>
      <c r="P38" s="242">
        <f t="shared" si="10"/>
        <v>105000</v>
      </c>
      <c r="Q38" s="242">
        <f>D38-SUM(F38:P38)</f>
        <v>106000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4687000</v>
      </c>
      <c r="E49" s="154"/>
      <c r="F49" s="250">
        <f t="shared" ref="F49:Q49" si="15">F25+F38+F46+F48</f>
        <v>820000</v>
      </c>
      <c r="G49" s="250">
        <f t="shared" si="15"/>
        <v>304000</v>
      </c>
      <c r="H49" s="250">
        <f t="shared" si="15"/>
        <v>304000</v>
      </c>
      <c r="I49" s="250">
        <f t="shared" si="15"/>
        <v>304000</v>
      </c>
      <c r="J49" s="250">
        <f t="shared" si="15"/>
        <v>304000</v>
      </c>
      <c r="K49" s="250">
        <f t="shared" si="15"/>
        <v>312000</v>
      </c>
      <c r="L49" s="250">
        <f t="shared" si="15"/>
        <v>812000</v>
      </c>
      <c r="M49" s="250">
        <f t="shared" si="15"/>
        <v>304000</v>
      </c>
      <c r="N49" s="250">
        <f t="shared" si="15"/>
        <v>312000</v>
      </c>
      <c r="O49" s="250">
        <f t="shared" si="15"/>
        <v>304000</v>
      </c>
      <c r="P49" s="250">
        <f t="shared" si="15"/>
        <v>304000</v>
      </c>
      <c r="Q49" s="250">
        <f t="shared" si="15"/>
        <v>303000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108057000</v>
      </c>
      <c r="E50" s="249" t="s">
        <v>210</v>
      </c>
      <c r="F50" s="154">
        <f>ROUND($D50/12*3,-3)</f>
        <v>27014000</v>
      </c>
      <c r="G50" s="154">
        <f>ROUND($D50/12,-3)</f>
        <v>9005000</v>
      </c>
      <c r="H50" s="154">
        <f t="shared" ref="H50:N54" si="16">ROUND($D50/12,-3)</f>
        <v>9005000</v>
      </c>
      <c r="I50" s="154">
        <f t="shared" si="16"/>
        <v>9005000</v>
      </c>
      <c r="J50" s="154">
        <f t="shared" si="16"/>
        <v>9005000</v>
      </c>
      <c r="K50" s="154">
        <f t="shared" si="16"/>
        <v>9005000</v>
      </c>
      <c r="L50" s="154">
        <f t="shared" si="16"/>
        <v>9005000</v>
      </c>
      <c r="M50" s="154">
        <f t="shared" si="16"/>
        <v>9005000</v>
      </c>
      <c r="N50" s="154">
        <f t="shared" si="16"/>
        <v>9005000</v>
      </c>
      <c r="O50" s="154">
        <f>D50-SUM(F50:N50)</f>
        <v>9003000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1171000</v>
      </c>
      <c r="E51" s="249" t="s">
        <v>210</v>
      </c>
      <c r="F51" s="154">
        <f>ROUND($D51/12*3,-3)</f>
        <v>293000</v>
      </c>
      <c r="G51" s="154">
        <f>ROUND($D51/12,-3)</f>
        <v>98000</v>
      </c>
      <c r="H51" s="154">
        <f t="shared" si="16"/>
        <v>98000</v>
      </c>
      <c r="I51" s="154">
        <f t="shared" si="16"/>
        <v>98000</v>
      </c>
      <c r="J51" s="154">
        <f t="shared" si="16"/>
        <v>98000</v>
      </c>
      <c r="K51" s="154">
        <f t="shared" si="16"/>
        <v>98000</v>
      </c>
      <c r="L51" s="154">
        <f t="shared" si="16"/>
        <v>98000</v>
      </c>
      <c r="M51" s="154">
        <f t="shared" si="16"/>
        <v>98000</v>
      </c>
      <c r="N51" s="154">
        <f t="shared" si="16"/>
        <v>98000</v>
      </c>
      <c r="O51" s="154">
        <f>D51-SUM(F51:N51)</f>
        <v>94000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4708000</v>
      </c>
      <c r="E52" s="249" t="s">
        <v>210</v>
      </c>
      <c r="F52" s="154">
        <f>ROUND($D52/12*3,-3)</f>
        <v>1177000</v>
      </c>
      <c r="G52" s="154">
        <f>ROUND($D52/12,-3)</f>
        <v>392000</v>
      </c>
      <c r="H52" s="154">
        <f t="shared" si="16"/>
        <v>392000</v>
      </c>
      <c r="I52" s="154">
        <f t="shared" si="16"/>
        <v>392000</v>
      </c>
      <c r="J52" s="154">
        <f t="shared" si="16"/>
        <v>392000</v>
      </c>
      <c r="K52" s="154">
        <f t="shared" si="16"/>
        <v>392000</v>
      </c>
      <c r="L52" s="154">
        <f t="shared" si="16"/>
        <v>392000</v>
      </c>
      <c r="M52" s="154">
        <f t="shared" si="16"/>
        <v>392000</v>
      </c>
      <c r="N52" s="154">
        <f t="shared" si="16"/>
        <v>392000</v>
      </c>
      <c r="O52" s="154">
        <f>D52-SUM(F52:N52)</f>
        <v>395000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1012000</v>
      </c>
      <c r="E53" s="249" t="s">
        <v>210</v>
      </c>
      <c r="F53" s="154">
        <f>ROUND($D53/12*3,-3)</f>
        <v>253000</v>
      </c>
      <c r="G53" s="154">
        <f>ROUND($D53/12,-3)</f>
        <v>84000</v>
      </c>
      <c r="H53" s="154">
        <f t="shared" si="16"/>
        <v>84000</v>
      </c>
      <c r="I53" s="154">
        <f t="shared" si="16"/>
        <v>84000</v>
      </c>
      <c r="J53" s="154">
        <f t="shared" si="16"/>
        <v>84000</v>
      </c>
      <c r="K53" s="154">
        <f t="shared" si="16"/>
        <v>84000</v>
      </c>
      <c r="L53" s="154">
        <f t="shared" si="16"/>
        <v>84000</v>
      </c>
      <c r="M53" s="154">
        <f t="shared" si="16"/>
        <v>84000</v>
      </c>
      <c r="N53" s="154">
        <f t="shared" si="16"/>
        <v>84000</v>
      </c>
      <c r="O53" s="154">
        <f>D53-SUM(F53:N53)</f>
        <v>87000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567000</v>
      </c>
      <c r="E54" s="249" t="s">
        <v>210</v>
      </c>
      <c r="F54" s="154">
        <f>ROUND($D54/12*3,-3)</f>
        <v>142000</v>
      </c>
      <c r="G54" s="154">
        <f>ROUND($D54/12,-3)</f>
        <v>47000</v>
      </c>
      <c r="H54" s="154">
        <f t="shared" si="16"/>
        <v>47000</v>
      </c>
      <c r="I54" s="154">
        <f t="shared" si="16"/>
        <v>47000</v>
      </c>
      <c r="J54" s="154">
        <f t="shared" si="16"/>
        <v>47000</v>
      </c>
      <c r="K54" s="154">
        <f t="shared" si="16"/>
        <v>47000</v>
      </c>
      <c r="L54" s="154">
        <f t="shared" si="16"/>
        <v>47000</v>
      </c>
      <c r="M54" s="154">
        <f t="shared" si="16"/>
        <v>47000</v>
      </c>
      <c r="N54" s="154">
        <f t="shared" si="16"/>
        <v>47000</v>
      </c>
      <c r="O54" s="154">
        <f>D54-SUM(F54:N54)</f>
        <v>49000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416000</v>
      </c>
      <c r="E55" s="154" t="s">
        <v>744</v>
      </c>
      <c r="F55" s="154">
        <f t="shared" ref="F55:P61" si="17">ROUND($D55/12,0)</f>
        <v>34667</v>
      </c>
      <c r="G55" s="154">
        <f t="shared" si="17"/>
        <v>34667</v>
      </c>
      <c r="H55" s="154">
        <f t="shared" si="17"/>
        <v>34667</v>
      </c>
      <c r="I55" s="154">
        <f t="shared" si="17"/>
        <v>34667</v>
      </c>
      <c r="J55" s="154">
        <f t="shared" si="17"/>
        <v>34667</v>
      </c>
      <c r="K55" s="154">
        <f t="shared" si="17"/>
        <v>34667</v>
      </c>
      <c r="L55" s="154">
        <f t="shared" si="17"/>
        <v>34667</v>
      </c>
      <c r="M55" s="154">
        <f t="shared" si="17"/>
        <v>34667</v>
      </c>
      <c r="N55" s="154">
        <f t="shared" si="17"/>
        <v>34667</v>
      </c>
      <c r="O55" s="154">
        <f t="shared" si="17"/>
        <v>34667</v>
      </c>
      <c r="P55" s="154">
        <f t="shared" si="17"/>
        <v>34667</v>
      </c>
      <c r="Q55" s="154">
        <f t="shared" ref="Q55:Q61" si="18">D55-SUM(F55:P55)</f>
        <v>34663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449000</v>
      </c>
      <c r="E56" s="154" t="s">
        <v>744</v>
      </c>
      <c r="F56" s="154">
        <f t="shared" si="17"/>
        <v>37417</v>
      </c>
      <c r="G56" s="154">
        <f t="shared" si="17"/>
        <v>37417</v>
      </c>
      <c r="H56" s="154">
        <f t="shared" si="17"/>
        <v>37417</v>
      </c>
      <c r="I56" s="154">
        <f t="shared" si="17"/>
        <v>37417</v>
      </c>
      <c r="J56" s="154">
        <f t="shared" si="17"/>
        <v>37417</v>
      </c>
      <c r="K56" s="154">
        <f t="shared" si="17"/>
        <v>37417</v>
      </c>
      <c r="L56" s="154">
        <f t="shared" si="17"/>
        <v>37417</v>
      </c>
      <c r="M56" s="154">
        <f t="shared" si="17"/>
        <v>37417</v>
      </c>
      <c r="N56" s="154">
        <f t="shared" si="17"/>
        <v>37417</v>
      </c>
      <c r="O56" s="154">
        <f t="shared" si="17"/>
        <v>37417</v>
      </c>
      <c r="P56" s="154">
        <f t="shared" si="17"/>
        <v>37417</v>
      </c>
      <c r="Q56" s="154">
        <f t="shared" si="18"/>
        <v>37413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7"/>
        <v>6000</v>
      </c>
      <c r="G57" s="154">
        <f t="shared" si="17"/>
        <v>6000</v>
      </c>
      <c r="H57" s="154">
        <f t="shared" si="17"/>
        <v>6000</v>
      </c>
      <c r="I57" s="154">
        <f t="shared" si="17"/>
        <v>6000</v>
      </c>
      <c r="J57" s="154">
        <f t="shared" si="17"/>
        <v>6000</v>
      </c>
      <c r="K57" s="154">
        <f t="shared" si="17"/>
        <v>6000</v>
      </c>
      <c r="L57" s="154">
        <f t="shared" si="17"/>
        <v>6000</v>
      </c>
      <c r="M57" s="154">
        <f t="shared" si="17"/>
        <v>6000</v>
      </c>
      <c r="N57" s="154">
        <f t="shared" si="17"/>
        <v>6000</v>
      </c>
      <c r="O57" s="154">
        <f t="shared" si="17"/>
        <v>6000</v>
      </c>
      <c r="P57" s="154">
        <f t="shared" si="17"/>
        <v>6000</v>
      </c>
      <c r="Q57" s="154">
        <f t="shared" si="18"/>
        <v>6000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7"/>
        <v>5250</v>
      </c>
      <c r="G58" s="154">
        <f t="shared" si="17"/>
        <v>5250</v>
      </c>
      <c r="H58" s="154">
        <f t="shared" si="17"/>
        <v>5250</v>
      </c>
      <c r="I58" s="154">
        <f t="shared" si="17"/>
        <v>5250</v>
      </c>
      <c r="J58" s="154">
        <f t="shared" si="17"/>
        <v>5250</v>
      </c>
      <c r="K58" s="154">
        <f t="shared" si="17"/>
        <v>5250</v>
      </c>
      <c r="L58" s="154">
        <f t="shared" si="17"/>
        <v>5250</v>
      </c>
      <c r="M58" s="154">
        <f t="shared" si="17"/>
        <v>5250</v>
      </c>
      <c r="N58" s="154">
        <f t="shared" si="17"/>
        <v>5250</v>
      </c>
      <c r="O58" s="154">
        <f t="shared" si="17"/>
        <v>5250</v>
      </c>
      <c r="P58" s="154">
        <f t="shared" si="17"/>
        <v>5250</v>
      </c>
      <c r="Q58" s="154">
        <f t="shared" si="18"/>
        <v>5250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156000</v>
      </c>
      <c r="E59" s="154" t="s">
        <v>744</v>
      </c>
      <c r="F59" s="154">
        <f t="shared" si="17"/>
        <v>13000</v>
      </c>
      <c r="G59" s="154">
        <f t="shared" si="17"/>
        <v>13000</v>
      </c>
      <c r="H59" s="154">
        <f t="shared" si="17"/>
        <v>13000</v>
      </c>
      <c r="I59" s="154">
        <f t="shared" si="17"/>
        <v>13000</v>
      </c>
      <c r="J59" s="154">
        <f t="shared" si="17"/>
        <v>13000</v>
      </c>
      <c r="K59" s="154">
        <f t="shared" si="17"/>
        <v>13000</v>
      </c>
      <c r="L59" s="154">
        <f t="shared" si="17"/>
        <v>13000</v>
      </c>
      <c r="M59" s="154">
        <f t="shared" si="17"/>
        <v>13000</v>
      </c>
      <c r="N59" s="154">
        <f t="shared" si="17"/>
        <v>13000</v>
      </c>
      <c r="O59" s="154">
        <f t="shared" si="17"/>
        <v>13000</v>
      </c>
      <c r="P59" s="154">
        <f t="shared" si="17"/>
        <v>13000</v>
      </c>
      <c r="Q59" s="154">
        <f t="shared" si="18"/>
        <v>13000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13395000</v>
      </c>
      <c r="E62" s="154" t="s">
        <v>205</v>
      </c>
      <c r="F62" s="154"/>
      <c r="G62" s="154"/>
      <c r="H62" s="154"/>
      <c r="I62" s="154">
        <f>ROUND($D62/5,-3)</f>
        <v>2679000</v>
      </c>
      <c r="J62" s="154"/>
      <c r="K62" s="154"/>
      <c r="L62" s="154"/>
      <c r="M62" s="154"/>
      <c r="N62" s="154">
        <f>D62-I62</f>
        <v>10716000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13292000</v>
      </c>
      <c r="E63" s="154" t="s">
        <v>203</v>
      </c>
      <c r="F63" s="154">
        <f>D63</f>
        <v>13292000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9677000</v>
      </c>
      <c r="E64" s="249" t="s">
        <v>210</v>
      </c>
      <c r="F64" s="154">
        <f>ROUND($D64/12*3,-3)</f>
        <v>2419000</v>
      </c>
      <c r="G64" s="154">
        <f>ROUND($D64/12,-3)</f>
        <v>806000</v>
      </c>
      <c r="H64" s="154">
        <f t="shared" ref="H64:N66" si="19">ROUND($D64/12,-3)</f>
        <v>806000</v>
      </c>
      <c r="I64" s="154">
        <f t="shared" si="19"/>
        <v>806000</v>
      </c>
      <c r="J64" s="154">
        <f t="shared" si="19"/>
        <v>806000</v>
      </c>
      <c r="K64" s="154">
        <f t="shared" si="19"/>
        <v>806000</v>
      </c>
      <c r="L64" s="154">
        <f t="shared" si="19"/>
        <v>806000</v>
      </c>
      <c r="M64" s="154">
        <f t="shared" si="19"/>
        <v>806000</v>
      </c>
      <c r="N64" s="154">
        <f t="shared" si="19"/>
        <v>806000</v>
      </c>
      <c r="O64" s="154">
        <f>D64-SUM(F64:N64)</f>
        <v>810000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3150000</v>
      </c>
      <c r="E65" s="249" t="s">
        <v>210</v>
      </c>
      <c r="F65" s="154">
        <f>ROUND($D65/12*3,-3)</f>
        <v>788000</v>
      </c>
      <c r="G65" s="154">
        <f>ROUND($D65/12,-3)</f>
        <v>263000</v>
      </c>
      <c r="H65" s="154">
        <f t="shared" si="19"/>
        <v>263000</v>
      </c>
      <c r="I65" s="154">
        <f t="shared" si="19"/>
        <v>263000</v>
      </c>
      <c r="J65" s="154">
        <f t="shared" si="19"/>
        <v>263000</v>
      </c>
      <c r="K65" s="154">
        <f t="shared" si="19"/>
        <v>263000</v>
      </c>
      <c r="L65" s="154">
        <f t="shared" si="19"/>
        <v>263000</v>
      </c>
      <c r="M65" s="154">
        <f t="shared" si="19"/>
        <v>263000</v>
      </c>
      <c r="N65" s="154">
        <f t="shared" si="19"/>
        <v>263000</v>
      </c>
      <c r="O65" s="154">
        <f>D65-SUM(F65:N65)</f>
        <v>258000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6519000</v>
      </c>
      <c r="E66" s="249" t="s">
        <v>210</v>
      </c>
      <c r="F66" s="154">
        <f>ROUND($D66/12*3,-3)</f>
        <v>1630000</v>
      </c>
      <c r="G66" s="154">
        <f>ROUND($D66/12,-3)</f>
        <v>543000</v>
      </c>
      <c r="H66" s="154">
        <f t="shared" si="19"/>
        <v>543000</v>
      </c>
      <c r="I66" s="154">
        <f t="shared" si="19"/>
        <v>543000</v>
      </c>
      <c r="J66" s="154">
        <f t="shared" si="19"/>
        <v>543000</v>
      </c>
      <c r="K66" s="154">
        <f t="shared" si="19"/>
        <v>543000</v>
      </c>
      <c r="L66" s="154">
        <f t="shared" si="19"/>
        <v>543000</v>
      </c>
      <c r="M66" s="154">
        <f t="shared" si="19"/>
        <v>543000</v>
      </c>
      <c r="N66" s="154">
        <f t="shared" si="19"/>
        <v>543000</v>
      </c>
      <c r="O66" s="154">
        <f>D66-SUM(F66:N66)</f>
        <v>545000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175000</v>
      </c>
      <c r="E67" s="154" t="s">
        <v>204</v>
      </c>
      <c r="F67" s="154"/>
      <c r="G67" s="154"/>
      <c r="H67" s="154">
        <f>D67</f>
        <v>175000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838000</v>
      </c>
      <c r="E68" s="154" t="s">
        <v>203</v>
      </c>
      <c r="F68" s="154">
        <f>D68</f>
        <v>838000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163717000</v>
      </c>
      <c r="E71" s="242"/>
      <c r="F71" s="242">
        <f>ROUND(SUM(F50:F69),-3)</f>
        <v>47942000</v>
      </c>
      <c r="G71" s="242">
        <f t="shared" ref="G71:P71" si="20">ROUND(SUM(G50:G69),-3)</f>
        <v>11334000</v>
      </c>
      <c r="H71" s="242">
        <f t="shared" si="20"/>
        <v>11509000</v>
      </c>
      <c r="I71" s="242">
        <f t="shared" si="20"/>
        <v>14013000</v>
      </c>
      <c r="J71" s="242">
        <f t="shared" si="20"/>
        <v>11334000</v>
      </c>
      <c r="K71" s="242">
        <f t="shared" si="20"/>
        <v>11334000</v>
      </c>
      <c r="L71" s="242">
        <f t="shared" si="20"/>
        <v>11334000</v>
      </c>
      <c r="M71" s="242">
        <f t="shared" si="20"/>
        <v>11334000</v>
      </c>
      <c r="N71" s="242">
        <f t="shared" si="20"/>
        <v>22050000</v>
      </c>
      <c r="O71" s="242">
        <f t="shared" si="20"/>
        <v>11337000</v>
      </c>
      <c r="P71" s="242">
        <f t="shared" si="20"/>
        <v>96000</v>
      </c>
      <c r="Q71" s="242">
        <f>D71-SUM(F71:P71)</f>
        <v>100000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270000</v>
      </c>
      <c r="E72" s="154" t="s">
        <v>203</v>
      </c>
      <c r="F72" s="154">
        <f>D72</f>
        <v>270000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39103000</v>
      </c>
      <c r="E73" s="249" t="s">
        <v>210</v>
      </c>
      <c r="F73" s="154">
        <f>ROUND($D73/12*3,-3)</f>
        <v>9776000</v>
      </c>
      <c r="G73" s="154">
        <f>ROUND($D73/12,-3)</f>
        <v>3259000</v>
      </c>
      <c r="H73" s="154">
        <f t="shared" ref="H73:N76" si="21">ROUND($D73/12,-3)</f>
        <v>3259000</v>
      </c>
      <c r="I73" s="154">
        <f t="shared" si="21"/>
        <v>3259000</v>
      </c>
      <c r="J73" s="154">
        <f t="shared" si="21"/>
        <v>3259000</v>
      </c>
      <c r="K73" s="154">
        <f t="shared" si="21"/>
        <v>3259000</v>
      </c>
      <c r="L73" s="154">
        <f t="shared" si="21"/>
        <v>3259000</v>
      </c>
      <c r="M73" s="154">
        <f t="shared" si="21"/>
        <v>3259000</v>
      </c>
      <c r="N73" s="154">
        <f t="shared" si="21"/>
        <v>3259000</v>
      </c>
      <c r="O73" s="154">
        <f>D73-SUM(F73:N73)</f>
        <v>3255000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283000</v>
      </c>
      <c r="E75" s="249" t="s">
        <v>210</v>
      </c>
      <c r="F75" s="154">
        <f>ROUND($D75/12*3,-3)</f>
        <v>71000</v>
      </c>
      <c r="G75" s="154">
        <f>ROUND($D75/12,-3)</f>
        <v>24000</v>
      </c>
      <c r="H75" s="154">
        <f t="shared" si="21"/>
        <v>24000</v>
      </c>
      <c r="I75" s="154">
        <f t="shared" si="21"/>
        <v>24000</v>
      </c>
      <c r="J75" s="154">
        <f t="shared" si="21"/>
        <v>24000</v>
      </c>
      <c r="K75" s="154">
        <f t="shared" si="21"/>
        <v>24000</v>
      </c>
      <c r="L75" s="154">
        <f t="shared" si="21"/>
        <v>24000</v>
      </c>
      <c r="M75" s="154">
        <f t="shared" si="21"/>
        <v>24000</v>
      </c>
      <c r="N75" s="154">
        <f t="shared" si="21"/>
        <v>24000</v>
      </c>
      <c r="O75" s="154">
        <f>D75-SUM(F75:N75)</f>
        <v>20000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2697000</v>
      </c>
      <c r="E76" s="249" t="s">
        <v>210</v>
      </c>
      <c r="F76" s="154">
        <f>ROUND($D76/12*3,-3)</f>
        <v>674000</v>
      </c>
      <c r="G76" s="154">
        <f>ROUND($D76/12,-3)</f>
        <v>225000</v>
      </c>
      <c r="H76" s="154">
        <f t="shared" si="21"/>
        <v>225000</v>
      </c>
      <c r="I76" s="154">
        <f t="shared" si="21"/>
        <v>225000</v>
      </c>
      <c r="J76" s="154">
        <f t="shared" si="21"/>
        <v>225000</v>
      </c>
      <c r="K76" s="154">
        <f t="shared" si="21"/>
        <v>225000</v>
      </c>
      <c r="L76" s="154">
        <f t="shared" si="21"/>
        <v>225000</v>
      </c>
      <c r="M76" s="154">
        <f t="shared" si="21"/>
        <v>225000</v>
      </c>
      <c r="N76" s="154">
        <f t="shared" si="21"/>
        <v>225000</v>
      </c>
      <c r="O76" s="154">
        <f>D76-SUM(F76:N76)</f>
        <v>223000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42353000</v>
      </c>
      <c r="E77" s="242"/>
      <c r="F77" s="242">
        <f>ROUND(SUM(F72:F76),-3)</f>
        <v>10791000</v>
      </c>
      <c r="G77" s="242">
        <f t="shared" ref="G77:N77" si="22">ROUND(SUM(G72:G76),-3)</f>
        <v>3508000</v>
      </c>
      <c r="H77" s="242">
        <f t="shared" si="22"/>
        <v>3508000</v>
      </c>
      <c r="I77" s="242">
        <f t="shared" si="22"/>
        <v>3508000</v>
      </c>
      <c r="J77" s="242">
        <f t="shared" si="22"/>
        <v>3508000</v>
      </c>
      <c r="K77" s="242">
        <f t="shared" si="22"/>
        <v>3508000</v>
      </c>
      <c r="L77" s="242">
        <f t="shared" si="22"/>
        <v>3508000</v>
      </c>
      <c r="M77" s="242">
        <f t="shared" si="22"/>
        <v>3508000</v>
      </c>
      <c r="N77" s="242">
        <f t="shared" si="22"/>
        <v>3508000</v>
      </c>
      <c r="O77" s="242">
        <f>D77-SUM(F77:N77)</f>
        <v>3498000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206070000</v>
      </c>
      <c r="E78" s="242"/>
      <c r="F78" s="242">
        <f>F77+F71</f>
        <v>58733000</v>
      </c>
      <c r="G78" s="242">
        <f t="shared" ref="G78:R78" si="24">G77+G71</f>
        <v>14842000</v>
      </c>
      <c r="H78" s="242">
        <f t="shared" si="24"/>
        <v>15017000</v>
      </c>
      <c r="I78" s="242">
        <f t="shared" si="24"/>
        <v>17521000</v>
      </c>
      <c r="J78" s="242">
        <f t="shared" si="24"/>
        <v>14842000</v>
      </c>
      <c r="K78" s="242">
        <f t="shared" si="24"/>
        <v>14842000</v>
      </c>
      <c r="L78" s="242">
        <f t="shared" si="24"/>
        <v>14842000</v>
      </c>
      <c r="M78" s="242">
        <f t="shared" si="24"/>
        <v>14842000</v>
      </c>
      <c r="N78" s="242">
        <f t="shared" si="24"/>
        <v>25558000</v>
      </c>
      <c r="O78" s="242">
        <f t="shared" si="24"/>
        <v>14835000</v>
      </c>
      <c r="P78" s="242">
        <f t="shared" si="24"/>
        <v>96000</v>
      </c>
      <c r="Q78" s="242">
        <f t="shared" si="24"/>
        <v>100000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210757000</v>
      </c>
      <c r="E87" s="154"/>
      <c r="F87" s="154">
        <f>F88+F89+F90+F91</f>
        <v>59553000</v>
      </c>
      <c r="G87" s="154">
        <f t="shared" ref="G87:Q87" si="26">G88+G89+G90+G91</f>
        <v>15146000</v>
      </c>
      <c r="H87" s="154">
        <f t="shared" si="26"/>
        <v>15321000</v>
      </c>
      <c r="I87" s="154">
        <f t="shared" si="26"/>
        <v>17825000</v>
      </c>
      <c r="J87" s="154">
        <f t="shared" si="26"/>
        <v>15146000</v>
      </c>
      <c r="K87" s="154">
        <f t="shared" si="26"/>
        <v>15154000</v>
      </c>
      <c r="L87" s="154">
        <f t="shared" si="26"/>
        <v>15654000</v>
      </c>
      <c r="M87" s="154">
        <f t="shared" si="26"/>
        <v>15146000</v>
      </c>
      <c r="N87" s="154">
        <f t="shared" si="26"/>
        <v>25870000</v>
      </c>
      <c r="O87" s="154">
        <f t="shared" si="26"/>
        <v>15139000</v>
      </c>
      <c r="P87" s="154">
        <f t="shared" si="26"/>
        <v>400000</v>
      </c>
      <c r="Q87" s="154">
        <f t="shared" si="26"/>
        <v>403000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791000</v>
      </c>
      <c r="E88" s="242" t="s">
        <v>201</v>
      </c>
      <c r="F88" s="242">
        <f>ROUND($D88/2,-3)</f>
        <v>396000</v>
      </c>
      <c r="G88" s="242"/>
      <c r="H88" s="242"/>
      <c r="I88" s="242"/>
      <c r="J88" s="242"/>
      <c r="K88" s="242"/>
      <c r="L88" s="242">
        <f>D88-F88</f>
        <v>395000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26000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13000</v>
      </c>
      <c r="M90" s="242"/>
      <c r="N90" s="242"/>
      <c r="O90" s="242"/>
      <c r="P90" s="242"/>
      <c r="Q90" s="242">
        <f>ROUND($D90/2,-3)</f>
        <v>13000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209940000</v>
      </c>
      <c r="E91" s="242"/>
      <c r="F91" s="242">
        <f>F92+F93+F94+F95</f>
        <v>59157000</v>
      </c>
      <c r="G91" s="242">
        <f t="shared" ref="G91:Q91" si="28">G92+G93+G94+G95</f>
        <v>15146000</v>
      </c>
      <c r="H91" s="242">
        <f t="shared" si="28"/>
        <v>15321000</v>
      </c>
      <c r="I91" s="242">
        <f t="shared" si="28"/>
        <v>17825000</v>
      </c>
      <c r="J91" s="242">
        <f t="shared" si="28"/>
        <v>15146000</v>
      </c>
      <c r="K91" s="242">
        <f t="shared" si="28"/>
        <v>15154000</v>
      </c>
      <c r="L91" s="242">
        <f t="shared" si="28"/>
        <v>15246000</v>
      </c>
      <c r="M91" s="242">
        <f t="shared" si="28"/>
        <v>15146000</v>
      </c>
      <c r="N91" s="242">
        <f t="shared" si="28"/>
        <v>25870000</v>
      </c>
      <c r="O91" s="242">
        <f t="shared" si="28"/>
        <v>15139000</v>
      </c>
      <c r="P91" s="242">
        <f t="shared" si="28"/>
        <v>400000</v>
      </c>
      <c r="Q91" s="242">
        <f t="shared" si="28"/>
        <v>390000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7929000</v>
      </c>
      <c r="E92" s="252" t="s">
        <v>681</v>
      </c>
      <c r="F92" s="154">
        <f>ROUND($D92/12*4,-3)</f>
        <v>2643000</v>
      </c>
      <c r="G92" s="154"/>
      <c r="H92" s="154">
        <f>ROUND($D92/12*2,-3)</f>
        <v>1322000</v>
      </c>
      <c r="I92" s="154"/>
      <c r="J92" s="154">
        <f>ROUND($D92/12*2,-3)</f>
        <v>1322000</v>
      </c>
      <c r="K92" s="154"/>
      <c r="L92" s="154">
        <f>ROUND($D92/12*2,-3)</f>
        <v>1322000</v>
      </c>
      <c r="M92" s="154"/>
      <c r="N92" s="154">
        <f>D92-SUM(F92:M92)</f>
        <v>1320000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858000</v>
      </c>
      <c r="E93" s="243" t="s">
        <v>403</v>
      </c>
      <c r="F93" s="154">
        <f>ROUND($D93/12,-3)</f>
        <v>72000</v>
      </c>
      <c r="G93" s="154">
        <f t="shared" ref="G93:P93" si="29">ROUND($D93/12,-3)</f>
        <v>72000</v>
      </c>
      <c r="H93" s="154">
        <f t="shared" si="29"/>
        <v>72000</v>
      </c>
      <c r="I93" s="154">
        <f t="shared" si="29"/>
        <v>72000</v>
      </c>
      <c r="J93" s="154">
        <f t="shared" si="29"/>
        <v>72000</v>
      </c>
      <c r="K93" s="154">
        <f t="shared" si="29"/>
        <v>72000</v>
      </c>
      <c r="L93" s="154">
        <f t="shared" si="29"/>
        <v>72000</v>
      </c>
      <c r="M93" s="154">
        <f t="shared" si="29"/>
        <v>72000</v>
      </c>
      <c r="N93" s="154">
        <f t="shared" si="29"/>
        <v>72000</v>
      </c>
      <c r="O93" s="154">
        <f t="shared" si="29"/>
        <v>72000</v>
      </c>
      <c r="P93" s="154">
        <f t="shared" si="29"/>
        <v>72000</v>
      </c>
      <c r="Q93" s="154">
        <f>D93-SUM(F93:P93)</f>
        <v>66000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2366000</v>
      </c>
      <c r="E94" s="244" t="s">
        <v>405</v>
      </c>
      <c r="F94" s="154"/>
      <c r="G94" s="154"/>
      <c r="H94" s="154">
        <f>ROUND($D94/2,-3)</f>
        <v>1183000</v>
      </c>
      <c r="I94" s="154"/>
      <c r="J94" s="154"/>
      <c r="K94" s="154"/>
      <c r="L94" s="154"/>
      <c r="M94" s="154"/>
      <c r="N94" s="154"/>
      <c r="O94" s="154">
        <f>D94-H94</f>
        <v>1183000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198787000</v>
      </c>
      <c r="E95" s="154"/>
      <c r="F95" s="154">
        <f>F2+F86-F88-F89-F90-F92-F93-F94</f>
        <v>56442000</v>
      </c>
      <c r="G95" s="154">
        <f t="shared" ref="G95:Q95" si="30">G2-G88-G89-G90-G92-G93-G94</f>
        <v>15074000</v>
      </c>
      <c r="H95" s="154">
        <f t="shared" si="30"/>
        <v>12744000</v>
      </c>
      <c r="I95" s="154">
        <f t="shared" si="30"/>
        <v>17753000</v>
      </c>
      <c r="J95" s="154">
        <f t="shared" si="30"/>
        <v>13752000</v>
      </c>
      <c r="K95" s="154">
        <f t="shared" si="30"/>
        <v>15082000</v>
      </c>
      <c r="L95" s="154">
        <f t="shared" si="30"/>
        <v>13852000</v>
      </c>
      <c r="M95" s="154">
        <f t="shared" si="30"/>
        <v>15074000</v>
      </c>
      <c r="N95" s="154">
        <f t="shared" si="30"/>
        <v>24478000</v>
      </c>
      <c r="O95" s="154">
        <f t="shared" si="30"/>
        <v>13884000</v>
      </c>
      <c r="P95" s="154">
        <f t="shared" si="30"/>
        <v>328000</v>
      </c>
      <c r="Q95" s="154">
        <f t="shared" si="30"/>
        <v>324000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840000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1200000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5089000</v>
      </c>
    </row>
    <row r="102" spans="2:17" ht="33">
      <c r="B102" s="197" t="s">
        <v>414</v>
      </c>
      <c r="D102" s="52">
        <f>HLOOKUP(D1,縣庫撥款收入明細表!H:DD,16,FALSE)</f>
        <v>780000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2366000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78000</v>
      </c>
    </row>
    <row r="107" spans="2:17" ht="33">
      <c r="B107" s="203" t="s">
        <v>418</v>
      </c>
      <c r="D107" s="52">
        <f>HLOOKUP(D1,縣庫撥款收入明細表!H:DD,21,FALSE)</f>
        <v>198787000</v>
      </c>
    </row>
    <row r="108" spans="2:17" ht="16.5" customHeight="1"/>
    <row r="109" spans="2:17" ht="16.5" customHeight="1">
      <c r="B109" s="4" t="s">
        <v>951</v>
      </c>
      <c r="D109" s="52">
        <f>D91-D77</f>
        <v>167587000</v>
      </c>
      <c r="F109" s="52">
        <f>F91-F77</f>
        <v>48366000</v>
      </c>
      <c r="G109" s="52">
        <f t="shared" ref="G109:Q109" si="31">G91-G77</f>
        <v>11638000</v>
      </c>
      <c r="H109" s="52">
        <f t="shared" si="31"/>
        <v>11813000</v>
      </c>
      <c r="I109" s="52">
        <f t="shared" si="31"/>
        <v>14317000</v>
      </c>
      <c r="J109" s="52">
        <f t="shared" si="31"/>
        <v>11638000</v>
      </c>
      <c r="K109" s="52">
        <f t="shared" si="31"/>
        <v>11646000</v>
      </c>
      <c r="L109" s="52">
        <f t="shared" si="31"/>
        <v>11738000</v>
      </c>
      <c r="M109" s="52">
        <f t="shared" si="31"/>
        <v>11638000</v>
      </c>
      <c r="N109" s="52">
        <f t="shared" si="31"/>
        <v>22362000</v>
      </c>
      <c r="O109" s="52">
        <f t="shared" si="31"/>
        <v>11641000</v>
      </c>
      <c r="P109" s="52">
        <f t="shared" si="31"/>
        <v>400000</v>
      </c>
      <c r="Q109" s="52">
        <f t="shared" si="31"/>
        <v>390000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113"/>
  <sheetViews>
    <sheetView topLeftCell="A106" workbookViewId="0">
      <selection activeCell="S39" sqref="S3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603</v>
      </c>
      <c r="D1" s="246" t="str">
        <f>VLOOKUP(C1,學校編號!A:B,2,FALSE)</f>
        <v>603明廉國小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88737000</v>
      </c>
      <c r="E2" s="154"/>
      <c r="F2" s="154">
        <f t="shared" ref="F2:Q2" si="0">F49+F71+F77+F83</f>
        <v>24822000</v>
      </c>
      <c r="G2" s="154">
        <f t="shared" si="0"/>
        <v>6477000</v>
      </c>
      <c r="H2" s="154">
        <f t="shared" si="0"/>
        <v>6528000</v>
      </c>
      <c r="I2" s="154">
        <f t="shared" si="0"/>
        <v>7531000</v>
      </c>
      <c r="J2" s="154">
        <f t="shared" si="0"/>
        <v>6481000</v>
      </c>
      <c r="K2" s="154">
        <f t="shared" si="0"/>
        <v>6486000</v>
      </c>
      <c r="L2" s="154">
        <f t="shared" si="0"/>
        <v>6534000</v>
      </c>
      <c r="M2" s="154">
        <f t="shared" si="0"/>
        <v>6443000</v>
      </c>
      <c r="N2" s="154">
        <f t="shared" si="0"/>
        <v>10732000</v>
      </c>
      <c r="O2" s="154">
        <f t="shared" si="0"/>
        <v>6473000</v>
      </c>
      <c r="P2" s="154">
        <f t="shared" si="0"/>
        <v>129000</v>
      </c>
      <c r="Q2" s="154">
        <f t="shared" si="0"/>
        <v>101000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391000</v>
      </c>
      <c r="E3" s="154" t="s">
        <v>1060</v>
      </c>
      <c r="F3" s="154">
        <v>32000</v>
      </c>
      <c r="G3" s="154">
        <v>32000</v>
      </c>
      <c r="H3" s="154">
        <v>32000</v>
      </c>
      <c r="I3" s="154">
        <v>32000</v>
      </c>
      <c r="J3" s="154">
        <v>32000</v>
      </c>
      <c r="K3" s="154">
        <v>32000</v>
      </c>
      <c r="L3" s="154">
        <v>35000</v>
      </c>
      <c r="M3" s="154">
        <v>35000</v>
      </c>
      <c r="N3" s="154">
        <v>35000</v>
      </c>
      <c r="O3" s="154">
        <v>35000</v>
      </c>
      <c r="P3" s="154">
        <v>32000</v>
      </c>
      <c r="Q3" s="154">
        <v>27000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168000</v>
      </c>
      <c r="E4" s="154" t="s">
        <v>1060</v>
      </c>
      <c r="F4" s="154">
        <v>14000</v>
      </c>
      <c r="G4" s="154">
        <v>14000</v>
      </c>
      <c r="H4" s="154">
        <v>14000</v>
      </c>
      <c r="I4" s="154">
        <v>14000</v>
      </c>
      <c r="J4" s="154">
        <v>14000</v>
      </c>
      <c r="K4" s="154">
        <v>14000</v>
      </c>
      <c r="L4" s="154">
        <v>14000</v>
      </c>
      <c r="M4" s="154">
        <v>14000</v>
      </c>
      <c r="N4" s="154">
        <v>14000</v>
      </c>
      <c r="O4" s="154">
        <v>14000</v>
      </c>
      <c r="P4" s="154">
        <v>14000</v>
      </c>
      <c r="Q4" s="154">
        <v>14000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76000</v>
      </c>
      <c r="E7" s="154" t="s">
        <v>1060</v>
      </c>
      <c r="F7" s="154">
        <v>8717</v>
      </c>
      <c r="G7" s="154">
        <v>6167</v>
      </c>
      <c r="H7" s="154">
        <v>6717</v>
      </c>
      <c r="I7" s="154">
        <v>6167</v>
      </c>
      <c r="J7" s="154">
        <v>6717</v>
      </c>
      <c r="K7" s="154">
        <v>6167</v>
      </c>
      <c r="L7" s="154">
        <v>6717</v>
      </c>
      <c r="M7" s="154">
        <v>6717</v>
      </c>
      <c r="N7" s="154">
        <v>6167</v>
      </c>
      <c r="O7" s="154">
        <v>6717</v>
      </c>
      <c r="P7" s="154">
        <v>6167</v>
      </c>
      <c r="Q7" s="154">
        <v>2863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60000</v>
      </c>
      <c r="E8" s="154" t="s">
        <v>1060</v>
      </c>
      <c r="F8" s="154">
        <v>5000</v>
      </c>
      <c r="G8" s="154">
        <v>5000</v>
      </c>
      <c r="H8" s="154">
        <v>5000</v>
      </c>
      <c r="I8" s="154">
        <v>5000</v>
      </c>
      <c r="J8" s="154">
        <v>5000</v>
      </c>
      <c r="K8" s="154">
        <v>5000</v>
      </c>
      <c r="L8" s="154">
        <v>5000</v>
      </c>
      <c r="M8" s="154">
        <v>5000</v>
      </c>
      <c r="N8" s="154">
        <v>5000</v>
      </c>
      <c r="O8" s="154">
        <v>5000</v>
      </c>
      <c r="P8" s="154">
        <v>5000</v>
      </c>
      <c r="Q8" s="154">
        <v>5000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6000</v>
      </c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164000</v>
      </c>
      <c r="E13" s="154" t="s">
        <v>1060</v>
      </c>
      <c r="F13" s="154">
        <v>13950</v>
      </c>
      <c r="G13" s="154">
        <v>13500</v>
      </c>
      <c r="H13" s="154">
        <v>13950</v>
      </c>
      <c r="I13" s="154">
        <v>13500</v>
      </c>
      <c r="J13" s="154">
        <v>13950</v>
      </c>
      <c r="K13" s="154">
        <v>13500</v>
      </c>
      <c r="L13" s="154">
        <v>13950</v>
      </c>
      <c r="M13" s="154">
        <v>13950</v>
      </c>
      <c r="N13" s="154">
        <v>13500</v>
      </c>
      <c r="O13" s="154">
        <v>13950</v>
      </c>
      <c r="P13" s="154">
        <v>13500</v>
      </c>
      <c r="Q13" s="154">
        <v>12800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96000</v>
      </c>
      <c r="E15" s="154" t="s">
        <v>745</v>
      </c>
      <c r="F15" s="154">
        <v>48000</v>
      </c>
      <c r="G15" s="154"/>
      <c r="H15" s="154"/>
      <c r="I15" s="154"/>
      <c r="J15" s="154"/>
      <c r="K15" s="154"/>
      <c r="L15" s="154">
        <v>48000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64000</v>
      </c>
      <c r="E17" s="154" t="s">
        <v>1060</v>
      </c>
      <c r="F17" s="154">
        <v>5333</v>
      </c>
      <c r="G17" s="154">
        <v>5333</v>
      </c>
      <c r="H17" s="154">
        <v>5333</v>
      </c>
      <c r="I17" s="154">
        <v>5333</v>
      </c>
      <c r="J17" s="154">
        <v>5333</v>
      </c>
      <c r="K17" s="154">
        <v>5333</v>
      </c>
      <c r="L17" s="154">
        <v>5333</v>
      </c>
      <c r="M17" s="154">
        <v>5333</v>
      </c>
      <c r="N17" s="154">
        <v>5333</v>
      </c>
      <c r="O17" s="154">
        <v>5333</v>
      </c>
      <c r="P17" s="154">
        <v>5333</v>
      </c>
      <c r="Q17" s="154">
        <v>5337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65000</v>
      </c>
      <c r="E24" s="154" t="s">
        <v>745</v>
      </c>
      <c r="F24" s="154">
        <v>48000</v>
      </c>
      <c r="G24" s="154"/>
      <c r="H24" s="154"/>
      <c r="I24" s="154"/>
      <c r="J24" s="154"/>
      <c r="K24" s="154"/>
      <c r="L24" s="154">
        <v>17000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1090000</v>
      </c>
      <c r="E25" s="242"/>
      <c r="F25" s="242">
        <f>ROUND(SUM(F3:F24),-3)</f>
        <v>181000</v>
      </c>
      <c r="G25" s="242">
        <f t="shared" ref="G25:P25" si="2">ROUND(SUM(G3:G24),-3)</f>
        <v>76000</v>
      </c>
      <c r="H25" s="242">
        <f t="shared" si="2"/>
        <v>77000</v>
      </c>
      <c r="I25" s="242">
        <f t="shared" si="2"/>
        <v>76000</v>
      </c>
      <c r="J25" s="242">
        <f t="shared" si="2"/>
        <v>77000</v>
      </c>
      <c r="K25" s="242">
        <f t="shared" si="2"/>
        <v>76000</v>
      </c>
      <c r="L25" s="242">
        <f t="shared" si="2"/>
        <v>145000</v>
      </c>
      <c r="M25" s="242">
        <f t="shared" si="2"/>
        <v>80000</v>
      </c>
      <c r="N25" s="242">
        <f t="shared" si="2"/>
        <v>79000</v>
      </c>
      <c r="O25" s="242">
        <f t="shared" si="2"/>
        <v>80000</v>
      </c>
      <c r="P25" s="242">
        <f t="shared" si="2"/>
        <v>76000</v>
      </c>
      <c r="Q25" s="242">
        <f t="shared" ref="Q25" si="3">D25-SUM(F25:P25)</f>
        <v>67000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363000</v>
      </c>
      <c r="E28" s="154" t="s">
        <v>1060</v>
      </c>
      <c r="F28" s="154">
        <v>31000</v>
      </c>
      <c r="G28" s="154">
        <v>31000</v>
      </c>
      <c r="H28" s="154">
        <v>31000</v>
      </c>
      <c r="I28" s="154">
        <v>31000</v>
      </c>
      <c r="J28" s="154">
        <v>31000</v>
      </c>
      <c r="K28" s="154">
        <v>31000</v>
      </c>
      <c r="L28" s="154">
        <v>31000</v>
      </c>
      <c r="M28" s="154">
        <v>31000</v>
      </c>
      <c r="N28" s="154">
        <v>31000</v>
      </c>
      <c r="O28" s="154">
        <v>31000</v>
      </c>
      <c r="P28" s="154">
        <v>31000</v>
      </c>
      <c r="Q28" s="154">
        <v>22000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35000</v>
      </c>
      <c r="E30" s="154" t="s">
        <v>1060</v>
      </c>
      <c r="F30" s="154">
        <v>20000</v>
      </c>
      <c r="G30" s="154"/>
      <c r="H30" s="154"/>
      <c r="I30" s="154"/>
      <c r="J30" s="154"/>
      <c r="K30" s="154"/>
      <c r="L30" s="154"/>
      <c r="M30" s="154"/>
      <c r="N30" s="154">
        <v>15000</v>
      </c>
      <c r="O30" s="154"/>
      <c r="P30" s="154"/>
      <c r="Q30" s="154">
        <v>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97000</v>
      </c>
      <c r="E31" s="154" t="s">
        <v>1060</v>
      </c>
      <c r="F31" s="154">
        <v>12000</v>
      </c>
      <c r="G31" s="154">
        <v>6000</v>
      </c>
      <c r="H31" s="154">
        <v>10000</v>
      </c>
      <c r="I31" s="154">
        <v>10000</v>
      </c>
      <c r="J31" s="154">
        <v>20000</v>
      </c>
      <c r="K31" s="154">
        <v>20000</v>
      </c>
      <c r="L31" s="154"/>
      <c r="M31" s="154"/>
      <c r="N31" s="154">
        <v>10000</v>
      </c>
      <c r="O31" s="154">
        <v>9000</v>
      </c>
      <c r="P31" s="154"/>
      <c r="Q31" s="154">
        <v>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49000</v>
      </c>
      <c r="E32" s="154" t="s">
        <v>1060</v>
      </c>
      <c r="F32" s="154">
        <v>4000</v>
      </c>
      <c r="G32" s="154">
        <v>10000</v>
      </c>
      <c r="H32" s="154">
        <v>4000</v>
      </c>
      <c r="I32" s="154">
        <v>5000</v>
      </c>
      <c r="J32" s="154">
        <v>5000</v>
      </c>
      <c r="K32" s="154">
        <v>5000</v>
      </c>
      <c r="L32" s="154"/>
      <c r="M32" s="154"/>
      <c r="N32" s="154">
        <v>10000</v>
      </c>
      <c r="O32" s="154">
        <v>6000</v>
      </c>
      <c r="P32" s="154"/>
      <c r="Q32" s="154">
        <v>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24000</v>
      </c>
      <c r="E33" s="154" t="s">
        <v>1060</v>
      </c>
      <c r="F33" s="154">
        <v>2000</v>
      </c>
      <c r="G33" s="154">
        <v>4000</v>
      </c>
      <c r="H33" s="154">
        <v>4000</v>
      </c>
      <c r="I33" s="154">
        <v>2000</v>
      </c>
      <c r="J33" s="154"/>
      <c r="K33" s="154"/>
      <c r="L33" s="154"/>
      <c r="M33" s="154"/>
      <c r="N33" s="154">
        <v>4000</v>
      </c>
      <c r="O33" s="154">
        <v>4000</v>
      </c>
      <c r="P33" s="154">
        <v>4000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14000</v>
      </c>
      <c r="E34" s="154" t="s">
        <v>1060</v>
      </c>
      <c r="F34" s="154">
        <v>2000</v>
      </c>
      <c r="G34" s="154">
        <v>2000</v>
      </c>
      <c r="H34" s="154">
        <v>2000</v>
      </c>
      <c r="I34" s="154">
        <v>1000</v>
      </c>
      <c r="J34" s="154"/>
      <c r="K34" s="154"/>
      <c r="L34" s="154"/>
      <c r="M34" s="154"/>
      <c r="N34" s="154">
        <v>3000</v>
      </c>
      <c r="O34" s="154">
        <v>2000</v>
      </c>
      <c r="P34" s="154">
        <v>2000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20000</v>
      </c>
      <c r="E37" s="154" t="s">
        <v>745</v>
      </c>
      <c r="F37" s="154">
        <v>10000</v>
      </c>
      <c r="G37" s="154"/>
      <c r="H37" s="154"/>
      <c r="I37" s="154"/>
      <c r="J37" s="154"/>
      <c r="K37" s="154"/>
      <c r="L37" s="154">
        <v>10000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602000</v>
      </c>
      <c r="E38" s="242"/>
      <c r="F38" s="242">
        <f t="shared" ref="F38:P38" si="5">ROUND(SUM(F26:F37),-3)</f>
        <v>81000</v>
      </c>
      <c r="G38" s="242">
        <f t="shared" si="5"/>
        <v>53000</v>
      </c>
      <c r="H38" s="242">
        <f t="shared" si="5"/>
        <v>51000</v>
      </c>
      <c r="I38" s="242">
        <f t="shared" si="5"/>
        <v>49000</v>
      </c>
      <c r="J38" s="242">
        <f t="shared" si="5"/>
        <v>56000</v>
      </c>
      <c r="K38" s="242">
        <f t="shared" si="5"/>
        <v>56000</v>
      </c>
      <c r="L38" s="242">
        <f t="shared" si="5"/>
        <v>41000</v>
      </c>
      <c r="M38" s="242">
        <f t="shared" si="5"/>
        <v>31000</v>
      </c>
      <c r="N38" s="242">
        <f t="shared" si="5"/>
        <v>73000</v>
      </c>
      <c r="O38" s="242">
        <f t="shared" si="5"/>
        <v>52000</v>
      </c>
      <c r="P38" s="242">
        <f t="shared" si="5"/>
        <v>37000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1710000</v>
      </c>
      <c r="E49" s="154"/>
      <c r="F49" s="250">
        <f t="shared" ref="F49:Q49" si="10">F25+F38+F46+F48</f>
        <v>268000</v>
      </c>
      <c r="G49" s="250">
        <f t="shared" si="10"/>
        <v>129000</v>
      </c>
      <c r="H49" s="250">
        <f t="shared" si="10"/>
        <v>128000</v>
      </c>
      <c r="I49" s="250">
        <f t="shared" si="10"/>
        <v>125000</v>
      </c>
      <c r="J49" s="250">
        <f t="shared" si="10"/>
        <v>133000</v>
      </c>
      <c r="K49" s="250">
        <f t="shared" si="10"/>
        <v>138000</v>
      </c>
      <c r="L49" s="250">
        <f t="shared" si="10"/>
        <v>186000</v>
      </c>
      <c r="M49" s="250">
        <f t="shared" si="10"/>
        <v>111000</v>
      </c>
      <c r="N49" s="250">
        <f t="shared" si="10"/>
        <v>158000</v>
      </c>
      <c r="O49" s="250">
        <f t="shared" si="10"/>
        <v>132000</v>
      </c>
      <c r="P49" s="250">
        <f t="shared" si="10"/>
        <v>113000</v>
      </c>
      <c r="Q49" s="250">
        <f t="shared" si="10"/>
        <v>89000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40698000</v>
      </c>
      <c r="E50" s="249" t="s">
        <v>1064</v>
      </c>
      <c r="F50" s="154">
        <v>10175000</v>
      </c>
      <c r="G50" s="154">
        <v>3392000</v>
      </c>
      <c r="H50" s="154">
        <v>3392000</v>
      </c>
      <c r="I50" s="154">
        <v>3392000</v>
      </c>
      <c r="J50" s="154">
        <v>3392000</v>
      </c>
      <c r="K50" s="154">
        <v>3392000</v>
      </c>
      <c r="L50" s="154">
        <v>3392000</v>
      </c>
      <c r="M50" s="154">
        <v>3392000</v>
      </c>
      <c r="N50" s="154">
        <v>3392000</v>
      </c>
      <c r="O50" s="154">
        <v>3387000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781000</v>
      </c>
      <c r="E51" s="249" t="s">
        <v>1064</v>
      </c>
      <c r="F51" s="154">
        <v>195000</v>
      </c>
      <c r="G51" s="154">
        <v>65000</v>
      </c>
      <c r="H51" s="154">
        <v>65000</v>
      </c>
      <c r="I51" s="154">
        <v>65000</v>
      </c>
      <c r="J51" s="154">
        <v>65000</v>
      </c>
      <c r="K51" s="154">
        <v>65000</v>
      </c>
      <c r="L51" s="154">
        <v>65000</v>
      </c>
      <c r="M51" s="154">
        <v>65000</v>
      </c>
      <c r="N51" s="154">
        <v>65000</v>
      </c>
      <c r="O51" s="154"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4246000</v>
      </c>
      <c r="E52" s="249" t="s">
        <v>1064</v>
      </c>
      <c r="F52" s="154">
        <v>1062000</v>
      </c>
      <c r="G52" s="154">
        <v>354000</v>
      </c>
      <c r="H52" s="154">
        <v>354000</v>
      </c>
      <c r="I52" s="154">
        <v>354000</v>
      </c>
      <c r="J52" s="154">
        <v>354000</v>
      </c>
      <c r="K52" s="154">
        <v>354000</v>
      </c>
      <c r="L52" s="154">
        <v>354000</v>
      </c>
      <c r="M52" s="154">
        <v>354000</v>
      </c>
      <c r="N52" s="154">
        <v>354000</v>
      </c>
      <c r="O52" s="154">
        <v>352000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558000</v>
      </c>
      <c r="E53" s="249" t="s">
        <v>1064</v>
      </c>
      <c r="F53" s="154">
        <v>140000</v>
      </c>
      <c r="G53" s="154">
        <v>47000</v>
      </c>
      <c r="H53" s="154">
        <v>47000</v>
      </c>
      <c r="I53" s="154">
        <v>47000</v>
      </c>
      <c r="J53" s="154">
        <v>47000</v>
      </c>
      <c r="K53" s="154">
        <v>47000</v>
      </c>
      <c r="L53" s="154">
        <v>47000</v>
      </c>
      <c r="M53" s="154">
        <v>47000</v>
      </c>
      <c r="N53" s="154">
        <v>47000</v>
      </c>
      <c r="O53" s="154">
        <v>42000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166000</v>
      </c>
      <c r="E55" s="154" t="s">
        <v>1060</v>
      </c>
      <c r="F55" s="154">
        <v>16000</v>
      </c>
      <c r="G55" s="154">
        <v>16000</v>
      </c>
      <c r="H55" s="154">
        <v>16000</v>
      </c>
      <c r="I55" s="154">
        <v>16000</v>
      </c>
      <c r="J55" s="154">
        <v>16000</v>
      </c>
      <c r="K55" s="154">
        <v>16000</v>
      </c>
      <c r="L55" s="154">
        <v>16000</v>
      </c>
      <c r="M55" s="154"/>
      <c r="N55" s="154">
        <v>10000</v>
      </c>
      <c r="O55" s="154">
        <v>16000</v>
      </c>
      <c r="P55" s="154">
        <v>16000</v>
      </c>
      <c r="Q55" s="154">
        <v>12000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5290000</v>
      </c>
      <c r="E62" s="154" t="s">
        <v>1065</v>
      </c>
      <c r="F62" s="154"/>
      <c r="G62" s="154"/>
      <c r="H62" s="154"/>
      <c r="I62" s="154">
        <v>1058000</v>
      </c>
      <c r="J62" s="154"/>
      <c r="K62" s="154"/>
      <c r="L62" s="154"/>
      <c r="M62" s="154"/>
      <c r="N62" s="154">
        <v>4232000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5031000</v>
      </c>
      <c r="E63" s="154" t="s">
        <v>1066</v>
      </c>
      <c r="F63" s="154">
        <v>5031000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3636000</v>
      </c>
      <c r="E64" s="249" t="s">
        <v>1064</v>
      </c>
      <c r="F64" s="154">
        <v>909000</v>
      </c>
      <c r="G64" s="154">
        <v>303000</v>
      </c>
      <c r="H64" s="154">
        <v>303000</v>
      </c>
      <c r="I64" s="154">
        <v>303000</v>
      </c>
      <c r="J64" s="154">
        <v>303000</v>
      </c>
      <c r="K64" s="154">
        <v>303000</v>
      </c>
      <c r="L64" s="154">
        <v>303000</v>
      </c>
      <c r="M64" s="154">
        <v>303000</v>
      </c>
      <c r="N64" s="154">
        <v>303000</v>
      </c>
      <c r="O64" s="154">
        <v>303000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1192000</v>
      </c>
      <c r="E65" s="249" t="s">
        <v>1064</v>
      </c>
      <c r="F65" s="154">
        <v>298000</v>
      </c>
      <c r="G65" s="154">
        <v>99000</v>
      </c>
      <c r="H65" s="154">
        <v>99000</v>
      </c>
      <c r="I65" s="154">
        <v>99000</v>
      </c>
      <c r="J65" s="154">
        <v>99000</v>
      </c>
      <c r="K65" s="154">
        <v>99000</v>
      </c>
      <c r="L65" s="154">
        <v>99000</v>
      </c>
      <c r="M65" s="154">
        <v>99000</v>
      </c>
      <c r="N65" s="154">
        <v>99000</v>
      </c>
      <c r="O65" s="154">
        <v>102000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2480000</v>
      </c>
      <c r="E66" s="249" t="s">
        <v>1064</v>
      </c>
      <c r="F66" s="154">
        <v>620000</v>
      </c>
      <c r="G66" s="154">
        <v>207000</v>
      </c>
      <c r="H66" s="154">
        <v>207000</v>
      </c>
      <c r="I66" s="154">
        <v>207000</v>
      </c>
      <c r="J66" s="154">
        <v>207000</v>
      </c>
      <c r="K66" s="154">
        <v>207000</v>
      </c>
      <c r="L66" s="154">
        <v>207000</v>
      </c>
      <c r="M66" s="154">
        <v>207000</v>
      </c>
      <c r="N66" s="154">
        <v>207000</v>
      </c>
      <c r="O66" s="154">
        <v>204000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52000</v>
      </c>
      <c r="E67" s="154" t="s">
        <v>1068</v>
      </c>
      <c r="F67" s="154"/>
      <c r="G67" s="154"/>
      <c r="H67" s="154">
        <v>52000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512000</v>
      </c>
      <c r="E68" s="154" t="s">
        <v>1066</v>
      </c>
      <c r="F68" s="154">
        <v>512000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64642000</v>
      </c>
      <c r="E71" s="242"/>
      <c r="F71" s="242">
        <f>ROUND(SUM(F50:F69),-3)</f>
        <v>18958000</v>
      </c>
      <c r="G71" s="242">
        <f t="shared" ref="G71:P71" si="11">ROUND(SUM(G50:G69),-3)</f>
        <v>4483000</v>
      </c>
      <c r="H71" s="242">
        <f t="shared" si="11"/>
        <v>4535000</v>
      </c>
      <c r="I71" s="242">
        <f t="shared" si="11"/>
        <v>5541000</v>
      </c>
      <c r="J71" s="242">
        <f t="shared" si="11"/>
        <v>4483000</v>
      </c>
      <c r="K71" s="242">
        <f t="shared" si="11"/>
        <v>4483000</v>
      </c>
      <c r="L71" s="242">
        <f t="shared" si="11"/>
        <v>4483000</v>
      </c>
      <c r="M71" s="242">
        <f t="shared" si="11"/>
        <v>4467000</v>
      </c>
      <c r="N71" s="242">
        <f t="shared" si="11"/>
        <v>8709000</v>
      </c>
      <c r="O71" s="242">
        <f t="shared" si="11"/>
        <v>4472000</v>
      </c>
      <c r="P71" s="242">
        <f t="shared" si="11"/>
        <v>16000</v>
      </c>
      <c r="Q71" s="242">
        <f>D71-SUM(F71:P71)</f>
        <v>12000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20288000</v>
      </c>
      <c r="E73" s="249" t="s">
        <v>1064</v>
      </c>
      <c r="F73" s="154">
        <v>5072000</v>
      </c>
      <c r="G73" s="154">
        <v>1691000</v>
      </c>
      <c r="H73" s="154">
        <v>1691000</v>
      </c>
      <c r="I73" s="154">
        <v>1691000</v>
      </c>
      <c r="J73" s="154">
        <v>1691000</v>
      </c>
      <c r="K73" s="154">
        <v>1691000</v>
      </c>
      <c r="L73" s="154">
        <v>1691000</v>
      </c>
      <c r="M73" s="154">
        <v>1691000</v>
      </c>
      <c r="N73" s="154">
        <v>1691000</v>
      </c>
      <c r="O73" s="154">
        <v>1688000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232000</v>
      </c>
      <c r="E74" s="249" t="s">
        <v>1064</v>
      </c>
      <c r="F74" s="154">
        <v>58000</v>
      </c>
      <c r="G74" s="154">
        <v>19000</v>
      </c>
      <c r="H74" s="154">
        <v>19000</v>
      </c>
      <c r="I74" s="154">
        <v>19000</v>
      </c>
      <c r="J74" s="154">
        <v>19000</v>
      </c>
      <c r="K74" s="154">
        <v>19000</v>
      </c>
      <c r="L74" s="154">
        <v>19000</v>
      </c>
      <c r="M74" s="154">
        <v>19000</v>
      </c>
      <c r="N74" s="154">
        <v>19000</v>
      </c>
      <c r="O74" s="154">
        <v>22000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1865000</v>
      </c>
      <c r="E76" s="249" t="s">
        <v>1064</v>
      </c>
      <c r="F76" s="154">
        <v>466000</v>
      </c>
      <c r="G76" s="154">
        <v>155000</v>
      </c>
      <c r="H76" s="154">
        <v>155000</v>
      </c>
      <c r="I76" s="154">
        <v>155000</v>
      </c>
      <c r="J76" s="154">
        <v>155000</v>
      </c>
      <c r="K76" s="154">
        <v>155000</v>
      </c>
      <c r="L76" s="154">
        <v>155000</v>
      </c>
      <c r="M76" s="154">
        <v>155000</v>
      </c>
      <c r="N76" s="154">
        <v>155000</v>
      </c>
      <c r="O76" s="154">
        <v>159000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22385000</v>
      </c>
      <c r="E77" s="242"/>
      <c r="F77" s="242">
        <f>ROUND(SUM(F72:F76),-3)</f>
        <v>5596000</v>
      </c>
      <c r="G77" s="242">
        <f t="shared" ref="G77:N77" si="12">ROUND(SUM(G72:G76),-3)</f>
        <v>1865000</v>
      </c>
      <c r="H77" s="242">
        <f t="shared" si="12"/>
        <v>1865000</v>
      </c>
      <c r="I77" s="242">
        <f t="shared" si="12"/>
        <v>1865000</v>
      </c>
      <c r="J77" s="242">
        <f t="shared" si="12"/>
        <v>1865000</v>
      </c>
      <c r="K77" s="242">
        <f t="shared" si="12"/>
        <v>1865000</v>
      </c>
      <c r="L77" s="242">
        <f t="shared" si="12"/>
        <v>1865000</v>
      </c>
      <c r="M77" s="242">
        <f t="shared" si="12"/>
        <v>1865000</v>
      </c>
      <c r="N77" s="242">
        <f t="shared" si="12"/>
        <v>1865000</v>
      </c>
      <c r="O77" s="242">
        <f>D77-SUM(F77:N77)</f>
        <v>1869000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87027000</v>
      </c>
      <c r="E78" s="242"/>
      <c r="F78" s="242">
        <f>F77+F71</f>
        <v>24554000</v>
      </c>
      <c r="G78" s="242">
        <f t="shared" ref="G78:R78" si="14">G77+G71</f>
        <v>6348000</v>
      </c>
      <c r="H78" s="242">
        <f t="shared" si="14"/>
        <v>6400000</v>
      </c>
      <c r="I78" s="242">
        <f t="shared" si="14"/>
        <v>7406000</v>
      </c>
      <c r="J78" s="242">
        <f t="shared" si="14"/>
        <v>6348000</v>
      </c>
      <c r="K78" s="242">
        <f t="shared" si="14"/>
        <v>6348000</v>
      </c>
      <c r="L78" s="242">
        <f t="shared" si="14"/>
        <v>6348000</v>
      </c>
      <c r="M78" s="242">
        <f t="shared" si="14"/>
        <v>6332000</v>
      </c>
      <c r="N78" s="242">
        <f t="shared" si="14"/>
        <v>10574000</v>
      </c>
      <c r="O78" s="242">
        <f t="shared" si="14"/>
        <v>6341000</v>
      </c>
      <c r="P78" s="242">
        <f t="shared" si="14"/>
        <v>16000</v>
      </c>
      <c r="Q78" s="242">
        <f t="shared" si="14"/>
        <v>12000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-30000</v>
      </c>
      <c r="E86" s="154"/>
      <c r="F86" s="154">
        <f>D86</f>
        <v>-30000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88707000</v>
      </c>
      <c r="E87" s="154"/>
      <c r="F87" s="154">
        <f>F88+F89+F90+F91</f>
        <v>24792000</v>
      </c>
      <c r="G87" s="154">
        <f t="shared" ref="G87:Q87" si="16">G88+G89+G90+G91</f>
        <v>6477000</v>
      </c>
      <c r="H87" s="154">
        <f t="shared" si="16"/>
        <v>6528000</v>
      </c>
      <c r="I87" s="154">
        <f t="shared" si="16"/>
        <v>7531000</v>
      </c>
      <c r="J87" s="154">
        <f t="shared" si="16"/>
        <v>6481000</v>
      </c>
      <c r="K87" s="154">
        <f t="shared" si="16"/>
        <v>6486000</v>
      </c>
      <c r="L87" s="154">
        <f t="shared" si="16"/>
        <v>6534000</v>
      </c>
      <c r="M87" s="154">
        <f t="shared" si="16"/>
        <v>6443000</v>
      </c>
      <c r="N87" s="154">
        <f t="shared" si="16"/>
        <v>10732000</v>
      </c>
      <c r="O87" s="154">
        <f t="shared" si="16"/>
        <v>6473000</v>
      </c>
      <c r="P87" s="154">
        <f t="shared" si="16"/>
        <v>129000</v>
      </c>
      <c r="Q87" s="154">
        <f t="shared" si="16"/>
        <v>101000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55000</v>
      </c>
      <c r="E88" s="242" t="s">
        <v>201</v>
      </c>
      <c r="F88" s="242">
        <f>ROUND($D88/2,-3)</f>
        <v>28000</v>
      </c>
      <c r="G88" s="242"/>
      <c r="H88" s="242"/>
      <c r="I88" s="242"/>
      <c r="J88" s="242"/>
      <c r="K88" s="242"/>
      <c r="L88" s="242">
        <f>D88-F88</f>
        <v>27000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8000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4000</v>
      </c>
      <c r="M90" s="242"/>
      <c r="N90" s="242"/>
      <c r="O90" s="242"/>
      <c r="P90" s="242"/>
      <c r="Q90" s="242">
        <f>ROUND($D90/2,-3)</f>
        <v>4000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88644000</v>
      </c>
      <c r="E91" s="242"/>
      <c r="F91" s="242">
        <f>F92+F93+F94+F95</f>
        <v>24764000</v>
      </c>
      <c r="G91" s="242">
        <f t="shared" ref="G91:Q91" si="18">G92+G93+G94+G95</f>
        <v>6477000</v>
      </c>
      <c r="H91" s="242">
        <f t="shared" si="18"/>
        <v>6528000</v>
      </c>
      <c r="I91" s="242">
        <f t="shared" si="18"/>
        <v>7531000</v>
      </c>
      <c r="J91" s="242">
        <f t="shared" si="18"/>
        <v>6481000</v>
      </c>
      <c r="K91" s="242">
        <f t="shared" si="18"/>
        <v>6486000</v>
      </c>
      <c r="L91" s="242">
        <f t="shared" si="18"/>
        <v>6503000</v>
      </c>
      <c r="M91" s="242">
        <f t="shared" si="18"/>
        <v>6443000</v>
      </c>
      <c r="N91" s="242">
        <f t="shared" si="18"/>
        <v>10732000</v>
      </c>
      <c r="O91" s="242">
        <f t="shared" si="18"/>
        <v>6473000</v>
      </c>
      <c r="P91" s="242">
        <f t="shared" si="18"/>
        <v>129000</v>
      </c>
      <c r="Q91" s="242">
        <f t="shared" si="18"/>
        <v>97000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8204000</v>
      </c>
      <c r="E92" s="252" t="s">
        <v>681</v>
      </c>
      <c r="F92" s="154">
        <f>ROUND($D92/12*4,-3)</f>
        <v>2735000</v>
      </c>
      <c r="G92" s="154"/>
      <c r="H92" s="154">
        <f>ROUND($D92/12*2,-3)</f>
        <v>1367000</v>
      </c>
      <c r="I92" s="154"/>
      <c r="J92" s="154">
        <f>ROUND($D92/12*2,-3)</f>
        <v>1367000</v>
      </c>
      <c r="K92" s="154"/>
      <c r="L92" s="154">
        <f>ROUND($D92/12*2,-3)</f>
        <v>1367000</v>
      </c>
      <c r="M92" s="154"/>
      <c r="N92" s="154">
        <f>D92-SUM(F92:M92)</f>
        <v>1368000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355000</v>
      </c>
      <c r="E93" s="243" t="s">
        <v>403</v>
      </c>
      <c r="F93" s="154">
        <f>ROUND($D93/12,-3)</f>
        <v>30000</v>
      </c>
      <c r="G93" s="154">
        <f t="shared" ref="G93:P93" si="19">ROUND($D93/12,-3)</f>
        <v>30000</v>
      </c>
      <c r="H93" s="154">
        <f t="shared" si="19"/>
        <v>30000</v>
      </c>
      <c r="I93" s="154">
        <f t="shared" si="19"/>
        <v>30000</v>
      </c>
      <c r="J93" s="154">
        <f t="shared" si="19"/>
        <v>30000</v>
      </c>
      <c r="K93" s="154">
        <f t="shared" si="19"/>
        <v>30000</v>
      </c>
      <c r="L93" s="154">
        <f t="shared" si="19"/>
        <v>30000</v>
      </c>
      <c r="M93" s="154">
        <f t="shared" si="19"/>
        <v>30000</v>
      </c>
      <c r="N93" s="154">
        <f t="shared" si="19"/>
        <v>30000</v>
      </c>
      <c r="O93" s="154">
        <f t="shared" si="19"/>
        <v>30000</v>
      </c>
      <c r="P93" s="154">
        <f t="shared" si="19"/>
        <v>30000</v>
      </c>
      <c r="Q93" s="154">
        <f>D93-SUM(F93:P93)</f>
        <v>25000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80085000</v>
      </c>
      <c r="E95" s="154"/>
      <c r="F95" s="154">
        <f>F2+F86-F88-F89-F90-F92-F93-F94</f>
        <v>21999000</v>
      </c>
      <c r="G95" s="154">
        <f t="shared" ref="G95:Q95" si="20">G2-G88-G89-G90-G92-G93-G94</f>
        <v>6447000</v>
      </c>
      <c r="H95" s="154">
        <f t="shared" si="20"/>
        <v>5131000</v>
      </c>
      <c r="I95" s="154">
        <f t="shared" si="20"/>
        <v>7501000</v>
      </c>
      <c r="J95" s="154">
        <f t="shared" si="20"/>
        <v>5084000</v>
      </c>
      <c r="K95" s="154">
        <f t="shared" si="20"/>
        <v>6456000</v>
      </c>
      <c r="L95" s="154">
        <f t="shared" si="20"/>
        <v>5106000</v>
      </c>
      <c r="M95" s="154">
        <f t="shared" si="20"/>
        <v>6413000</v>
      </c>
      <c r="N95" s="154">
        <f t="shared" si="20"/>
        <v>9334000</v>
      </c>
      <c r="O95" s="154">
        <f t="shared" si="20"/>
        <v>6443000</v>
      </c>
      <c r="P95" s="154">
        <f t="shared" si="20"/>
        <v>99000</v>
      </c>
      <c r="Q95" s="154">
        <f t="shared" si="2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6200000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1204000</v>
      </c>
    </row>
    <row r="102" spans="2:17" ht="33">
      <c r="B102" s="197" t="s">
        <v>414</v>
      </c>
      <c r="D102" s="52">
        <f>HLOOKUP(D1,縣庫撥款收入明細表!H:DD,16,FALSE)</f>
        <v>324000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31000</v>
      </c>
    </row>
    <row r="107" spans="2:17" ht="33">
      <c r="B107" s="203" t="s">
        <v>418</v>
      </c>
      <c r="D107" s="52">
        <f>HLOOKUP(D1,縣庫撥款收入明細表!H:DD,21,FALSE)</f>
        <v>80085000</v>
      </c>
    </row>
    <row r="108" spans="2:17" ht="16.5" customHeight="1"/>
    <row r="109" spans="2:17" ht="16.5" customHeight="1">
      <c r="B109" s="4" t="s">
        <v>951</v>
      </c>
      <c r="D109" s="52">
        <f>D91-D77</f>
        <v>66259000</v>
      </c>
      <c r="F109" s="52">
        <f>F91-F77</f>
        <v>19168000</v>
      </c>
      <c r="G109" s="52">
        <f t="shared" ref="G109:Q109" si="21">G91-G77</f>
        <v>4612000</v>
      </c>
      <c r="H109" s="52">
        <f t="shared" si="21"/>
        <v>4663000</v>
      </c>
      <c r="I109" s="52">
        <f t="shared" si="21"/>
        <v>5666000</v>
      </c>
      <c r="J109" s="52">
        <f t="shared" si="21"/>
        <v>4616000</v>
      </c>
      <c r="K109" s="52">
        <f t="shared" si="21"/>
        <v>4621000</v>
      </c>
      <c r="L109" s="52">
        <f t="shared" si="21"/>
        <v>4638000</v>
      </c>
      <c r="M109" s="52">
        <f t="shared" si="21"/>
        <v>4578000</v>
      </c>
      <c r="N109" s="52">
        <f t="shared" si="21"/>
        <v>8867000</v>
      </c>
      <c r="O109" s="52">
        <f t="shared" si="21"/>
        <v>4604000</v>
      </c>
      <c r="P109" s="52">
        <f t="shared" si="21"/>
        <v>129000</v>
      </c>
      <c r="Q109" s="52">
        <f t="shared" si="21"/>
        <v>97000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8" priority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71" sqref="Q7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604</v>
      </c>
      <c r="D1" s="246" t="str">
        <f>VLOOKUP(C1,學校編號!A:B,2,FALSE)</f>
        <v>604明恥國小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60360000</v>
      </c>
      <c r="E2" s="154"/>
      <c r="F2" s="154">
        <f t="shared" ref="F2:Q2" si="0">F49+F71+F77+F83</f>
        <v>17225000</v>
      </c>
      <c r="G2" s="154">
        <f t="shared" si="0"/>
        <v>4376000</v>
      </c>
      <c r="H2" s="154">
        <f t="shared" si="0"/>
        <v>4422000</v>
      </c>
      <c r="I2" s="154">
        <f t="shared" si="0"/>
        <v>5031000</v>
      </c>
      <c r="J2" s="154">
        <f t="shared" si="0"/>
        <v>4380000</v>
      </c>
      <c r="K2" s="154">
        <f t="shared" si="0"/>
        <v>4388000</v>
      </c>
      <c r="L2" s="154">
        <f t="shared" si="0"/>
        <v>4551000</v>
      </c>
      <c r="M2" s="154">
        <f t="shared" si="0"/>
        <v>4380000</v>
      </c>
      <c r="N2" s="154">
        <f t="shared" si="0"/>
        <v>6970000</v>
      </c>
      <c r="O2" s="154">
        <f t="shared" si="0"/>
        <v>4370000</v>
      </c>
      <c r="P2" s="154">
        <f t="shared" si="0"/>
        <v>130000</v>
      </c>
      <c r="Q2" s="154">
        <f t="shared" si="0"/>
        <v>137000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321000</v>
      </c>
      <c r="E3" s="154" t="s">
        <v>744</v>
      </c>
      <c r="F3" s="154">
        <f t="shared" ref="F3:P17" si="1">ROUND($D3/12,0)</f>
        <v>26750</v>
      </c>
      <c r="G3" s="154">
        <f t="shared" si="1"/>
        <v>26750</v>
      </c>
      <c r="H3" s="154">
        <f t="shared" si="1"/>
        <v>26750</v>
      </c>
      <c r="I3" s="154">
        <f t="shared" si="1"/>
        <v>26750</v>
      </c>
      <c r="J3" s="154">
        <f t="shared" si="1"/>
        <v>26750</v>
      </c>
      <c r="K3" s="154">
        <f t="shared" si="1"/>
        <v>26750</v>
      </c>
      <c r="L3" s="154">
        <f t="shared" si="1"/>
        <v>26750</v>
      </c>
      <c r="M3" s="154">
        <f t="shared" si="1"/>
        <v>26750</v>
      </c>
      <c r="N3" s="154">
        <f t="shared" si="1"/>
        <v>26750</v>
      </c>
      <c r="O3" s="154">
        <f t="shared" si="1"/>
        <v>26750</v>
      </c>
      <c r="P3" s="154">
        <f t="shared" si="1"/>
        <v>26750</v>
      </c>
      <c r="Q3" s="154">
        <f t="shared" ref="Q3:Q10" si="2">D3-SUM(F3:P3)</f>
        <v>26750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138000</v>
      </c>
      <c r="E4" s="154" t="s">
        <v>744</v>
      </c>
      <c r="F4" s="154">
        <f t="shared" si="1"/>
        <v>11500</v>
      </c>
      <c r="G4" s="154">
        <f t="shared" si="1"/>
        <v>11500</v>
      </c>
      <c r="H4" s="154">
        <f t="shared" si="1"/>
        <v>11500</v>
      </c>
      <c r="I4" s="154">
        <f t="shared" si="1"/>
        <v>11500</v>
      </c>
      <c r="J4" s="154">
        <f t="shared" si="1"/>
        <v>11500</v>
      </c>
      <c r="K4" s="154">
        <f t="shared" si="1"/>
        <v>11500</v>
      </c>
      <c r="L4" s="154">
        <f t="shared" si="1"/>
        <v>11500</v>
      </c>
      <c r="M4" s="154">
        <f t="shared" si="1"/>
        <v>11500</v>
      </c>
      <c r="N4" s="154">
        <f t="shared" si="1"/>
        <v>11500</v>
      </c>
      <c r="O4" s="154">
        <f t="shared" si="1"/>
        <v>11500</v>
      </c>
      <c r="P4" s="154">
        <f t="shared" si="1"/>
        <v>11500</v>
      </c>
      <c r="Q4" s="154">
        <f t="shared" si="2"/>
        <v>11500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72000</v>
      </c>
      <c r="E7" s="154" t="s">
        <v>744</v>
      </c>
      <c r="F7" s="154">
        <f t="shared" si="1"/>
        <v>6000</v>
      </c>
      <c r="G7" s="154">
        <f t="shared" si="1"/>
        <v>6000</v>
      </c>
      <c r="H7" s="154">
        <f t="shared" si="1"/>
        <v>6000</v>
      </c>
      <c r="I7" s="154">
        <f t="shared" si="1"/>
        <v>6000</v>
      </c>
      <c r="J7" s="154">
        <f t="shared" si="1"/>
        <v>6000</v>
      </c>
      <c r="K7" s="154">
        <f t="shared" si="1"/>
        <v>6000</v>
      </c>
      <c r="L7" s="154">
        <f t="shared" si="1"/>
        <v>6000</v>
      </c>
      <c r="M7" s="154">
        <f t="shared" si="1"/>
        <v>6000</v>
      </c>
      <c r="N7" s="154">
        <f t="shared" si="1"/>
        <v>6000</v>
      </c>
      <c r="O7" s="154">
        <f t="shared" si="1"/>
        <v>6000</v>
      </c>
      <c r="P7" s="154">
        <f t="shared" si="1"/>
        <v>6000</v>
      </c>
      <c r="Q7" s="154">
        <f t="shared" si="2"/>
        <v>6000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21000</v>
      </c>
      <c r="E11" s="154" t="s">
        <v>203</v>
      </c>
      <c r="F11" s="154">
        <f>D11</f>
        <v>21000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74000</v>
      </c>
      <c r="E15" s="154" t="s">
        <v>201</v>
      </c>
      <c r="F15" s="154">
        <f>ROUND($D15/2,-3)</f>
        <v>37000</v>
      </c>
      <c r="G15" s="154"/>
      <c r="H15" s="154"/>
      <c r="I15" s="154"/>
      <c r="J15" s="154"/>
      <c r="K15" s="154"/>
      <c r="L15" s="154">
        <f>D15-F15</f>
        <v>37000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57000</v>
      </c>
      <c r="E17" s="154" t="s">
        <v>744</v>
      </c>
      <c r="F17" s="154">
        <f>ROUND($D17/12,0)</f>
        <v>4750</v>
      </c>
      <c r="G17" s="154">
        <f t="shared" si="1"/>
        <v>4750</v>
      </c>
      <c r="H17" s="154">
        <f t="shared" si="1"/>
        <v>4750</v>
      </c>
      <c r="I17" s="154">
        <f t="shared" si="1"/>
        <v>4750</v>
      </c>
      <c r="J17" s="154">
        <f t="shared" si="1"/>
        <v>4750</v>
      </c>
      <c r="K17" s="154">
        <f t="shared" si="1"/>
        <v>4750</v>
      </c>
      <c r="L17" s="154">
        <f t="shared" si="1"/>
        <v>4750</v>
      </c>
      <c r="M17" s="154">
        <f t="shared" si="1"/>
        <v>4750</v>
      </c>
      <c r="N17" s="154">
        <f t="shared" si="1"/>
        <v>4750</v>
      </c>
      <c r="O17" s="154">
        <f t="shared" si="1"/>
        <v>4750</v>
      </c>
      <c r="P17" s="154">
        <f t="shared" si="1"/>
        <v>4750</v>
      </c>
      <c r="Q17" s="154">
        <f>D17-SUM(F17:P17)</f>
        <v>4750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218000</v>
      </c>
      <c r="E24" s="154" t="s">
        <v>201</v>
      </c>
      <c r="F24" s="154">
        <f>ROUND($D24/2,-3)</f>
        <v>109000</v>
      </c>
      <c r="G24" s="154"/>
      <c r="H24" s="154"/>
      <c r="I24" s="154"/>
      <c r="J24" s="154"/>
      <c r="K24" s="154"/>
      <c r="L24" s="154">
        <f>D24-F24</f>
        <v>109000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1711000</v>
      </c>
      <c r="E25" s="242"/>
      <c r="F25" s="242">
        <f>ROUND(SUM(F3:F24),-3)</f>
        <v>366000</v>
      </c>
      <c r="G25" s="242">
        <f t="shared" ref="G25:P25" si="5">ROUND(SUM(G3:G24),-3)</f>
        <v>117000</v>
      </c>
      <c r="H25" s="242">
        <f t="shared" si="5"/>
        <v>117000</v>
      </c>
      <c r="I25" s="242">
        <f t="shared" si="5"/>
        <v>117000</v>
      </c>
      <c r="J25" s="242">
        <f t="shared" si="5"/>
        <v>117000</v>
      </c>
      <c r="K25" s="242">
        <f t="shared" si="5"/>
        <v>117000</v>
      </c>
      <c r="L25" s="242">
        <f t="shared" si="5"/>
        <v>263000</v>
      </c>
      <c r="M25" s="242">
        <f t="shared" si="5"/>
        <v>117000</v>
      </c>
      <c r="N25" s="242">
        <f t="shared" si="5"/>
        <v>117000</v>
      </c>
      <c r="O25" s="242">
        <f t="shared" si="5"/>
        <v>117000</v>
      </c>
      <c r="P25" s="242">
        <f t="shared" si="5"/>
        <v>76000</v>
      </c>
      <c r="Q25" s="242">
        <f t="shared" ref="Q25:Q34" si="6">D25-SUM(F25:P25)</f>
        <v>70000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43000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7000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327000</v>
      </c>
      <c r="E28" s="154" t="s">
        <v>744</v>
      </c>
      <c r="F28" s="154">
        <f t="shared" ref="F28:F34" si="9">ROUND($D28/12,0)</f>
        <v>27250</v>
      </c>
      <c r="G28" s="154">
        <f t="shared" si="7"/>
        <v>27250</v>
      </c>
      <c r="H28" s="154">
        <f t="shared" si="7"/>
        <v>27250</v>
      </c>
      <c r="I28" s="154">
        <f t="shared" si="7"/>
        <v>27250</v>
      </c>
      <c r="J28" s="154">
        <f t="shared" si="7"/>
        <v>27250</v>
      </c>
      <c r="K28" s="154">
        <f t="shared" si="7"/>
        <v>27250</v>
      </c>
      <c r="L28" s="154">
        <f t="shared" si="7"/>
        <v>27250</v>
      </c>
      <c r="M28" s="154">
        <f t="shared" si="7"/>
        <v>27250</v>
      </c>
      <c r="N28" s="154">
        <f t="shared" si="7"/>
        <v>27250</v>
      </c>
      <c r="O28" s="154">
        <f t="shared" si="7"/>
        <v>27250</v>
      </c>
      <c r="P28" s="154">
        <f t="shared" si="7"/>
        <v>27250</v>
      </c>
      <c r="Q28" s="154">
        <f t="shared" si="6"/>
        <v>27250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30000</v>
      </c>
      <c r="E30" s="154" t="s">
        <v>744</v>
      </c>
      <c r="F30" s="154">
        <f t="shared" si="9"/>
        <v>2500</v>
      </c>
      <c r="G30" s="154">
        <f t="shared" si="7"/>
        <v>2500</v>
      </c>
      <c r="H30" s="154">
        <f t="shared" si="7"/>
        <v>2500</v>
      </c>
      <c r="I30" s="154">
        <f t="shared" si="7"/>
        <v>2500</v>
      </c>
      <c r="J30" s="154">
        <f t="shared" si="7"/>
        <v>2500</v>
      </c>
      <c r="K30" s="154">
        <f t="shared" si="7"/>
        <v>2500</v>
      </c>
      <c r="L30" s="154">
        <f t="shared" si="7"/>
        <v>2500</v>
      </c>
      <c r="M30" s="154">
        <f t="shared" si="7"/>
        <v>2500</v>
      </c>
      <c r="N30" s="154">
        <f t="shared" si="7"/>
        <v>2500</v>
      </c>
      <c r="O30" s="154">
        <f t="shared" si="7"/>
        <v>2500</v>
      </c>
      <c r="P30" s="154">
        <f t="shared" si="7"/>
        <v>2500</v>
      </c>
      <c r="Q30" s="154">
        <f t="shared" si="6"/>
        <v>2500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46000</v>
      </c>
      <c r="E31" s="154" t="s">
        <v>744</v>
      </c>
      <c r="F31" s="154">
        <f t="shared" si="9"/>
        <v>3833</v>
      </c>
      <c r="G31" s="154">
        <f t="shared" si="7"/>
        <v>3833</v>
      </c>
      <c r="H31" s="154">
        <f t="shared" si="7"/>
        <v>3833</v>
      </c>
      <c r="I31" s="154">
        <f t="shared" si="7"/>
        <v>3833</v>
      </c>
      <c r="J31" s="154">
        <f t="shared" si="7"/>
        <v>3833</v>
      </c>
      <c r="K31" s="154">
        <f t="shared" si="7"/>
        <v>3833</v>
      </c>
      <c r="L31" s="154">
        <f t="shared" si="7"/>
        <v>3833</v>
      </c>
      <c r="M31" s="154">
        <f t="shared" si="7"/>
        <v>3833</v>
      </c>
      <c r="N31" s="154">
        <f t="shared" si="7"/>
        <v>3833</v>
      </c>
      <c r="O31" s="154">
        <f t="shared" si="7"/>
        <v>3833</v>
      </c>
      <c r="P31" s="154">
        <f t="shared" si="7"/>
        <v>3833</v>
      </c>
      <c r="Q31" s="154">
        <f t="shared" si="6"/>
        <v>3837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22000</v>
      </c>
      <c r="E32" s="154" t="s">
        <v>744</v>
      </c>
      <c r="F32" s="154">
        <f t="shared" si="9"/>
        <v>1833</v>
      </c>
      <c r="G32" s="154">
        <f t="shared" si="7"/>
        <v>1833</v>
      </c>
      <c r="H32" s="154">
        <f t="shared" si="7"/>
        <v>1833</v>
      </c>
      <c r="I32" s="154">
        <f t="shared" si="7"/>
        <v>1833</v>
      </c>
      <c r="J32" s="154">
        <f t="shared" si="7"/>
        <v>1833</v>
      </c>
      <c r="K32" s="154">
        <f t="shared" si="7"/>
        <v>1833</v>
      </c>
      <c r="L32" s="154">
        <f t="shared" si="7"/>
        <v>1833</v>
      </c>
      <c r="M32" s="154">
        <f t="shared" si="7"/>
        <v>1833</v>
      </c>
      <c r="N32" s="154">
        <f t="shared" si="7"/>
        <v>1833</v>
      </c>
      <c r="O32" s="154">
        <f t="shared" si="7"/>
        <v>1833</v>
      </c>
      <c r="P32" s="154">
        <f t="shared" si="7"/>
        <v>1833</v>
      </c>
      <c r="Q32" s="154">
        <f t="shared" si="6"/>
        <v>1837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60000</v>
      </c>
      <c r="E33" s="154" t="s">
        <v>744</v>
      </c>
      <c r="F33" s="154">
        <f t="shared" si="9"/>
        <v>5000</v>
      </c>
      <c r="G33" s="154">
        <f t="shared" si="7"/>
        <v>5000</v>
      </c>
      <c r="H33" s="154">
        <f t="shared" si="7"/>
        <v>5000</v>
      </c>
      <c r="I33" s="154">
        <f t="shared" si="7"/>
        <v>5000</v>
      </c>
      <c r="J33" s="154">
        <f t="shared" si="7"/>
        <v>5000</v>
      </c>
      <c r="K33" s="154">
        <f t="shared" si="7"/>
        <v>5000</v>
      </c>
      <c r="L33" s="154">
        <f t="shared" si="7"/>
        <v>5000</v>
      </c>
      <c r="M33" s="154">
        <f t="shared" si="7"/>
        <v>5000</v>
      </c>
      <c r="N33" s="154">
        <f t="shared" si="7"/>
        <v>5000</v>
      </c>
      <c r="O33" s="154">
        <f t="shared" si="7"/>
        <v>5000</v>
      </c>
      <c r="P33" s="154">
        <f t="shared" si="7"/>
        <v>5000</v>
      </c>
      <c r="Q33" s="154">
        <f t="shared" si="6"/>
        <v>5000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36000</v>
      </c>
      <c r="E34" s="154" t="s">
        <v>744</v>
      </c>
      <c r="F34" s="154">
        <f t="shared" si="9"/>
        <v>3000</v>
      </c>
      <c r="G34" s="154">
        <f t="shared" si="7"/>
        <v>3000</v>
      </c>
      <c r="H34" s="154">
        <f t="shared" si="7"/>
        <v>3000</v>
      </c>
      <c r="I34" s="154">
        <f t="shared" si="7"/>
        <v>3000</v>
      </c>
      <c r="J34" s="154">
        <f t="shared" si="7"/>
        <v>3000</v>
      </c>
      <c r="K34" s="154">
        <f t="shared" si="7"/>
        <v>3000</v>
      </c>
      <c r="L34" s="154">
        <f t="shared" si="7"/>
        <v>3000</v>
      </c>
      <c r="M34" s="154">
        <f t="shared" si="7"/>
        <v>3000</v>
      </c>
      <c r="N34" s="154">
        <f t="shared" si="7"/>
        <v>3000</v>
      </c>
      <c r="O34" s="154">
        <f t="shared" si="7"/>
        <v>3000</v>
      </c>
      <c r="P34" s="154">
        <f t="shared" si="7"/>
        <v>3000</v>
      </c>
      <c r="Q34" s="154">
        <f t="shared" si="6"/>
        <v>3000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30000</v>
      </c>
      <c r="E37" s="154" t="s">
        <v>201</v>
      </c>
      <c r="F37" s="154">
        <f>ROUND($D37/2,-3)</f>
        <v>15000</v>
      </c>
      <c r="G37" s="154"/>
      <c r="H37" s="154"/>
      <c r="I37" s="154"/>
      <c r="J37" s="154"/>
      <c r="K37" s="154"/>
      <c r="L37" s="154">
        <f>D37-F37</f>
        <v>15000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594000</v>
      </c>
      <c r="E38" s="242"/>
      <c r="F38" s="242">
        <f t="shared" ref="F38:P38" si="10">ROUND(SUM(F26:F37),-3)</f>
        <v>62000</v>
      </c>
      <c r="G38" s="242">
        <f t="shared" si="10"/>
        <v>43000</v>
      </c>
      <c r="H38" s="242">
        <f t="shared" si="10"/>
        <v>47000</v>
      </c>
      <c r="I38" s="242">
        <f t="shared" si="10"/>
        <v>47000</v>
      </c>
      <c r="J38" s="242">
        <f t="shared" si="10"/>
        <v>47000</v>
      </c>
      <c r="K38" s="242">
        <f t="shared" si="10"/>
        <v>47000</v>
      </c>
      <c r="L38" s="242">
        <f t="shared" si="10"/>
        <v>58000</v>
      </c>
      <c r="M38" s="242">
        <f t="shared" si="10"/>
        <v>47000</v>
      </c>
      <c r="N38" s="242">
        <f t="shared" si="10"/>
        <v>47000</v>
      </c>
      <c r="O38" s="242">
        <f t="shared" si="10"/>
        <v>47000</v>
      </c>
      <c r="P38" s="242">
        <f t="shared" si="10"/>
        <v>47000</v>
      </c>
      <c r="Q38" s="242">
        <f>D38-SUM(F38:P38)</f>
        <v>55000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2343000</v>
      </c>
      <c r="E49" s="154"/>
      <c r="F49" s="250">
        <f t="shared" ref="F49:Q49" si="15">F25+F38+F46+F48</f>
        <v>437000</v>
      </c>
      <c r="G49" s="250">
        <f t="shared" si="15"/>
        <v>160000</v>
      </c>
      <c r="H49" s="250">
        <f t="shared" si="15"/>
        <v>164000</v>
      </c>
      <c r="I49" s="250">
        <f t="shared" si="15"/>
        <v>170000</v>
      </c>
      <c r="J49" s="250">
        <f t="shared" si="15"/>
        <v>164000</v>
      </c>
      <c r="K49" s="250">
        <f t="shared" si="15"/>
        <v>172000</v>
      </c>
      <c r="L49" s="250">
        <f t="shared" si="15"/>
        <v>328000</v>
      </c>
      <c r="M49" s="250">
        <f t="shared" si="15"/>
        <v>164000</v>
      </c>
      <c r="N49" s="250">
        <f t="shared" si="15"/>
        <v>172000</v>
      </c>
      <c r="O49" s="250">
        <f t="shared" si="15"/>
        <v>164000</v>
      </c>
      <c r="P49" s="250">
        <f t="shared" si="15"/>
        <v>123000</v>
      </c>
      <c r="Q49" s="250">
        <f t="shared" si="15"/>
        <v>125000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31483000</v>
      </c>
      <c r="E50" s="249" t="s">
        <v>210</v>
      </c>
      <c r="F50" s="154">
        <f>ROUND($D50/12*3,-3)</f>
        <v>7871000</v>
      </c>
      <c r="G50" s="154">
        <f>ROUND($D50/12,-3)</f>
        <v>2624000</v>
      </c>
      <c r="H50" s="154">
        <f t="shared" ref="H50:N54" si="16">ROUND($D50/12,-3)</f>
        <v>2624000</v>
      </c>
      <c r="I50" s="154">
        <f t="shared" si="16"/>
        <v>2624000</v>
      </c>
      <c r="J50" s="154">
        <f t="shared" si="16"/>
        <v>2624000</v>
      </c>
      <c r="K50" s="154">
        <f t="shared" si="16"/>
        <v>2624000</v>
      </c>
      <c r="L50" s="154">
        <f t="shared" si="16"/>
        <v>2624000</v>
      </c>
      <c r="M50" s="154">
        <f t="shared" si="16"/>
        <v>2624000</v>
      </c>
      <c r="N50" s="154">
        <f t="shared" si="16"/>
        <v>2624000</v>
      </c>
      <c r="O50" s="154">
        <f>D50-SUM(F50:N50)</f>
        <v>2620000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2994000</v>
      </c>
      <c r="E52" s="249" t="s">
        <v>210</v>
      </c>
      <c r="F52" s="154">
        <f>ROUND($D52/12*3,-3)</f>
        <v>749000</v>
      </c>
      <c r="G52" s="154">
        <f>ROUND($D52/12,-3)</f>
        <v>250000</v>
      </c>
      <c r="H52" s="154">
        <f t="shared" si="16"/>
        <v>250000</v>
      </c>
      <c r="I52" s="154">
        <f t="shared" si="16"/>
        <v>250000</v>
      </c>
      <c r="J52" s="154">
        <f t="shared" si="16"/>
        <v>250000</v>
      </c>
      <c r="K52" s="154">
        <f t="shared" si="16"/>
        <v>250000</v>
      </c>
      <c r="L52" s="154">
        <f t="shared" si="16"/>
        <v>250000</v>
      </c>
      <c r="M52" s="154">
        <f t="shared" si="16"/>
        <v>250000</v>
      </c>
      <c r="N52" s="154">
        <f t="shared" si="16"/>
        <v>250000</v>
      </c>
      <c r="O52" s="154">
        <f>D52-SUM(F52:N52)</f>
        <v>245000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89000</v>
      </c>
      <c r="E55" s="154" t="s">
        <v>744</v>
      </c>
      <c r="F55" s="154">
        <f t="shared" ref="F55:P61" si="17">ROUND($D55/12,0)</f>
        <v>7417</v>
      </c>
      <c r="G55" s="154">
        <f t="shared" si="17"/>
        <v>7417</v>
      </c>
      <c r="H55" s="154">
        <f t="shared" si="17"/>
        <v>7417</v>
      </c>
      <c r="I55" s="154">
        <f t="shared" si="17"/>
        <v>7417</v>
      </c>
      <c r="J55" s="154">
        <f t="shared" si="17"/>
        <v>7417</v>
      </c>
      <c r="K55" s="154">
        <f t="shared" si="17"/>
        <v>7417</v>
      </c>
      <c r="L55" s="154">
        <f t="shared" si="17"/>
        <v>7417</v>
      </c>
      <c r="M55" s="154">
        <f t="shared" si="17"/>
        <v>7417</v>
      </c>
      <c r="N55" s="154">
        <f t="shared" si="17"/>
        <v>7417</v>
      </c>
      <c r="O55" s="154">
        <f t="shared" si="17"/>
        <v>7417</v>
      </c>
      <c r="P55" s="154">
        <f t="shared" si="17"/>
        <v>7417</v>
      </c>
      <c r="Q55" s="154">
        <f t="shared" ref="Q55:Q61" si="18">D55-SUM(F55:P55)</f>
        <v>7413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3227000</v>
      </c>
      <c r="E62" s="154" t="s">
        <v>205</v>
      </c>
      <c r="F62" s="154"/>
      <c r="G62" s="154"/>
      <c r="H62" s="154"/>
      <c r="I62" s="154">
        <f>ROUND($D62/5,-3)</f>
        <v>645000</v>
      </c>
      <c r="J62" s="154"/>
      <c r="K62" s="154"/>
      <c r="L62" s="154"/>
      <c r="M62" s="154"/>
      <c r="N62" s="154">
        <f>D62-I62</f>
        <v>2582000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3797000</v>
      </c>
      <c r="E63" s="154" t="s">
        <v>203</v>
      </c>
      <c r="F63" s="154">
        <f>D63</f>
        <v>3797000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2689000</v>
      </c>
      <c r="E64" s="249" t="s">
        <v>210</v>
      </c>
      <c r="F64" s="154">
        <f>ROUND($D64/12*3,-3)</f>
        <v>672000</v>
      </c>
      <c r="G64" s="154">
        <f>ROUND($D64/12,-3)</f>
        <v>224000</v>
      </c>
      <c r="H64" s="154">
        <f t="shared" ref="H64:N66" si="19">ROUND($D64/12,-3)</f>
        <v>224000</v>
      </c>
      <c r="I64" s="154">
        <f t="shared" si="19"/>
        <v>224000</v>
      </c>
      <c r="J64" s="154">
        <f t="shared" si="19"/>
        <v>224000</v>
      </c>
      <c r="K64" s="154">
        <f t="shared" si="19"/>
        <v>224000</v>
      </c>
      <c r="L64" s="154">
        <f t="shared" si="19"/>
        <v>224000</v>
      </c>
      <c r="M64" s="154">
        <f t="shared" si="19"/>
        <v>224000</v>
      </c>
      <c r="N64" s="154">
        <f t="shared" si="19"/>
        <v>224000</v>
      </c>
      <c r="O64" s="154">
        <f>D64-SUM(F64:N64)</f>
        <v>225000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813000</v>
      </c>
      <c r="E65" s="249" t="s">
        <v>210</v>
      </c>
      <c r="F65" s="154">
        <f>ROUND($D65/12*3,-3)</f>
        <v>203000</v>
      </c>
      <c r="G65" s="154">
        <f>ROUND($D65/12,-3)</f>
        <v>68000</v>
      </c>
      <c r="H65" s="154">
        <f t="shared" si="19"/>
        <v>68000</v>
      </c>
      <c r="I65" s="154">
        <f t="shared" si="19"/>
        <v>68000</v>
      </c>
      <c r="J65" s="154">
        <f t="shared" si="19"/>
        <v>68000</v>
      </c>
      <c r="K65" s="154">
        <f t="shared" si="19"/>
        <v>68000</v>
      </c>
      <c r="L65" s="154">
        <f t="shared" si="19"/>
        <v>68000</v>
      </c>
      <c r="M65" s="154">
        <f t="shared" si="19"/>
        <v>68000</v>
      </c>
      <c r="N65" s="154">
        <f t="shared" si="19"/>
        <v>68000</v>
      </c>
      <c r="O65" s="154">
        <f>D65-SUM(F65:N65)</f>
        <v>66000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2045000</v>
      </c>
      <c r="E66" s="249" t="s">
        <v>210</v>
      </c>
      <c r="F66" s="154">
        <f>ROUND($D66/12*3,-3)</f>
        <v>511000</v>
      </c>
      <c r="G66" s="154">
        <f>ROUND($D66/12,-3)</f>
        <v>170000</v>
      </c>
      <c r="H66" s="154">
        <f t="shared" si="19"/>
        <v>170000</v>
      </c>
      <c r="I66" s="154">
        <f t="shared" si="19"/>
        <v>170000</v>
      </c>
      <c r="J66" s="154">
        <f t="shared" si="19"/>
        <v>170000</v>
      </c>
      <c r="K66" s="154">
        <f t="shared" si="19"/>
        <v>170000</v>
      </c>
      <c r="L66" s="154">
        <f t="shared" si="19"/>
        <v>170000</v>
      </c>
      <c r="M66" s="154">
        <f t="shared" si="19"/>
        <v>170000</v>
      </c>
      <c r="N66" s="154">
        <f t="shared" si="19"/>
        <v>170000</v>
      </c>
      <c r="O66" s="154">
        <f>D66-SUM(F66:N66)</f>
        <v>174000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42000</v>
      </c>
      <c r="E67" s="154" t="s">
        <v>204</v>
      </c>
      <c r="F67" s="154"/>
      <c r="G67" s="154"/>
      <c r="H67" s="154">
        <f>D67</f>
        <v>42000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353000</v>
      </c>
      <c r="E68" s="154" t="s">
        <v>203</v>
      </c>
      <c r="F68" s="154">
        <f>D68</f>
        <v>353000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15000</v>
      </c>
      <c r="E69" s="154" t="s">
        <v>201</v>
      </c>
      <c r="F69" s="154">
        <f>ROUND($D69/2,-3)</f>
        <v>8000</v>
      </c>
      <c r="G69" s="154"/>
      <c r="H69" s="154"/>
      <c r="I69" s="154"/>
      <c r="J69" s="154"/>
      <c r="K69" s="154"/>
      <c r="L69" s="154">
        <f>D69-F69</f>
        <v>7000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47884000</v>
      </c>
      <c r="E71" s="242"/>
      <c r="F71" s="242">
        <f>ROUND(SUM(F50:F69),-3)</f>
        <v>14255000</v>
      </c>
      <c r="G71" s="242">
        <f t="shared" ref="G71:P71" si="20">ROUND(SUM(G50:G69),-3)</f>
        <v>3371000</v>
      </c>
      <c r="H71" s="242">
        <f t="shared" si="20"/>
        <v>3413000</v>
      </c>
      <c r="I71" s="242">
        <f t="shared" si="20"/>
        <v>4016000</v>
      </c>
      <c r="J71" s="242">
        <f t="shared" si="20"/>
        <v>3371000</v>
      </c>
      <c r="K71" s="242">
        <f t="shared" si="20"/>
        <v>3371000</v>
      </c>
      <c r="L71" s="242">
        <f t="shared" si="20"/>
        <v>3378000</v>
      </c>
      <c r="M71" s="242">
        <f t="shared" si="20"/>
        <v>3371000</v>
      </c>
      <c r="N71" s="242">
        <f t="shared" si="20"/>
        <v>5953000</v>
      </c>
      <c r="O71" s="242">
        <f t="shared" si="20"/>
        <v>3366000</v>
      </c>
      <c r="P71" s="242">
        <f t="shared" si="20"/>
        <v>7000</v>
      </c>
      <c r="Q71" s="242">
        <f>D71-SUM(F71:P71)</f>
        <v>12000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9933000</v>
      </c>
      <c r="E73" s="249" t="s">
        <v>210</v>
      </c>
      <c r="F73" s="154">
        <f>ROUND($D73/12*3,-3)</f>
        <v>2483000</v>
      </c>
      <c r="G73" s="154">
        <f>ROUND($D73/12,-3)</f>
        <v>828000</v>
      </c>
      <c r="H73" s="154">
        <f t="shared" ref="H73:N76" si="21">ROUND($D73/12,-3)</f>
        <v>828000</v>
      </c>
      <c r="I73" s="154">
        <f t="shared" si="21"/>
        <v>828000</v>
      </c>
      <c r="J73" s="154">
        <f t="shared" si="21"/>
        <v>828000</v>
      </c>
      <c r="K73" s="154">
        <f t="shared" si="21"/>
        <v>828000</v>
      </c>
      <c r="L73" s="154">
        <f t="shared" si="21"/>
        <v>828000</v>
      </c>
      <c r="M73" s="154">
        <f t="shared" si="21"/>
        <v>828000</v>
      </c>
      <c r="N73" s="154">
        <f t="shared" si="21"/>
        <v>828000</v>
      </c>
      <c r="O73" s="154">
        <f>D73-SUM(F73:N73)</f>
        <v>826000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200000</v>
      </c>
      <c r="E76" s="249" t="s">
        <v>210</v>
      </c>
      <c r="F76" s="154">
        <f>ROUND($D76/12*3,-3)</f>
        <v>50000</v>
      </c>
      <c r="G76" s="154">
        <f>ROUND($D76/12,-3)</f>
        <v>17000</v>
      </c>
      <c r="H76" s="154">
        <f t="shared" si="21"/>
        <v>17000</v>
      </c>
      <c r="I76" s="154">
        <f t="shared" si="21"/>
        <v>17000</v>
      </c>
      <c r="J76" s="154">
        <f t="shared" si="21"/>
        <v>17000</v>
      </c>
      <c r="K76" s="154">
        <f t="shared" si="21"/>
        <v>17000</v>
      </c>
      <c r="L76" s="154">
        <f t="shared" si="21"/>
        <v>17000</v>
      </c>
      <c r="M76" s="154">
        <f t="shared" si="21"/>
        <v>17000</v>
      </c>
      <c r="N76" s="154">
        <f t="shared" si="21"/>
        <v>17000</v>
      </c>
      <c r="O76" s="154">
        <f>D76-SUM(F76:N76)</f>
        <v>14000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10133000</v>
      </c>
      <c r="E77" s="242"/>
      <c r="F77" s="242">
        <f>ROUND(SUM(F72:F76),-3)</f>
        <v>2533000</v>
      </c>
      <c r="G77" s="242">
        <f t="shared" ref="G77:N77" si="22">ROUND(SUM(G72:G76),-3)</f>
        <v>845000</v>
      </c>
      <c r="H77" s="242">
        <f t="shared" si="22"/>
        <v>845000</v>
      </c>
      <c r="I77" s="242">
        <f t="shared" si="22"/>
        <v>845000</v>
      </c>
      <c r="J77" s="242">
        <f t="shared" si="22"/>
        <v>845000</v>
      </c>
      <c r="K77" s="242">
        <f t="shared" si="22"/>
        <v>845000</v>
      </c>
      <c r="L77" s="242">
        <f t="shared" si="22"/>
        <v>845000</v>
      </c>
      <c r="M77" s="242">
        <f t="shared" si="22"/>
        <v>845000</v>
      </c>
      <c r="N77" s="242">
        <f t="shared" si="22"/>
        <v>845000</v>
      </c>
      <c r="O77" s="242">
        <f>D77-SUM(F77:N77)</f>
        <v>840000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58017000</v>
      </c>
      <c r="E78" s="242"/>
      <c r="F78" s="242">
        <f>F77+F71</f>
        <v>16788000</v>
      </c>
      <c r="G78" s="242">
        <f t="shared" ref="G78:R78" si="24">G77+G71</f>
        <v>4216000</v>
      </c>
      <c r="H78" s="242">
        <f t="shared" si="24"/>
        <v>4258000</v>
      </c>
      <c r="I78" s="242">
        <f t="shared" si="24"/>
        <v>4861000</v>
      </c>
      <c r="J78" s="242">
        <f t="shared" si="24"/>
        <v>4216000</v>
      </c>
      <c r="K78" s="242">
        <f t="shared" si="24"/>
        <v>4216000</v>
      </c>
      <c r="L78" s="242">
        <f t="shared" si="24"/>
        <v>4223000</v>
      </c>
      <c r="M78" s="242">
        <f t="shared" si="24"/>
        <v>4216000</v>
      </c>
      <c r="N78" s="242">
        <f t="shared" si="24"/>
        <v>6798000</v>
      </c>
      <c r="O78" s="242">
        <f t="shared" si="24"/>
        <v>4206000</v>
      </c>
      <c r="P78" s="242">
        <f t="shared" si="24"/>
        <v>7000</v>
      </c>
      <c r="Q78" s="242">
        <f t="shared" si="24"/>
        <v>12000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60360000</v>
      </c>
      <c r="E87" s="154"/>
      <c r="F87" s="154">
        <f>F88+F89+F90+F91</f>
        <v>17225000</v>
      </c>
      <c r="G87" s="154">
        <f t="shared" ref="G87:Q87" si="26">G88+G89+G90+G91</f>
        <v>4376000</v>
      </c>
      <c r="H87" s="154">
        <f t="shared" si="26"/>
        <v>4422000</v>
      </c>
      <c r="I87" s="154">
        <f t="shared" si="26"/>
        <v>5031000</v>
      </c>
      <c r="J87" s="154">
        <f t="shared" si="26"/>
        <v>4380000</v>
      </c>
      <c r="K87" s="154">
        <f t="shared" si="26"/>
        <v>4388000</v>
      </c>
      <c r="L87" s="154">
        <f t="shared" si="26"/>
        <v>4551000</v>
      </c>
      <c r="M87" s="154">
        <f t="shared" si="26"/>
        <v>4380000</v>
      </c>
      <c r="N87" s="154">
        <f t="shared" si="26"/>
        <v>6970000</v>
      </c>
      <c r="O87" s="154">
        <f t="shared" si="26"/>
        <v>4370000</v>
      </c>
      <c r="P87" s="154">
        <f t="shared" si="26"/>
        <v>130000</v>
      </c>
      <c r="Q87" s="154">
        <f t="shared" si="26"/>
        <v>137000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263000</v>
      </c>
      <c r="E88" s="242" t="s">
        <v>201</v>
      </c>
      <c r="F88" s="242">
        <f>ROUND($D88/2,-3)</f>
        <v>132000</v>
      </c>
      <c r="G88" s="242"/>
      <c r="H88" s="242"/>
      <c r="I88" s="242"/>
      <c r="J88" s="242"/>
      <c r="K88" s="242"/>
      <c r="L88" s="242">
        <f>D88-F88</f>
        <v>131000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60092000</v>
      </c>
      <c r="E91" s="242"/>
      <c r="F91" s="242">
        <f>F92+F93+F94+F95</f>
        <v>17093000</v>
      </c>
      <c r="G91" s="242">
        <f t="shared" ref="G91:Q91" si="28">G92+G93+G94+G95</f>
        <v>4376000</v>
      </c>
      <c r="H91" s="242">
        <f t="shared" si="28"/>
        <v>4422000</v>
      </c>
      <c r="I91" s="242">
        <f t="shared" si="28"/>
        <v>5031000</v>
      </c>
      <c r="J91" s="242">
        <f t="shared" si="28"/>
        <v>4380000</v>
      </c>
      <c r="K91" s="242">
        <f t="shared" si="28"/>
        <v>4388000</v>
      </c>
      <c r="L91" s="242">
        <f t="shared" si="28"/>
        <v>4418000</v>
      </c>
      <c r="M91" s="242">
        <f t="shared" si="28"/>
        <v>4380000</v>
      </c>
      <c r="N91" s="242">
        <f t="shared" si="28"/>
        <v>6970000</v>
      </c>
      <c r="O91" s="242">
        <f t="shared" si="28"/>
        <v>4370000</v>
      </c>
      <c r="P91" s="242">
        <f t="shared" si="28"/>
        <v>130000</v>
      </c>
      <c r="Q91" s="242">
        <f t="shared" si="28"/>
        <v>134000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4633000</v>
      </c>
      <c r="E92" s="252" t="s">
        <v>681</v>
      </c>
      <c r="F92" s="154">
        <f>ROUND($D92/12*4,-3)</f>
        <v>1544000</v>
      </c>
      <c r="G92" s="154"/>
      <c r="H92" s="154">
        <f>ROUND($D92/12*2,-3)</f>
        <v>772000</v>
      </c>
      <c r="I92" s="154"/>
      <c r="J92" s="154">
        <f>ROUND($D92/12*2,-3)</f>
        <v>772000</v>
      </c>
      <c r="K92" s="154"/>
      <c r="L92" s="154">
        <f>ROUND($D92/12*2,-3)</f>
        <v>772000</v>
      </c>
      <c r="M92" s="154"/>
      <c r="N92" s="154">
        <f>D92-SUM(F92:M92)</f>
        <v>773000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328000</v>
      </c>
      <c r="E93" s="243" t="s">
        <v>403</v>
      </c>
      <c r="F93" s="154">
        <f>ROUND($D93/12,-3)</f>
        <v>27000</v>
      </c>
      <c r="G93" s="154">
        <f t="shared" ref="G93:P93" si="29">ROUND($D93/12,-3)</f>
        <v>27000</v>
      </c>
      <c r="H93" s="154">
        <f t="shared" si="29"/>
        <v>27000</v>
      </c>
      <c r="I93" s="154">
        <f t="shared" si="29"/>
        <v>27000</v>
      </c>
      <c r="J93" s="154">
        <f t="shared" si="29"/>
        <v>27000</v>
      </c>
      <c r="K93" s="154">
        <f t="shared" si="29"/>
        <v>27000</v>
      </c>
      <c r="L93" s="154">
        <f t="shared" si="29"/>
        <v>27000</v>
      </c>
      <c r="M93" s="154">
        <f t="shared" si="29"/>
        <v>27000</v>
      </c>
      <c r="N93" s="154">
        <f t="shared" si="29"/>
        <v>27000</v>
      </c>
      <c r="O93" s="154">
        <f t="shared" si="29"/>
        <v>27000</v>
      </c>
      <c r="P93" s="154">
        <f t="shared" si="29"/>
        <v>27000</v>
      </c>
      <c r="Q93" s="154">
        <f>D93-SUM(F93:P93)</f>
        <v>31000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55131000</v>
      </c>
      <c r="E95" s="154"/>
      <c r="F95" s="154">
        <f>F2+F86-F88-F89-F90-F92-F93-F94</f>
        <v>15522000</v>
      </c>
      <c r="G95" s="154">
        <f t="shared" ref="G95:Q95" si="30">G2-G88-G89-G90-G92-G93-G94</f>
        <v>4349000</v>
      </c>
      <c r="H95" s="154">
        <f t="shared" si="30"/>
        <v>3623000</v>
      </c>
      <c r="I95" s="154">
        <f t="shared" si="30"/>
        <v>5004000</v>
      </c>
      <c r="J95" s="154">
        <f t="shared" si="30"/>
        <v>3581000</v>
      </c>
      <c r="K95" s="154">
        <f t="shared" si="30"/>
        <v>4361000</v>
      </c>
      <c r="L95" s="154">
        <f t="shared" si="30"/>
        <v>3619000</v>
      </c>
      <c r="M95" s="154">
        <f t="shared" si="30"/>
        <v>4353000</v>
      </c>
      <c r="N95" s="154">
        <f t="shared" si="30"/>
        <v>6170000</v>
      </c>
      <c r="O95" s="154">
        <f t="shared" si="30"/>
        <v>4343000</v>
      </c>
      <c r="P95" s="154">
        <f t="shared" si="30"/>
        <v>103000</v>
      </c>
      <c r="Q95" s="154">
        <f t="shared" si="30"/>
        <v>103000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3100000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1533000</v>
      </c>
    </row>
    <row r="102" spans="2:17" ht="33">
      <c r="B102" s="197" t="s">
        <v>414</v>
      </c>
      <c r="D102" s="52">
        <f>HLOOKUP(D1,縣庫撥款收入明細表!H:DD,16,FALSE)</f>
        <v>311000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17000</v>
      </c>
    </row>
    <row r="107" spans="2:17" ht="33">
      <c r="B107" s="203" t="s">
        <v>418</v>
      </c>
      <c r="D107" s="52">
        <f>HLOOKUP(D1,縣庫撥款收入明細表!H:DD,21,FALSE)</f>
        <v>55131000</v>
      </c>
    </row>
    <row r="108" spans="2:17" ht="16.5" customHeight="1"/>
    <row r="109" spans="2:17" ht="16.5" customHeight="1">
      <c r="B109" s="4" t="s">
        <v>951</v>
      </c>
      <c r="D109" s="52">
        <f>D91-D77</f>
        <v>49959000</v>
      </c>
      <c r="F109" s="52">
        <f>F91-F77</f>
        <v>14560000</v>
      </c>
      <c r="G109" s="52">
        <f t="shared" ref="G109:Q109" si="31">G91-G77</f>
        <v>3531000</v>
      </c>
      <c r="H109" s="52">
        <f t="shared" si="31"/>
        <v>3577000</v>
      </c>
      <c r="I109" s="52">
        <f t="shared" si="31"/>
        <v>4186000</v>
      </c>
      <c r="J109" s="52">
        <f t="shared" si="31"/>
        <v>3535000</v>
      </c>
      <c r="K109" s="52">
        <f t="shared" si="31"/>
        <v>3543000</v>
      </c>
      <c r="L109" s="52">
        <f t="shared" si="31"/>
        <v>3573000</v>
      </c>
      <c r="M109" s="52">
        <f t="shared" si="31"/>
        <v>3535000</v>
      </c>
      <c r="N109" s="52">
        <f t="shared" si="31"/>
        <v>6125000</v>
      </c>
      <c r="O109" s="52">
        <f t="shared" si="31"/>
        <v>3530000</v>
      </c>
      <c r="P109" s="52">
        <f t="shared" si="31"/>
        <v>130000</v>
      </c>
      <c r="Q109" s="52">
        <f t="shared" si="31"/>
        <v>134000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topLeftCell="A40" workbookViewId="0">
      <selection activeCell="E26" sqref="E2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605</v>
      </c>
      <c r="D1" s="246" t="str">
        <f>VLOOKUP(C1,學校編號!A:B,2,FALSE)</f>
        <v>605中正國小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124645000</v>
      </c>
      <c r="E2" s="154"/>
      <c r="F2" s="154">
        <f t="shared" ref="F2:Q2" si="0">F49+F71+F77+F83</f>
        <v>35460000</v>
      </c>
      <c r="G2" s="154">
        <f t="shared" si="0"/>
        <v>9029000</v>
      </c>
      <c r="H2" s="154">
        <f t="shared" si="0"/>
        <v>9116000</v>
      </c>
      <c r="I2" s="154">
        <f t="shared" si="0"/>
        <v>10438000</v>
      </c>
      <c r="J2" s="154">
        <f t="shared" si="0"/>
        <v>9029000</v>
      </c>
      <c r="K2" s="154">
        <f t="shared" si="0"/>
        <v>9043000</v>
      </c>
      <c r="L2" s="154">
        <f t="shared" si="0"/>
        <v>9422000</v>
      </c>
      <c r="M2" s="154">
        <f t="shared" si="0"/>
        <v>9029000</v>
      </c>
      <c r="N2" s="154">
        <f t="shared" si="0"/>
        <v>14681000</v>
      </c>
      <c r="O2" s="154">
        <f t="shared" si="0"/>
        <v>9031000</v>
      </c>
      <c r="P2" s="154">
        <f t="shared" si="0"/>
        <v>189000</v>
      </c>
      <c r="Q2" s="154">
        <f t="shared" si="0"/>
        <v>178000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519000</v>
      </c>
      <c r="E3" s="154" t="s">
        <v>744</v>
      </c>
      <c r="F3" s="154">
        <f t="shared" ref="F3:P17" si="1">ROUND($D3/12,0)</f>
        <v>43250</v>
      </c>
      <c r="G3" s="154">
        <f t="shared" si="1"/>
        <v>43250</v>
      </c>
      <c r="H3" s="154">
        <f t="shared" si="1"/>
        <v>43250</v>
      </c>
      <c r="I3" s="154">
        <f t="shared" si="1"/>
        <v>43250</v>
      </c>
      <c r="J3" s="154">
        <f t="shared" si="1"/>
        <v>43250</v>
      </c>
      <c r="K3" s="154">
        <f t="shared" si="1"/>
        <v>43250</v>
      </c>
      <c r="L3" s="154">
        <f t="shared" si="1"/>
        <v>43250</v>
      </c>
      <c r="M3" s="154">
        <f t="shared" si="1"/>
        <v>43250</v>
      </c>
      <c r="N3" s="154">
        <f t="shared" si="1"/>
        <v>43250</v>
      </c>
      <c r="O3" s="154">
        <f t="shared" si="1"/>
        <v>43250</v>
      </c>
      <c r="P3" s="154">
        <f t="shared" si="1"/>
        <v>43250</v>
      </c>
      <c r="Q3" s="154">
        <f t="shared" ref="Q3:Q10" si="2">D3-SUM(F3:P3)</f>
        <v>43250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222000</v>
      </c>
      <c r="E4" s="154" t="s">
        <v>744</v>
      </c>
      <c r="F4" s="154">
        <f t="shared" si="1"/>
        <v>18500</v>
      </c>
      <c r="G4" s="154">
        <f t="shared" si="1"/>
        <v>18500</v>
      </c>
      <c r="H4" s="154">
        <f t="shared" si="1"/>
        <v>18500</v>
      </c>
      <c r="I4" s="154">
        <f t="shared" si="1"/>
        <v>18500</v>
      </c>
      <c r="J4" s="154">
        <f t="shared" si="1"/>
        <v>18500</v>
      </c>
      <c r="K4" s="154">
        <f t="shared" si="1"/>
        <v>18500</v>
      </c>
      <c r="L4" s="154">
        <f t="shared" si="1"/>
        <v>18500</v>
      </c>
      <c r="M4" s="154">
        <f t="shared" si="1"/>
        <v>18500</v>
      </c>
      <c r="N4" s="154">
        <f t="shared" si="1"/>
        <v>18500</v>
      </c>
      <c r="O4" s="154">
        <f t="shared" si="1"/>
        <v>18500</v>
      </c>
      <c r="P4" s="154">
        <f t="shared" si="1"/>
        <v>18500</v>
      </c>
      <c r="Q4" s="154">
        <f t="shared" si="2"/>
        <v>18500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83000</v>
      </c>
      <c r="E7" s="154" t="s">
        <v>744</v>
      </c>
      <c r="F7" s="154">
        <f t="shared" si="1"/>
        <v>6917</v>
      </c>
      <c r="G7" s="154">
        <f t="shared" si="1"/>
        <v>6917</v>
      </c>
      <c r="H7" s="154">
        <f t="shared" si="1"/>
        <v>6917</v>
      </c>
      <c r="I7" s="154">
        <f t="shared" si="1"/>
        <v>6917</v>
      </c>
      <c r="J7" s="154">
        <f t="shared" si="1"/>
        <v>6917</v>
      </c>
      <c r="K7" s="154">
        <f t="shared" si="1"/>
        <v>6917</v>
      </c>
      <c r="L7" s="154">
        <f t="shared" si="1"/>
        <v>6917</v>
      </c>
      <c r="M7" s="154">
        <f t="shared" si="1"/>
        <v>6917</v>
      </c>
      <c r="N7" s="154">
        <f t="shared" si="1"/>
        <v>6917</v>
      </c>
      <c r="O7" s="154">
        <f t="shared" si="1"/>
        <v>6917</v>
      </c>
      <c r="P7" s="154">
        <f t="shared" si="1"/>
        <v>6917</v>
      </c>
      <c r="Q7" s="154">
        <f t="shared" si="2"/>
        <v>6913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90000</v>
      </c>
      <c r="E8" s="154" t="s">
        <v>744</v>
      </c>
      <c r="F8" s="154">
        <f t="shared" si="1"/>
        <v>7500</v>
      </c>
      <c r="G8" s="154">
        <f t="shared" si="1"/>
        <v>7500</v>
      </c>
      <c r="H8" s="154">
        <f t="shared" si="1"/>
        <v>7500</v>
      </c>
      <c r="I8" s="154">
        <f t="shared" si="1"/>
        <v>7500</v>
      </c>
      <c r="J8" s="154">
        <f t="shared" si="1"/>
        <v>7500</v>
      </c>
      <c r="K8" s="154">
        <f t="shared" si="1"/>
        <v>7500</v>
      </c>
      <c r="L8" s="154">
        <f t="shared" si="1"/>
        <v>7500</v>
      </c>
      <c r="M8" s="154">
        <f t="shared" si="1"/>
        <v>7500</v>
      </c>
      <c r="N8" s="154">
        <f t="shared" si="1"/>
        <v>7500</v>
      </c>
      <c r="O8" s="154">
        <f t="shared" si="1"/>
        <v>7500</v>
      </c>
      <c r="P8" s="154">
        <f t="shared" si="1"/>
        <v>7500</v>
      </c>
      <c r="Q8" s="154">
        <f t="shared" si="2"/>
        <v>7500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9000</v>
      </c>
      <c r="E9" s="154" t="s">
        <v>744</v>
      </c>
      <c r="F9" s="154">
        <f t="shared" si="1"/>
        <v>750</v>
      </c>
      <c r="G9" s="154">
        <f t="shared" si="1"/>
        <v>750</v>
      </c>
      <c r="H9" s="154">
        <f t="shared" si="1"/>
        <v>750</v>
      </c>
      <c r="I9" s="154">
        <f t="shared" si="1"/>
        <v>750</v>
      </c>
      <c r="J9" s="154">
        <f t="shared" si="1"/>
        <v>750</v>
      </c>
      <c r="K9" s="154">
        <f t="shared" si="1"/>
        <v>750</v>
      </c>
      <c r="L9" s="154">
        <f t="shared" si="1"/>
        <v>750</v>
      </c>
      <c r="M9" s="154">
        <f t="shared" si="1"/>
        <v>750</v>
      </c>
      <c r="N9" s="154">
        <f t="shared" si="1"/>
        <v>750</v>
      </c>
      <c r="O9" s="154">
        <f t="shared" si="1"/>
        <v>750</v>
      </c>
      <c r="P9" s="154">
        <f t="shared" si="1"/>
        <v>750</v>
      </c>
      <c r="Q9" s="154">
        <f t="shared" si="2"/>
        <v>750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152000</v>
      </c>
      <c r="E15" s="154" t="s">
        <v>201</v>
      </c>
      <c r="F15" s="154">
        <f>ROUND($D15/2,-3)</f>
        <v>76000</v>
      </c>
      <c r="G15" s="154"/>
      <c r="H15" s="154"/>
      <c r="I15" s="154"/>
      <c r="J15" s="154"/>
      <c r="K15" s="154"/>
      <c r="L15" s="154">
        <f>D15-F15</f>
        <v>76000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72000</v>
      </c>
      <c r="E17" s="154" t="s">
        <v>744</v>
      </c>
      <c r="F17" s="154">
        <f>ROUND($D17/12,0)</f>
        <v>6000</v>
      </c>
      <c r="G17" s="154">
        <f t="shared" si="1"/>
        <v>6000</v>
      </c>
      <c r="H17" s="154">
        <f t="shared" si="1"/>
        <v>6000</v>
      </c>
      <c r="I17" s="154">
        <f t="shared" si="1"/>
        <v>6000</v>
      </c>
      <c r="J17" s="154">
        <f t="shared" si="1"/>
        <v>6000</v>
      </c>
      <c r="K17" s="154">
        <f t="shared" si="1"/>
        <v>6000</v>
      </c>
      <c r="L17" s="154">
        <f t="shared" si="1"/>
        <v>6000</v>
      </c>
      <c r="M17" s="154">
        <f t="shared" si="1"/>
        <v>6000</v>
      </c>
      <c r="N17" s="154">
        <f t="shared" si="1"/>
        <v>6000</v>
      </c>
      <c r="O17" s="154">
        <f t="shared" si="1"/>
        <v>6000</v>
      </c>
      <c r="P17" s="154">
        <f t="shared" si="1"/>
        <v>6000</v>
      </c>
      <c r="Q17" s="154">
        <f>D17-SUM(F17:P17)</f>
        <v>6000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v>635000</v>
      </c>
      <c r="E24" s="154" t="s">
        <v>201</v>
      </c>
      <c r="F24" s="154">
        <f>ROUND($D24/2,-3)</f>
        <v>318000</v>
      </c>
      <c r="G24" s="154"/>
      <c r="H24" s="154"/>
      <c r="I24" s="154"/>
      <c r="J24" s="154"/>
      <c r="K24" s="154"/>
      <c r="L24" s="154">
        <f>D24-F24</f>
        <v>317000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1946000</v>
      </c>
      <c r="E25" s="242"/>
      <c r="F25" s="242">
        <f>ROUND(SUM(F3:F24),-3)</f>
        <v>491000</v>
      </c>
      <c r="G25" s="242">
        <f t="shared" ref="G25:P25" si="5">ROUND(SUM(G3:G24),-3)</f>
        <v>97000</v>
      </c>
      <c r="H25" s="242">
        <f t="shared" si="5"/>
        <v>97000</v>
      </c>
      <c r="I25" s="242">
        <f t="shared" si="5"/>
        <v>97000</v>
      </c>
      <c r="J25" s="242">
        <f t="shared" si="5"/>
        <v>97000</v>
      </c>
      <c r="K25" s="242">
        <f t="shared" si="5"/>
        <v>97000</v>
      </c>
      <c r="L25" s="242">
        <f t="shared" si="5"/>
        <v>490000</v>
      </c>
      <c r="M25" s="242">
        <f t="shared" si="5"/>
        <v>97000</v>
      </c>
      <c r="N25" s="242">
        <f t="shared" si="5"/>
        <v>97000</v>
      </c>
      <c r="O25" s="242">
        <f t="shared" si="5"/>
        <v>97000</v>
      </c>
      <c r="P25" s="242">
        <f t="shared" si="5"/>
        <v>97000</v>
      </c>
      <c r="Q25" s="242">
        <f t="shared" ref="Q25:Q34" si="6">D25-SUM(F25:P25)</f>
        <v>92000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448000</v>
      </c>
      <c r="E28" s="154" t="s">
        <v>744</v>
      </c>
      <c r="F28" s="154">
        <f t="shared" ref="F28:F34" si="9">ROUND($D28/12,0)</f>
        <v>37333</v>
      </c>
      <c r="G28" s="154">
        <f t="shared" si="7"/>
        <v>37333</v>
      </c>
      <c r="H28" s="154">
        <f t="shared" si="7"/>
        <v>37333</v>
      </c>
      <c r="I28" s="154">
        <f t="shared" si="7"/>
        <v>37333</v>
      </c>
      <c r="J28" s="154">
        <f t="shared" si="7"/>
        <v>37333</v>
      </c>
      <c r="K28" s="154">
        <f t="shared" si="7"/>
        <v>37333</v>
      </c>
      <c r="L28" s="154">
        <f t="shared" si="7"/>
        <v>37333</v>
      </c>
      <c r="M28" s="154">
        <f t="shared" si="7"/>
        <v>37333</v>
      </c>
      <c r="N28" s="154">
        <f t="shared" si="7"/>
        <v>37333</v>
      </c>
      <c r="O28" s="154">
        <f t="shared" si="7"/>
        <v>37333</v>
      </c>
      <c r="P28" s="154">
        <f t="shared" si="7"/>
        <v>37333</v>
      </c>
      <c r="Q28" s="154">
        <f t="shared" si="6"/>
        <v>37337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47000</v>
      </c>
      <c r="E30" s="154" t="s">
        <v>744</v>
      </c>
      <c r="F30" s="154">
        <f t="shared" si="9"/>
        <v>3917</v>
      </c>
      <c r="G30" s="154">
        <f t="shared" si="7"/>
        <v>3917</v>
      </c>
      <c r="H30" s="154">
        <f t="shared" si="7"/>
        <v>3917</v>
      </c>
      <c r="I30" s="154">
        <f t="shared" si="7"/>
        <v>3917</v>
      </c>
      <c r="J30" s="154">
        <f t="shared" si="7"/>
        <v>3917</v>
      </c>
      <c r="K30" s="154">
        <f t="shared" si="7"/>
        <v>3917</v>
      </c>
      <c r="L30" s="154">
        <f t="shared" si="7"/>
        <v>3917</v>
      </c>
      <c r="M30" s="154">
        <f t="shared" si="7"/>
        <v>3917</v>
      </c>
      <c r="N30" s="154">
        <f t="shared" si="7"/>
        <v>3917</v>
      </c>
      <c r="O30" s="154">
        <f t="shared" si="7"/>
        <v>3917</v>
      </c>
      <c r="P30" s="154">
        <f t="shared" si="7"/>
        <v>3917</v>
      </c>
      <c r="Q30" s="154">
        <f t="shared" si="6"/>
        <v>3913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198000</v>
      </c>
      <c r="E31" s="154" t="s">
        <v>744</v>
      </c>
      <c r="F31" s="154">
        <f t="shared" si="9"/>
        <v>16500</v>
      </c>
      <c r="G31" s="154">
        <f t="shared" si="7"/>
        <v>16500</v>
      </c>
      <c r="H31" s="154">
        <f t="shared" si="7"/>
        <v>16500</v>
      </c>
      <c r="I31" s="154">
        <f t="shared" si="7"/>
        <v>16500</v>
      </c>
      <c r="J31" s="154">
        <f t="shared" si="7"/>
        <v>16500</v>
      </c>
      <c r="K31" s="154">
        <f t="shared" si="7"/>
        <v>16500</v>
      </c>
      <c r="L31" s="154">
        <f t="shared" si="7"/>
        <v>16500</v>
      </c>
      <c r="M31" s="154">
        <f t="shared" si="7"/>
        <v>16500</v>
      </c>
      <c r="N31" s="154">
        <f t="shared" si="7"/>
        <v>16500</v>
      </c>
      <c r="O31" s="154">
        <f t="shared" si="7"/>
        <v>16500</v>
      </c>
      <c r="P31" s="154">
        <f t="shared" si="7"/>
        <v>16500</v>
      </c>
      <c r="Q31" s="154">
        <f t="shared" si="6"/>
        <v>16500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98000</v>
      </c>
      <c r="E32" s="154" t="s">
        <v>744</v>
      </c>
      <c r="F32" s="154">
        <f t="shared" si="9"/>
        <v>8167</v>
      </c>
      <c r="G32" s="154">
        <f t="shared" si="7"/>
        <v>8167</v>
      </c>
      <c r="H32" s="154">
        <f t="shared" si="7"/>
        <v>8167</v>
      </c>
      <c r="I32" s="154">
        <f t="shared" si="7"/>
        <v>8167</v>
      </c>
      <c r="J32" s="154">
        <f t="shared" si="7"/>
        <v>8167</v>
      </c>
      <c r="K32" s="154">
        <f t="shared" si="7"/>
        <v>8167</v>
      </c>
      <c r="L32" s="154">
        <f t="shared" si="7"/>
        <v>8167</v>
      </c>
      <c r="M32" s="154">
        <f t="shared" si="7"/>
        <v>8167</v>
      </c>
      <c r="N32" s="154">
        <f t="shared" si="7"/>
        <v>8167</v>
      </c>
      <c r="O32" s="154">
        <f t="shared" si="7"/>
        <v>8167</v>
      </c>
      <c r="P32" s="154">
        <f t="shared" si="7"/>
        <v>8167</v>
      </c>
      <c r="Q32" s="154">
        <f t="shared" si="6"/>
        <v>8163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849000</v>
      </c>
      <c r="E38" s="242"/>
      <c r="F38" s="242">
        <f t="shared" ref="F38:P38" si="10">ROUND(SUM(F26:F37),-3)</f>
        <v>71000</v>
      </c>
      <c r="G38" s="242">
        <f t="shared" si="10"/>
        <v>71000</v>
      </c>
      <c r="H38" s="242">
        <f t="shared" si="10"/>
        <v>71000</v>
      </c>
      <c r="I38" s="242">
        <f t="shared" si="10"/>
        <v>71000</v>
      </c>
      <c r="J38" s="242">
        <f t="shared" si="10"/>
        <v>71000</v>
      </c>
      <c r="K38" s="242">
        <f t="shared" si="10"/>
        <v>71000</v>
      </c>
      <c r="L38" s="242">
        <f t="shared" si="10"/>
        <v>71000</v>
      </c>
      <c r="M38" s="242">
        <f t="shared" si="10"/>
        <v>71000</v>
      </c>
      <c r="N38" s="242">
        <f t="shared" si="10"/>
        <v>71000</v>
      </c>
      <c r="O38" s="242">
        <f t="shared" si="10"/>
        <v>71000</v>
      </c>
      <c r="P38" s="242">
        <f t="shared" si="10"/>
        <v>71000</v>
      </c>
      <c r="Q38" s="242">
        <f>D38-SUM(F38:P38)</f>
        <v>68000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42000</v>
      </c>
      <c r="E47" s="154" t="s">
        <v>202</v>
      </c>
      <c r="F47" s="154">
        <f>ROUND($D47/3,0)</f>
        <v>14000</v>
      </c>
      <c r="G47" s="154"/>
      <c r="H47" s="154"/>
      <c r="I47" s="154"/>
      <c r="J47" s="154"/>
      <c r="K47" s="154">
        <f>ROUND($D47/3,0)</f>
        <v>14000</v>
      </c>
      <c r="L47" s="154"/>
      <c r="M47" s="154"/>
      <c r="N47" s="154">
        <f>ROUND($D47/3,0)</f>
        <v>14000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42000</v>
      </c>
      <c r="E48" s="242"/>
      <c r="F48" s="242">
        <f>ROUND(SUM(F47),-3)</f>
        <v>14000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14000</v>
      </c>
      <c r="L48" s="242">
        <f t="shared" si="14"/>
        <v>0</v>
      </c>
      <c r="M48" s="242">
        <f t="shared" si="14"/>
        <v>0</v>
      </c>
      <c r="N48" s="242">
        <f t="shared" si="14"/>
        <v>14000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2837000</v>
      </c>
      <c r="E49" s="154"/>
      <c r="F49" s="250">
        <f t="shared" ref="F49:Q49" si="15">F25+F38+F46+F48</f>
        <v>576000</v>
      </c>
      <c r="G49" s="250">
        <f t="shared" si="15"/>
        <v>168000</v>
      </c>
      <c r="H49" s="250">
        <f t="shared" si="15"/>
        <v>168000</v>
      </c>
      <c r="I49" s="250">
        <f t="shared" si="15"/>
        <v>168000</v>
      </c>
      <c r="J49" s="250">
        <f t="shared" si="15"/>
        <v>168000</v>
      </c>
      <c r="K49" s="250">
        <f t="shared" si="15"/>
        <v>182000</v>
      </c>
      <c r="L49" s="250">
        <f t="shared" si="15"/>
        <v>561000</v>
      </c>
      <c r="M49" s="250">
        <f t="shared" si="15"/>
        <v>168000</v>
      </c>
      <c r="N49" s="250">
        <f t="shared" si="15"/>
        <v>182000</v>
      </c>
      <c r="O49" s="250">
        <f t="shared" si="15"/>
        <v>168000</v>
      </c>
      <c r="P49" s="250">
        <f t="shared" si="15"/>
        <v>168000</v>
      </c>
      <c r="Q49" s="250">
        <f t="shared" si="15"/>
        <v>160000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63853000</v>
      </c>
      <c r="E50" s="249" t="s">
        <v>210</v>
      </c>
      <c r="F50" s="154">
        <f>ROUND($D50/12*3,-3)</f>
        <v>15963000</v>
      </c>
      <c r="G50" s="154">
        <f>ROUND($D50/12,-3)</f>
        <v>5321000</v>
      </c>
      <c r="H50" s="154">
        <f t="shared" ref="H50:N54" si="16">ROUND($D50/12,-3)</f>
        <v>5321000</v>
      </c>
      <c r="I50" s="154">
        <f t="shared" si="16"/>
        <v>5321000</v>
      </c>
      <c r="J50" s="154">
        <f t="shared" si="16"/>
        <v>5321000</v>
      </c>
      <c r="K50" s="154">
        <f t="shared" si="16"/>
        <v>5321000</v>
      </c>
      <c r="L50" s="154">
        <f t="shared" si="16"/>
        <v>5321000</v>
      </c>
      <c r="M50" s="154">
        <f t="shared" si="16"/>
        <v>5321000</v>
      </c>
      <c r="N50" s="154">
        <f t="shared" si="16"/>
        <v>5321000</v>
      </c>
      <c r="O50" s="154">
        <f>D50-SUM(F50:N50)</f>
        <v>5322000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249000</v>
      </c>
      <c r="E55" s="154" t="s">
        <v>744</v>
      </c>
      <c r="F55" s="154">
        <f t="shared" ref="F55:P61" si="17">ROUND($D55/12,0)</f>
        <v>20750</v>
      </c>
      <c r="G55" s="154">
        <f t="shared" si="17"/>
        <v>20750</v>
      </c>
      <c r="H55" s="154">
        <f t="shared" si="17"/>
        <v>20750</v>
      </c>
      <c r="I55" s="154">
        <f t="shared" si="17"/>
        <v>20750</v>
      </c>
      <c r="J55" s="154">
        <f t="shared" si="17"/>
        <v>20750</v>
      </c>
      <c r="K55" s="154">
        <f t="shared" si="17"/>
        <v>20750</v>
      </c>
      <c r="L55" s="154">
        <f t="shared" si="17"/>
        <v>20750</v>
      </c>
      <c r="M55" s="154">
        <f t="shared" si="17"/>
        <v>20750</v>
      </c>
      <c r="N55" s="154">
        <f t="shared" si="17"/>
        <v>20750</v>
      </c>
      <c r="O55" s="154">
        <f t="shared" si="17"/>
        <v>20750</v>
      </c>
      <c r="P55" s="154">
        <f t="shared" si="17"/>
        <v>20750</v>
      </c>
      <c r="Q55" s="154">
        <f t="shared" ref="Q55:Q61" si="18">D55-SUM(F55:P55)</f>
        <v>20750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7047000</v>
      </c>
      <c r="E62" s="154" t="s">
        <v>205</v>
      </c>
      <c r="F62" s="154"/>
      <c r="G62" s="154"/>
      <c r="H62" s="154"/>
      <c r="I62" s="154">
        <f>ROUND($D62/5,-3)</f>
        <v>1409000</v>
      </c>
      <c r="J62" s="154"/>
      <c r="K62" s="154"/>
      <c r="L62" s="154"/>
      <c r="M62" s="154"/>
      <c r="N62" s="154">
        <f>D62-I62</f>
        <v>5638000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7828000</v>
      </c>
      <c r="E63" s="154" t="s">
        <v>203</v>
      </c>
      <c r="F63" s="154">
        <f>D63</f>
        <v>7828000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5603000</v>
      </c>
      <c r="E64" s="249" t="s">
        <v>210</v>
      </c>
      <c r="F64" s="154">
        <f>ROUND($D64/12*3,-3)</f>
        <v>1401000</v>
      </c>
      <c r="G64" s="154">
        <f>ROUND($D64/12,-3)</f>
        <v>467000</v>
      </c>
      <c r="H64" s="154">
        <f t="shared" ref="H64:N66" si="19">ROUND($D64/12,-3)</f>
        <v>467000</v>
      </c>
      <c r="I64" s="154">
        <f t="shared" si="19"/>
        <v>467000</v>
      </c>
      <c r="J64" s="154">
        <f t="shared" si="19"/>
        <v>467000</v>
      </c>
      <c r="K64" s="154">
        <f t="shared" si="19"/>
        <v>467000</v>
      </c>
      <c r="L64" s="154">
        <f t="shared" si="19"/>
        <v>467000</v>
      </c>
      <c r="M64" s="154">
        <f t="shared" si="19"/>
        <v>467000</v>
      </c>
      <c r="N64" s="154">
        <f t="shared" si="19"/>
        <v>467000</v>
      </c>
      <c r="O64" s="154">
        <f>D64-SUM(F64:N64)</f>
        <v>466000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1743000</v>
      </c>
      <c r="E65" s="249" t="s">
        <v>210</v>
      </c>
      <c r="F65" s="154">
        <f>ROUND($D65/12*3,-3)</f>
        <v>436000</v>
      </c>
      <c r="G65" s="154">
        <f>ROUND($D65/12,-3)</f>
        <v>145000</v>
      </c>
      <c r="H65" s="154">
        <f t="shared" si="19"/>
        <v>145000</v>
      </c>
      <c r="I65" s="154">
        <f t="shared" si="19"/>
        <v>145000</v>
      </c>
      <c r="J65" s="154">
        <f t="shared" si="19"/>
        <v>145000</v>
      </c>
      <c r="K65" s="154">
        <f t="shared" si="19"/>
        <v>145000</v>
      </c>
      <c r="L65" s="154">
        <f t="shared" si="19"/>
        <v>145000</v>
      </c>
      <c r="M65" s="154">
        <f t="shared" si="19"/>
        <v>145000</v>
      </c>
      <c r="N65" s="154">
        <f t="shared" si="19"/>
        <v>145000</v>
      </c>
      <c r="O65" s="154">
        <f>D65-SUM(F65:N65)</f>
        <v>147000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4120000</v>
      </c>
      <c r="E66" s="249" t="s">
        <v>210</v>
      </c>
      <c r="F66" s="154">
        <f>ROUND($D66/12*3,-3)</f>
        <v>1030000</v>
      </c>
      <c r="G66" s="154">
        <f>ROUND($D66/12,-3)</f>
        <v>343000</v>
      </c>
      <c r="H66" s="154">
        <f t="shared" si="19"/>
        <v>343000</v>
      </c>
      <c r="I66" s="154">
        <f t="shared" si="19"/>
        <v>343000</v>
      </c>
      <c r="J66" s="154">
        <f t="shared" si="19"/>
        <v>343000</v>
      </c>
      <c r="K66" s="154">
        <f t="shared" si="19"/>
        <v>343000</v>
      </c>
      <c r="L66" s="154">
        <f t="shared" si="19"/>
        <v>343000</v>
      </c>
      <c r="M66" s="154">
        <f t="shared" si="19"/>
        <v>343000</v>
      </c>
      <c r="N66" s="154">
        <f t="shared" si="19"/>
        <v>343000</v>
      </c>
      <c r="O66" s="154">
        <f>D66-SUM(F66:N66)</f>
        <v>346000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87000</v>
      </c>
      <c r="E67" s="154" t="s">
        <v>204</v>
      </c>
      <c r="F67" s="154"/>
      <c r="G67" s="154"/>
      <c r="H67" s="154">
        <f>D67</f>
        <v>87000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514000</v>
      </c>
      <c r="E68" s="154" t="s">
        <v>203</v>
      </c>
      <c r="F68" s="154">
        <f>D68</f>
        <v>514000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91434000</v>
      </c>
      <c r="E71" s="242"/>
      <c r="F71" s="242">
        <f>ROUND(SUM(F50:F69),-3)</f>
        <v>27291000</v>
      </c>
      <c r="G71" s="242">
        <f t="shared" ref="G71:P71" si="20">ROUND(SUM(G50:G69),-3)</f>
        <v>6330000</v>
      </c>
      <c r="H71" s="242">
        <f t="shared" si="20"/>
        <v>6417000</v>
      </c>
      <c r="I71" s="242">
        <f t="shared" si="20"/>
        <v>7739000</v>
      </c>
      <c r="J71" s="242">
        <f t="shared" si="20"/>
        <v>6330000</v>
      </c>
      <c r="K71" s="242">
        <f t="shared" si="20"/>
        <v>6330000</v>
      </c>
      <c r="L71" s="242">
        <f t="shared" si="20"/>
        <v>6330000</v>
      </c>
      <c r="M71" s="242">
        <f t="shared" si="20"/>
        <v>6330000</v>
      </c>
      <c r="N71" s="242">
        <f t="shared" si="20"/>
        <v>11968000</v>
      </c>
      <c r="O71" s="242">
        <f t="shared" si="20"/>
        <v>6330000</v>
      </c>
      <c r="P71" s="242">
        <f t="shared" si="20"/>
        <v>21000</v>
      </c>
      <c r="Q71" s="242">
        <f>D71-SUM(F71:P71)</f>
        <v>18000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29865000</v>
      </c>
      <c r="E73" s="249" t="s">
        <v>210</v>
      </c>
      <c r="F73" s="154">
        <f>ROUND($D73/12*3,-3)</f>
        <v>7466000</v>
      </c>
      <c r="G73" s="154">
        <f>ROUND($D73/12,-3)</f>
        <v>2489000</v>
      </c>
      <c r="H73" s="154">
        <f t="shared" ref="H73:N76" si="21">ROUND($D73/12,-3)</f>
        <v>2489000</v>
      </c>
      <c r="I73" s="154">
        <f t="shared" si="21"/>
        <v>2489000</v>
      </c>
      <c r="J73" s="154">
        <f t="shared" si="21"/>
        <v>2489000</v>
      </c>
      <c r="K73" s="154">
        <f t="shared" si="21"/>
        <v>2489000</v>
      </c>
      <c r="L73" s="154">
        <f t="shared" si="21"/>
        <v>2489000</v>
      </c>
      <c r="M73" s="154">
        <f t="shared" si="21"/>
        <v>2489000</v>
      </c>
      <c r="N73" s="154">
        <f t="shared" si="21"/>
        <v>2489000</v>
      </c>
      <c r="O73" s="154">
        <f>D73-SUM(F73:N73)</f>
        <v>2487000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509000</v>
      </c>
      <c r="E76" s="249" t="s">
        <v>210</v>
      </c>
      <c r="F76" s="154">
        <f>ROUND($D76/12*3,-3)</f>
        <v>127000</v>
      </c>
      <c r="G76" s="154">
        <f>ROUND($D76/12,-3)</f>
        <v>42000</v>
      </c>
      <c r="H76" s="154">
        <f t="shared" si="21"/>
        <v>42000</v>
      </c>
      <c r="I76" s="154">
        <f t="shared" si="21"/>
        <v>42000</v>
      </c>
      <c r="J76" s="154">
        <f t="shared" si="21"/>
        <v>42000</v>
      </c>
      <c r="K76" s="154">
        <f t="shared" si="21"/>
        <v>42000</v>
      </c>
      <c r="L76" s="154">
        <f t="shared" si="21"/>
        <v>42000</v>
      </c>
      <c r="M76" s="154">
        <f t="shared" si="21"/>
        <v>42000</v>
      </c>
      <c r="N76" s="154">
        <f t="shared" si="21"/>
        <v>42000</v>
      </c>
      <c r="O76" s="154">
        <f>D76-SUM(F76:N76)</f>
        <v>46000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30374000</v>
      </c>
      <c r="E77" s="242"/>
      <c r="F77" s="242">
        <f>ROUND(SUM(F72:F76),-3)</f>
        <v>7593000</v>
      </c>
      <c r="G77" s="242">
        <f t="shared" ref="G77:N77" si="22">ROUND(SUM(G72:G76),-3)</f>
        <v>2531000</v>
      </c>
      <c r="H77" s="242">
        <f t="shared" si="22"/>
        <v>2531000</v>
      </c>
      <c r="I77" s="242">
        <f t="shared" si="22"/>
        <v>2531000</v>
      </c>
      <c r="J77" s="242">
        <f t="shared" si="22"/>
        <v>2531000</v>
      </c>
      <c r="K77" s="242">
        <f t="shared" si="22"/>
        <v>2531000</v>
      </c>
      <c r="L77" s="242">
        <f t="shared" si="22"/>
        <v>2531000</v>
      </c>
      <c r="M77" s="242">
        <f t="shared" si="22"/>
        <v>2531000</v>
      </c>
      <c r="N77" s="242">
        <f t="shared" si="22"/>
        <v>2531000</v>
      </c>
      <c r="O77" s="242">
        <f>D77-SUM(F77:N77)</f>
        <v>2533000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121808000</v>
      </c>
      <c r="E78" s="242"/>
      <c r="F78" s="242">
        <f>F77+F71</f>
        <v>34884000</v>
      </c>
      <c r="G78" s="242">
        <f t="shared" ref="G78:R78" si="24">G77+G71</f>
        <v>8861000</v>
      </c>
      <c r="H78" s="242">
        <f t="shared" si="24"/>
        <v>8948000</v>
      </c>
      <c r="I78" s="242">
        <f t="shared" si="24"/>
        <v>10270000</v>
      </c>
      <c r="J78" s="242">
        <f t="shared" si="24"/>
        <v>8861000</v>
      </c>
      <c r="K78" s="242">
        <f t="shared" si="24"/>
        <v>8861000</v>
      </c>
      <c r="L78" s="242">
        <f t="shared" si="24"/>
        <v>8861000</v>
      </c>
      <c r="M78" s="242">
        <f t="shared" si="24"/>
        <v>8861000</v>
      </c>
      <c r="N78" s="242">
        <f t="shared" si="24"/>
        <v>14499000</v>
      </c>
      <c r="O78" s="242">
        <f t="shared" si="24"/>
        <v>8863000</v>
      </c>
      <c r="P78" s="242">
        <f t="shared" si="24"/>
        <v>21000</v>
      </c>
      <c r="Q78" s="242">
        <f t="shared" si="24"/>
        <v>18000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-230000</v>
      </c>
      <c r="E86" s="154"/>
      <c r="F86" s="154">
        <f>D86</f>
        <v>-230000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124415000</v>
      </c>
      <c r="E87" s="154"/>
      <c r="F87" s="154">
        <f>F88+F89+F90+F91</f>
        <v>35230000</v>
      </c>
      <c r="G87" s="154">
        <f t="shared" ref="G87:Q87" si="26">G88+G89+G90+G91</f>
        <v>9029000</v>
      </c>
      <c r="H87" s="154">
        <f t="shared" si="26"/>
        <v>9116000</v>
      </c>
      <c r="I87" s="154">
        <f t="shared" si="26"/>
        <v>10438000</v>
      </c>
      <c r="J87" s="154">
        <f t="shared" si="26"/>
        <v>9029000</v>
      </c>
      <c r="K87" s="154">
        <f t="shared" si="26"/>
        <v>9043000</v>
      </c>
      <c r="L87" s="154">
        <f t="shared" si="26"/>
        <v>9422000</v>
      </c>
      <c r="M87" s="154">
        <f t="shared" si="26"/>
        <v>9029000</v>
      </c>
      <c r="N87" s="154">
        <f t="shared" si="26"/>
        <v>14681000</v>
      </c>
      <c r="O87" s="154">
        <f t="shared" si="26"/>
        <v>9031000</v>
      </c>
      <c r="P87" s="154">
        <f t="shared" si="26"/>
        <v>189000</v>
      </c>
      <c r="Q87" s="154">
        <f t="shared" si="26"/>
        <v>178000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105000</v>
      </c>
      <c r="E88" s="242" t="s">
        <v>201</v>
      </c>
      <c r="F88" s="242">
        <f>ROUND($D88/2,-3)</f>
        <v>53000</v>
      </c>
      <c r="G88" s="242"/>
      <c r="H88" s="242"/>
      <c r="I88" s="242"/>
      <c r="J88" s="242"/>
      <c r="K88" s="242"/>
      <c r="L88" s="242">
        <f>D88-F88</f>
        <v>52000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300000</v>
      </c>
      <c r="E89" s="242" t="s">
        <v>201</v>
      </c>
      <c r="F89" s="242">
        <f>ROUND($D89/2,-3)</f>
        <v>150000</v>
      </c>
      <c r="G89" s="242"/>
      <c r="H89" s="242"/>
      <c r="I89" s="242"/>
      <c r="J89" s="242"/>
      <c r="K89" s="242"/>
      <c r="L89" s="242">
        <f>D89-F89</f>
        <v>150000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10000</v>
      </c>
      <c r="M90" s="242"/>
      <c r="N90" s="242"/>
      <c r="O90" s="242"/>
      <c r="P90" s="242"/>
      <c r="Q90" s="242">
        <f>ROUND($D90/2,-3)</f>
        <v>10000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123990000</v>
      </c>
      <c r="E91" s="242"/>
      <c r="F91" s="242">
        <f>F92+F93+F94+F95</f>
        <v>35027000</v>
      </c>
      <c r="G91" s="242">
        <f t="shared" ref="G91:Q91" si="28">G92+G93+G94+G95</f>
        <v>9029000</v>
      </c>
      <c r="H91" s="242">
        <f t="shared" si="28"/>
        <v>9116000</v>
      </c>
      <c r="I91" s="242">
        <f t="shared" si="28"/>
        <v>10438000</v>
      </c>
      <c r="J91" s="242">
        <f t="shared" si="28"/>
        <v>9029000</v>
      </c>
      <c r="K91" s="242">
        <f t="shared" si="28"/>
        <v>9043000</v>
      </c>
      <c r="L91" s="242">
        <f t="shared" si="28"/>
        <v>9210000</v>
      </c>
      <c r="M91" s="242">
        <f t="shared" si="28"/>
        <v>9029000</v>
      </c>
      <c r="N91" s="242">
        <f t="shared" si="28"/>
        <v>14681000</v>
      </c>
      <c r="O91" s="242">
        <f t="shared" si="28"/>
        <v>9031000</v>
      </c>
      <c r="P91" s="242">
        <f t="shared" si="28"/>
        <v>189000</v>
      </c>
      <c r="Q91" s="242">
        <f t="shared" si="28"/>
        <v>168000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1978000</v>
      </c>
      <c r="E92" s="252" t="s">
        <v>681</v>
      </c>
      <c r="F92" s="154">
        <f>ROUND($D92/12*4,-3)</f>
        <v>659000</v>
      </c>
      <c r="G92" s="154"/>
      <c r="H92" s="154">
        <f>ROUND($D92/12*2,-3)</f>
        <v>330000</v>
      </c>
      <c r="I92" s="154"/>
      <c r="J92" s="154">
        <f>ROUND($D92/12*2,-3)</f>
        <v>330000</v>
      </c>
      <c r="K92" s="154"/>
      <c r="L92" s="154">
        <f>ROUND($D92/12*2,-3)</f>
        <v>330000</v>
      </c>
      <c r="M92" s="154"/>
      <c r="N92" s="154">
        <f>D92-SUM(F92:M92)</f>
        <v>329000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515000</v>
      </c>
      <c r="E93" s="243" t="s">
        <v>403</v>
      </c>
      <c r="F93" s="154">
        <f>ROUND($D93/12,-3)</f>
        <v>43000</v>
      </c>
      <c r="G93" s="154">
        <f t="shared" ref="G93:P93" si="29">ROUND($D93/12,-3)</f>
        <v>43000</v>
      </c>
      <c r="H93" s="154">
        <f t="shared" si="29"/>
        <v>43000</v>
      </c>
      <c r="I93" s="154">
        <f t="shared" si="29"/>
        <v>43000</v>
      </c>
      <c r="J93" s="154">
        <f t="shared" si="29"/>
        <v>43000</v>
      </c>
      <c r="K93" s="154">
        <f t="shared" si="29"/>
        <v>43000</v>
      </c>
      <c r="L93" s="154">
        <f t="shared" si="29"/>
        <v>43000</v>
      </c>
      <c r="M93" s="154">
        <f t="shared" si="29"/>
        <v>43000</v>
      </c>
      <c r="N93" s="154">
        <f t="shared" si="29"/>
        <v>43000</v>
      </c>
      <c r="O93" s="154">
        <f t="shared" si="29"/>
        <v>43000</v>
      </c>
      <c r="P93" s="154">
        <f t="shared" si="29"/>
        <v>43000</v>
      </c>
      <c r="Q93" s="154">
        <f>D93-SUM(F93:P93)</f>
        <v>42000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121497000</v>
      </c>
      <c r="E95" s="154"/>
      <c r="F95" s="154">
        <f>F2+F86-F88-F89-F90-F92-F93-F94</f>
        <v>34325000</v>
      </c>
      <c r="G95" s="154">
        <f t="shared" ref="G95:Q95" si="30">G2-G88-G89-G90-G92-G93-G94</f>
        <v>8986000</v>
      </c>
      <c r="H95" s="154">
        <f t="shared" si="30"/>
        <v>8743000</v>
      </c>
      <c r="I95" s="154">
        <f t="shared" si="30"/>
        <v>10395000</v>
      </c>
      <c r="J95" s="154">
        <f t="shared" si="30"/>
        <v>8656000</v>
      </c>
      <c r="K95" s="154">
        <f t="shared" si="30"/>
        <v>9000000</v>
      </c>
      <c r="L95" s="154">
        <f t="shared" si="30"/>
        <v>8837000</v>
      </c>
      <c r="M95" s="154">
        <f t="shared" si="30"/>
        <v>8986000</v>
      </c>
      <c r="N95" s="154">
        <f t="shared" si="30"/>
        <v>14309000</v>
      </c>
      <c r="O95" s="154">
        <f t="shared" si="30"/>
        <v>8988000</v>
      </c>
      <c r="P95" s="154">
        <f t="shared" si="30"/>
        <v>146000</v>
      </c>
      <c r="Q95" s="154">
        <f t="shared" si="30"/>
        <v>126000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1178000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468000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47000</v>
      </c>
    </row>
    <row r="107" spans="2:17" ht="33">
      <c r="B107" s="203" t="s">
        <v>418</v>
      </c>
      <c r="D107" s="52">
        <f>HLOOKUP(D1,縣庫撥款收入明細表!H:DD,21,FALSE)</f>
        <v>121497000</v>
      </c>
    </row>
    <row r="108" spans="2:17" ht="16.5" customHeight="1"/>
    <row r="109" spans="2:17" ht="16.5" customHeight="1">
      <c r="B109" s="4" t="s">
        <v>951</v>
      </c>
      <c r="D109" s="52">
        <f>D91-D77</f>
        <v>93616000</v>
      </c>
      <c r="F109" s="52">
        <f>F91-F77</f>
        <v>27434000</v>
      </c>
      <c r="G109" s="52">
        <f t="shared" ref="G109:Q109" si="31">G91-G77</f>
        <v>6498000</v>
      </c>
      <c r="H109" s="52">
        <f t="shared" si="31"/>
        <v>6585000</v>
      </c>
      <c r="I109" s="52">
        <f t="shared" si="31"/>
        <v>7907000</v>
      </c>
      <c r="J109" s="52">
        <f t="shared" si="31"/>
        <v>6498000</v>
      </c>
      <c r="K109" s="52">
        <f t="shared" si="31"/>
        <v>6512000</v>
      </c>
      <c r="L109" s="52">
        <f t="shared" si="31"/>
        <v>6679000</v>
      </c>
      <c r="M109" s="52">
        <f t="shared" si="31"/>
        <v>6498000</v>
      </c>
      <c r="N109" s="52">
        <f t="shared" si="31"/>
        <v>12150000</v>
      </c>
      <c r="O109" s="52">
        <f t="shared" si="31"/>
        <v>6498000</v>
      </c>
      <c r="P109" s="52">
        <f t="shared" si="31"/>
        <v>189000</v>
      </c>
      <c r="Q109" s="52">
        <f t="shared" si="31"/>
        <v>168000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6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9"/>
  <sheetViews>
    <sheetView workbookViewId="0">
      <selection activeCell="A15" sqref="A15"/>
    </sheetView>
  </sheetViews>
  <sheetFormatPr defaultRowHeight="16.5"/>
  <cols>
    <col min="1" max="1" width="115.75" customWidth="1"/>
  </cols>
  <sheetData>
    <row r="1" spans="1:1" ht="40.5" customHeight="1">
      <c r="A1" s="253" t="s">
        <v>743</v>
      </c>
    </row>
    <row r="2" spans="1:1" ht="40.5" customHeight="1">
      <c r="A2" s="253" t="s">
        <v>742</v>
      </c>
    </row>
    <row r="3" spans="1:1" ht="40.5" customHeight="1">
      <c r="A3" s="255" t="s">
        <v>748</v>
      </c>
    </row>
    <row r="4" spans="1:1" ht="40.5" customHeight="1">
      <c r="A4" s="254" t="s">
        <v>749</v>
      </c>
    </row>
    <row r="5" spans="1:1" ht="33" customHeight="1">
      <c r="A5" s="253" t="s">
        <v>750</v>
      </c>
    </row>
    <row r="6" spans="1:1">
      <c r="A6" s="205"/>
    </row>
    <row r="7" spans="1:1">
      <c r="A7" s="205"/>
    </row>
    <row r="8" spans="1:1">
      <c r="A8" s="206"/>
    </row>
    <row r="9" spans="1:1">
      <c r="A9" s="205"/>
    </row>
  </sheetData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606</v>
      </c>
      <c r="D1" s="246" t="str">
        <f>VLOOKUP(C1,學校編號!A:B,2,FALSE)</f>
        <v>606信義國小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26872000</v>
      </c>
      <c r="E2" s="154"/>
      <c r="F2" s="154">
        <f t="shared" ref="F2:Q2" si="0">F49+F71+F77+F83</f>
        <v>7556000</v>
      </c>
      <c r="G2" s="154">
        <f t="shared" si="0"/>
        <v>1945000</v>
      </c>
      <c r="H2" s="154">
        <f t="shared" si="0"/>
        <v>1966000</v>
      </c>
      <c r="I2" s="154">
        <f t="shared" si="0"/>
        <v>2263000</v>
      </c>
      <c r="J2" s="154">
        <f t="shared" si="0"/>
        <v>1945000</v>
      </c>
      <c r="K2" s="154">
        <f t="shared" si="0"/>
        <v>1953000</v>
      </c>
      <c r="L2" s="154">
        <f t="shared" si="0"/>
        <v>1986000</v>
      </c>
      <c r="M2" s="154">
        <f t="shared" si="0"/>
        <v>1945000</v>
      </c>
      <c r="N2" s="154">
        <f t="shared" si="0"/>
        <v>3226000</v>
      </c>
      <c r="O2" s="154">
        <f t="shared" si="0"/>
        <v>1945000</v>
      </c>
      <c r="P2" s="154">
        <f t="shared" si="0"/>
        <v>76000</v>
      </c>
      <c r="Q2" s="154">
        <f t="shared" si="0"/>
        <v>66000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50000</v>
      </c>
      <c r="E24" s="154" t="s">
        <v>201</v>
      </c>
      <c r="F24" s="154">
        <f>ROUND($D24/2,-3)</f>
        <v>25000</v>
      </c>
      <c r="G24" s="154"/>
      <c r="H24" s="154"/>
      <c r="I24" s="154"/>
      <c r="J24" s="154"/>
      <c r="K24" s="154"/>
      <c r="L24" s="154">
        <f>D24-F24</f>
        <v>25000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637000</v>
      </c>
      <c r="E25" s="242"/>
      <c r="F25" s="242">
        <f>ROUND(SUM(F3:F24),-3)</f>
        <v>86000</v>
      </c>
      <c r="G25" s="242">
        <f t="shared" ref="G25:P25" si="5">ROUND(SUM(G3:G24),-3)</f>
        <v>47000</v>
      </c>
      <c r="H25" s="242">
        <f t="shared" si="5"/>
        <v>47000</v>
      </c>
      <c r="I25" s="242">
        <f t="shared" si="5"/>
        <v>47000</v>
      </c>
      <c r="J25" s="242">
        <f t="shared" si="5"/>
        <v>47000</v>
      </c>
      <c r="K25" s="242">
        <f t="shared" si="5"/>
        <v>47000</v>
      </c>
      <c r="L25" s="242">
        <f t="shared" si="5"/>
        <v>86000</v>
      </c>
      <c r="M25" s="242">
        <f t="shared" si="5"/>
        <v>47000</v>
      </c>
      <c r="N25" s="242">
        <f t="shared" si="5"/>
        <v>47000</v>
      </c>
      <c r="O25" s="242">
        <f t="shared" si="5"/>
        <v>47000</v>
      </c>
      <c r="P25" s="242">
        <f t="shared" si="5"/>
        <v>47000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293000</v>
      </c>
      <c r="E38" s="242"/>
      <c r="F38" s="242">
        <f t="shared" ref="F38:P38" si="10">ROUND(SUM(F26:F37),-3)</f>
        <v>27000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26000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954000</v>
      </c>
      <c r="E49" s="154"/>
      <c r="F49" s="250">
        <f t="shared" ref="F49:Q49" si="15">F25+F38+F46+F48</f>
        <v>121000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79000</v>
      </c>
      <c r="L49" s="250">
        <f t="shared" si="15"/>
        <v>112000</v>
      </c>
      <c r="M49" s="250">
        <f t="shared" si="15"/>
        <v>71000</v>
      </c>
      <c r="N49" s="250">
        <f t="shared" si="15"/>
        <v>79000</v>
      </c>
      <c r="O49" s="250">
        <f t="shared" si="15"/>
        <v>71000</v>
      </c>
      <c r="P49" s="250">
        <f t="shared" si="15"/>
        <v>71000</v>
      </c>
      <c r="Q49" s="250">
        <f t="shared" si="15"/>
        <v>66000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12874000</v>
      </c>
      <c r="E50" s="249" t="s">
        <v>210</v>
      </c>
      <c r="F50" s="154">
        <f>ROUND($D50/12*3,-3)</f>
        <v>3219000</v>
      </c>
      <c r="G50" s="154">
        <f>ROUND($D50/12,-3)</f>
        <v>1073000</v>
      </c>
      <c r="H50" s="154">
        <f t="shared" ref="H50:N54" si="16">ROUND($D50/12,-3)</f>
        <v>1073000</v>
      </c>
      <c r="I50" s="154">
        <f t="shared" si="16"/>
        <v>1073000</v>
      </c>
      <c r="J50" s="154">
        <f t="shared" si="16"/>
        <v>1073000</v>
      </c>
      <c r="K50" s="154">
        <f t="shared" si="16"/>
        <v>1073000</v>
      </c>
      <c r="L50" s="154">
        <f t="shared" si="16"/>
        <v>1073000</v>
      </c>
      <c r="M50" s="154">
        <f t="shared" si="16"/>
        <v>1073000</v>
      </c>
      <c r="N50" s="154">
        <f t="shared" si="16"/>
        <v>1073000</v>
      </c>
      <c r="O50" s="154">
        <f>D50-SUM(F50:N50)</f>
        <v>1071000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1591000</v>
      </c>
      <c r="E62" s="154" t="s">
        <v>205</v>
      </c>
      <c r="F62" s="154"/>
      <c r="G62" s="154"/>
      <c r="H62" s="154"/>
      <c r="I62" s="154">
        <f>ROUND($D62/5,-3)</f>
        <v>318000</v>
      </c>
      <c r="J62" s="154"/>
      <c r="K62" s="154"/>
      <c r="L62" s="154"/>
      <c r="M62" s="154"/>
      <c r="N62" s="154">
        <f>D62-I62</f>
        <v>1273000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1564000</v>
      </c>
      <c r="E63" s="154" t="s">
        <v>203</v>
      </c>
      <c r="F63" s="154">
        <f>D63</f>
        <v>1564000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1145000</v>
      </c>
      <c r="E64" s="249" t="s">
        <v>210</v>
      </c>
      <c r="F64" s="154">
        <f>ROUND($D64/12*3,-3)</f>
        <v>286000</v>
      </c>
      <c r="G64" s="154">
        <f>ROUND($D64/12,-3)</f>
        <v>95000</v>
      </c>
      <c r="H64" s="154">
        <f t="shared" ref="H64:N66" si="19">ROUND($D64/12,-3)</f>
        <v>95000</v>
      </c>
      <c r="I64" s="154">
        <f t="shared" si="19"/>
        <v>95000</v>
      </c>
      <c r="J64" s="154">
        <f t="shared" si="19"/>
        <v>95000</v>
      </c>
      <c r="K64" s="154">
        <f t="shared" si="19"/>
        <v>95000</v>
      </c>
      <c r="L64" s="154">
        <f t="shared" si="19"/>
        <v>95000</v>
      </c>
      <c r="M64" s="154">
        <f t="shared" si="19"/>
        <v>95000</v>
      </c>
      <c r="N64" s="154">
        <f t="shared" si="19"/>
        <v>95000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383000</v>
      </c>
      <c r="E65" s="249" t="s">
        <v>210</v>
      </c>
      <c r="F65" s="154">
        <f>ROUND($D65/12*3,-3)</f>
        <v>96000</v>
      </c>
      <c r="G65" s="154">
        <f>ROUND($D65/12,-3)</f>
        <v>32000</v>
      </c>
      <c r="H65" s="154">
        <f t="shared" si="19"/>
        <v>32000</v>
      </c>
      <c r="I65" s="154">
        <f t="shared" si="19"/>
        <v>32000</v>
      </c>
      <c r="J65" s="154">
        <f t="shared" si="19"/>
        <v>32000</v>
      </c>
      <c r="K65" s="154">
        <f t="shared" si="19"/>
        <v>32000</v>
      </c>
      <c r="L65" s="154">
        <f t="shared" si="19"/>
        <v>32000</v>
      </c>
      <c r="M65" s="154">
        <f t="shared" si="19"/>
        <v>32000</v>
      </c>
      <c r="N65" s="154">
        <f t="shared" si="19"/>
        <v>32000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728000</v>
      </c>
      <c r="E66" s="249" t="s">
        <v>210</v>
      </c>
      <c r="F66" s="154">
        <f>ROUND($D66/12*3,-3)</f>
        <v>182000</v>
      </c>
      <c r="G66" s="154">
        <f>ROUND($D66/12,-3)</f>
        <v>61000</v>
      </c>
      <c r="H66" s="154">
        <f t="shared" si="19"/>
        <v>61000</v>
      </c>
      <c r="I66" s="154">
        <f t="shared" si="19"/>
        <v>61000</v>
      </c>
      <c r="J66" s="154">
        <f t="shared" si="19"/>
        <v>61000</v>
      </c>
      <c r="K66" s="154">
        <f t="shared" si="19"/>
        <v>61000</v>
      </c>
      <c r="L66" s="154">
        <f t="shared" si="19"/>
        <v>61000</v>
      </c>
      <c r="M66" s="154">
        <f t="shared" si="19"/>
        <v>61000</v>
      </c>
      <c r="N66" s="154">
        <f t="shared" si="19"/>
        <v>61000</v>
      </c>
      <c r="O66" s="154">
        <f>D66-SUM(F66:N66)</f>
        <v>58000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19967000</v>
      </c>
      <c r="E71" s="242"/>
      <c r="F71" s="242">
        <f>ROUND(SUM(F50:F69),-3)</f>
        <v>5922000</v>
      </c>
      <c r="G71" s="242">
        <f t="shared" ref="G71:P71" si="20">ROUND(SUM(G50:G69),-3)</f>
        <v>1381000</v>
      </c>
      <c r="H71" s="242">
        <f t="shared" si="20"/>
        <v>1402000</v>
      </c>
      <c r="I71" s="242">
        <f t="shared" si="20"/>
        <v>1699000</v>
      </c>
      <c r="J71" s="242">
        <f t="shared" si="20"/>
        <v>1381000</v>
      </c>
      <c r="K71" s="242">
        <f t="shared" si="20"/>
        <v>1381000</v>
      </c>
      <c r="L71" s="242">
        <f t="shared" si="20"/>
        <v>1381000</v>
      </c>
      <c r="M71" s="242">
        <f t="shared" si="20"/>
        <v>1381000</v>
      </c>
      <c r="N71" s="242">
        <f t="shared" si="20"/>
        <v>2654000</v>
      </c>
      <c r="O71" s="242">
        <f t="shared" si="20"/>
        <v>1380000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32000</v>
      </c>
      <c r="E72" s="154" t="s">
        <v>203</v>
      </c>
      <c r="F72" s="154">
        <f>D72</f>
        <v>32000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5343000</v>
      </c>
      <c r="E73" s="249" t="s">
        <v>210</v>
      </c>
      <c r="F73" s="154">
        <f>ROUND($D73/12*3,-3)</f>
        <v>1336000</v>
      </c>
      <c r="G73" s="154">
        <f>ROUND($D73/12,-3)</f>
        <v>445000</v>
      </c>
      <c r="H73" s="154">
        <f t="shared" ref="H73:N76" si="21">ROUND($D73/12,-3)</f>
        <v>445000</v>
      </c>
      <c r="I73" s="154">
        <f t="shared" si="21"/>
        <v>445000</v>
      </c>
      <c r="J73" s="154">
        <f t="shared" si="21"/>
        <v>445000</v>
      </c>
      <c r="K73" s="154">
        <f t="shared" si="21"/>
        <v>445000</v>
      </c>
      <c r="L73" s="154">
        <f t="shared" si="21"/>
        <v>445000</v>
      </c>
      <c r="M73" s="154">
        <f t="shared" si="21"/>
        <v>445000</v>
      </c>
      <c r="N73" s="154">
        <f t="shared" si="21"/>
        <v>445000</v>
      </c>
      <c r="O73" s="154">
        <f>D73-SUM(F73:N73)</f>
        <v>447000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134000</v>
      </c>
      <c r="E75" s="249" t="s">
        <v>210</v>
      </c>
      <c r="F75" s="154">
        <f>ROUND($D75/12*3,-3)</f>
        <v>34000</v>
      </c>
      <c r="G75" s="154">
        <f>ROUND($D75/12,-3)</f>
        <v>11000</v>
      </c>
      <c r="H75" s="154">
        <f t="shared" si="21"/>
        <v>11000</v>
      </c>
      <c r="I75" s="154">
        <f t="shared" si="21"/>
        <v>11000</v>
      </c>
      <c r="J75" s="154">
        <f t="shared" si="21"/>
        <v>11000</v>
      </c>
      <c r="K75" s="154">
        <f t="shared" si="21"/>
        <v>11000</v>
      </c>
      <c r="L75" s="154">
        <f t="shared" si="21"/>
        <v>11000</v>
      </c>
      <c r="M75" s="154">
        <f t="shared" si="21"/>
        <v>11000</v>
      </c>
      <c r="N75" s="154">
        <f t="shared" si="21"/>
        <v>11000</v>
      </c>
      <c r="O75" s="154">
        <f>D75-SUM(F75:N75)</f>
        <v>12000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442000</v>
      </c>
      <c r="E76" s="249" t="s">
        <v>210</v>
      </c>
      <c r="F76" s="154">
        <f>ROUND($D76/12*3,-3)</f>
        <v>111000</v>
      </c>
      <c r="G76" s="154">
        <f>ROUND($D76/12,-3)</f>
        <v>37000</v>
      </c>
      <c r="H76" s="154">
        <f t="shared" si="21"/>
        <v>37000</v>
      </c>
      <c r="I76" s="154">
        <f t="shared" si="21"/>
        <v>37000</v>
      </c>
      <c r="J76" s="154">
        <f t="shared" si="21"/>
        <v>37000</v>
      </c>
      <c r="K76" s="154">
        <f t="shared" si="21"/>
        <v>37000</v>
      </c>
      <c r="L76" s="154">
        <f t="shared" si="21"/>
        <v>37000</v>
      </c>
      <c r="M76" s="154">
        <f t="shared" si="21"/>
        <v>37000</v>
      </c>
      <c r="N76" s="154">
        <f t="shared" si="21"/>
        <v>37000</v>
      </c>
      <c r="O76" s="154">
        <f>D76-SUM(F76:N76)</f>
        <v>35000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5951000</v>
      </c>
      <c r="E77" s="242"/>
      <c r="F77" s="242">
        <f>ROUND(SUM(F72:F76),-3)</f>
        <v>1513000</v>
      </c>
      <c r="G77" s="242">
        <f t="shared" ref="G77:N77" si="22">ROUND(SUM(G72:G76),-3)</f>
        <v>493000</v>
      </c>
      <c r="H77" s="242">
        <f t="shared" si="22"/>
        <v>493000</v>
      </c>
      <c r="I77" s="242">
        <f t="shared" si="22"/>
        <v>493000</v>
      </c>
      <c r="J77" s="242">
        <f t="shared" si="22"/>
        <v>493000</v>
      </c>
      <c r="K77" s="242">
        <f t="shared" si="22"/>
        <v>493000</v>
      </c>
      <c r="L77" s="242">
        <f t="shared" si="22"/>
        <v>493000</v>
      </c>
      <c r="M77" s="242">
        <f t="shared" si="22"/>
        <v>493000</v>
      </c>
      <c r="N77" s="242">
        <f t="shared" si="22"/>
        <v>493000</v>
      </c>
      <c r="O77" s="242">
        <f>D77-SUM(F77:N77)</f>
        <v>494000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25918000</v>
      </c>
      <c r="E78" s="242"/>
      <c r="F78" s="242">
        <f>F77+F71</f>
        <v>7435000</v>
      </c>
      <c r="G78" s="242">
        <f t="shared" ref="G78:R78" si="24">G77+G71</f>
        <v>1874000</v>
      </c>
      <c r="H78" s="242">
        <f t="shared" si="24"/>
        <v>1895000</v>
      </c>
      <c r="I78" s="242">
        <f t="shared" si="24"/>
        <v>2192000</v>
      </c>
      <c r="J78" s="242">
        <f t="shared" si="24"/>
        <v>1874000</v>
      </c>
      <c r="K78" s="242">
        <f t="shared" si="24"/>
        <v>1874000</v>
      </c>
      <c r="L78" s="242">
        <f t="shared" si="24"/>
        <v>1874000</v>
      </c>
      <c r="M78" s="242">
        <f t="shared" si="24"/>
        <v>1874000</v>
      </c>
      <c r="N78" s="242">
        <f t="shared" si="24"/>
        <v>3147000</v>
      </c>
      <c r="O78" s="242">
        <f t="shared" si="24"/>
        <v>1874000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-50000</v>
      </c>
      <c r="E86" s="154"/>
      <c r="F86" s="154">
        <f>D86</f>
        <v>-50000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26822000</v>
      </c>
      <c r="E87" s="154"/>
      <c r="F87" s="154">
        <f>F88+F89+F90+F91</f>
        <v>7506000</v>
      </c>
      <c r="G87" s="154">
        <f t="shared" ref="G87:Q87" si="26">G88+G89+G90+G91</f>
        <v>1945000</v>
      </c>
      <c r="H87" s="154">
        <f t="shared" si="26"/>
        <v>1966000</v>
      </c>
      <c r="I87" s="154">
        <f t="shared" si="26"/>
        <v>2263000</v>
      </c>
      <c r="J87" s="154">
        <f t="shared" si="26"/>
        <v>1945000</v>
      </c>
      <c r="K87" s="154">
        <f t="shared" si="26"/>
        <v>1953000</v>
      </c>
      <c r="L87" s="154">
        <f t="shared" si="26"/>
        <v>1986000</v>
      </c>
      <c r="M87" s="154">
        <f t="shared" si="26"/>
        <v>1945000</v>
      </c>
      <c r="N87" s="154">
        <f t="shared" si="26"/>
        <v>3226000</v>
      </c>
      <c r="O87" s="154">
        <f t="shared" si="26"/>
        <v>1945000</v>
      </c>
      <c r="P87" s="154">
        <f t="shared" si="26"/>
        <v>76000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26814000</v>
      </c>
      <c r="E91" s="242"/>
      <c r="F91" s="242">
        <f>F92+F93+F94+F95</f>
        <v>7503000</v>
      </c>
      <c r="G91" s="242">
        <f t="shared" ref="G91:Q91" si="28">G92+G93+G94+G95</f>
        <v>1945000</v>
      </c>
      <c r="H91" s="242">
        <f t="shared" si="28"/>
        <v>1966000</v>
      </c>
      <c r="I91" s="242">
        <f t="shared" si="28"/>
        <v>2263000</v>
      </c>
      <c r="J91" s="242">
        <f t="shared" si="28"/>
        <v>1945000</v>
      </c>
      <c r="K91" s="242">
        <f t="shared" si="28"/>
        <v>1953000</v>
      </c>
      <c r="L91" s="242">
        <f t="shared" si="28"/>
        <v>1983000</v>
      </c>
      <c r="M91" s="242">
        <f t="shared" si="28"/>
        <v>1945000</v>
      </c>
      <c r="N91" s="242">
        <f t="shared" si="28"/>
        <v>3226000</v>
      </c>
      <c r="O91" s="242">
        <f t="shared" si="28"/>
        <v>1945000</v>
      </c>
      <c r="P91" s="242">
        <f t="shared" si="28"/>
        <v>76000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1383000</v>
      </c>
      <c r="E92" s="252" t="s">
        <v>681</v>
      </c>
      <c r="F92" s="154">
        <f>ROUND($D92/12*4,-3)</f>
        <v>461000</v>
      </c>
      <c r="G92" s="154"/>
      <c r="H92" s="154">
        <f>ROUND($D92/12*2,-3)</f>
        <v>231000</v>
      </c>
      <c r="I92" s="154"/>
      <c r="J92" s="154">
        <f>ROUND($D92/12*2,-3)</f>
        <v>231000</v>
      </c>
      <c r="K92" s="154"/>
      <c r="L92" s="154">
        <f>ROUND($D92/12*2,-3)</f>
        <v>231000</v>
      </c>
      <c r="M92" s="154"/>
      <c r="N92" s="154">
        <f>D92-SUM(F92:M92)</f>
        <v>229000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350000</v>
      </c>
      <c r="E94" s="244" t="s">
        <v>405</v>
      </c>
      <c r="F94" s="154"/>
      <c r="G94" s="154"/>
      <c r="H94" s="154">
        <f>ROUND($D94/2,-3)</f>
        <v>175000</v>
      </c>
      <c r="I94" s="154"/>
      <c r="J94" s="154"/>
      <c r="K94" s="154"/>
      <c r="L94" s="154"/>
      <c r="M94" s="154"/>
      <c r="N94" s="154"/>
      <c r="O94" s="154">
        <f>D94-H94</f>
        <v>175000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24991000</v>
      </c>
      <c r="E95" s="154"/>
      <c r="F95" s="154">
        <f>F2+F86-F88-F89-F90-F92-F93-F94</f>
        <v>7034000</v>
      </c>
      <c r="G95" s="154">
        <f t="shared" ref="G95:Q95" si="30">G2-G88-G89-G90-G92-G93-G94</f>
        <v>1937000</v>
      </c>
      <c r="H95" s="154">
        <f t="shared" si="30"/>
        <v>1552000</v>
      </c>
      <c r="I95" s="154">
        <f t="shared" si="30"/>
        <v>2255000</v>
      </c>
      <c r="J95" s="154">
        <f t="shared" si="30"/>
        <v>1706000</v>
      </c>
      <c r="K95" s="154">
        <f t="shared" si="30"/>
        <v>1945000</v>
      </c>
      <c r="L95" s="154">
        <f t="shared" si="30"/>
        <v>1744000</v>
      </c>
      <c r="M95" s="154">
        <f t="shared" si="30"/>
        <v>1937000</v>
      </c>
      <c r="N95" s="154">
        <f t="shared" si="30"/>
        <v>2989000</v>
      </c>
      <c r="O95" s="154">
        <f t="shared" si="30"/>
        <v>1762000</v>
      </c>
      <c r="P95" s="154">
        <f t="shared" si="30"/>
        <v>68000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350000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24991000</v>
      </c>
    </row>
    <row r="108" spans="2:17" ht="16.5" customHeight="1"/>
    <row r="109" spans="2:17" ht="16.5" customHeight="1">
      <c r="B109" s="4" t="s">
        <v>951</v>
      </c>
      <c r="D109" s="52">
        <f>D91-D77</f>
        <v>20863000</v>
      </c>
      <c r="F109" s="52">
        <f>F91-F77</f>
        <v>5990000</v>
      </c>
      <c r="G109" s="52">
        <f t="shared" ref="G109:Q109" si="31">G91-G77</f>
        <v>1452000</v>
      </c>
      <c r="H109" s="52">
        <f t="shared" si="31"/>
        <v>1473000</v>
      </c>
      <c r="I109" s="52">
        <f t="shared" si="31"/>
        <v>1770000</v>
      </c>
      <c r="J109" s="52">
        <f t="shared" si="31"/>
        <v>1452000</v>
      </c>
      <c r="K109" s="52">
        <f t="shared" si="31"/>
        <v>1460000</v>
      </c>
      <c r="L109" s="52">
        <f t="shared" si="31"/>
        <v>1490000</v>
      </c>
      <c r="M109" s="52">
        <f t="shared" si="31"/>
        <v>1452000</v>
      </c>
      <c r="N109" s="52">
        <f t="shared" si="31"/>
        <v>2733000</v>
      </c>
      <c r="O109" s="52">
        <f t="shared" si="31"/>
        <v>1451000</v>
      </c>
      <c r="P109" s="52">
        <f t="shared" si="31"/>
        <v>76000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5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607</v>
      </c>
      <c r="D1" s="246" t="str">
        <f>VLOOKUP(C1,學校編號!A:B,2,FALSE)</f>
        <v>607復興國小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31526000</v>
      </c>
      <c r="E2" s="154"/>
      <c r="F2" s="154">
        <f t="shared" ref="F2:Q2" si="0">F49+F71+F77+F83</f>
        <v>8724000</v>
      </c>
      <c r="G2" s="154">
        <f t="shared" si="0"/>
        <v>2306000</v>
      </c>
      <c r="H2" s="154">
        <f t="shared" si="0"/>
        <v>2327000</v>
      </c>
      <c r="I2" s="154">
        <f t="shared" si="0"/>
        <v>2667000</v>
      </c>
      <c r="J2" s="154">
        <f t="shared" si="0"/>
        <v>2306000</v>
      </c>
      <c r="K2" s="154">
        <f t="shared" si="0"/>
        <v>2312000</v>
      </c>
      <c r="L2" s="154">
        <f t="shared" si="0"/>
        <v>2396000</v>
      </c>
      <c r="M2" s="154">
        <f t="shared" si="0"/>
        <v>2306000</v>
      </c>
      <c r="N2" s="154">
        <f t="shared" si="0"/>
        <v>3756000</v>
      </c>
      <c r="O2" s="154">
        <f t="shared" si="0"/>
        <v>2294000</v>
      </c>
      <c r="P2" s="154">
        <f t="shared" si="0"/>
        <v>68000</v>
      </c>
      <c r="Q2" s="154">
        <f t="shared" si="0"/>
        <v>64000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4000</v>
      </c>
      <c r="E9" s="154" t="s">
        <v>744</v>
      </c>
      <c r="F9" s="154">
        <f t="shared" si="1"/>
        <v>333</v>
      </c>
      <c r="G9" s="154">
        <f t="shared" si="1"/>
        <v>333</v>
      </c>
      <c r="H9" s="154">
        <f t="shared" si="1"/>
        <v>333</v>
      </c>
      <c r="I9" s="154">
        <f t="shared" si="1"/>
        <v>333</v>
      </c>
      <c r="J9" s="154">
        <f t="shared" si="1"/>
        <v>333</v>
      </c>
      <c r="K9" s="154">
        <f t="shared" si="1"/>
        <v>333</v>
      </c>
      <c r="L9" s="154">
        <f t="shared" si="1"/>
        <v>333</v>
      </c>
      <c r="M9" s="154">
        <f t="shared" si="1"/>
        <v>333</v>
      </c>
      <c r="N9" s="154">
        <f t="shared" si="1"/>
        <v>333</v>
      </c>
      <c r="O9" s="154">
        <f t="shared" si="1"/>
        <v>333</v>
      </c>
      <c r="P9" s="154">
        <f t="shared" si="1"/>
        <v>333</v>
      </c>
      <c r="Q9" s="154">
        <f t="shared" si="2"/>
        <v>337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101000</v>
      </c>
      <c r="E13" s="154" t="s">
        <v>744</v>
      </c>
      <c r="F13" s="154">
        <f>ROUND($D13/12,0)</f>
        <v>8417</v>
      </c>
      <c r="G13" s="154">
        <f t="shared" si="1"/>
        <v>8417</v>
      </c>
      <c r="H13" s="154">
        <f t="shared" si="1"/>
        <v>8417</v>
      </c>
      <c r="I13" s="154">
        <f t="shared" si="1"/>
        <v>8417</v>
      </c>
      <c r="J13" s="154">
        <f t="shared" si="1"/>
        <v>8417</v>
      </c>
      <c r="K13" s="154">
        <f t="shared" si="1"/>
        <v>8417</v>
      </c>
      <c r="L13" s="154">
        <f t="shared" si="1"/>
        <v>8417</v>
      </c>
      <c r="M13" s="154">
        <f t="shared" si="1"/>
        <v>8417</v>
      </c>
      <c r="N13" s="154">
        <f t="shared" si="1"/>
        <v>8417</v>
      </c>
      <c r="O13" s="154">
        <f t="shared" si="1"/>
        <v>8417</v>
      </c>
      <c r="P13" s="154">
        <f t="shared" si="1"/>
        <v>8417</v>
      </c>
      <c r="Q13" s="154">
        <f>D13-SUM(F13:P13)</f>
        <v>8413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63000</v>
      </c>
      <c r="E16" s="154" t="s">
        <v>744</v>
      </c>
      <c r="F16" s="154">
        <f>ROUND($D16/12,0)</f>
        <v>5250</v>
      </c>
      <c r="G16" s="154">
        <f t="shared" si="1"/>
        <v>5250</v>
      </c>
      <c r="H16" s="154">
        <f t="shared" si="1"/>
        <v>5250</v>
      </c>
      <c r="I16" s="154">
        <f t="shared" si="1"/>
        <v>5250</v>
      </c>
      <c r="J16" s="154">
        <f t="shared" si="1"/>
        <v>5250</v>
      </c>
      <c r="K16" s="154">
        <f t="shared" si="1"/>
        <v>5250</v>
      </c>
      <c r="L16" s="154">
        <f t="shared" si="1"/>
        <v>5250</v>
      </c>
      <c r="M16" s="154">
        <f t="shared" si="1"/>
        <v>5250</v>
      </c>
      <c r="N16" s="154">
        <f t="shared" si="1"/>
        <v>5250</v>
      </c>
      <c r="O16" s="154">
        <f t="shared" si="1"/>
        <v>5250</v>
      </c>
      <c r="P16" s="154">
        <f t="shared" si="1"/>
        <v>5250</v>
      </c>
      <c r="Q16" s="154">
        <f>D16-SUM(F16:P16)</f>
        <v>5250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504000</v>
      </c>
      <c r="E25" s="242"/>
      <c r="F25" s="242">
        <f>ROUND(SUM(F3:F24),-3)</f>
        <v>55000</v>
      </c>
      <c r="G25" s="242">
        <f t="shared" ref="G25:P25" si="5">ROUND(SUM(G3:G24),-3)</f>
        <v>40000</v>
      </c>
      <c r="H25" s="242">
        <f t="shared" si="5"/>
        <v>40000</v>
      </c>
      <c r="I25" s="242">
        <f t="shared" si="5"/>
        <v>40000</v>
      </c>
      <c r="J25" s="242">
        <f t="shared" si="5"/>
        <v>40000</v>
      </c>
      <c r="K25" s="242">
        <f t="shared" si="5"/>
        <v>40000</v>
      </c>
      <c r="L25" s="242">
        <f t="shared" si="5"/>
        <v>55000</v>
      </c>
      <c r="M25" s="242">
        <f t="shared" si="5"/>
        <v>40000</v>
      </c>
      <c r="N25" s="242">
        <f t="shared" si="5"/>
        <v>40000</v>
      </c>
      <c r="O25" s="242">
        <f t="shared" si="5"/>
        <v>40000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21000</v>
      </c>
      <c r="E31" s="154" t="s">
        <v>744</v>
      </c>
      <c r="F31" s="154">
        <f t="shared" si="9"/>
        <v>1750</v>
      </c>
      <c r="G31" s="154">
        <f t="shared" si="7"/>
        <v>1750</v>
      </c>
      <c r="H31" s="154">
        <f t="shared" si="7"/>
        <v>1750</v>
      </c>
      <c r="I31" s="154">
        <f t="shared" si="7"/>
        <v>1750</v>
      </c>
      <c r="J31" s="154">
        <f t="shared" si="7"/>
        <v>1750</v>
      </c>
      <c r="K31" s="154">
        <f t="shared" si="7"/>
        <v>1750</v>
      </c>
      <c r="L31" s="154">
        <f t="shared" si="7"/>
        <v>1750</v>
      </c>
      <c r="M31" s="154">
        <f t="shared" si="7"/>
        <v>1750</v>
      </c>
      <c r="N31" s="154">
        <f t="shared" si="7"/>
        <v>1750</v>
      </c>
      <c r="O31" s="154">
        <f t="shared" si="7"/>
        <v>1750</v>
      </c>
      <c r="P31" s="154">
        <f t="shared" si="7"/>
        <v>1750</v>
      </c>
      <c r="Q31" s="154">
        <f t="shared" si="6"/>
        <v>1750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140000</v>
      </c>
      <c r="E37" s="154" t="s">
        <v>201</v>
      </c>
      <c r="F37" s="154">
        <f>ROUND($D37/2,-3)</f>
        <v>70000</v>
      </c>
      <c r="G37" s="154"/>
      <c r="H37" s="154"/>
      <c r="I37" s="154"/>
      <c r="J37" s="154"/>
      <c r="K37" s="154"/>
      <c r="L37" s="154">
        <f>D37-F37</f>
        <v>70000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428000</v>
      </c>
      <c r="E38" s="242"/>
      <c r="F38" s="242">
        <f t="shared" ref="F38:P38" si="10">ROUND(SUM(F26:F37),-3)</f>
        <v>94000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94000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950000</v>
      </c>
      <c r="E49" s="154"/>
      <c r="F49" s="250">
        <f t="shared" ref="F49:Q49" si="15">F25+F38+F46+F48</f>
        <v>155000</v>
      </c>
      <c r="G49" s="250">
        <f t="shared" si="15"/>
        <v>64000</v>
      </c>
      <c r="H49" s="250">
        <f t="shared" si="15"/>
        <v>64000</v>
      </c>
      <c r="I49" s="250">
        <f t="shared" si="15"/>
        <v>64000</v>
      </c>
      <c r="J49" s="250">
        <f t="shared" si="15"/>
        <v>64000</v>
      </c>
      <c r="K49" s="250">
        <f t="shared" si="15"/>
        <v>70000</v>
      </c>
      <c r="L49" s="250">
        <f t="shared" si="15"/>
        <v>149000</v>
      </c>
      <c r="M49" s="250">
        <f t="shared" si="15"/>
        <v>64000</v>
      </c>
      <c r="N49" s="250">
        <f t="shared" si="15"/>
        <v>70000</v>
      </c>
      <c r="O49" s="250">
        <f t="shared" si="15"/>
        <v>64000</v>
      </c>
      <c r="P49" s="250">
        <f t="shared" si="15"/>
        <v>64000</v>
      </c>
      <c r="Q49" s="250">
        <f t="shared" si="15"/>
        <v>58000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12894000</v>
      </c>
      <c r="E50" s="249" t="s">
        <v>210</v>
      </c>
      <c r="F50" s="154">
        <f>ROUND($D50/12*3,-3)</f>
        <v>3224000</v>
      </c>
      <c r="G50" s="154">
        <f>ROUND($D50/12,-3)</f>
        <v>1075000</v>
      </c>
      <c r="H50" s="154">
        <f t="shared" ref="H50:N54" si="16">ROUND($D50/12,-3)</f>
        <v>1075000</v>
      </c>
      <c r="I50" s="154">
        <f t="shared" si="16"/>
        <v>1075000</v>
      </c>
      <c r="J50" s="154">
        <f t="shared" si="16"/>
        <v>1075000</v>
      </c>
      <c r="K50" s="154">
        <f t="shared" si="16"/>
        <v>1075000</v>
      </c>
      <c r="L50" s="154">
        <f t="shared" si="16"/>
        <v>1075000</v>
      </c>
      <c r="M50" s="154">
        <f t="shared" si="16"/>
        <v>1075000</v>
      </c>
      <c r="N50" s="154">
        <f t="shared" si="16"/>
        <v>1075000</v>
      </c>
      <c r="O50" s="154">
        <f>D50-SUM(F50:N50)</f>
        <v>1070000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1805000</v>
      </c>
      <c r="E62" s="154" t="s">
        <v>205</v>
      </c>
      <c r="F62" s="154"/>
      <c r="G62" s="154"/>
      <c r="H62" s="154"/>
      <c r="I62" s="154">
        <f>ROUND($D62/5,-3)</f>
        <v>361000</v>
      </c>
      <c r="J62" s="154"/>
      <c r="K62" s="154"/>
      <c r="L62" s="154"/>
      <c r="M62" s="154"/>
      <c r="N62" s="154">
        <f>D62-I62</f>
        <v>1444000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1621000</v>
      </c>
      <c r="E63" s="154" t="s">
        <v>203</v>
      </c>
      <c r="F63" s="154">
        <f>D63</f>
        <v>1621000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1129000</v>
      </c>
      <c r="E64" s="249" t="s">
        <v>210</v>
      </c>
      <c r="F64" s="154">
        <f>ROUND($D64/12*3,-3)</f>
        <v>282000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366000</v>
      </c>
      <c r="E65" s="249" t="s">
        <v>210</v>
      </c>
      <c r="F65" s="154">
        <f>ROUND($D65/12*3,-3)</f>
        <v>92000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26000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815000</v>
      </c>
      <c r="E66" s="249" t="s">
        <v>210</v>
      </c>
      <c r="F66" s="154">
        <f>ROUND($D66/12*3,-3)</f>
        <v>204000</v>
      </c>
      <c r="G66" s="154">
        <f>ROUND($D66/12,-3)</f>
        <v>68000</v>
      </c>
      <c r="H66" s="154">
        <f t="shared" si="19"/>
        <v>68000</v>
      </c>
      <c r="I66" s="154">
        <f t="shared" si="19"/>
        <v>68000</v>
      </c>
      <c r="J66" s="154">
        <f t="shared" si="19"/>
        <v>68000</v>
      </c>
      <c r="K66" s="154">
        <f t="shared" si="19"/>
        <v>68000</v>
      </c>
      <c r="L66" s="154">
        <f t="shared" si="19"/>
        <v>68000</v>
      </c>
      <c r="M66" s="154">
        <f t="shared" si="19"/>
        <v>68000</v>
      </c>
      <c r="N66" s="154">
        <f t="shared" si="19"/>
        <v>68000</v>
      </c>
      <c r="O66" s="154">
        <f>D66-SUM(F66:N66)</f>
        <v>67000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227000</v>
      </c>
      <c r="E68" s="154" t="s">
        <v>203</v>
      </c>
      <c r="F68" s="154">
        <f>D68</f>
        <v>227000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10000</v>
      </c>
      <c r="E69" s="154" t="s">
        <v>201</v>
      </c>
      <c r="F69" s="154">
        <f>ROUND($D69/2,-3)</f>
        <v>5000</v>
      </c>
      <c r="G69" s="154"/>
      <c r="H69" s="154"/>
      <c r="I69" s="154"/>
      <c r="J69" s="154"/>
      <c r="K69" s="154"/>
      <c r="L69" s="154">
        <f>D69-F69</f>
        <v>5000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19328000</v>
      </c>
      <c r="E71" s="242"/>
      <c r="F71" s="242">
        <f>ROUND(SUM(F50:F69),-3)</f>
        <v>5757000</v>
      </c>
      <c r="G71" s="242">
        <f t="shared" ref="G71:P71" si="20">ROUND(SUM(G50:G69),-3)</f>
        <v>1305000</v>
      </c>
      <c r="H71" s="242">
        <f t="shared" si="20"/>
        <v>1326000</v>
      </c>
      <c r="I71" s="242">
        <f t="shared" si="20"/>
        <v>1666000</v>
      </c>
      <c r="J71" s="242">
        <f t="shared" si="20"/>
        <v>1305000</v>
      </c>
      <c r="K71" s="242">
        <f t="shared" si="20"/>
        <v>1305000</v>
      </c>
      <c r="L71" s="242">
        <f t="shared" si="20"/>
        <v>1310000</v>
      </c>
      <c r="M71" s="242">
        <f t="shared" si="20"/>
        <v>1305000</v>
      </c>
      <c r="N71" s="242">
        <f t="shared" si="20"/>
        <v>2749000</v>
      </c>
      <c r="O71" s="242">
        <f t="shared" si="20"/>
        <v>1290000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10673000</v>
      </c>
      <c r="E73" s="249" t="s">
        <v>210</v>
      </c>
      <c r="F73" s="154">
        <f>ROUND($D73/12*3,-3)</f>
        <v>2668000</v>
      </c>
      <c r="G73" s="154">
        <f>ROUND($D73/12,-3)</f>
        <v>889000</v>
      </c>
      <c r="H73" s="154">
        <f t="shared" ref="H73:N76" si="21">ROUND($D73/12,-3)</f>
        <v>889000</v>
      </c>
      <c r="I73" s="154">
        <f t="shared" si="21"/>
        <v>889000</v>
      </c>
      <c r="J73" s="154">
        <f t="shared" si="21"/>
        <v>889000</v>
      </c>
      <c r="K73" s="154">
        <f t="shared" si="21"/>
        <v>889000</v>
      </c>
      <c r="L73" s="154">
        <f t="shared" si="21"/>
        <v>889000</v>
      </c>
      <c r="M73" s="154">
        <f t="shared" si="21"/>
        <v>889000</v>
      </c>
      <c r="N73" s="154">
        <f t="shared" si="21"/>
        <v>889000</v>
      </c>
      <c r="O73" s="154">
        <f>D73-SUM(F73:N73)</f>
        <v>893000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575000</v>
      </c>
      <c r="E76" s="249" t="s">
        <v>210</v>
      </c>
      <c r="F76" s="154">
        <f>ROUND($D76/12*3,-3)</f>
        <v>144000</v>
      </c>
      <c r="G76" s="154">
        <f>ROUND($D76/12,-3)</f>
        <v>48000</v>
      </c>
      <c r="H76" s="154">
        <f t="shared" si="21"/>
        <v>48000</v>
      </c>
      <c r="I76" s="154">
        <f t="shared" si="21"/>
        <v>48000</v>
      </c>
      <c r="J76" s="154">
        <f t="shared" si="21"/>
        <v>48000</v>
      </c>
      <c r="K76" s="154">
        <f t="shared" si="21"/>
        <v>48000</v>
      </c>
      <c r="L76" s="154">
        <f t="shared" si="21"/>
        <v>48000</v>
      </c>
      <c r="M76" s="154">
        <f t="shared" si="21"/>
        <v>48000</v>
      </c>
      <c r="N76" s="154">
        <f t="shared" si="21"/>
        <v>48000</v>
      </c>
      <c r="O76" s="154">
        <f>D76-SUM(F76:N76)</f>
        <v>47000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11248000</v>
      </c>
      <c r="E77" s="242"/>
      <c r="F77" s="242">
        <f>ROUND(SUM(F72:F76),-3)</f>
        <v>2812000</v>
      </c>
      <c r="G77" s="242">
        <f t="shared" ref="G77:N77" si="22">ROUND(SUM(G72:G76),-3)</f>
        <v>937000</v>
      </c>
      <c r="H77" s="242">
        <f t="shared" si="22"/>
        <v>937000</v>
      </c>
      <c r="I77" s="242">
        <f t="shared" si="22"/>
        <v>937000</v>
      </c>
      <c r="J77" s="242">
        <f t="shared" si="22"/>
        <v>937000</v>
      </c>
      <c r="K77" s="242">
        <f t="shared" si="22"/>
        <v>937000</v>
      </c>
      <c r="L77" s="242">
        <f t="shared" si="22"/>
        <v>937000</v>
      </c>
      <c r="M77" s="242">
        <f t="shared" si="22"/>
        <v>937000</v>
      </c>
      <c r="N77" s="242">
        <f t="shared" si="22"/>
        <v>937000</v>
      </c>
      <c r="O77" s="242">
        <f>D77-SUM(F77:N77)</f>
        <v>940000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30576000</v>
      </c>
      <c r="E78" s="242"/>
      <c r="F78" s="242">
        <f>F77+F71</f>
        <v>8569000</v>
      </c>
      <c r="G78" s="242">
        <f t="shared" ref="G78:R78" si="24">G77+G71</f>
        <v>2242000</v>
      </c>
      <c r="H78" s="242">
        <f t="shared" si="24"/>
        <v>2263000</v>
      </c>
      <c r="I78" s="242">
        <f t="shared" si="24"/>
        <v>2603000</v>
      </c>
      <c r="J78" s="242">
        <f t="shared" si="24"/>
        <v>2242000</v>
      </c>
      <c r="K78" s="242">
        <f t="shared" si="24"/>
        <v>2242000</v>
      </c>
      <c r="L78" s="242">
        <f t="shared" si="24"/>
        <v>2247000</v>
      </c>
      <c r="M78" s="242">
        <f t="shared" si="24"/>
        <v>2242000</v>
      </c>
      <c r="N78" s="242">
        <f t="shared" si="24"/>
        <v>3686000</v>
      </c>
      <c r="O78" s="242">
        <f t="shared" si="24"/>
        <v>2230000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31526000</v>
      </c>
      <c r="E87" s="154"/>
      <c r="F87" s="154">
        <f>F88+F89+F90+F91</f>
        <v>8724000</v>
      </c>
      <c r="G87" s="154">
        <f t="shared" ref="G87:Q87" si="26">G88+G89+G90+G91</f>
        <v>2306000</v>
      </c>
      <c r="H87" s="154">
        <f t="shared" si="26"/>
        <v>2327000</v>
      </c>
      <c r="I87" s="154">
        <f t="shared" si="26"/>
        <v>2667000</v>
      </c>
      <c r="J87" s="154">
        <f t="shared" si="26"/>
        <v>2306000</v>
      </c>
      <c r="K87" s="154">
        <f t="shared" si="26"/>
        <v>2312000</v>
      </c>
      <c r="L87" s="154">
        <f t="shared" si="26"/>
        <v>2396000</v>
      </c>
      <c r="M87" s="154">
        <f t="shared" si="26"/>
        <v>2306000</v>
      </c>
      <c r="N87" s="154">
        <f t="shared" si="26"/>
        <v>3756000</v>
      </c>
      <c r="O87" s="154">
        <f t="shared" si="26"/>
        <v>2294000</v>
      </c>
      <c r="P87" s="154">
        <f t="shared" si="26"/>
        <v>68000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155000</v>
      </c>
      <c r="E88" s="242" t="s">
        <v>201</v>
      </c>
      <c r="F88" s="242">
        <f>ROUND($D88/2,-3)</f>
        <v>78000</v>
      </c>
      <c r="G88" s="242"/>
      <c r="H88" s="242"/>
      <c r="I88" s="242"/>
      <c r="J88" s="242"/>
      <c r="K88" s="242"/>
      <c r="L88" s="242">
        <f>D88-F88</f>
        <v>77000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4000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31367000</v>
      </c>
      <c r="E91" s="242"/>
      <c r="F91" s="242">
        <f>F92+F93+F94+F95</f>
        <v>8646000</v>
      </c>
      <c r="G91" s="242">
        <f t="shared" ref="G91:Q91" si="28">G92+G93+G94+G95</f>
        <v>2306000</v>
      </c>
      <c r="H91" s="242">
        <f t="shared" si="28"/>
        <v>2327000</v>
      </c>
      <c r="I91" s="242">
        <f t="shared" si="28"/>
        <v>2667000</v>
      </c>
      <c r="J91" s="242">
        <f t="shared" si="28"/>
        <v>2306000</v>
      </c>
      <c r="K91" s="242">
        <f t="shared" si="28"/>
        <v>2312000</v>
      </c>
      <c r="L91" s="242">
        <f t="shared" si="28"/>
        <v>2317000</v>
      </c>
      <c r="M91" s="242">
        <f t="shared" si="28"/>
        <v>2306000</v>
      </c>
      <c r="N91" s="242">
        <f t="shared" si="28"/>
        <v>3756000</v>
      </c>
      <c r="O91" s="242">
        <f t="shared" si="28"/>
        <v>2294000</v>
      </c>
      <c r="P91" s="242">
        <f t="shared" si="28"/>
        <v>68000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0</v>
      </c>
      <c r="E92" s="252" t="s">
        <v>681</v>
      </c>
      <c r="F92" s="154">
        <f>ROUND($D92/12*4,-3)</f>
        <v>0</v>
      </c>
      <c r="G92" s="154"/>
      <c r="H92" s="154">
        <f>ROUND($D92/12*2,-3)</f>
        <v>0</v>
      </c>
      <c r="I92" s="154"/>
      <c r="J92" s="154">
        <f>ROUND($D92/12*2,-3)</f>
        <v>0</v>
      </c>
      <c r="K92" s="154"/>
      <c r="L92" s="154">
        <f>ROUND($D92/12*2,-3)</f>
        <v>0</v>
      </c>
      <c r="M92" s="154"/>
      <c r="N92" s="154">
        <f>D92-SUM(F92:M92)</f>
        <v>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31290000</v>
      </c>
      <c r="E95" s="154"/>
      <c r="F95" s="154">
        <f>F2+F86-F88-F89-F90-F92-F93-F94</f>
        <v>8640000</v>
      </c>
      <c r="G95" s="154">
        <f t="shared" ref="G95:Q95" si="30">G2-G88-G89-G90-G92-G93-G94</f>
        <v>2300000</v>
      </c>
      <c r="H95" s="154">
        <f t="shared" si="30"/>
        <v>2321000</v>
      </c>
      <c r="I95" s="154">
        <f t="shared" si="30"/>
        <v>2661000</v>
      </c>
      <c r="J95" s="154">
        <f t="shared" si="30"/>
        <v>2300000</v>
      </c>
      <c r="K95" s="154">
        <f t="shared" si="30"/>
        <v>2306000</v>
      </c>
      <c r="L95" s="154">
        <f t="shared" si="30"/>
        <v>2311000</v>
      </c>
      <c r="M95" s="154">
        <f t="shared" si="30"/>
        <v>2300000</v>
      </c>
      <c r="N95" s="154">
        <f t="shared" si="30"/>
        <v>3750000</v>
      </c>
      <c r="O95" s="154">
        <f t="shared" si="30"/>
        <v>2288000</v>
      </c>
      <c r="P95" s="154">
        <f t="shared" si="30"/>
        <v>62000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31290000</v>
      </c>
    </row>
    <row r="108" spans="2:17" ht="16.5" customHeight="1"/>
    <row r="109" spans="2:17" ht="16.5" customHeight="1">
      <c r="B109" s="4" t="s">
        <v>951</v>
      </c>
      <c r="D109" s="52">
        <f>D91-D77</f>
        <v>20119000</v>
      </c>
      <c r="F109" s="52">
        <f>F91-F77</f>
        <v>5834000</v>
      </c>
      <c r="G109" s="52">
        <f t="shared" ref="G109:Q109" si="31">G91-G77</f>
        <v>1369000</v>
      </c>
      <c r="H109" s="52">
        <f t="shared" si="31"/>
        <v>1390000</v>
      </c>
      <c r="I109" s="52">
        <f t="shared" si="31"/>
        <v>1730000</v>
      </c>
      <c r="J109" s="52">
        <f t="shared" si="31"/>
        <v>1369000</v>
      </c>
      <c r="K109" s="52">
        <f t="shared" si="31"/>
        <v>1375000</v>
      </c>
      <c r="L109" s="52">
        <f t="shared" si="31"/>
        <v>1380000</v>
      </c>
      <c r="M109" s="52">
        <f t="shared" si="31"/>
        <v>1369000</v>
      </c>
      <c r="N109" s="52">
        <f t="shared" si="31"/>
        <v>2819000</v>
      </c>
      <c r="O109" s="52">
        <f t="shared" si="31"/>
        <v>1354000</v>
      </c>
      <c r="P109" s="52">
        <f t="shared" si="31"/>
        <v>68000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topLeftCell="A73" workbookViewId="0">
      <selection activeCell="F96" sqref="F9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608</v>
      </c>
      <c r="D1" s="246" t="str">
        <f>VLOOKUP(C1,學校編號!A:B,2,FALSE)</f>
        <v>608中華國小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53357000</v>
      </c>
      <c r="E2" s="154"/>
      <c r="F2" s="154">
        <f t="shared" ref="F2:Q2" si="0">F49+F71+F77+F83</f>
        <v>15270000</v>
      </c>
      <c r="G2" s="154">
        <f t="shared" si="0"/>
        <v>3720000</v>
      </c>
      <c r="H2" s="154">
        <f t="shared" si="0"/>
        <v>3765000</v>
      </c>
      <c r="I2" s="154">
        <f t="shared" si="0"/>
        <v>4618000</v>
      </c>
      <c r="J2" s="154">
        <f t="shared" si="0"/>
        <v>3720000</v>
      </c>
      <c r="K2" s="154">
        <f t="shared" si="0"/>
        <v>3723000</v>
      </c>
      <c r="L2" s="154">
        <f t="shared" si="0"/>
        <v>3993000</v>
      </c>
      <c r="M2" s="154">
        <f t="shared" si="0"/>
        <v>3720000</v>
      </c>
      <c r="N2" s="154">
        <f t="shared" si="0"/>
        <v>6775000</v>
      </c>
      <c r="O2" s="154">
        <f t="shared" si="0"/>
        <v>3849000</v>
      </c>
      <c r="P2" s="154">
        <f t="shared" si="0"/>
        <v>105000</v>
      </c>
      <c r="Q2" s="154">
        <f t="shared" si="0"/>
        <v>99000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312000</v>
      </c>
      <c r="E3" s="154" t="s">
        <v>1060</v>
      </c>
      <c r="F3" s="154">
        <v>26000</v>
      </c>
      <c r="G3" s="154">
        <v>26000</v>
      </c>
      <c r="H3" s="154">
        <v>26000</v>
      </c>
      <c r="I3" s="154">
        <v>26000</v>
      </c>
      <c r="J3" s="154">
        <v>26000</v>
      </c>
      <c r="K3" s="154">
        <v>26000</v>
      </c>
      <c r="L3" s="154">
        <v>26000</v>
      </c>
      <c r="M3" s="154">
        <v>26000</v>
      </c>
      <c r="N3" s="154">
        <v>26000</v>
      </c>
      <c r="O3" s="154">
        <v>26000</v>
      </c>
      <c r="P3" s="154">
        <v>26000</v>
      </c>
      <c r="Q3" s="154">
        <v>26000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134000</v>
      </c>
      <c r="E4" s="154" t="s">
        <v>1060</v>
      </c>
      <c r="F4" s="154">
        <v>11000</v>
      </c>
      <c r="G4" s="154">
        <v>11000</v>
      </c>
      <c r="H4" s="154">
        <v>11000</v>
      </c>
      <c r="I4" s="154">
        <v>11000</v>
      </c>
      <c r="J4" s="154">
        <v>11000</v>
      </c>
      <c r="K4" s="154">
        <v>11000</v>
      </c>
      <c r="L4" s="154">
        <v>11000</v>
      </c>
      <c r="M4" s="154">
        <v>11000</v>
      </c>
      <c r="N4" s="154">
        <v>11000</v>
      </c>
      <c r="O4" s="154">
        <v>11000</v>
      </c>
      <c r="P4" s="154">
        <v>11000</v>
      </c>
      <c r="Q4" s="154">
        <v>13000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70000</v>
      </c>
      <c r="E7" s="154" t="s">
        <v>1060</v>
      </c>
      <c r="F7" s="154">
        <v>5000</v>
      </c>
      <c r="G7" s="154">
        <v>6000</v>
      </c>
      <c r="H7" s="154">
        <v>6000</v>
      </c>
      <c r="I7" s="154">
        <v>6000</v>
      </c>
      <c r="J7" s="154">
        <v>6000</v>
      </c>
      <c r="K7" s="154">
        <v>6000</v>
      </c>
      <c r="L7" s="154">
        <v>6000</v>
      </c>
      <c r="M7" s="154">
        <v>6000</v>
      </c>
      <c r="N7" s="154">
        <v>6000</v>
      </c>
      <c r="O7" s="154">
        <v>6000</v>
      </c>
      <c r="P7" s="154">
        <v>6000</v>
      </c>
      <c r="Q7" s="154">
        <v>5000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30000</v>
      </c>
      <c r="E8" s="154" t="s">
        <v>1060</v>
      </c>
      <c r="F8" s="154">
        <v>2500</v>
      </c>
      <c r="G8" s="154">
        <v>2500</v>
      </c>
      <c r="H8" s="154">
        <v>2500</v>
      </c>
      <c r="I8" s="154">
        <v>2500</v>
      </c>
      <c r="J8" s="154">
        <v>2500</v>
      </c>
      <c r="K8" s="154">
        <v>3000</v>
      </c>
      <c r="L8" s="154">
        <v>2500</v>
      </c>
      <c r="M8" s="154">
        <v>2500</v>
      </c>
      <c r="N8" s="154">
        <v>2500</v>
      </c>
      <c r="O8" s="154">
        <v>2500</v>
      </c>
      <c r="P8" s="154">
        <v>2500</v>
      </c>
      <c r="Q8" s="154">
        <v>2000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3000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3000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6000</v>
      </c>
      <c r="G13" s="154">
        <v>6000</v>
      </c>
      <c r="H13" s="154">
        <v>6000</v>
      </c>
      <c r="I13" s="154">
        <v>6000</v>
      </c>
      <c r="J13" s="154">
        <v>6000</v>
      </c>
      <c r="K13" s="154">
        <v>6000</v>
      </c>
      <c r="L13" s="154">
        <v>6000</v>
      </c>
      <c r="M13" s="154">
        <v>6000</v>
      </c>
      <c r="N13" s="154">
        <v>6000</v>
      </c>
      <c r="O13" s="154">
        <v>6000</v>
      </c>
      <c r="P13" s="154">
        <v>6000</v>
      </c>
      <c r="Q13" s="154">
        <v>2000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70000</v>
      </c>
      <c r="E15" s="154" t="s">
        <v>745</v>
      </c>
      <c r="F15" s="154">
        <v>40000</v>
      </c>
      <c r="G15" s="154"/>
      <c r="H15" s="154"/>
      <c r="I15" s="154"/>
      <c r="J15" s="154"/>
      <c r="K15" s="154"/>
      <c r="L15" s="154">
        <v>30000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53000</v>
      </c>
      <c r="E17" s="154" t="s">
        <v>1060</v>
      </c>
      <c r="F17" s="154">
        <v>4500</v>
      </c>
      <c r="G17" s="154">
        <v>4500</v>
      </c>
      <c r="H17" s="154">
        <v>4500</v>
      </c>
      <c r="I17" s="154">
        <v>4500</v>
      </c>
      <c r="J17" s="154">
        <v>4500</v>
      </c>
      <c r="K17" s="154">
        <v>4000</v>
      </c>
      <c r="L17" s="154">
        <v>4500</v>
      </c>
      <c r="M17" s="154">
        <v>4500</v>
      </c>
      <c r="N17" s="154">
        <v>4500</v>
      </c>
      <c r="O17" s="154">
        <v>4500</v>
      </c>
      <c r="P17" s="154">
        <v>4500</v>
      </c>
      <c r="Q17" s="154">
        <v>4000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530000</v>
      </c>
      <c r="E24" s="154" t="s">
        <v>745</v>
      </c>
      <c r="F24" s="154">
        <v>130000</v>
      </c>
      <c r="G24" s="154"/>
      <c r="H24" s="154"/>
      <c r="I24" s="154">
        <v>135000</v>
      </c>
      <c r="J24" s="154"/>
      <c r="K24" s="154"/>
      <c r="L24" s="154">
        <v>130000</v>
      </c>
      <c r="M24" s="154"/>
      <c r="N24" s="154"/>
      <c r="O24" s="154">
        <v>135000</v>
      </c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1369000</v>
      </c>
      <c r="E25" s="242"/>
      <c r="F25" s="242">
        <f>ROUND(SUM(F3:F24),-3)</f>
        <v>236000</v>
      </c>
      <c r="G25" s="242">
        <f t="shared" ref="G25:P25" si="2">ROUND(SUM(G3:G24),-3)</f>
        <v>64000</v>
      </c>
      <c r="H25" s="242">
        <f t="shared" si="2"/>
        <v>64000</v>
      </c>
      <c r="I25" s="242">
        <f t="shared" si="2"/>
        <v>199000</v>
      </c>
      <c r="J25" s="242">
        <f t="shared" si="2"/>
        <v>64000</v>
      </c>
      <c r="K25" s="242">
        <f t="shared" si="2"/>
        <v>64000</v>
      </c>
      <c r="L25" s="242">
        <f t="shared" si="2"/>
        <v>227000</v>
      </c>
      <c r="M25" s="242">
        <f t="shared" si="2"/>
        <v>64000</v>
      </c>
      <c r="N25" s="242">
        <f t="shared" si="2"/>
        <v>64000</v>
      </c>
      <c r="O25" s="242">
        <f t="shared" si="2"/>
        <v>199000</v>
      </c>
      <c r="P25" s="242">
        <f t="shared" si="2"/>
        <v>64000</v>
      </c>
      <c r="Q25" s="242">
        <f t="shared" ref="Q25" si="3">D25-SUM(F25:P25)</f>
        <v>60000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302000</v>
      </c>
      <c r="E28" s="154" t="s">
        <v>1060</v>
      </c>
      <c r="F28" s="154">
        <v>27000</v>
      </c>
      <c r="G28" s="154">
        <v>25000</v>
      </c>
      <c r="H28" s="154">
        <v>25000</v>
      </c>
      <c r="I28" s="154">
        <v>25000</v>
      </c>
      <c r="J28" s="154">
        <v>25000</v>
      </c>
      <c r="K28" s="154">
        <v>25000</v>
      </c>
      <c r="L28" s="154">
        <v>25000</v>
      </c>
      <c r="M28" s="154">
        <v>25000</v>
      </c>
      <c r="N28" s="154">
        <v>25000</v>
      </c>
      <c r="O28" s="154">
        <v>25000</v>
      </c>
      <c r="P28" s="154">
        <v>25000</v>
      </c>
      <c r="Q28" s="154">
        <v>25000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26000</v>
      </c>
      <c r="E30" s="154" t="s">
        <v>1060</v>
      </c>
      <c r="F30" s="154">
        <v>2500</v>
      </c>
      <c r="G30" s="154">
        <v>2500</v>
      </c>
      <c r="H30" s="154">
        <v>1500</v>
      </c>
      <c r="I30" s="154">
        <v>2500</v>
      </c>
      <c r="J30" s="154">
        <v>2500</v>
      </c>
      <c r="K30" s="154">
        <v>1500</v>
      </c>
      <c r="L30" s="154">
        <v>2500</v>
      </c>
      <c r="M30" s="154">
        <v>2500</v>
      </c>
      <c r="N30" s="154">
        <v>1500</v>
      </c>
      <c r="O30" s="154">
        <v>2500</v>
      </c>
      <c r="P30" s="154">
        <v>2500</v>
      </c>
      <c r="Q30" s="154">
        <v>1500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60000</v>
      </c>
      <c r="E31" s="154" t="s">
        <v>1060</v>
      </c>
      <c r="F31" s="154">
        <v>5000</v>
      </c>
      <c r="G31" s="154">
        <v>5000</v>
      </c>
      <c r="H31" s="154">
        <v>5000</v>
      </c>
      <c r="I31" s="154">
        <v>5000</v>
      </c>
      <c r="J31" s="154">
        <v>5000</v>
      </c>
      <c r="K31" s="154">
        <v>5000</v>
      </c>
      <c r="L31" s="154">
        <v>5000</v>
      </c>
      <c r="M31" s="154">
        <v>5000</v>
      </c>
      <c r="N31" s="154">
        <v>5000</v>
      </c>
      <c r="O31" s="154">
        <v>5000</v>
      </c>
      <c r="P31" s="154">
        <v>5000</v>
      </c>
      <c r="Q31" s="154">
        <v>5000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30000</v>
      </c>
      <c r="E32" s="154" t="s">
        <v>1060</v>
      </c>
      <c r="F32" s="154">
        <v>2500</v>
      </c>
      <c r="G32" s="154">
        <v>2500</v>
      </c>
      <c r="H32" s="154">
        <v>2500</v>
      </c>
      <c r="I32" s="154">
        <v>2500</v>
      </c>
      <c r="J32" s="154">
        <v>2500</v>
      </c>
      <c r="K32" s="154">
        <v>2500</v>
      </c>
      <c r="L32" s="154">
        <v>2500</v>
      </c>
      <c r="M32" s="154">
        <v>2500</v>
      </c>
      <c r="N32" s="154">
        <v>2500</v>
      </c>
      <c r="O32" s="154">
        <v>2500</v>
      </c>
      <c r="P32" s="154">
        <v>2500</v>
      </c>
      <c r="Q32" s="154">
        <v>2500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70000</v>
      </c>
      <c r="E37" s="154" t="s">
        <v>745</v>
      </c>
      <c r="F37" s="154">
        <v>35000</v>
      </c>
      <c r="G37" s="154"/>
      <c r="H37" s="154"/>
      <c r="I37" s="154"/>
      <c r="J37" s="154"/>
      <c r="K37" s="154"/>
      <c r="L37" s="154">
        <v>35000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488000</v>
      </c>
      <c r="E38" s="242"/>
      <c r="F38" s="242">
        <f t="shared" ref="F38:P38" si="5">ROUND(SUM(F26:F37),-3)</f>
        <v>72000</v>
      </c>
      <c r="G38" s="242">
        <f t="shared" si="5"/>
        <v>35000</v>
      </c>
      <c r="H38" s="242">
        <f t="shared" si="5"/>
        <v>34000</v>
      </c>
      <c r="I38" s="242">
        <f t="shared" si="5"/>
        <v>35000</v>
      </c>
      <c r="J38" s="242">
        <f t="shared" si="5"/>
        <v>35000</v>
      </c>
      <c r="K38" s="242">
        <f t="shared" si="5"/>
        <v>34000</v>
      </c>
      <c r="L38" s="242">
        <f t="shared" si="5"/>
        <v>70000</v>
      </c>
      <c r="M38" s="242">
        <f t="shared" si="5"/>
        <v>35000</v>
      </c>
      <c r="N38" s="242">
        <f t="shared" si="5"/>
        <v>34000</v>
      </c>
      <c r="O38" s="242">
        <f t="shared" si="5"/>
        <v>35000</v>
      </c>
      <c r="P38" s="242">
        <f t="shared" si="5"/>
        <v>35000</v>
      </c>
      <c r="Q38" s="242">
        <f>D38-SUM(F38:P38)</f>
        <v>34000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4000</v>
      </c>
      <c r="L48" s="242">
        <f t="shared" si="9"/>
        <v>0</v>
      </c>
      <c r="M48" s="242">
        <f t="shared" si="9"/>
        <v>0</v>
      </c>
      <c r="N48" s="242">
        <f t="shared" si="9"/>
        <v>4000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1869000</v>
      </c>
      <c r="E49" s="154"/>
      <c r="F49" s="250">
        <f t="shared" ref="F49:Q49" si="10">F25+F38+F46+F48</f>
        <v>312000</v>
      </c>
      <c r="G49" s="250">
        <f t="shared" si="10"/>
        <v>99000</v>
      </c>
      <c r="H49" s="250">
        <f t="shared" si="10"/>
        <v>98000</v>
      </c>
      <c r="I49" s="250">
        <f t="shared" si="10"/>
        <v>234000</v>
      </c>
      <c r="J49" s="250">
        <f t="shared" si="10"/>
        <v>99000</v>
      </c>
      <c r="K49" s="250">
        <f t="shared" si="10"/>
        <v>102000</v>
      </c>
      <c r="L49" s="250">
        <f t="shared" si="10"/>
        <v>297000</v>
      </c>
      <c r="M49" s="250">
        <f t="shared" si="10"/>
        <v>99000</v>
      </c>
      <c r="N49" s="250">
        <f t="shared" si="10"/>
        <v>102000</v>
      </c>
      <c r="O49" s="250">
        <f t="shared" si="10"/>
        <v>234000</v>
      </c>
      <c r="P49" s="250">
        <f t="shared" si="10"/>
        <v>99000</v>
      </c>
      <c r="Q49" s="250">
        <f t="shared" si="10"/>
        <v>94000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28887000</v>
      </c>
      <c r="E50" s="249" t="s">
        <v>1064</v>
      </c>
      <c r="F50" s="154">
        <v>7222000</v>
      </c>
      <c r="G50" s="154">
        <v>2407000</v>
      </c>
      <c r="H50" s="154">
        <v>2407000</v>
      </c>
      <c r="I50" s="154">
        <v>2407000</v>
      </c>
      <c r="J50" s="154">
        <v>2407000</v>
      </c>
      <c r="K50" s="154">
        <v>2407000</v>
      </c>
      <c r="L50" s="154">
        <v>2407000</v>
      </c>
      <c r="M50" s="154">
        <v>2407000</v>
      </c>
      <c r="N50" s="154">
        <v>2407000</v>
      </c>
      <c r="O50" s="154">
        <v>2409000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391000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29000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1162000</v>
      </c>
      <c r="E52" s="249" t="s">
        <v>1064</v>
      </c>
      <c r="F52" s="154">
        <v>291000</v>
      </c>
      <c r="G52" s="154">
        <v>97000</v>
      </c>
      <c r="H52" s="154">
        <v>97000</v>
      </c>
      <c r="I52" s="154">
        <v>97000</v>
      </c>
      <c r="J52" s="154">
        <v>97000</v>
      </c>
      <c r="K52" s="154">
        <v>97000</v>
      </c>
      <c r="L52" s="154">
        <v>97000</v>
      </c>
      <c r="M52" s="154">
        <v>97000</v>
      </c>
      <c r="N52" s="154">
        <v>97000</v>
      </c>
      <c r="O52" s="154">
        <v>95000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338000</v>
      </c>
      <c r="E53" s="249" t="s">
        <v>1064</v>
      </c>
      <c r="F53" s="154">
        <v>85000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71000</v>
      </c>
      <c r="E55" s="154" t="s">
        <v>1060</v>
      </c>
      <c r="F55" s="154">
        <v>6000</v>
      </c>
      <c r="G55" s="154">
        <v>6000</v>
      </c>
      <c r="H55" s="154">
        <v>6000</v>
      </c>
      <c r="I55" s="154">
        <v>6000</v>
      </c>
      <c r="J55" s="154">
        <v>6000</v>
      </c>
      <c r="K55" s="154">
        <v>6000</v>
      </c>
      <c r="L55" s="154">
        <v>6000</v>
      </c>
      <c r="M55" s="154">
        <v>6000</v>
      </c>
      <c r="N55" s="154">
        <v>6000</v>
      </c>
      <c r="O55" s="154">
        <v>6000</v>
      </c>
      <c r="P55" s="154">
        <v>6000</v>
      </c>
      <c r="Q55" s="154">
        <v>5000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3815000</v>
      </c>
      <c r="E62" s="154" t="s">
        <v>1065</v>
      </c>
      <c r="F62" s="154"/>
      <c r="G62" s="154"/>
      <c r="H62" s="154"/>
      <c r="I62" s="154">
        <v>763000</v>
      </c>
      <c r="J62" s="154"/>
      <c r="K62" s="154"/>
      <c r="L62" s="154"/>
      <c r="M62" s="154"/>
      <c r="N62" s="154">
        <v>3052000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3583000</v>
      </c>
      <c r="E63" s="154" t="s">
        <v>1066</v>
      </c>
      <c r="F63" s="154">
        <v>3583000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2560000</v>
      </c>
      <c r="E64" s="249" t="s">
        <v>1064</v>
      </c>
      <c r="F64" s="154">
        <v>640000</v>
      </c>
      <c r="G64" s="154">
        <v>213000</v>
      </c>
      <c r="H64" s="154">
        <v>213000</v>
      </c>
      <c r="I64" s="154">
        <v>213000</v>
      </c>
      <c r="J64" s="154">
        <v>213000</v>
      </c>
      <c r="K64" s="154">
        <v>213000</v>
      </c>
      <c r="L64" s="154">
        <v>213000</v>
      </c>
      <c r="M64" s="154">
        <v>213000</v>
      </c>
      <c r="N64" s="154">
        <v>213000</v>
      </c>
      <c r="O64" s="154">
        <v>216000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795000</v>
      </c>
      <c r="E65" s="249" t="s">
        <v>1064</v>
      </c>
      <c r="F65" s="154">
        <v>199000</v>
      </c>
      <c r="G65" s="154">
        <v>66000</v>
      </c>
      <c r="H65" s="154">
        <v>66000</v>
      </c>
      <c r="I65" s="154">
        <v>66000</v>
      </c>
      <c r="J65" s="154">
        <v>66000</v>
      </c>
      <c r="K65" s="154">
        <v>66000</v>
      </c>
      <c r="L65" s="154">
        <v>66000</v>
      </c>
      <c r="M65" s="154">
        <v>66000</v>
      </c>
      <c r="N65" s="154">
        <v>66000</v>
      </c>
      <c r="O65" s="154">
        <v>68000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1882000</v>
      </c>
      <c r="E66" s="249" t="s">
        <v>1064</v>
      </c>
      <c r="F66" s="154">
        <v>471000</v>
      </c>
      <c r="G66" s="154">
        <v>157000</v>
      </c>
      <c r="H66" s="154">
        <v>157000</v>
      </c>
      <c r="I66" s="154">
        <v>157000</v>
      </c>
      <c r="J66" s="154">
        <v>157000</v>
      </c>
      <c r="K66" s="154">
        <v>157000</v>
      </c>
      <c r="L66" s="154">
        <v>157000</v>
      </c>
      <c r="M66" s="154">
        <v>157000</v>
      </c>
      <c r="N66" s="154">
        <v>157000</v>
      </c>
      <c r="O66" s="154">
        <v>155000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46000</v>
      </c>
      <c r="E67" s="154" t="s">
        <v>1068</v>
      </c>
      <c r="F67" s="154"/>
      <c r="G67" s="154"/>
      <c r="H67" s="154">
        <v>46000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448000</v>
      </c>
      <c r="E68" s="154" t="s">
        <v>1066</v>
      </c>
      <c r="F68" s="154">
        <v>448000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50000</v>
      </c>
      <c r="E69" s="154" t="s">
        <v>745</v>
      </c>
      <c r="F69" s="154">
        <v>25000</v>
      </c>
      <c r="G69" s="154"/>
      <c r="H69" s="154"/>
      <c r="I69" s="154"/>
      <c r="J69" s="154"/>
      <c r="K69" s="154"/>
      <c r="L69" s="154">
        <v>25000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44028000</v>
      </c>
      <c r="E71" s="242"/>
      <c r="F71" s="242">
        <f>ROUND(SUM(F50:F69),-3)</f>
        <v>13068000</v>
      </c>
      <c r="G71" s="242">
        <f t="shared" ref="G71:P71" si="11">ROUND(SUM(G50:G69),-3)</f>
        <v>3007000</v>
      </c>
      <c r="H71" s="242">
        <f t="shared" si="11"/>
        <v>3053000</v>
      </c>
      <c r="I71" s="242">
        <f t="shared" si="11"/>
        <v>3770000</v>
      </c>
      <c r="J71" s="242">
        <f t="shared" si="11"/>
        <v>3007000</v>
      </c>
      <c r="K71" s="242">
        <f t="shared" si="11"/>
        <v>3007000</v>
      </c>
      <c r="L71" s="242">
        <f t="shared" si="11"/>
        <v>3032000</v>
      </c>
      <c r="M71" s="242">
        <f t="shared" si="11"/>
        <v>3007000</v>
      </c>
      <c r="N71" s="242">
        <f t="shared" si="11"/>
        <v>6059000</v>
      </c>
      <c r="O71" s="242">
        <f t="shared" si="11"/>
        <v>3007000</v>
      </c>
      <c r="P71" s="242">
        <f t="shared" si="11"/>
        <v>6000</v>
      </c>
      <c r="Q71" s="242">
        <f>D71-SUM(F71:P71)</f>
        <v>5000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7113000</v>
      </c>
      <c r="E73" s="249" t="s">
        <v>1064</v>
      </c>
      <c r="F73" s="154">
        <v>1778000</v>
      </c>
      <c r="G73" s="154">
        <v>593000</v>
      </c>
      <c r="H73" s="154">
        <v>593000</v>
      </c>
      <c r="I73" s="154">
        <v>593000</v>
      </c>
      <c r="J73" s="154">
        <v>593000</v>
      </c>
      <c r="K73" s="154">
        <v>593000</v>
      </c>
      <c r="L73" s="154">
        <v>593000</v>
      </c>
      <c r="M73" s="154">
        <v>593000</v>
      </c>
      <c r="N73" s="154">
        <v>593000</v>
      </c>
      <c r="O73" s="154">
        <v>591000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247000</v>
      </c>
      <c r="E76" s="249" t="s">
        <v>1064</v>
      </c>
      <c r="F76" s="154">
        <v>62000</v>
      </c>
      <c r="G76" s="154">
        <v>21000</v>
      </c>
      <c r="H76" s="154">
        <v>21000</v>
      </c>
      <c r="I76" s="154">
        <v>21000</v>
      </c>
      <c r="J76" s="154">
        <v>21000</v>
      </c>
      <c r="K76" s="154">
        <v>21000</v>
      </c>
      <c r="L76" s="154">
        <v>21000</v>
      </c>
      <c r="M76" s="154">
        <v>21000</v>
      </c>
      <c r="N76" s="154">
        <v>21000</v>
      </c>
      <c r="O76" s="154">
        <v>17000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7360000</v>
      </c>
      <c r="E77" s="242"/>
      <c r="F77" s="242">
        <f>ROUND(SUM(F72:F76),-3)</f>
        <v>1840000</v>
      </c>
      <c r="G77" s="242">
        <f t="shared" ref="G77:N77" si="12">ROUND(SUM(G72:G76),-3)</f>
        <v>614000</v>
      </c>
      <c r="H77" s="242">
        <f t="shared" si="12"/>
        <v>614000</v>
      </c>
      <c r="I77" s="242">
        <f t="shared" si="12"/>
        <v>614000</v>
      </c>
      <c r="J77" s="242">
        <f t="shared" si="12"/>
        <v>614000</v>
      </c>
      <c r="K77" s="242">
        <f t="shared" si="12"/>
        <v>614000</v>
      </c>
      <c r="L77" s="242">
        <f t="shared" si="12"/>
        <v>614000</v>
      </c>
      <c r="M77" s="242">
        <f t="shared" si="12"/>
        <v>614000</v>
      </c>
      <c r="N77" s="242">
        <f t="shared" si="12"/>
        <v>614000</v>
      </c>
      <c r="O77" s="242">
        <f>D77-SUM(F77:N77)</f>
        <v>608000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51388000</v>
      </c>
      <c r="E78" s="242"/>
      <c r="F78" s="242">
        <f>F77+F71</f>
        <v>14908000</v>
      </c>
      <c r="G78" s="242">
        <f t="shared" ref="G78:R78" si="14">G77+G71</f>
        <v>3621000</v>
      </c>
      <c r="H78" s="242">
        <f t="shared" si="14"/>
        <v>3667000</v>
      </c>
      <c r="I78" s="242">
        <f t="shared" si="14"/>
        <v>4384000</v>
      </c>
      <c r="J78" s="242">
        <f t="shared" si="14"/>
        <v>3621000</v>
      </c>
      <c r="K78" s="242">
        <f t="shared" si="14"/>
        <v>3621000</v>
      </c>
      <c r="L78" s="242">
        <f t="shared" si="14"/>
        <v>3646000</v>
      </c>
      <c r="M78" s="242">
        <f t="shared" si="14"/>
        <v>3621000</v>
      </c>
      <c r="N78" s="242">
        <f t="shared" si="14"/>
        <v>6673000</v>
      </c>
      <c r="O78" s="242">
        <f t="shared" si="14"/>
        <v>3615000</v>
      </c>
      <c r="P78" s="242">
        <f t="shared" si="14"/>
        <v>6000</v>
      </c>
      <c r="Q78" s="242">
        <f t="shared" si="14"/>
        <v>5000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v>0</v>
      </c>
      <c r="E79" s="242" t="s">
        <v>745</v>
      </c>
      <c r="F79" s="242">
        <v>0</v>
      </c>
      <c r="G79" s="242"/>
      <c r="H79" s="242"/>
      <c r="I79" s="242"/>
      <c r="J79" s="242"/>
      <c r="K79" s="242"/>
      <c r="L79" s="242"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v>50000</v>
      </c>
      <c r="E80" s="242" t="s">
        <v>745</v>
      </c>
      <c r="F80" s="242">
        <v>50000</v>
      </c>
      <c r="G80" s="242"/>
      <c r="H80" s="242"/>
      <c r="I80" s="242"/>
      <c r="J80" s="242"/>
      <c r="K80" s="242"/>
      <c r="L80" s="242"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v>0</v>
      </c>
      <c r="E81" s="242" t="s">
        <v>745</v>
      </c>
      <c r="F81" s="242">
        <v>0</v>
      </c>
      <c r="G81" s="242"/>
      <c r="H81" s="242"/>
      <c r="I81" s="242"/>
      <c r="J81" s="242"/>
      <c r="K81" s="242"/>
      <c r="L81" s="242"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v>50000</v>
      </c>
      <c r="E82" s="242" t="s">
        <v>745</v>
      </c>
      <c r="F82" s="242">
        <v>0</v>
      </c>
      <c r="G82" s="242"/>
      <c r="H82" s="242"/>
      <c r="I82" s="242"/>
      <c r="J82" s="242"/>
      <c r="K82" s="242"/>
      <c r="L82" s="242">
        <v>50000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100000</v>
      </c>
      <c r="E83" s="251"/>
      <c r="F83" s="251">
        <f>SUM(F79:F82)</f>
        <v>50000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50000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53357000</v>
      </c>
      <c r="E87" s="154"/>
      <c r="F87" s="154">
        <f>F88+F89+F90+F91</f>
        <v>15270000</v>
      </c>
      <c r="G87" s="154">
        <f t="shared" ref="G87:Q87" si="16">G88+G89+G90+G91</f>
        <v>3720000</v>
      </c>
      <c r="H87" s="154">
        <f t="shared" si="16"/>
        <v>3765000</v>
      </c>
      <c r="I87" s="154">
        <f t="shared" si="16"/>
        <v>4618000</v>
      </c>
      <c r="J87" s="154">
        <f t="shared" si="16"/>
        <v>3720000</v>
      </c>
      <c r="K87" s="154">
        <f t="shared" si="16"/>
        <v>3723000</v>
      </c>
      <c r="L87" s="154">
        <f t="shared" si="16"/>
        <v>3993000</v>
      </c>
      <c r="M87" s="154">
        <f t="shared" si="16"/>
        <v>3720000</v>
      </c>
      <c r="N87" s="154">
        <f t="shared" si="16"/>
        <v>6775000</v>
      </c>
      <c r="O87" s="154">
        <f t="shared" si="16"/>
        <v>3849000</v>
      </c>
      <c r="P87" s="154">
        <f t="shared" si="16"/>
        <v>105000</v>
      </c>
      <c r="Q87" s="154">
        <f t="shared" si="16"/>
        <v>99000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607000</v>
      </c>
      <c r="E88" s="242" t="s">
        <v>201</v>
      </c>
      <c r="F88" s="242">
        <v>165000</v>
      </c>
      <c r="G88" s="242"/>
      <c r="H88" s="242"/>
      <c r="I88" s="242">
        <v>135000</v>
      </c>
      <c r="J88" s="242"/>
      <c r="K88" s="242"/>
      <c r="L88" s="242">
        <v>165000</v>
      </c>
      <c r="M88" s="242"/>
      <c r="N88" s="242"/>
      <c r="O88" s="242">
        <v>135000</v>
      </c>
      <c r="P88" s="242"/>
      <c r="Q88" s="242">
        <v>7000</v>
      </c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150000</v>
      </c>
      <c r="E89" s="242" t="s">
        <v>201</v>
      </c>
      <c r="F89" s="242">
        <v>75000</v>
      </c>
      <c r="G89" s="242"/>
      <c r="H89" s="242"/>
      <c r="I89" s="242"/>
      <c r="J89" s="242"/>
      <c r="K89" s="242"/>
      <c r="L89" s="242">
        <v>75000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10000</v>
      </c>
      <c r="E90" s="242" t="s">
        <v>402</v>
      </c>
      <c r="F90" s="242"/>
      <c r="G90" s="242"/>
      <c r="H90" s="242"/>
      <c r="I90" s="242"/>
      <c r="J90" s="242"/>
      <c r="K90" s="242"/>
      <c r="L90" s="242">
        <v>5000</v>
      </c>
      <c r="M90" s="242"/>
      <c r="N90" s="242"/>
      <c r="O90" s="242"/>
      <c r="P90" s="242"/>
      <c r="Q90" s="242">
        <v>5000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52590000</v>
      </c>
      <c r="E91" s="242"/>
      <c r="F91" s="242">
        <f>F92+F93+F94+F95</f>
        <v>15030000</v>
      </c>
      <c r="G91" s="242">
        <f t="shared" ref="G91:Q91" si="18">G92+G93+G94+G95</f>
        <v>3720000</v>
      </c>
      <c r="H91" s="242">
        <f t="shared" si="18"/>
        <v>3765000</v>
      </c>
      <c r="I91" s="242">
        <f t="shared" si="18"/>
        <v>4483000</v>
      </c>
      <c r="J91" s="242">
        <f t="shared" si="18"/>
        <v>3720000</v>
      </c>
      <c r="K91" s="242">
        <f t="shared" si="18"/>
        <v>3723000</v>
      </c>
      <c r="L91" s="242">
        <f t="shared" si="18"/>
        <v>3748000</v>
      </c>
      <c r="M91" s="242">
        <f t="shared" si="18"/>
        <v>3720000</v>
      </c>
      <c r="N91" s="242">
        <f t="shared" si="18"/>
        <v>6775000</v>
      </c>
      <c r="O91" s="242">
        <f t="shared" si="18"/>
        <v>3714000</v>
      </c>
      <c r="P91" s="242">
        <f t="shared" si="18"/>
        <v>105000</v>
      </c>
      <c r="Q91" s="242">
        <f t="shared" si="18"/>
        <v>87000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2101000</v>
      </c>
      <c r="E92" s="252" t="s">
        <v>681</v>
      </c>
      <c r="F92" s="154">
        <f>ROUND($D92/12*4,-3)</f>
        <v>700000</v>
      </c>
      <c r="G92" s="154"/>
      <c r="H92" s="154">
        <f>ROUND($D92/12*2,-3)</f>
        <v>350000</v>
      </c>
      <c r="I92" s="154"/>
      <c r="J92" s="154">
        <f>ROUND($D92/12*2,-3)</f>
        <v>350000</v>
      </c>
      <c r="K92" s="154"/>
      <c r="L92" s="154">
        <f>ROUND($D92/12*2,-3)</f>
        <v>350000</v>
      </c>
      <c r="M92" s="154"/>
      <c r="N92" s="154">
        <f>D92-SUM(F92:M92)</f>
        <v>351000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241000</v>
      </c>
      <c r="E93" s="243" t="s">
        <v>403</v>
      </c>
      <c r="F93" s="154">
        <f>ROUND($D93/12,-3)</f>
        <v>20000</v>
      </c>
      <c r="G93" s="154">
        <f t="shared" ref="G93:P93" si="19">ROUND($D93/12,-3)</f>
        <v>20000</v>
      </c>
      <c r="H93" s="154">
        <f t="shared" si="19"/>
        <v>20000</v>
      </c>
      <c r="I93" s="154">
        <f t="shared" si="19"/>
        <v>20000</v>
      </c>
      <c r="J93" s="154">
        <f t="shared" si="19"/>
        <v>20000</v>
      </c>
      <c r="K93" s="154">
        <f t="shared" si="19"/>
        <v>20000</v>
      </c>
      <c r="L93" s="154">
        <f t="shared" si="19"/>
        <v>20000</v>
      </c>
      <c r="M93" s="154">
        <f t="shared" si="19"/>
        <v>20000</v>
      </c>
      <c r="N93" s="154">
        <f t="shared" si="19"/>
        <v>20000</v>
      </c>
      <c r="O93" s="154">
        <f t="shared" si="19"/>
        <v>20000</v>
      </c>
      <c r="P93" s="154">
        <f t="shared" si="19"/>
        <v>20000</v>
      </c>
      <c r="Q93" s="154">
        <f>D93-SUM(F93:P93)</f>
        <v>21000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280000</v>
      </c>
      <c r="E94" s="244" t="s">
        <v>405</v>
      </c>
      <c r="F94" s="154"/>
      <c r="G94" s="154"/>
      <c r="H94" s="154">
        <f>ROUND($D94/2,-3)</f>
        <v>140000</v>
      </c>
      <c r="I94" s="154"/>
      <c r="J94" s="154"/>
      <c r="K94" s="154"/>
      <c r="L94" s="154"/>
      <c r="M94" s="154"/>
      <c r="N94" s="154"/>
      <c r="O94" s="154">
        <f>D94-H94</f>
        <v>140000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49968000</v>
      </c>
      <c r="E95" s="154"/>
      <c r="F95" s="154">
        <f>F2+F86-F88-F89-F90-F92-F93-F94</f>
        <v>14310000</v>
      </c>
      <c r="G95" s="154">
        <f t="shared" ref="G95:Q95" si="20">G2-G88-G89-G90-G92-G93-G94</f>
        <v>3700000</v>
      </c>
      <c r="H95" s="154">
        <f t="shared" si="20"/>
        <v>3255000</v>
      </c>
      <c r="I95" s="154">
        <f t="shared" si="20"/>
        <v>4463000</v>
      </c>
      <c r="J95" s="154">
        <f t="shared" si="20"/>
        <v>3350000</v>
      </c>
      <c r="K95" s="154">
        <f t="shared" si="20"/>
        <v>3703000</v>
      </c>
      <c r="L95" s="154">
        <f t="shared" si="20"/>
        <v>3378000</v>
      </c>
      <c r="M95" s="154">
        <f t="shared" si="20"/>
        <v>3700000</v>
      </c>
      <c r="N95" s="154">
        <f t="shared" si="20"/>
        <v>6404000</v>
      </c>
      <c r="O95" s="154">
        <f t="shared" si="20"/>
        <v>3554000</v>
      </c>
      <c r="P95" s="154">
        <f t="shared" si="20"/>
        <v>85000</v>
      </c>
      <c r="Q95" s="154">
        <f t="shared" si="20"/>
        <v>66000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1501000</v>
      </c>
    </row>
    <row r="102" spans="2:17" ht="33">
      <c r="B102" s="197" t="s">
        <v>414</v>
      </c>
      <c r="D102" s="52">
        <f>HLOOKUP(D1,縣庫撥款收入明細表!H:DD,16,FALSE)</f>
        <v>228000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280000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49968000</v>
      </c>
    </row>
    <row r="108" spans="2:17" ht="16.5" customHeight="1"/>
    <row r="109" spans="2:17" ht="16.5" customHeight="1">
      <c r="B109" s="4" t="s">
        <v>951</v>
      </c>
      <c r="D109" s="52">
        <f>D91-D77</f>
        <v>45230000</v>
      </c>
      <c r="F109" s="52">
        <f>F91-F77</f>
        <v>13190000</v>
      </c>
      <c r="G109" s="52">
        <f t="shared" ref="G109:Q109" si="21">G91-G77</f>
        <v>3106000</v>
      </c>
      <c r="H109" s="52">
        <f t="shared" si="21"/>
        <v>3151000</v>
      </c>
      <c r="I109" s="52">
        <f t="shared" si="21"/>
        <v>3869000</v>
      </c>
      <c r="J109" s="52">
        <f t="shared" si="21"/>
        <v>3106000</v>
      </c>
      <c r="K109" s="52">
        <f t="shared" si="21"/>
        <v>3109000</v>
      </c>
      <c r="L109" s="52">
        <f t="shared" si="21"/>
        <v>3134000</v>
      </c>
      <c r="M109" s="52">
        <f t="shared" si="21"/>
        <v>3106000</v>
      </c>
      <c r="N109" s="52">
        <f t="shared" si="21"/>
        <v>6161000</v>
      </c>
      <c r="O109" s="52">
        <f t="shared" si="21"/>
        <v>3106000</v>
      </c>
      <c r="P109" s="52">
        <f t="shared" si="21"/>
        <v>105000</v>
      </c>
      <c r="Q109" s="52">
        <f t="shared" si="21"/>
        <v>87000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3" priority="1" operator="less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topLeftCell="A76" workbookViewId="0">
      <selection activeCell="F96" sqref="F9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609</v>
      </c>
      <c r="D1" s="246" t="str">
        <f>VLOOKUP(C1,學校編號!A:B,2,FALSE)</f>
        <v>609忠孝國小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69776000</v>
      </c>
      <c r="E2" s="154"/>
      <c r="F2" s="154">
        <f t="shared" ref="F2:Q2" si="0">F49+F71+F77+F83</f>
        <v>19909000</v>
      </c>
      <c r="G2" s="154">
        <f t="shared" si="0"/>
        <v>5032000</v>
      </c>
      <c r="H2" s="154">
        <f t="shared" si="0"/>
        <v>5092000</v>
      </c>
      <c r="I2" s="154">
        <f t="shared" si="0"/>
        <v>5870000</v>
      </c>
      <c r="J2" s="154">
        <f t="shared" si="0"/>
        <v>5032000</v>
      </c>
      <c r="K2" s="154">
        <f t="shared" si="0"/>
        <v>5036000</v>
      </c>
      <c r="L2" s="154">
        <f t="shared" si="0"/>
        <v>5100000</v>
      </c>
      <c r="M2" s="154">
        <f t="shared" si="0"/>
        <v>5032000</v>
      </c>
      <c r="N2" s="154">
        <f t="shared" si="0"/>
        <v>8387000</v>
      </c>
      <c r="O2" s="154">
        <f t="shared" si="0"/>
        <v>5039000</v>
      </c>
      <c r="P2" s="154">
        <f t="shared" si="0"/>
        <v>125000</v>
      </c>
      <c r="Q2" s="154">
        <f t="shared" si="0"/>
        <v>122000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334000</v>
      </c>
      <c r="E3" s="154" t="s">
        <v>1060</v>
      </c>
      <c r="F3" s="154">
        <v>27833</v>
      </c>
      <c r="G3" s="154">
        <v>27833</v>
      </c>
      <c r="H3" s="154">
        <v>27833</v>
      </c>
      <c r="I3" s="154">
        <v>27833</v>
      </c>
      <c r="J3" s="154">
        <v>27833</v>
      </c>
      <c r="K3" s="154">
        <v>27833</v>
      </c>
      <c r="L3" s="154">
        <v>27833</v>
      </c>
      <c r="M3" s="154">
        <v>27833</v>
      </c>
      <c r="N3" s="154">
        <v>27833</v>
      </c>
      <c r="O3" s="154">
        <v>27833</v>
      </c>
      <c r="P3" s="154">
        <v>27833</v>
      </c>
      <c r="Q3" s="154">
        <v>27837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143000</v>
      </c>
      <c r="E4" s="154" t="s">
        <v>1060</v>
      </c>
      <c r="F4" s="154">
        <v>11917</v>
      </c>
      <c r="G4" s="154">
        <v>11917</v>
      </c>
      <c r="H4" s="154">
        <v>11917</v>
      </c>
      <c r="I4" s="154">
        <v>11917</v>
      </c>
      <c r="J4" s="154">
        <v>11917</v>
      </c>
      <c r="K4" s="154">
        <v>11917</v>
      </c>
      <c r="L4" s="154">
        <v>11917</v>
      </c>
      <c r="M4" s="154">
        <v>11917</v>
      </c>
      <c r="N4" s="154">
        <v>11917</v>
      </c>
      <c r="O4" s="154">
        <v>11917</v>
      </c>
      <c r="P4" s="154">
        <v>11917</v>
      </c>
      <c r="Q4" s="154">
        <v>11913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73000</v>
      </c>
      <c r="E7" s="154" t="s">
        <v>1060</v>
      </c>
      <c r="F7" s="154">
        <v>6083</v>
      </c>
      <c r="G7" s="154">
        <v>6083</v>
      </c>
      <c r="H7" s="154">
        <v>6083</v>
      </c>
      <c r="I7" s="154">
        <v>6083</v>
      </c>
      <c r="J7" s="154">
        <v>6083</v>
      </c>
      <c r="K7" s="154">
        <v>6083</v>
      </c>
      <c r="L7" s="154">
        <v>6083</v>
      </c>
      <c r="M7" s="154">
        <v>6083</v>
      </c>
      <c r="N7" s="154">
        <v>6083</v>
      </c>
      <c r="O7" s="154">
        <v>6083</v>
      </c>
      <c r="P7" s="154">
        <v>6083</v>
      </c>
      <c r="Q7" s="154">
        <v>6087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60000</v>
      </c>
      <c r="E8" s="154" t="s">
        <v>1060</v>
      </c>
      <c r="F8" s="154">
        <v>5000</v>
      </c>
      <c r="G8" s="154">
        <v>5000</v>
      </c>
      <c r="H8" s="154">
        <v>5000</v>
      </c>
      <c r="I8" s="154">
        <v>5000</v>
      </c>
      <c r="J8" s="154">
        <v>5000</v>
      </c>
      <c r="K8" s="154">
        <v>5000</v>
      </c>
      <c r="L8" s="154">
        <v>5000</v>
      </c>
      <c r="M8" s="154">
        <v>5000</v>
      </c>
      <c r="N8" s="154">
        <v>5000</v>
      </c>
      <c r="O8" s="154">
        <v>5000</v>
      </c>
      <c r="P8" s="154">
        <v>5000</v>
      </c>
      <c r="Q8" s="154">
        <v>5000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500</v>
      </c>
      <c r="G9" s="154">
        <v>500</v>
      </c>
      <c r="H9" s="154">
        <v>500</v>
      </c>
      <c r="I9" s="154">
        <v>500</v>
      </c>
      <c r="J9" s="154">
        <v>500</v>
      </c>
      <c r="K9" s="154">
        <v>500</v>
      </c>
      <c r="L9" s="154">
        <v>500</v>
      </c>
      <c r="M9" s="154">
        <v>500</v>
      </c>
      <c r="N9" s="154">
        <v>500</v>
      </c>
      <c r="O9" s="154">
        <v>500</v>
      </c>
      <c r="P9" s="154">
        <v>500</v>
      </c>
      <c r="Q9" s="154">
        <v>500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164000</v>
      </c>
      <c r="E13" s="154" t="s">
        <v>1060</v>
      </c>
      <c r="F13" s="154">
        <v>13667</v>
      </c>
      <c r="G13" s="154">
        <v>13667</v>
      </c>
      <c r="H13" s="154">
        <v>13667</v>
      </c>
      <c r="I13" s="154">
        <v>13667</v>
      </c>
      <c r="J13" s="154">
        <v>13667</v>
      </c>
      <c r="K13" s="154">
        <v>13667</v>
      </c>
      <c r="L13" s="154">
        <v>13667</v>
      </c>
      <c r="M13" s="154">
        <v>13667</v>
      </c>
      <c r="N13" s="154">
        <v>13667</v>
      </c>
      <c r="O13" s="154">
        <v>13667</v>
      </c>
      <c r="P13" s="154">
        <v>13667</v>
      </c>
      <c r="Q13" s="154">
        <v>13663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60000</v>
      </c>
      <c r="E14" s="154" t="s">
        <v>1060</v>
      </c>
      <c r="F14" s="154">
        <v>5000</v>
      </c>
      <c r="G14" s="154">
        <v>5000</v>
      </c>
      <c r="H14" s="154">
        <v>5000</v>
      </c>
      <c r="I14" s="154">
        <v>5000</v>
      </c>
      <c r="J14" s="154">
        <v>5000</v>
      </c>
      <c r="K14" s="154">
        <v>5000</v>
      </c>
      <c r="L14" s="154">
        <v>5000</v>
      </c>
      <c r="M14" s="154">
        <v>5000</v>
      </c>
      <c r="N14" s="154">
        <v>5000</v>
      </c>
      <c r="O14" s="154">
        <v>5000</v>
      </c>
      <c r="P14" s="154">
        <v>5000</v>
      </c>
      <c r="Q14" s="154">
        <v>5000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86000</v>
      </c>
      <c r="E15" s="154" t="s">
        <v>745</v>
      </c>
      <c r="F15" s="154">
        <v>43000</v>
      </c>
      <c r="G15" s="154"/>
      <c r="H15" s="154"/>
      <c r="I15" s="154"/>
      <c r="J15" s="154"/>
      <c r="K15" s="154"/>
      <c r="L15" s="154">
        <v>43000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58000</v>
      </c>
      <c r="E17" s="154" t="s">
        <v>1060</v>
      </c>
      <c r="F17" s="154">
        <v>4833</v>
      </c>
      <c r="G17" s="154">
        <v>4833</v>
      </c>
      <c r="H17" s="154">
        <v>4833</v>
      </c>
      <c r="I17" s="154">
        <v>4833</v>
      </c>
      <c r="J17" s="154">
        <v>4833</v>
      </c>
      <c r="K17" s="154">
        <v>4833</v>
      </c>
      <c r="L17" s="154">
        <v>4833</v>
      </c>
      <c r="M17" s="154">
        <v>4833</v>
      </c>
      <c r="N17" s="154">
        <v>4833</v>
      </c>
      <c r="O17" s="154">
        <v>4833</v>
      </c>
      <c r="P17" s="154">
        <v>4833</v>
      </c>
      <c r="Q17" s="154">
        <v>4837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50000</v>
      </c>
      <c r="E24" s="154" t="s">
        <v>745</v>
      </c>
      <c r="F24" s="154">
        <v>25000</v>
      </c>
      <c r="G24" s="154"/>
      <c r="H24" s="154"/>
      <c r="I24" s="154"/>
      <c r="J24" s="154"/>
      <c r="K24" s="154"/>
      <c r="L24" s="154">
        <v>25000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1034000</v>
      </c>
      <c r="E25" s="242"/>
      <c r="F25" s="242">
        <f>ROUND(SUM(F3:F24),-3)</f>
        <v>143000</v>
      </c>
      <c r="G25" s="242">
        <f t="shared" ref="G25:P25" si="2">ROUND(SUM(G3:G24),-3)</f>
        <v>75000</v>
      </c>
      <c r="H25" s="242">
        <f t="shared" si="2"/>
        <v>75000</v>
      </c>
      <c r="I25" s="242">
        <f t="shared" si="2"/>
        <v>75000</v>
      </c>
      <c r="J25" s="242">
        <f t="shared" si="2"/>
        <v>75000</v>
      </c>
      <c r="K25" s="242">
        <f t="shared" si="2"/>
        <v>75000</v>
      </c>
      <c r="L25" s="242">
        <f t="shared" si="2"/>
        <v>143000</v>
      </c>
      <c r="M25" s="242">
        <f t="shared" si="2"/>
        <v>75000</v>
      </c>
      <c r="N25" s="242">
        <f t="shared" si="2"/>
        <v>75000</v>
      </c>
      <c r="O25" s="242">
        <f t="shared" si="2"/>
        <v>75000</v>
      </c>
      <c r="P25" s="242">
        <f t="shared" si="2"/>
        <v>75000</v>
      </c>
      <c r="Q25" s="242">
        <f t="shared" ref="Q25" si="3">D25-SUM(F25:P25)</f>
        <v>73000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333000</v>
      </c>
      <c r="E28" s="154" t="s">
        <v>1060</v>
      </c>
      <c r="F28" s="154">
        <v>27750</v>
      </c>
      <c r="G28" s="154">
        <v>27750</v>
      </c>
      <c r="H28" s="154">
        <v>27750</v>
      </c>
      <c r="I28" s="154">
        <v>27750</v>
      </c>
      <c r="J28" s="154">
        <v>27750</v>
      </c>
      <c r="K28" s="154">
        <v>27750</v>
      </c>
      <c r="L28" s="154">
        <v>27750</v>
      </c>
      <c r="M28" s="154">
        <v>27750</v>
      </c>
      <c r="N28" s="154">
        <v>27750</v>
      </c>
      <c r="O28" s="154">
        <v>27750</v>
      </c>
      <c r="P28" s="154">
        <v>27750</v>
      </c>
      <c r="Q28" s="154">
        <v>27750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31000</v>
      </c>
      <c r="E30" s="154" t="s">
        <v>1060</v>
      </c>
      <c r="F30" s="154">
        <v>2583</v>
      </c>
      <c r="G30" s="154">
        <v>2583</v>
      </c>
      <c r="H30" s="154">
        <v>2583</v>
      </c>
      <c r="I30" s="154">
        <v>2583</v>
      </c>
      <c r="J30" s="154">
        <v>2583</v>
      </c>
      <c r="K30" s="154">
        <v>2583</v>
      </c>
      <c r="L30" s="154">
        <v>2583</v>
      </c>
      <c r="M30" s="154">
        <v>2583</v>
      </c>
      <c r="N30" s="154">
        <v>2583</v>
      </c>
      <c r="O30" s="154">
        <v>2583</v>
      </c>
      <c r="P30" s="154">
        <v>2583</v>
      </c>
      <c r="Q30" s="154">
        <v>2587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94000</v>
      </c>
      <c r="E31" s="154" t="s">
        <v>1060</v>
      </c>
      <c r="F31" s="154">
        <v>7833</v>
      </c>
      <c r="G31" s="154">
        <v>7833</v>
      </c>
      <c r="H31" s="154">
        <v>7833</v>
      </c>
      <c r="I31" s="154">
        <v>7833</v>
      </c>
      <c r="J31" s="154">
        <v>7833</v>
      </c>
      <c r="K31" s="154">
        <v>7833</v>
      </c>
      <c r="L31" s="154">
        <v>7833</v>
      </c>
      <c r="M31" s="154">
        <v>7833</v>
      </c>
      <c r="N31" s="154">
        <v>7833</v>
      </c>
      <c r="O31" s="154">
        <v>7833</v>
      </c>
      <c r="P31" s="154">
        <v>7833</v>
      </c>
      <c r="Q31" s="154">
        <v>7837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47000</v>
      </c>
      <c r="E32" s="154" t="s">
        <v>1060</v>
      </c>
      <c r="F32" s="154">
        <v>3917</v>
      </c>
      <c r="G32" s="154">
        <v>3917</v>
      </c>
      <c r="H32" s="154">
        <v>3917</v>
      </c>
      <c r="I32" s="154">
        <v>3917</v>
      </c>
      <c r="J32" s="154">
        <v>3917</v>
      </c>
      <c r="K32" s="154">
        <v>3917</v>
      </c>
      <c r="L32" s="154">
        <v>3917</v>
      </c>
      <c r="M32" s="154">
        <v>3917</v>
      </c>
      <c r="N32" s="154">
        <v>3917</v>
      </c>
      <c r="O32" s="154">
        <v>3917</v>
      </c>
      <c r="P32" s="154">
        <v>3917</v>
      </c>
      <c r="Q32" s="154">
        <v>3913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0</v>
      </c>
      <c r="E37" s="154" t="s">
        <v>745</v>
      </c>
      <c r="F37" s="154">
        <v>0</v>
      </c>
      <c r="G37" s="154"/>
      <c r="H37" s="154"/>
      <c r="I37" s="154"/>
      <c r="J37" s="154"/>
      <c r="K37" s="154"/>
      <c r="L37" s="154">
        <v>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505000</v>
      </c>
      <c r="E38" s="242"/>
      <c r="F38" s="242">
        <f t="shared" ref="F38:P38" si="5">ROUND(SUM(F26:F37),-3)</f>
        <v>42000</v>
      </c>
      <c r="G38" s="242">
        <f t="shared" si="5"/>
        <v>42000</v>
      </c>
      <c r="H38" s="242">
        <f t="shared" si="5"/>
        <v>42000</v>
      </c>
      <c r="I38" s="242">
        <f t="shared" si="5"/>
        <v>42000</v>
      </c>
      <c r="J38" s="242">
        <f t="shared" si="5"/>
        <v>42000</v>
      </c>
      <c r="K38" s="242">
        <f t="shared" si="5"/>
        <v>42000</v>
      </c>
      <c r="L38" s="242">
        <f t="shared" si="5"/>
        <v>42000</v>
      </c>
      <c r="M38" s="242">
        <f t="shared" si="5"/>
        <v>42000</v>
      </c>
      <c r="N38" s="242">
        <f t="shared" si="5"/>
        <v>42000</v>
      </c>
      <c r="O38" s="242">
        <f t="shared" si="5"/>
        <v>42000</v>
      </c>
      <c r="P38" s="242">
        <f t="shared" si="5"/>
        <v>42000</v>
      </c>
      <c r="Q38" s="242">
        <f>D38-SUM(F38:P38)</f>
        <v>43000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4000</v>
      </c>
      <c r="L48" s="242">
        <f t="shared" si="9"/>
        <v>0</v>
      </c>
      <c r="M48" s="242">
        <f t="shared" si="9"/>
        <v>0</v>
      </c>
      <c r="N48" s="242">
        <f t="shared" si="9"/>
        <v>4000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1551000</v>
      </c>
      <c r="E49" s="154"/>
      <c r="F49" s="250">
        <f t="shared" ref="F49:Q49" si="10">F25+F38+F46+F48</f>
        <v>189000</v>
      </c>
      <c r="G49" s="250">
        <f t="shared" si="10"/>
        <v>117000</v>
      </c>
      <c r="H49" s="250">
        <f t="shared" si="10"/>
        <v>117000</v>
      </c>
      <c r="I49" s="250">
        <f t="shared" si="10"/>
        <v>117000</v>
      </c>
      <c r="J49" s="250">
        <f t="shared" si="10"/>
        <v>117000</v>
      </c>
      <c r="K49" s="250">
        <f t="shared" si="10"/>
        <v>121000</v>
      </c>
      <c r="L49" s="250">
        <f t="shared" si="10"/>
        <v>185000</v>
      </c>
      <c r="M49" s="250">
        <f t="shared" si="10"/>
        <v>117000</v>
      </c>
      <c r="N49" s="250">
        <f t="shared" si="10"/>
        <v>121000</v>
      </c>
      <c r="O49" s="250">
        <f t="shared" si="10"/>
        <v>117000</v>
      </c>
      <c r="P49" s="250">
        <f t="shared" si="10"/>
        <v>117000</v>
      </c>
      <c r="Q49" s="250">
        <f t="shared" si="10"/>
        <v>116000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37032000</v>
      </c>
      <c r="E50" s="249" t="s">
        <v>1064</v>
      </c>
      <c r="F50" s="154">
        <v>9258000</v>
      </c>
      <c r="G50" s="154">
        <v>3086000</v>
      </c>
      <c r="H50" s="154">
        <v>3086000</v>
      </c>
      <c r="I50" s="154">
        <v>3086000</v>
      </c>
      <c r="J50" s="154">
        <v>3086000</v>
      </c>
      <c r="K50" s="154">
        <v>3086000</v>
      </c>
      <c r="L50" s="154">
        <v>3086000</v>
      </c>
      <c r="M50" s="154">
        <v>3086000</v>
      </c>
      <c r="N50" s="154">
        <v>3086000</v>
      </c>
      <c r="O50" s="154">
        <v>3086000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0</v>
      </c>
      <c r="E51" s="249" t="s">
        <v>1064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1744000</v>
      </c>
      <c r="E52" s="249" t="s">
        <v>1064</v>
      </c>
      <c r="F52" s="154">
        <v>436000</v>
      </c>
      <c r="G52" s="154">
        <v>145000</v>
      </c>
      <c r="H52" s="154">
        <v>145000</v>
      </c>
      <c r="I52" s="154">
        <v>145000</v>
      </c>
      <c r="J52" s="154">
        <v>145000</v>
      </c>
      <c r="K52" s="154">
        <v>145000</v>
      </c>
      <c r="L52" s="154">
        <v>145000</v>
      </c>
      <c r="M52" s="154">
        <v>145000</v>
      </c>
      <c r="N52" s="154">
        <v>145000</v>
      </c>
      <c r="O52" s="154">
        <v>148000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338000</v>
      </c>
      <c r="E53" s="249" t="s">
        <v>1064</v>
      </c>
      <c r="F53" s="154">
        <v>85000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94000</v>
      </c>
      <c r="E55" s="154" t="s">
        <v>1060</v>
      </c>
      <c r="F55" s="154">
        <v>7833</v>
      </c>
      <c r="G55" s="154">
        <v>7833</v>
      </c>
      <c r="H55" s="154">
        <v>7833</v>
      </c>
      <c r="I55" s="154">
        <v>7833</v>
      </c>
      <c r="J55" s="154">
        <v>7833</v>
      </c>
      <c r="K55" s="154">
        <v>7833</v>
      </c>
      <c r="L55" s="154">
        <v>7833</v>
      </c>
      <c r="M55" s="154">
        <v>7833</v>
      </c>
      <c r="N55" s="154">
        <v>7833</v>
      </c>
      <c r="O55" s="154">
        <v>7833</v>
      </c>
      <c r="P55" s="154">
        <v>7833</v>
      </c>
      <c r="Q55" s="154">
        <v>7837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4189000</v>
      </c>
      <c r="E62" s="154" t="s">
        <v>1065</v>
      </c>
      <c r="F62" s="154"/>
      <c r="G62" s="154"/>
      <c r="H62" s="154"/>
      <c r="I62" s="154">
        <v>838000</v>
      </c>
      <c r="J62" s="154"/>
      <c r="K62" s="154"/>
      <c r="L62" s="154"/>
      <c r="M62" s="154"/>
      <c r="N62" s="154">
        <v>3351000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4513000</v>
      </c>
      <c r="E63" s="154" t="s">
        <v>1066</v>
      </c>
      <c r="F63" s="154">
        <v>4513000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3268000</v>
      </c>
      <c r="E64" s="249" t="s">
        <v>1064</v>
      </c>
      <c r="F64" s="154">
        <v>817000</v>
      </c>
      <c r="G64" s="154">
        <v>272000</v>
      </c>
      <c r="H64" s="154">
        <v>272000</v>
      </c>
      <c r="I64" s="154">
        <v>272000</v>
      </c>
      <c r="J64" s="154">
        <v>272000</v>
      </c>
      <c r="K64" s="154">
        <v>272000</v>
      </c>
      <c r="L64" s="154">
        <v>272000</v>
      </c>
      <c r="M64" s="154">
        <v>272000</v>
      </c>
      <c r="N64" s="154">
        <v>272000</v>
      </c>
      <c r="O64" s="154">
        <v>275000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1034000</v>
      </c>
      <c r="E65" s="249" t="s">
        <v>1064</v>
      </c>
      <c r="F65" s="154">
        <v>259000</v>
      </c>
      <c r="G65" s="154">
        <v>86000</v>
      </c>
      <c r="H65" s="154">
        <v>86000</v>
      </c>
      <c r="I65" s="154">
        <v>86000</v>
      </c>
      <c r="J65" s="154">
        <v>86000</v>
      </c>
      <c r="K65" s="154">
        <v>86000</v>
      </c>
      <c r="L65" s="154">
        <v>86000</v>
      </c>
      <c r="M65" s="154">
        <v>86000</v>
      </c>
      <c r="N65" s="154">
        <v>86000</v>
      </c>
      <c r="O65" s="154">
        <v>87000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2294000</v>
      </c>
      <c r="E66" s="249" t="s">
        <v>1064</v>
      </c>
      <c r="F66" s="154">
        <v>574000</v>
      </c>
      <c r="G66" s="154">
        <v>191000</v>
      </c>
      <c r="H66" s="154">
        <v>191000</v>
      </c>
      <c r="I66" s="154">
        <v>191000</v>
      </c>
      <c r="J66" s="154">
        <v>191000</v>
      </c>
      <c r="K66" s="154">
        <v>191000</v>
      </c>
      <c r="L66" s="154">
        <v>191000</v>
      </c>
      <c r="M66" s="154">
        <v>191000</v>
      </c>
      <c r="N66" s="154">
        <v>191000</v>
      </c>
      <c r="O66" s="154">
        <v>192000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60000</v>
      </c>
      <c r="E67" s="154" t="s">
        <v>1068</v>
      </c>
      <c r="F67" s="154"/>
      <c r="G67" s="154"/>
      <c r="H67" s="154">
        <v>60000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473000</v>
      </c>
      <c r="E68" s="154" t="s">
        <v>1066</v>
      </c>
      <c r="F68" s="154">
        <v>473000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55039000</v>
      </c>
      <c r="E71" s="242"/>
      <c r="F71" s="242">
        <f>ROUND(SUM(F50:F69),-3)</f>
        <v>16423000</v>
      </c>
      <c r="G71" s="242">
        <f t="shared" ref="G71:P71" si="11">ROUND(SUM(G50:G69),-3)</f>
        <v>3816000</v>
      </c>
      <c r="H71" s="242">
        <f t="shared" si="11"/>
        <v>3876000</v>
      </c>
      <c r="I71" s="242">
        <f t="shared" si="11"/>
        <v>4654000</v>
      </c>
      <c r="J71" s="242">
        <f t="shared" si="11"/>
        <v>3816000</v>
      </c>
      <c r="K71" s="242">
        <f t="shared" si="11"/>
        <v>3816000</v>
      </c>
      <c r="L71" s="242">
        <f t="shared" si="11"/>
        <v>3816000</v>
      </c>
      <c r="M71" s="242">
        <f t="shared" si="11"/>
        <v>3816000</v>
      </c>
      <c r="N71" s="242">
        <f t="shared" si="11"/>
        <v>7167000</v>
      </c>
      <c r="O71" s="242">
        <f t="shared" si="11"/>
        <v>3825000</v>
      </c>
      <c r="P71" s="242">
        <f t="shared" si="11"/>
        <v>8000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12376000</v>
      </c>
      <c r="E73" s="249" t="s">
        <v>1064</v>
      </c>
      <c r="F73" s="154">
        <v>3094000</v>
      </c>
      <c r="G73" s="154">
        <v>1031000</v>
      </c>
      <c r="H73" s="154">
        <v>1031000</v>
      </c>
      <c r="I73" s="154">
        <v>1031000</v>
      </c>
      <c r="J73" s="154">
        <v>1031000</v>
      </c>
      <c r="K73" s="154">
        <v>1031000</v>
      </c>
      <c r="L73" s="154">
        <v>1031000</v>
      </c>
      <c r="M73" s="154">
        <v>1031000</v>
      </c>
      <c r="N73" s="154">
        <v>1031000</v>
      </c>
      <c r="O73" s="154">
        <v>1034000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810000</v>
      </c>
      <c r="E76" s="249" t="s">
        <v>1064</v>
      </c>
      <c r="F76" s="154">
        <v>203000</v>
      </c>
      <c r="G76" s="154">
        <v>68000</v>
      </c>
      <c r="H76" s="154">
        <v>68000</v>
      </c>
      <c r="I76" s="154">
        <v>68000</v>
      </c>
      <c r="J76" s="154">
        <v>68000</v>
      </c>
      <c r="K76" s="154">
        <v>68000</v>
      </c>
      <c r="L76" s="154">
        <v>68000</v>
      </c>
      <c r="M76" s="154">
        <v>68000</v>
      </c>
      <c r="N76" s="154">
        <v>68000</v>
      </c>
      <c r="O76" s="154">
        <v>63000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13186000</v>
      </c>
      <c r="E77" s="242"/>
      <c r="F77" s="242">
        <f>ROUND(SUM(F72:F76),-3)</f>
        <v>3297000</v>
      </c>
      <c r="G77" s="242">
        <f t="shared" ref="G77:N77" si="12">ROUND(SUM(G72:G76),-3)</f>
        <v>1099000</v>
      </c>
      <c r="H77" s="242">
        <f t="shared" si="12"/>
        <v>1099000</v>
      </c>
      <c r="I77" s="242">
        <f t="shared" si="12"/>
        <v>1099000</v>
      </c>
      <c r="J77" s="242">
        <f t="shared" si="12"/>
        <v>1099000</v>
      </c>
      <c r="K77" s="242">
        <f t="shared" si="12"/>
        <v>1099000</v>
      </c>
      <c r="L77" s="242">
        <f t="shared" si="12"/>
        <v>1099000</v>
      </c>
      <c r="M77" s="242">
        <f t="shared" si="12"/>
        <v>1099000</v>
      </c>
      <c r="N77" s="242">
        <f t="shared" si="12"/>
        <v>1099000</v>
      </c>
      <c r="O77" s="242">
        <f>D77-SUM(F77:N77)</f>
        <v>1097000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68225000</v>
      </c>
      <c r="E78" s="242"/>
      <c r="F78" s="242">
        <f>F77+F71</f>
        <v>19720000</v>
      </c>
      <c r="G78" s="242">
        <f t="shared" ref="G78:R78" si="14">G77+G71</f>
        <v>4915000</v>
      </c>
      <c r="H78" s="242">
        <f t="shared" si="14"/>
        <v>4975000</v>
      </c>
      <c r="I78" s="242">
        <f t="shared" si="14"/>
        <v>5753000</v>
      </c>
      <c r="J78" s="242">
        <f t="shared" si="14"/>
        <v>4915000</v>
      </c>
      <c r="K78" s="242">
        <f t="shared" si="14"/>
        <v>4915000</v>
      </c>
      <c r="L78" s="242">
        <f t="shared" si="14"/>
        <v>4915000</v>
      </c>
      <c r="M78" s="242">
        <f t="shared" si="14"/>
        <v>4915000</v>
      </c>
      <c r="N78" s="242">
        <f t="shared" si="14"/>
        <v>8266000</v>
      </c>
      <c r="O78" s="242">
        <f t="shared" si="14"/>
        <v>4922000</v>
      </c>
      <c r="P78" s="242">
        <f t="shared" si="14"/>
        <v>8000</v>
      </c>
      <c r="Q78" s="242">
        <f t="shared" si="14"/>
        <v>6000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69776000</v>
      </c>
      <c r="E87" s="154"/>
      <c r="F87" s="154">
        <f>F88+F89+F90+F91</f>
        <v>19909000</v>
      </c>
      <c r="G87" s="154">
        <f t="shared" ref="G87:Q87" si="16">G88+G89+G90+G91</f>
        <v>5032000</v>
      </c>
      <c r="H87" s="154">
        <f t="shared" si="16"/>
        <v>5092000</v>
      </c>
      <c r="I87" s="154">
        <f t="shared" si="16"/>
        <v>5870000</v>
      </c>
      <c r="J87" s="154">
        <f t="shared" si="16"/>
        <v>5032000</v>
      </c>
      <c r="K87" s="154">
        <f t="shared" si="16"/>
        <v>5036000</v>
      </c>
      <c r="L87" s="154">
        <f t="shared" si="16"/>
        <v>5100000</v>
      </c>
      <c r="M87" s="154">
        <f t="shared" si="16"/>
        <v>5032000</v>
      </c>
      <c r="N87" s="154">
        <f t="shared" si="16"/>
        <v>8387000</v>
      </c>
      <c r="O87" s="154">
        <f t="shared" si="16"/>
        <v>5039000</v>
      </c>
      <c r="P87" s="154">
        <f t="shared" si="16"/>
        <v>125000</v>
      </c>
      <c r="Q87" s="154">
        <f t="shared" si="16"/>
        <v>122000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50000</v>
      </c>
      <c r="E88" s="242" t="s">
        <v>201</v>
      </c>
      <c r="F88" s="242">
        <f>ROUND($D88/2,-3)</f>
        <v>25000</v>
      </c>
      <c r="G88" s="242"/>
      <c r="H88" s="242"/>
      <c r="I88" s="242"/>
      <c r="J88" s="242"/>
      <c r="K88" s="242"/>
      <c r="L88" s="242">
        <f>D88-F88</f>
        <v>25000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5000</v>
      </c>
      <c r="M90" s="242"/>
      <c r="N90" s="242"/>
      <c r="O90" s="242"/>
      <c r="P90" s="242"/>
      <c r="Q90" s="242">
        <f>ROUND($D90/2,-3)</f>
        <v>5000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69716000</v>
      </c>
      <c r="E91" s="242"/>
      <c r="F91" s="242">
        <f>F92+F93+F94+F95</f>
        <v>19884000</v>
      </c>
      <c r="G91" s="242">
        <f t="shared" ref="G91:Q91" si="18">G92+G93+G94+G95</f>
        <v>5032000</v>
      </c>
      <c r="H91" s="242">
        <f t="shared" si="18"/>
        <v>5092000</v>
      </c>
      <c r="I91" s="242">
        <f t="shared" si="18"/>
        <v>5870000</v>
      </c>
      <c r="J91" s="242">
        <f t="shared" si="18"/>
        <v>5032000</v>
      </c>
      <c r="K91" s="242">
        <f t="shared" si="18"/>
        <v>5036000</v>
      </c>
      <c r="L91" s="242">
        <f t="shared" si="18"/>
        <v>5070000</v>
      </c>
      <c r="M91" s="242">
        <f t="shared" si="18"/>
        <v>5032000</v>
      </c>
      <c r="N91" s="242">
        <f t="shared" si="18"/>
        <v>8387000</v>
      </c>
      <c r="O91" s="242">
        <f t="shared" si="18"/>
        <v>5039000</v>
      </c>
      <c r="P91" s="242">
        <f t="shared" si="18"/>
        <v>125000</v>
      </c>
      <c r="Q91" s="242">
        <f t="shared" si="18"/>
        <v>117000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2881000</v>
      </c>
      <c r="E92" s="252" t="s">
        <v>681</v>
      </c>
      <c r="F92" s="154">
        <f>ROUND($D92/12*4,-3)</f>
        <v>960000</v>
      </c>
      <c r="G92" s="154"/>
      <c r="H92" s="154">
        <f>ROUND($D92/12*2,-3)</f>
        <v>480000</v>
      </c>
      <c r="I92" s="154"/>
      <c r="J92" s="154">
        <f>ROUND($D92/12*2,-3)</f>
        <v>480000</v>
      </c>
      <c r="K92" s="154"/>
      <c r="L92" s="154">
        <f>ROUND($D92/12*2,-3)</f>
        <v>480000</v>
      </c>
      <c r="M92" s="154"/>
      <c r="N92" s="154">
        <f>D92-SUM(F92:M92)</f>
        <v>481000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270000</v>
      </c>
      <c r="E93" s="243" t="s">
        <v>403</v>
      </c>
      <c r="F93" s="154">
        <f>ROUND($D93/12,-3)</f>
        <v>23000</v>
      </c>
      <c r="G93" s="154">
        <f t="shared" ref="G93:P93" si="19">ROUND($D93/12,-3)</f>
        <v>23000</v>
      </c>
      <c r="H93" s="154">
        <f t="shared" si="19"/>
        <v>23000</v>
      </c>
      <c r="I93" s="154">
        <f t="shared" si="19"/>
        <v>23000</v>
      </c>
      <c r="J93" s="154">
        <f t="shared" si="19"/>
        <v>23000</v>
      </c>
      <c r="K93" s="154">
        <f t="shared" si="19"/>
        <v>23000</v>
      </c>
      <c r="L93" s="154">
        <f t="shared" si="19"/>
        <v>23000</v>
      </c>
      <c r="M93" s="154">
        <f t="shared" si="19"/>
        <v>23000</v>
      </c>
      <c r="N93" s="154">
        <f t="shared" si="19"/>
        <v>23000</v>
      </c>
      <c r="O93" s="154">
        <f t="shared" si="19"/>
        <v>23000</v>
      </c>
      <c r="P93" s="154">
        <f t="shared" si="19"/>
        <v>23000</v>
      </c>
      <c r="Q93" s="154">
        <f>D93-SUM(F93:P93)</f>
        <v>17000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294000</v>
      </c>
      <c r="E94" s="244" t="s">
        <v>405</v>
      </c>
      <c r="F94" s="154"/>
      <c r="G94" s="154"/>
      <c r="H94" s="154">
        <f>ROUND($D94/2,-3)</f>
        <v>147000</v>
      </c>
      <c r="I94" s="154"/>
      <c r="J94" s="154"/>
      <c r="K94" s="154"/>
      <c r="L94" s="154"/>
      <c r="M94" s="154"/>
      <c r="N94" s="154"/>
      <c r="O94" s="154">
        <f>D94-H94</f>
        <v>147000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66271000</v>
      </c>
      <c r="E95" s="154"/>
      <c r="F95" s="154">
        <f>F2+F86-F88-F89-F90-F92-F93-F94</f>
        <v>18901000</v>
      </c>
      <c r="G95" s="154">
        <f t="shared" ref="G95:Q95" si="20">G2-G88-G89-G90-G92-G93-G94</f>
        <v>5009000</v>
      </c>
      <c r="H95" s="154">
        <f t="shared" si="20"/>
        <v>4442000</v>
      </c>
      <c r="I95" s="154">
        <f t="shared" si="20"/>
        <v>5847000</v>
      </c>
      <c r="J95" s="154">
        <f t="shared" si="20"/>
        <v>4529000</v>
      </c>
      <c r="K95" s="154">
        <f t="shared" si="20"/>
        <v>5013000</v>
      </c>
      <c r="L95" s="154">
        <f t="shared" si="20"/>
        <v>4567000</v>
      </c>
      <c r="M95" s="154">
        <f t="shared" si="20"/>
        <v>5009000</v>
      </c>
      <c r="N95" s="154">
        <f t="shared" si="20"/>
        <v>7883000</v>
      </c>
      <c r="O95" s="154">
        <f t="shared" si="20"/>
        <v>4869000</v>
      </c>
      <c r="P95" s="154">
        <f t="shared" si="20"/>
        <v>102000</v>
      </c>
      <c r="Q95" s="154">
        <f t="shared" si="20"/>
        <v>100000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2081000</v>
      </c>
    </row>
    <row r="102" spans="2:17" ht="33">
      <c r="B102" s="197" t="s">
        <v>414</v>
      </c>
      <c r="D102" s="52">
        <f>HLOOKUP(D1,縣庫撥款收入明細表!H:DD,16,FALSE)</f>
        <v>252000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294000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18000</v>
      </c>
    </row>
    <row r="107" spans="2:17" ht="33">
      <c r="B107" s="203" t="s">
        <v>418</v>
      </c>
      <c r="D107" s="52">
        <f>HLOOKUP(D1,縣庫撥款收入明細表!H:DD,21,FALSE)</f>
        <v>66271000</v>
      </c>
    </row>
    <row r="108" spans="2:17" ht="16.5" customHeight="1"/>
    <row r="109" spans="2:17" ht="16.5" customHeight="1">
      <c r="B109" s="4" t="s">
        <v>951</v>
      </c>
      <c r="D109" s="52">
        <f>D91-D77</f>
        <v>56530000</v>
      </c>
      <c r="F109" s="52">
        <f>F91-F77</f>
        <v>16587000</v>
      </c>
      <c r="G109" s="52">
        <f t="shared" ref="G109:Q109" si="21">G91-G77</f>
        <v>3933000</v>
      </c>
      <c r="H109" s="52">
        <f t="shared" si="21"/>
        <v>3993000</v>
      </c>
      <c r="I109" s="52">
        <f t="shared" si="21"/>
        <v>4771000</v>
      </c>
      <c r="J109" s="52">
        <f t="shared" si="21"/>
        <v>3933000</v>
      </c>
      <c r="K109" s="52">
        <f t="shared" si="21"/>
        <v>3937000</v>
      </c>
      <c r="L109" s="52">
        <f t="shared" si="21"/>
        <v>3971000</v>
      </c>
      <c r="M109" s="52">
        <f t="shared" si="21"/>
        <v>3933000</v>
      </c>
      <c r="N109" s="52">
        <f t="shared" si="21"/>
        <v>7288000</v>
      </c>
      <c r="O109" s="52">
        <f t="shared" si="21"/>
        <v>3942000</v>
      </c>
      <c r="P109" s="52">
        <f t="shared" si="21"/>
        <v>125000</v>
      </c>
      <c r="Q109" s="52">
        <f t="shared" si="21"/>
        <v>117000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2" priority="1" operator="less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610</v>
      </c>
      <c r="D1" s="246" t="str">
        <f>VLOOKUP(C1,學校編號!A:B,2,FALSE)</f>
        <v>610北濱國小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26265000</v>
      </c>
      <c r="E2" s="154"/>
      <c r="F2" s="154">
        <f t="shared" ref="F2:Q2" si="0">F49+F71+F77+F83</f>
        <v>7423000</v>
      </c>
      <c r="G2" s="154">
        <f t="shared" si="0"/>
        <v>1893000</v>
      </c>
      <c r="H2" s="154">
        <f t="shared" si="0"/>
        <v>1917000</v>
      </c>
      <c r="I2" s="154">
        <f t="shared" si="0"/>
        <v>2215000</v>
      </c>
      <c r="J2" s="154">
        <f t="shared" si="0"/>
        <v>1893000</v>
      </c>
      <c r="K2" s="154">
        <f t="shared" si="0"/>
        <v>1897000</v>
      </c>
      <c r="L2" s="154">
        <f t="shared" si="0"/>
        <v>1912000</v>
      </c>
      <c r="M2" s="154">
        <f t="shared" si="0"/>
        <v>1893000</v>
      </c>
      <c r="N2" s="154">
        <f t="shared" si="0"/>
        <v>3183000</v>
      </c>
      <c r="O2" s="154">
        <f t="shared" si="0"/>
        <v>1895000</v>
      </c>
      <c r="P2" s="154">
        <f t="shared" si="0"/>
        <v>74000</v>
      </c>
      <c r="Q2" s="154">
        <f t="shared" si="0"/>
        <v>70000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65000</v>
      </c>
      <c r="E13" s="154" t="s">
        <v>744</v>
      </c>
      <c r="F13" s="154">
        <f>ROUND($D13/12,0)</f>
        <v>5417</v>
      </c>
      <c r="G13" s="154">
        <f t="shared" si="1"/>
        <v>5417</v>
      </c>
      <c r="H13" s="154">
        <f t="shared" si="1"/>
        <v>5417</v>
      </c>
      <c r="I13" s="154">
        <f t="shared" si="1"/>
        <v>5417</v>
      </c>
      <c r="J13" s="154">
        <f t="shared" si="1"/>
        <v>5417</v>
      </c>
      <c r="K13" s="154">
        <f t="shared" si="1"/>
        <v>5417</v>
      </c>
      <c r="L13" s="154">
        <f t="shared" si="1"/>
        <v>5417</v>
      </c>
      <c r="M13" s="154">
        <f t="shared" si="1"/>
        <v>5417</v>
      </c>
      <c r="N13" s="154">
        <f t="shared" si="1"/>
        <v>5417</v>
      </c>
      <c r="O13" s="154">
        <f t="shared" si="1"/>
        <v>5417</v>
      </c>
      <c r="P13" s="154">
        <f t="shared" si="1"/>
        <v>5417</v>
      </c>
      <c r="Q13" s="154">
        <f>D13-SUM(F13:P13)</f>
        <v>5413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98000</v>
      </c>
      <c r="E16" s="154" t="s">
        <v>744</v>
      </c>
      <c r="F16" s="154">
        <f>ROUND($D16/12,0)</f>
        <v>8167</v>
      </c>
      <c r="G16" s="154">
        <f t="shared" si="1"/>
        <v>8167</v>
      </c>
      <c r="H16" s="154">
        <f t="shared" si="1"/>
        <v>8167</v>
      </c>
      <c r="I16" s="154">
        <f t="shared" si="1"/>
        <v>8167</v>
      </c>
      <c r="J16" s="154">
        <f t="shared" si="1"/>
        <v>8167</v>
      </c>
      <c r="K16" s="154">
        <f t="shared" si="1"/>
        <v>8167</v>
      </c>
      <c r="L16" s="154">
        <f t="shared" si="1"/>
        <v>8167</v>
      </c>
      <c r="M16" s="154">
        <f t="shared" si="1"/>
        <v>8167</v>
      </c>
      <c r="N16" s="154">
        <f t="shared" si="1"/>
        <v>8167</v>
      </c>
      <c r="O16" s="154">
        <f t="shared" si="1"/>
        <v>8167</v>
      </c>
      <c r="P16" s="154">
        <f t="shared" si="1"/>
        <v>8167</v>
      </c>
      <c r="Q16" s="154">
        <f>D16-SUM(F16:P16)</f>
        <v>8163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553000</v>
      </c>
      <c r="E25" s="242"/>
      <c r="F25" s="242">
        <f>ROUND(SUM(F3:F24),-3)</f>
        <v>58000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58000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26000</v>
      </c>
      <c r="E31" s="154" t="s">
        <v>744</v>
      </c>
      <c r="F31" s="154">
        <f t="shared" si="9"/>
        <v>2167</v>
      </c>
      <c r="G31" s="154">
        <f t="shared" si="7"/>
        <v>2167</v>
      </c>
      <c r="H31" s="154">
        <f t="shared" si="7"/>
        <v>2167</v>
      </c>
      <c r="I31" s="154">
        <f t="shared" si="7"/>
        <v>2167</v>
      </c>
      <c r="J31" s="154">
        <f t="shared" si="7"/>
        <v>2167</v>
      </c>
      <c r="K31" s="154">
        <f t="shared" si="7"/>
        <v>2167</v>
      </c>
      <c r="L31" s="154">
        <f t="shared" si="7"/>
        <v>2167</v>
      </c>
      <c r="M31" s="154">
        <f t="shared" si="7"/>
        <v>2167</v>
      </c>
      <c r="N31" s="154">
        <f t="shared" si="7"/>
        <v>2167</v>
      </c>
      <c r="O31" s="154">
        <f t="shared" si="7"/>
        <v>2167</v>
      </c>
      <c r="P31" s="154">
        <f t="shared" si="7"/>
        <v>2167</v>
      </c>
      <c r="Q31" s="154">
        <f t="shared" si="6"/>
        <v>2163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13000</v>
      </c>
      <c r="E32" s="154" t="s">
        <v>744</v>
      </c>
      <c r="F32" s="154">
        <f t="shared" si="9"/>
        <v>1083</v>
      </c>
      <c r="G32" s="154">
        <f t="shared" si="7"/>
        <v>1083</v>
      </c>
      <c r="H32" s="154">
        <f t="shared" si="7"/>
        <v>1083</v>
      </c>
      <c r="I32" s="154">
        <f t="shared" si="7"/>
        <v>1083</v>
      </c>
      <c r="J32" s="154">
        <f t="shared" si="7"/>
        <v>1083</v>
      </c>
      <c r="K32" s="154">
        <f t="shared" si="7"/>
        <v>1083</v>
      </c>
      <c r="L32" s="154">
        <f t="shared" si="7"/>
        <v>1083</v>
      </c>
      <c r="M32" s="154">
        <f t="shared" si="7"/>
        <v>1083</v>
      </c>
      <c r="N32" s="154">
        <f t="shared" si="7"/>
        <v>1083</v>
      </c>
      <c r="O32" s="154">
        <f t="shared" si="7"/>
        <v>1083</v>
      </c>
      <c r="P32" s="154">
        <f t="shared" si="7"/>
        <v>1083</v>
      </c>
      <c r="Q32" s="154">
        <f t="shared" si="6"/>
        <v>1087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314000</v>
      </c>
      <c r="E38" s="242"/>
      <c r="F38" s="242">
        <f t="shared" ref="F38:P38" si="10">ROUND(SUM(F26:F37),-3)</f>
        <v>30000</v>
      </c>
      <c r="G38" s="242">
        <f t="shared" si="10"/>
        <v>25000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30000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29000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879000</v>
      </c>
      <c r="E49" s="154"/>
      <c r="F49" s="250">
        <f t="shared" ref="F49:Q49" si="15">F25+F38+F46+F48</f>
        <v>92000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73000</v>
      </c>
      <c r="L49" s="250">
        <f t="shared" si="15"/>
        <v>88000</v>
      </c>
      <c r="M49" s="250">
        <f t="shared" si="15"/>
        <v>69000</v>
      </c>
      <c r="N49" s="250">
        <f t="shared" si="15"/>
        <v>73000</v>
      </c>
      <c r="O49" s="250">
        <f t="shared" si="15"/>
        <v>69000</v>
      </c>
      <c r="P49" s="250">
        <f t="shared" si="15"/>
        <v>69000</v>
      </c>
      <c r="Q49" s="250">
        <f t="shared" si="15"/>
        <v>70000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13552000</v>
      </c>
      <c r="E50" s="249" t="s">
        <v>210</v>
      </c>
      <c r="F50" s="154">
        <f>ROUND($D50/12*3,-3)</f>
        <v>3388000</v>
      </c>
      <c r="G50" s="154">
        <f>ROUND($D50/12,-3)</f>
        <v>1129000</v>
      </c>
      <c r="H50" s="154">
        <f t="shared" ref="H50:N54" si="16">ROUND($D50/12,-3)</f>
        <v>1129000</v>
      </c>
      <c r="I50" s="154">
        <f t="shared" si="16"/>
        <v>1129000</v>
      </c>
      <c r="J50" s="154">
        <f t="shared" si="16"/>
        <v>1129000</v>
      </c>
      <c r="K50" s="154">
        <f t="shared" si="16"/>
        <v>1129000</v>
      </c>
      <c r="L50" s="154">
        <f t="shared" si="16"/>
        <v>1129000</v>
      </c>
      <c r="M50" s="154">
        <f t="shared" si="16"/>
        <v>1129000</v>
      </c>
      <c r="N50" s="154">
        <f t="shared" si="16"/>
        <v>1129000</v>
      </c>
      <c r="O50" s="154">
        <f>D50-SUM(F50:N50)</f>
        <v>1132000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1608000</v>
      </c>
      <c r="E62" s="154" t="s">
        <v>205</v>
      </c>
      <c r="F62" s="154"/>
      <c r="G62" s="154"/>
      <c r="H62" s="154"/>
      <c r="I62" s="154">
        <f>ROUND($D62/5,-3)</f>
        <v>322000</v>
      </c>
      <c r="J62" s="154"/>
      <c r="K62" s="154"/>
      <c r="L62" s="154"/>
      <c r="M62" s="154"/>
      <c r="N62" s="154">
        <f>D62-I62</f>
        <v>1286000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1642000</v>
      </c>
      <c r="E63" s="154" t="s">
        <v>203</v>
      </c>
      <c r="F63" s="154">
        <f>D63</f>
        <v>1642000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1215000</v>
      </c>
      <c r="E64" s="249" t="s">
        <v>210</v>
      </c>
      <c r="F64" s="154">
        <f>ROUND($D64/12*3,-3)</f>
        <v>304000</v>
      </c>
      <c r="G64" s="154">
        <f>ROUND($D64/12,-3)</f>
        <v>101000</v>
      </c>
      <c r="H64" s="154">
        <f t="shared" ref="H64:N66" si="19">ROUND($D64/12,-3)</f>
        <v>101000</v>
      </c>
      <c r="I64" s="154">
        <f t="shared" si="19"/>
        <v>101000</v>
      </c>
      <c r="J64" s="154">
        <f t="shared" si="19"/>
        <v>101000</v>
      </c>
      <c r="K64" s="154">
        <f t="shared" si="19"/>
        <v>101000</v>
      </c>
      <c r="L64" s="154">
        <f t="shared" si="19"/>
        <v>101000</v>
      </c>
      <c r="M64" s="154">
        <f t="shared" si="19"/>
        <v>101000</v>
      </c>
      <c r="N64" s="154">
        <f t="shared" si="19"/>
        <v>101000</v>
      </c>
      <c r="O64" s="154">
        <f>D64-SUM(F64:N64)</f>
        <v>103000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419000</v>
      </c>
      <c r="E65" s="249" t="s">
        <v>210</v>
      </c>
      <c r="F65" s="154">
        <f>ROUND($D65/12*3,-3)</f>
        <v>105000</v>
      </c>
      <c r="G65" s="154">
        <f>ROUND($D65/12,-3)</f>
        <v>35000</v>
      </c>
      <c r="H65" s="154">
        <f t="shared" si="19"/>
        <v>35000</v>
      </c>
      <c r="I65" s="154">
        <f t="shared" si="19"/>
        <v>35000</v>
      </c>
      <c r="J65" s="154">
        <f t="shared" si="19"/>
        <v>35000</v>
      </c>
      <c r="K65" s="154">
        <f t="shared" si="19"/>
        <v>35000</v>
      </c>
      <c r="L65" s="154">
        <f t="shared" si="19"/>
        <v>35000</v>
      </c>
      <c r="M65" s="154">
        <f t="shared" si="19"/>
        <v>35000</v>
      </c>
      <c r="N65" s="154">
        <f t="shared" si="19"/>
        <v>35000</v>
      </c>
      <c r="O65" s="154">
        <f>D65-SUM(F65:N65)</f>
        <v>34000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719000</v>
      </c>
      <c r="E66" s="249" t="s">
        <v>210</v>
      </c>
      <c r="F66" s="154">
        <f>ROUND($D66/12*3,-3)</f>
        <v>180000</v>
      </c>
      <c r="G66" s="154">
        <f>ROUND($D66/12,-3)</f>
        <v>60000</v>
      </c>
      <c r="H66" s="154">
        <f t="shared" si="19"/>
        <v>60000</v>
      </c>
      <c r="I66" s="154">
        <f t="shared" si="19"/>
        <v>60000</v>
      </c>
      <c r="J66" s="154">
        <f t="shared" si="19"/>
        <v>60000</v>
      </c>
      <c r="K66" s="154">
        <f t="shared" si="19"/>
        <v>60000</v>
      </c>
      <c r="L66" s="154">
        <f t="shared" si="19"/>
        <v>60000</v>
      </c>
      <c r="M66" s="154">
        <f t="shared" si="19"/>
        <v>60000</v>
      </c>
      <c r="N66" s="154">
        <f t="shared" si="19"/>
        <v>60000</v>
      </c>
      <c r="O66" s="154">
        <f>D66-SUM(F66:N66)</f>
        <v>59000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20840000</v>
      </c>
      <c r="E71" s="242"/>
      <c r="F71" s="242">
        <f>ROUND(SUM(F50:F69),-3)</f>
        <v>6194000</v>
      </c>
      <c r="G71" s="242">
        <f t="shared" ref="G71:P71" si="20">ROUND(SUM(G50:G69),-3)</f>
        <v>1445000</v>
      </c>
      <c r="H71" s="242">
        <f t="shared" si="20"/>
        <v>1469000</v>
      </c>
      <c r="I71" s="242">
        <f t="shared" si="20"/>
        <v>1767000</v>
      </c>
      <c r="J71" s="242">
        <f t="shared" si="20"/>
        <v>1445000</v>
      </c>
      <c r="K71" s="242">
        <f t="shared" si="20"/>
        <v>1445000</v>
      </c>
      <c r="L71" s="242">
        <f t="shared" si="20"/>
        <v>1445000</v>
      </c>
      <c r="M71" s="242">
        <f t="shared" si="20"/>
        <v>1445000</v>
      </c>
      <c r="N71" s="242">
        <f t="shared" si="20"/>
        <v>2731000</v>
      </c>
      <c r="O71" s="242">
        <f t="shared" si="20"/>
        <v>1449000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4546000</v>
      </c>
      <c r="E73" s="249" t="s">
        <v>210</v>
      </c>
      <c r="F73" s="154">
        <f>ROUND($D73/12*3,-3)</f>
        <v>1137000</v>
      </c>
      <c r="G73" s="154">
        <f>ROUND($D73/12,-3)</f>
        <v>379000</v>
      </c>
      <c r="H73" s="154">
        <f t="shared" ref="H73:N76" si="21">ROUND($D73/12,-3)</f>
        <v>379000</v>
      </c>
      <c r="I73" s="154">
        <f t="shared" si="21"/>
        <v>379000</v>
      </c>
      <c r="J73" s="154">
        <f t="shared" si="21"/>
        <v>379000</v>
      </c>
      <c r="K73" s="154">
        <f t="shared" si="21"/>
        <v>379000</v>
      </c>
      <c r="L73" s="154">
        <f t="shared" si="21"/>
        <v>379000</v>
      </c>
      <c r="M73" s="154">
        <f t="shared" si="21"/>
        <v>379000</v>
      </c>
      <c r="N73" s="154">
        <f t="shared" si="21"/>
        <v>379000</v>
      </c>
      <c r="O73" s="154">
        <f>D73-SUM(F73:N73)</f>
        <v>377000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4546000</v>
      </c>
      <c r="E77" s="242"/>
      <c r="F77" s="242">
        <f>ROUND(SUM(F72:F76),-3)</f>
        <v>1137000</v>
      </c>
      <c r="G77" s="242">
        <f t="shared" ref="G77:N77" si="22">ROUND(SUM(G72:G76),-3)</f>
        <v>379000</v>
      </c>
      <c r="H77" s="242">
        <f t="shared" si="22"/>
        <v>379000</v>
      </c>
      <c r="I77" s="242">
        <f t="shared" si="22"/>
        <v>379000</v>
      </c>
      <c r="J77" s="242">
        <f t="shared" si="22"/>
        <v>379000</v>
      </c>
      <c r="K77" s="242">
        <f t="shared" si="22"/>
        <v>379000</v>
      </c>
      <c r="L77" s="242">
        <f t="shared" si="22"/>
        <v>379000</v>
      </c>
      <c r="M77" s="242">
        <f t="shared" si="22"/>
        <v>379000</v>
      </c>
      <c r="N77" s="242">
        <f t="shared" si="22"/>
        <v>379000</v>
      </c>
      <c r="O77" s="242">
        <f>D77-SUM(F77:N77)</f>
        <v>377000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25386000</v>
      </c>
      <c r="E78" s="242"/>
      <c r="F78" s="242">
        <f>F77+F71</f>
        <v>7331000</v>
      </c>
      <c r="G78" s="242">
        <f t="shared" ref="G78:R78" si="24">G77+G71</f>
        <v>1824000</v>
      </c>
      <c r="H78" s="242">
        <f t="shared" si="24"/>
        <v>1848000</v>
      </c>
      <c r="I78" s="242">
        <f t="shared" si="24"/>
        <v>2146000</v>
      </c>
      <c r="J78" s="242">
        <f t="shared" si="24"/>
        <v>1824000</v>
      </c>
      <c r="K78" s="242">
        <f t="shared" si="24"/>
        <v>1824000</v>
      </c>
      <c r="L78" s="242">
        <f t="shared" si="24"/>
        <v>1824000</v>
      </c>
      <c r="M78" s="242">
        <f t="shared" si="24"/>
        <v>1824000</v>
      </c>
      <c r="N78" s="242">
        <f t="shared" si="24"/>
        <v>3110000</v>
      </c>
      <c r="O78" s="242">
        <f t="shared" si="24"/>
        <v>1826000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26265000</v>
      </c>
      <c r="E87" s="154"/>
      <c r="F87" s="154">
        <f>F88+F89+F90+F91</f>
        <v>7423000</v>
      </c>
      <c r="G87" s="154">
        <f t="shared" ref="G87:Q87" si="26">G88+G89+G90+G91</f>
        <v>1893000</v>
      </c>
      <c r="H87" s="154">
        <f t="shared" si="26"/>
        <v>1917000</v>
      </c>
      <c r="I87" s="154">
        <f t="shared" si="26"/>
        <v>2215000</v>
      </c>
      <c r="J87" s="154">
        <f t="shared" si="26"/>
        <v>1893000</v>
      </c>
      <c r="K87" s="154">
        <f t="shared" si="26"/>
        <v>1897000</v>
      </c>
      <c r="L87" s="154">
        <f t="shared" si="26"/>
        <v>1912000</v>
      </c>
      <c r="M87" s="154">
        <f t="shared" si="26"/>
        <v>1893000</v>
      </c>
      <c r="N87" s="154">
        <f t="shared" si="26"/>
        <v>3183000</v>
      </c>
      <c r="O87" s="154">
        <f t="shared" si="26"/>
        <v>1895000</v>
      </c>
      <c r="P87" s="154">
        <f t="shared" si="26"/>
        <v>74000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26250000</v>
      </c>
      <c r="E91" s="242"/>
      <c r="F91" s="242">
        <f>F92+F93+F94+F95</f>
        <v>7418000</v>
      </c>
      <c r="G91" s="242">
        <f t="shared" ref="G91:Q91" si="28">G92+G93+G94+G95</f>
        <v>1893000</v>
      </c>
      <c r="H91" s="242">
        <f t="shared" si="28"/>
        <v>1917000</v>
      </c>
      <c r="I91" s="242">
        <f t="shared" si="28"/>
        <v>2215000</v>
      </c>
      <c r="J91" s="242">
        <f t="shared" si="28"/>
        <v>1893000</v>
      </c>
      <c r="K91" s="242">
        <f t="shared" si="28"/>
        <v>1897000</v>
      </c>
      <c r="L91" s="242">
        <f t="shared" si="28"/>
        <v>1905000</v>
      </c>
      <c r="M91" s="242">
        <f t="shared" si="28"/>
        <v>1893000</v>
      </c>
      <c r="N91" s="242">
        <f t="shared" si="28"/>
        <v>3183000</v>
      </c>
      <c r="O91" s="242">
        <f t="shared" si="28"/>
        <v>1895000</v>
      </c>
      <c r="P91" s="242">
        <f t="shared" si="28"/>
        <v>74000</v>
      </c>
      <c r="Q91" s="242">
        <f t="shared" si="28"/>
        <v>67000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1383000</v>
      </c>
      <c r="E92" s="252" t="s">
        <v>681</v>
      </c>
      <c r="F92" s="154">
        <f>ROUND($D92/12*4,-3)</f>
        <v>461000</v>
      </c>
      <c r="G92" s="154"/>
      <c r="H92" s="154">
        <f>ROUND($D92/12*2,-3)</f>
        <v>231000</v>
      </c>
      <c r="I92" s="154"/>
      <c r="J92" s="154">
        <f>ROUND($D92/12*2,-3)</f>
        <v>231000</v>
      </c>
      <c r="K92" s="154"/>
      <c r="L92" s="154">
        <f>ROUND($D92/12*2,-3)</f>
        <v>231000</v>
      </c>
      <c r="M92" s="154"/>
      <c r="N92" s="154">
        <f>D92-SUM(F92:M92)</f>
        <v>229000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364000</v>
      </c>
      <c r="E94" s="244" t="s">
        <v>405</v>
      </c>
      <c r="F94" s="154"/>
      <c r="G94" s="154"/>
      <c r="H94" s="154">
        <f>ROUND($D94/2,-3)</f>
        <v>182000</v>
      </c>
      <c r="I94" s="154"/>
      <c r="J94" s="154"/>
      <c r="K94" s="154"/>
      <c r="L94" s="154"/>
      <c r="M94" s="154"/>
      <c r="N94" s="154"/>
      <c r="O94" s="154">
        <f>D94-H94</f>
        <v>182000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24413000</v>
      </c>
      <c r="E95" s="154"/>
      <c r="F95" s="154">
        <f>F2+F86-F88-F89-F90-F92-F93-F94</f>
        <v>6949000</v>
      </c>
      <c r="G95" s="154">
        <f t="shared" ref="G95:Q95" si="30">G2-G88-G89-G90-G92-G93-G94</f>
        <v>1885000</v>
      </c>
      <c r="H95" s="154">
        <f t="shared" si="30"/>
        <v>1496000</v>
      </c>
      <c r="I95" s="154">
        <f t="shared" si="30"/>
        <v>2207000</v>
      </c>
      <c r="J95" s="154">
        <f t="shared" si="30"/>
        <v>1654000</v>
      </c>
      <c r="K95" s="154">
        <f t="shared" si="30"/>
        <v>1889000</v>
      </c>
      <c r="L95" s="154">
        <f t="shared" si="30"/>
        <v>1666000</v>
      </c>
      <c r="M95" s="154">
        <f t="shared" si="30"/>
        <v>1885000</v>
      </c>
      <c r="N95" s="154">
        <f t="shared" si="30"/>
        <v>2946000</v>
      </c>
      <c r="O95" s="154">
        <f t="shared" si="30"/>
        <v>1705000</v>
      </c>
      <c r="P95" s="154">
        <f t="shared" si="30"/>
        <v>66000</v>
      </c>
      <c r="Q95" s="154">
        <f t="shared" si="30"/>
        <v>65000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364000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24413000</v>
      </c>
    </row>
    <row r="108" spans="2:17" ht="16.5" customHeight="1"/>
    <row r="109" spans="2:17" ht="16.5" customHeight="1">
      <c r="B109" s="4" t="s">
        <v>951</v>
      </c>
      <c r="D109" s="52">
        <f>D91-D77</f>
        <v>21704000</v>
      </c>
      <c r="F109" s="52">
        <f>F91-F77</f>
        <v>6281000</v>
      </c>
      <c r="G109" s="52">
        <f t="shared" ref="G109:Q109" si="31">G91-G77</f>
        <v>1514000</v>
      </c>
      <c r="H109" s="52">
        <f t="shared" si="31"/>
        <v>1538000</v>
      </c>
      <c r="I109" s="52">
        <f t="shared" si="31"/>
        <v>1836000</v>
      </c>
      <c r="J109" s="52">
        <f t="shared" si="31"/>
        <v>1514000</v>
      </c>
      <c r="K109" s="52">
        <f t="shared" si="31"/>
        <v>1518000</v>
      </c>
      <c r="L109" s="52">
        <f t="shared" si="31"/>
        <v>1526000</v>
      </c>
      <c r="M109" s="52">
        <f t="shared" si="31"/>
        <v>1514000</v>
      </c>
      <c r="N109" s="52">
        <f t="shared" si="31"/>
        <v>2804000</v>
      </c>
      <c r="O109" s="52">
        <f t="shared" si="31"/>
        <v>1518000</v>
      </c>
      <c r="P109" s="52">
        <f t="shared" si="31"/>
        <v>74000</v>
      </c>
      <c r="Q109" s="52">
        <f t="shared" si="31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1" priority="1" operator="less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A76" workbookViewId="0">
      <selection activeCell="G87" sqref="G8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611</v>
      </c>
      <c r="D1" s="246" t="str">
        <f>VLOOKUP(C1,學校編號!A:B,2,FALSE)</f>
        <v>611鑄強國小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86360000</v>
      </c>
      <c r="E2" s="154"/>
      <c r="F2" s="154">
        <f t="shared" ref="F2:Q2" si="0">F49+F71+F77+F83</f>
        <v>24728000</v>
      </c>
      <c r="G2" s="154">
        <f t="shared" si="0"/>
        <v>6261000</v>
      </c>
      <c r="H2" s="154">
        <f t="shared" si="0"/>
        <v>6324000</v>
      </c>
      <c r="I2" s="154">
        <f t="shared" si="0"/>
        <v>7189000</v>
      </c>
      <c r="J2" s="154">
        <f t="shared" si="0"/>
        <v>6261000</v>
      </c>
      <c r="K2" s="154">
        <f t="shared" si="0"/>
        <v>6263000</v>
      </c>
      <c r="L2" s="154">
        <f t="shared" si="0"/>
        <v>6540000</v>
      </c>
      <c r="M2" s="154">
        <f t="shared" si="0"/>
        <v>6261000</v>
      </c>
      <c r="N2" s="154">
        <f t="shared" si="0"/>
        <v>9976000</v>
      </c>
      <c r="O2" s="154">
        <f t="shared" si="0"/>
        <v>6272000</v>
      </c>
      <c r="P2" s="154">
        <f t="shared" si="0"/>
        <v>146000</v>
      </c>
      <c r="Q2" s="154">
        <f t="shared" si="0"/>
        <v>139000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401000</v>
      </c>
      <c r="E3" s="154" t="s">
        <v>744</v>
      </c>
      <c r="F3" s="154">
        <f t="shared" ref="F3:P17" si="1">ROUND($D3/12,0)</f>
        <v>33417</v>
      </c>
      <c r="G3" s="154">
        <f t="shared" si="1"/>
        <v>33417</v>
      </c>
      <c r="H3" s="154">
        <f t="shared" si="1"/>
        <v>33417</v>
      </c>
      <c r="I3" s="154">
        <f t="shared" si="1"/>
        <v>33417</v>
      </c>
      <c r="J3" s="154">
        <f t="shared" si="1"/>
        <v>33417</v>
      </c>
      <c r="K3" s="154">
        <f t="shared" si="1"/>
        <v>33417</v>
      </c>
      <c r="L3" s="154">
        <f t="shared" si="1"/>
        <v>33417</v>
      </c>
      <c r="M3" s="154">
        <f t="shared" si="1"/>
        <v>33417</v>
      </c>
      <c r="N3" s="154">
        <f t="shared" si="1"/>
        <v>33417</v>
      </c>
      <c r="O3" s="154">
        <f t="shared" si="1"/>
        <v>33417</v>
      </c>
      <c r="P3" s="154">
        <f t="shared" si="1"/>
        <v>33417</v>
      </c>
      <c r="Q3" s="154">
        <f t="shared" ref="Q3:Q10" si="2">D3-SUM(F3:P3)</f>
        <v>33413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172000</v>
      </c>
      <c r="E4" s="154" t="s">
        <v>744</v>
      </c>
      <c r="F4" s="154">
        <f t="shared" si="1"/>
        <v>14333</v>
      </c>
      <c r="G4" s="154">
        <f t="shared" si="1"/>
        <v>14333</v>
      </c>
      <c r="H4" s="154">
        <f t="shared" si="1"/>
        <v>14333</v>
      </c>
      <c r="I4" s="154">
        <f t="shared" si="1"/>
        <v>14333</v>
      </c>
      <c r="J4" s="154">
        <f t="shared" si="1"/>
        <v>14333</v>
      </c>
      <c r="K4" s="154">
        <f t="shared" si="1"/>
        <v>14333</v>
      </c>
      <c r="L4" s="154">
        <f t="shared" si="1"/>
        <v>14333</v>
      </c>
      <c r="M4" s="154">
        <f t="shared" si="1"/>
        <v>14333</v>
      </c>
      <c r="N4" s="154">
        <f t="shared" si="1"/>
        <v>14333</v>
      </c>
      <c r="O4" s="154">
        <f t="shared" si="1"/>
        <v>14333</v>
      </c>
      <c r="P4" s="154">
        <f t="shared" si="1"/>
        <v>14333</v>
      </c>
      <c r="Q4" s="154">
        <f t="shared" si="2"/>
        <v>14337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76000</v>
      </c>
      <c r="E7" s="154" t="s">
        <v>744</v>
      </c>
      <c r="F7" s="154">
        <f t="shared" si="1"/>
        <v>6333</v>
      </c>
      <c r="G7" s="154">
        <f t="shared" si="1"/>
        <v>6333</v>
      </c>
      <c r="H7" s="154">
        <f t="shared" si="1"/>
        <v>6333</v>
      </c>
      <c r="I7" s="154">
        <f t="shared" si="1"/>
        <v>6333</v>
      </c>
      <c r="J7" s="154">
        <f t="shared" si="1"/>
        <v>6333</v>
      </c>
      <c r="K7" s="154">
        <f t="shared" si="1"/>
        <v>6333</v>
      </c>
      <c r="L7" s="154">
        <f t="shared" si="1"/>
        <v>6333</v>
      </c>
      <c r="M7" s="154">
        <f t="shared" si="1"/>
        <v>6333</v>
      </c>
      <c r="N7" s="154">
        <f t="shared" si="1"/>
        <v>6333</v>
      </c>
      <c r="O7" s="154">
        <f t="shared" si="1"/>
        <v>6333</v>
      </c>
      <c r="P7" s="154">
        <f t="shared" si="1"/>
        <v>6333</v>
      </c>
      <c r="Q7" s="154">
        <f t="shared" si="2"/>
        <v>6337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72000</v>
      </c>
      <c r="E8" s="154" t="s">
        <v>744</v>
      </c>
      <c r="F8" s="154">
        <f t="shared" si="1"/>
        <v>6000</v>
      </c>
      <c r="G8" s="154">
        <f t="shared" si="1"/>
        <v>6000</v>
      </c>
      <c r="H8" s="154">
        <f t="shared" si="1"/>
        <v>6000</v>
      </c>
      <c r="I8" s="154">
        <f t="shared" si="1"/>
        <v>6000</v>
      </c>
      <c r="J8" s="154">
        <f t="shared" si="1"/>
        <v>6000</v>
      </c>
      <c r="K8" s="154">
        <f t="shared" si="1"/>
        <v>6000</v>
      </c>
      <c r="L8" s="154">
        <f t="shared" si="1"/>
        <v>6000</v>
      </c>
      <c r="M8" s="154">
        <f t="shared" si="1"/>
        <v>6000</v>
      </c>
      <c r="N8" s="154">
        <f t="shared" si="1"/>
        <v>6000</v>
      </c>
      <c r="O8" s="154">
        <f t="shared" si="1"/>
        <v>6000</v>
      </c>
      <c r="P8" s="154">
        <f t="shared" si="1"/>
        <v>6000</v>
      </c>
      <c r="Q8" s="154">
        <f t="shared" si="2"/>
        <v>6000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v>70000</v>
      </c>
      <c r="E13" s="154" t="s">
        <v>1060</v>
      </c>
      <c r="F13" s="154">
        <v>5833</v>
      </c>
      <c r="G13" s="154">
        <v>5833</v>
      </c>
      <c r="H13" s="154">
        <v>5833</v>
      </c>
      <c r="I13" s="154">
        <v>5833</v>
      </c>
      <c r="J13" s="154">
        <v>5833</v>
      </c>
      <c r="K13" s="154">
        <v>5833</v>
      </c>
      <c r="L13" s="154">
        <v>5833</v>
      </c>
      <c r="M13" s="154">
        <v>5833</v>
      </c>
      <c r="N13" s="154">
        <v>5833</v>
      </c>
      <c r="O13" s="154">
        <v>5833</v>
      </c>
      <c r="P13" s="154">
        <v>5833</v>
      </c>
      <c r="Q13" s="154">
        <v>5837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108000</v>
      </c>
      <c r="E15" s="154" t="s">
        <v>201</v>
      </c>
      <c r="F15" s="154">
        <f>ROUND($D15/2,-3)</f>
        <v>54000</v>
      </c>
      <c r="G15" s="154"/>
      <c r="H15" s="154"/>
      <c r="I15" s="154"/>
      <c r="J15" s="154"/>
      <c r="K15" s="154"/>
      <c r="L15" s="154">
        <f>D15-F15</f>
        <v>54000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v>95000</v>
      </c>
      <c r="E16" s="154" t="s">
        <v>1060</v>
      </c>
      <c r="F16" s="154">
        <v>7917</v>
      </c>
      <c r="G16" s="154">
        <v>7917</v>
      </c>
      <c r="H16" s="154">
        <v>7917</v>
      </c>
      <c r="I16" s="154">
        <v>7917</v>
      </c>
      <c r="J16" s="154">
        <v>7917</v>
      </c>
      <c r="K16" s="154">
        <v>7917</v>
      </c>
      <c r="L16" s="154">
        <v>7917</v>
      </c>
      <c r="M16" s="154">
        <v>7917</v>
      </c>
      <c r="N16" s="154">
        <v>7917</v>
      </c>
      <c r="O16" s="154">
        <v>7917</v>
      </c>
      <c r="P16" s="154">
        <v>7917</v>
      </c>
      <c r="Q16" s="154">
        <v>7913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65000</v>
      </c>
      <c r="E17" s="154" t="s">
        <v>744</v>
      </c>
      <c r="F17" s="154">
        <f>ROUND($D17/12,0)</f>
        <v>5417</v>
      </c>
      <c r="G17" s="154">
        <f t="shared" si="1"/>
        <v>5417</v>
      </c>
      <c r="H17" s="154">
        <f t="shared" si="1"/>
        <v>5417</v>
      </c>
      <c r="I17" s="154">
        <f t="shared" si="1"/>
        <v>5417</v>
      </c>
      <c r="J17" s="154">
        <f t="shared" si="1"/>
        <v>5417</v>
      </c>
      <c r="K17" s="154">
        <f t="shared" si="1"/>
        <v>5417</v>
      </c>
      <c r="L17" s="154">
        <f t="shared" si="1"/>
        <v>5417</v>
      </c>
      <c r="M17" s="154">
        <f t="shared" si="1"/>
        <v>5417</v>
      </c>
      <c r="N17" s="154">
        <f t="shared" si="1"/>
        <v>5417</v>
      </c>
      <c r="O17" s="154">
        <f t="shared" si="1"/>
        <v>5417</v>
      </c>
      <c r="P17" s="154">
        <f t="shared" si="1"/>
        <v>5417</v>
      </c>
      <c r="Q17" s="154">
        <f>D17-SUM(F17:P17)</f>
        <v>5413</v>
      </c>
      <c r="R17" s="154">
        <f t="shared" si="3"/>
        <v>0</v>
      </c>
    </row>
    <row r="18" spans="1:18">
      <c r="A18" s="311"/>
      <c r="B18" s="11" t="s">
        <v>1059</v>
      </c>
      <c r="C18" s="12">
        <v>221.22200000000001</v>
      </c>
      <c r="D18" s="154">
        <v>34000</v>
      </c>
      <c r="E18" s="154" t="s">
        <v>1060</v>
      </c>
      <c r="F18" s="154">
        <v>2833</v>
      </c>
      <c r="G18" s="154">
        <v>2833</v>
      </c>
      <c r="H18" s="154">
        <v>2833</v>
      </c>
      <c r="I18" s="154">
        <v>2833</v>
      </c>
      <c r="J18" s="154">
        <v>2833</v>
      </c>
      <c r="K18" s="154">
        <v>2833</v>
      </c>
      <c r="L18" s="154">
        <v>2833</v>
      </c>
      <c r="M18" s="154">
        <v>2833</v>
      </c>
      <c r="N18" s="154">
        <v>2833</v>
      </c>
      <c r="O18" s="154">
        <v>2833</v>
      </c>
      <c r="P18" s="154">
        <v>2833</v>
      </c>
      <c r="Q18" s="154">
        <v>2837</v>
      </c>
      <c r="R18" s="154">
        <f t="shared" si="3"/>
        <v>0</v>
      </c>
    </row>
    <row r="19" spans="1:18">
      <c r="A19" s="311"/>
      <c r="B19" s="11" t="s">
        <v>1061</v>
      </c>
      <c r="C19" s="12">
        <v>231</v>
      </c>
      <c r="D19" s="154">
        <v>5000</v>
      </c>
      <c r="E19" s="154" t="s">
        <v>1060</v>
      </c>
      <c r="F19" s="154">
        <v>417</v>
      </c>
      <c r="G19" s="154">
        <v>417</v>
      </c>
      <c r="H19" s="154">
        <v>417</v>
      </c>
      <c r="I19" s="154">
        <v>417</v>
      </c>
      <c r="J19" s="154">
        <v>417</v>
      </c>
      <c r="K19" s="154">
        <v>417</v>
      </c>
      <c r="L19" s="154">
        <v>417</v>
      </c>
      <c r="M19" s="154">
        <v>417</v>
      </c>
      <c r="N19" s="154">
        <v>417</v>
      </c>
      <c r="O19" s="154">
        <v>417</v>
      </c>
      <c r="P19" s="154">
        <v>417</v>
      </c>
      <c r="Q19" s="154">
        <v>413</v>
      </c>
      <c r="R19" s="154">
        <f t="shared" si="3"/>
        <v>0</v>
      </c>
    </row>
    <row r="20" spans="1:18">
      <c r="A20" s="311"/>
      <c r="B20" s="11" t="s">
        <v>1062</v>
      </c>
      <c r="C20" s="12">
        <v>241</v>
      </c>
      <c r="D20" s="154">
        <v>30000</v>
      </c>
      <c r="E20" s="154" t="s">
        <v>1060</v>
      </c>
      <c r="F20" s="154">
        <v>2500</v>
      </c>
      <c r="G20" s="154">
        <v>2500</v>
      </c>
      <c r="H20" s="154">
        <v>2500</v>
      </c>
      <c r="I20" s="154">
        <v>2500</v>
      </c>
      <c r="J20" s="154">
        <v>2500</v>
      </c>
      <c r="K20" s="154">
        <v>2500</v>
      </c>
      <c r="L20" s="154">
        <v>2500</v>
      </c>
      <c r="M20" s="154">
        <v>2500</v>
      </c>
      <c r="N20" s="154">
        <v>2500</v>
      </c>
      <c r="O20" s="154">
        <v>2500</v>
      </c>
      <c r="P20" s="154">
        <v>2500</v>
      </c>
      <c r="Q20" s="154">
        <v>2500</v>
      </c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300000</v>
      </c>
      <c r="E24" s="154" t="s">
        <v>201</v>
      </c>
      <c r="F24" s="154">
        <f>ROUND($D24/2,-3)</f>
        <v>150000</v>
      </c>
      <c r="G24" s="154"/>
      <c r="H24" s="154"/>
      <c r="I24" s="154"/>
      <c r="J24" s="154"/>
      <c r="K24" s="154"/>
      <c r="L24" s="154">
        <f>D24-F24</f>
        <v>150000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1434000</v>
      </c>
      <c r="E25" s="242"/>
      <c r="F25" s="242">
        <f>ROUND(SUM(F3:F24),-3)</f>
        <v>290000</v>
      </c>
      <c r="G25" s="242">
        <f t="shared" ref="G25:P25" si="5">ROUND(SUM(G3:G24),-3)</f>
        <v>86000</v>
      </c>
      <c r="H25" s="242">
        <f t="shared" si="5"/>
        <v>86000</v>
      </c>
      <c r="I25" s="242">
        <f t="shared" si="5"/>
        <v>86000</v>
      </c>
      <c r="J25" s="242">
        <f t="shared" si="5"/>
        <v>86000</v>
      </c>
      <c r="K25" s="242">
        <f t="shared" si="5"/>
        <v>86000</v>
      </c>
      <c r="L25" s="242">
        <f t="shared" si="5"/>
        <v>290000</v>
      </c>
      <c r="M25" s="242">
        <f t="shared" si="5"/>
        <v>86000</v>
      </c>
      <c r="N25" s="242">
        <f t="shared" si="5"/>
        <v>86000</v>
      </c>
      <c r="O25" s="242">
        <f t="shared" si="5"/>
        <v>86000</v>
      </c>
      <c r="P25" s="242">
        <f t="shared" si="5"/>
        <v>86000</v>
      </c>
      <c r="Q25" s="242">
        <f t="shared" ref="Q25:Q34" si="6">D25-SUM(F25:P25)</f>
        <v>80000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v>265000</v>
      </c>
      <c r="E28" s="154" t="s">
        <v>1060</v>
      </c>
      <c r="F28" s="154">
        <v>22083</v>
      </c>
      <c r="G28" s="154">
        <v>22083</v>
      </c>
      <c r="H28" s="154">
        <v>22083</v>
      </c>
      <c r="I28" s="154">
        <v>22083</v>
      </c>
      <c r="J28" s="154">
        <v>22083</v>
      </c>
      <c r="K28" s="154">
        <v>22083</v>
      </c>
      <c r="L28" s="154">
        <v>22083</v>
      </c>
      <c r="M28" s="154">
        <v>22083</v>
      </c>
      <c r="N28" s="154">
        <v>22083</v>
      </c>
      <c r="O28" s="154">
        <v>22083</v>
      </c>
      <c r="P28" s="154">
        <v>22083</v>
      </c>
      <c r="Q28" s="154">
        <v>22087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ref="F29:F34" si="9">ROUND($D29/12,0)</f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36000</v>
      </c>
      <c r="E30" s="154" t="s">
        <v>744</v>
      </c>
      <c r="F30" s="154">
        <f t="shared" si="9"/>
        <v>3000</v>
      </c>
      <c r="G30" s="154">
        <f t="shared" si="7"/>
        <v>3000</v>
      </c>
      <c r="H30" s="154">
        <f t="shared" si="7"/>
        <v>3000</v>
      </c>
      <c r="I30" s="154">
        <f t="shared" si="7"/>
        <v>3000</v>
      </c>
      <c r="J30" s="154">
        <f t="shared" si="7"/>
        <v>3000</v>
      </c>
      <c r="K30" s="154">
        <f t="shared" si="7"/>
        <v>3000</v>
      </c>
      <c r="L30" s="154">
        <f t="shared" si="7"/>
        <v>3000</v>
      </c>
      <c r="M30" s="154">
        <f t="shared" si="7"/>
        <v>3000</v>
      </c>
      <c r="N30" s="154">
        <f t="shared" si="7"/>
        <v>3000</v>
      </c>
      <c r="O30" s="154">
        <f t="shared" si="7"/>
        <v>3000</v>
      </c>
      <c r="P30" s="154">
        <f t="shared" si="7"/>
        <v>3000</v>
      </c>
      <c r="Q30" s="154">
        <f t="shared" si="6"/>
        <v>3000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v>101000</v>
      </c>
      <c r="E31" s="154" t="s">
        <v>1060</v>
      </c>
      <c r="F31" s="154">
        <v>8417</v>
      </c>
      <c r="G31" s="154">
        <v>8417</v>
      </c>
      <c r="H31" s="154">
        <v>8417</v>
      </c>
      <c r="I31" s="154">
        <v>8417</v>
      </c>
      <c r="J31" s="154">
        <v>8417</v>
      </c>
      <c r="K31" s="154">
        <v>8417</v>
      </c>
      <c r="L31" s="154">
        <v>8417</v>
      </c>
      <c r="M31" s="154">
        <v>8417</v>
      </c>
      <c r="N31" s="154">
        <v>8417</v>
      </c>
      <c r="O31" s="154">
        <v>8417</v>
      </c>
      <c r="P31" s="154">
        <v>8417</v>
      </c>
      <c r="Q31" s="154">
        <v>8413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51000</v>
      </c>
      <c r="E32" s="154" t="s">
        <v>744</v>
      </c>
      <c r="F32" s="154">
        <f t="shared" si="9"/>
        <v>4250</v>
      </c>
      <c r="G32" s="154">
        <f t="shared" si="7"/>
        <v>4250</v>
      </c>
      <c r="H32" s="154">
        <f t="shared" si="7"/>
        <v>4250</v>
      </c>
      <c r="I32" s="154">
        <f t="shared" si="7"/>
        <v>4250</v>
      </c>
      <c r="J32" s="154">
        <f t="shared" si="7"/>
        <v>4250</v>
      </c>
      <c r="K32" s="154">
        <f t="shared" si="7"/>
        <v>4250</v>
      </c>
      <c r="L32" s="154">
        <f t="shared" si="7"/>
        <v>4250</v>
      </c>
      <c r="M32" s="154">
        <f t="shared" si="7"/>
        <v>4250</v>
      </c>
      <c r="N32" s="154">
        <f t="shared" si="7"/>
        <v>4250</v>
      </c>
      <c r="O32" s="154">
        <f t="shared" si="7"/>
        <v>4250</v>
      </c>
      <c r="P32" s="154">
        <f t="shared" si="7"/>
        <v>4250</v>
      </c>
      <c r="Q32" s="154">
        <f t="shared" si="6"/>
        <v>4250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>
        <f t="shared" si="8"/>
        <v>0</v>
      </c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50000</v>
      </c>
      <c r="E37" s="154" t="s">
        <v>201</v>
      </c>
      <c r="F37" s="154">
        <f>ROUND($D37/2,-3)</f>
        <v>25000</v>
      </c>
      <c r="G37" s="154"/>
      <c r="H37" s="154"/>
      <c r="I37" s="154"/>
      <c r="J37" s="154"/>
      <c r="K37" s="154"/>
      <c r="L37" s="154">
        <f>D37-F37</f>
        <v>25000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561000</v>
      </c>
      <c r="E38" s="242"/>
      <c r="F38" s="242">
        <f t="shared" ref="F38:P38" si="10">ROUND(SUM(F26:F37),-3)</f>
        <v>68000</v>
      </c>
      <c r="G38" s="242">
        <f t="shared" si="10"/>
        <v>43000</v>
      </c>
      <c r="H38" s="242">
        <f t="shared" si="10"/>
        <v>43000</v>
      </c>
      <c r="I38" s="242">
        <f t="shared" si="10"/>
        <v>43000</v>
      </c>
      <c r="J38" s="242">
        <f t="shared" si="10"/>
        <v>43000</v>
      </c>
      <c r="K38" s="242">
        <f t="shared" si="10"/>
        <v>43000</v>
      </c>
      <c r="L38" s="242">
        <f t="shared" si="10"/>
        <v>68000</v>
      </c>
      <c r="M38" s="242">
        <f t="shared" si="10"/>
        <v>43000</v>
      </c>
      <c r="N38" s="242">
        <f t="shared" si="10"/>
        <v>43000</v>
      </c>
      <c r="O38" s="242">
        <f t="shared" si="10"/>
        <v>43000</v>
      </c>
      <c r="P38" s="242">
        <f t="shared" si="10"/>
        <v>43000</v>
      </c>
      <c r="Q38" s="242">
        <f>D38-SUM(F38:P38)</f>
        <v>38000</v>
      </c>
      <c r="R38" s="242">
        <f>SUM(F38:Q38)-D38</f>
        <v>0</v>
      </c>
    </row>
    <row r="39" spans="1:18">
      <c r="A39" s="311"/>
      <c r="B39" s="42" t="s">
        <v>1063</v>
      </c>
      <c r="C39" s="43">
        <v>451</v>
      </c>
      <c r="D39" s="154">
        <v>35000</v>
      </c>
      <c r="E39" s="154" t="s">
        <v>1060</v>
      </c>
      <c r="F39" s="154">
        <v>2917</v>
      </c>
      <c r="G39" s="154">
        <v>2917</v>
      </c>
      <c r="H39" s="154">
        <v>2917</v>
      </c>
      <c r="I39" s="154">
        <v>2917</v>
      </c>
      <c r="J39" s="154">
        <v>2917</v>
      </c>
      <c r="K39" s="154">
        <v>2917</v>
      </c>
      <c r="L39" s="154">
        <v>2917</v>
      </c>
      <c r="M39" s="154">
        <v>2917</v>
      </c>
      <c r="N39" s="154">
        <v>2917</v>
      </c>
      <c r="O39" s="154">
        <v>2917</v>
      </c>
      <c r="P39" s="154">
        <v>2917</v>
      </c>
      <c r="Q39" s="154">
        <v>2913</v>
      </c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>
        <f>SUM(D39:D40)</f>
        <v>35000</v>
      </c>
      <c r="E41" s="242"/>
      <c r="F41" s="242">
        <f>ROUND(SUM(F39:F40),-3)</f>
        <v>3000</v>
      </c>
      <c r="G41" s="242">
        <f t="shared" ref="G41:P41" si="11">ROUND(SUM(G39:G40),-3)</f>
        <v>3000</v>
      </c>
      <c r="H41" s="242">
        <f t="shared" si="11"/>
        <v>3000</v>
      </c>
      <c r="I41" s="242">
        <f t="shared" si="11"/>
        <v>3000</v>
      </c>
      <c r="J41" s="242">
        <f t="shared" si="11"/>
        <v>3000</v>
      </c>
      <c r="K41" s="242">
        <f t="shared" si="11"/>
        <v>3000</v>
      </c>
      <c r="L41" s="242">
        <f t="shared" si="11"/>
        <v>3000</v>
      </c>
      <c r="M41" s="242">
        <f t="shared" si="11"/>
        <v>3000</v>
      </c>
      <c r="N41" s="242">
        <f t="shared" si="11"/>
        <v>3000</v>
      </c>
      <c r="O41" s="242">
        <f t="shared" si="11"/>
        <v>3000</v>
      </c>
      <c r="P41" s="242">
        <f t="shared" si="11"/>
        <v>3000</v>
      </c>
      <c r="Q41" s="242">
        <f>ROUND(SUM(Q39:Q40),-3)-1000</f>
        <v>2000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 t="shared" ref="D49:E49" si="15">D25+D38+D41+D46+D48</f>
        <v>2036000</v>
      </c>
      <c r="E49" s="250">
        <f t="shared" si="15"/>
        <v>0</v>
      </c>
      <c r="F49" s="250">
        <f>F25+F38+F41+F46+F48</f>
        <v>363000</v>
      </c>
      <c r="G49" s="250">
        <f t="shared" ref="G49:Q49" si="16">G25+G38+G41+G46+G48</f>
        <v>132000</v>
      </c>
      <c r="H49" s="250">
        <f t="shared" si="16"/>
        <v>132000</v>
      </c>
      <c r="I49" s="250">
        <f t="shared" si="16"/>
        <v>132000</v>
      </c>
      <c r="J49" s="250">
        <f t="shared" si="16"/>
        <v>132000</v>
      </c>
      <c r="K49" s="250">
        <f t="shared" si="16"/>
        <v>134000</v>
      </c>
      <c r="L49" s="250">
        <f t="shared" si="16"/>
        <v>361000</v>
      </c>
      <c r="M49" s="250">
        <f t="shared" si="16"/>
        <v>132000</v>
      </c>
      <c r="N49" s="250">
        <f t="shared" si="16"/>
        <v>134000</v>
      </c>
      <c r="O49" s="250">
        <f t="shared" si="16"/>
        <v>132000</v>
      </c>
      <c r="P49" s="250">
        <f t="shared" si="16"/>
        <v>132000</v>
      </c>
      <c r="Q49" s="250">
        <f t="shared" si="16"/>
        <v>120000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43829000</v>
      </c>
      <c r="E50" s="249" t="s">
        <v>1064</v>
      </c>
      <c r="F50" s="154">
        <v>10957000</v>
      </c>
      <c r="G50" s="154">
        <v>3652000</v>
      </c>
      <c r="H50" s="154">
        <v>3652000</v>
      </c>
      <c r="I50" s="154">
        <v>3652000</v>
      </c>
      <c r="J50" s="154">
        <v>3652000</v>
      </c>
      <c r="K50" s="154">
        <v>3652000</v>
      </c>
      <c r="L50" s="154">
        <v>3652000</v>
      </c>
      <c r="M50" s="154">
        <v>3652000</v>
      </c>
      <c r="N50" s="154">
        <v>3652000</v>
      </c>
      <c r="O50" s="154">
        <v>3656000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ref="H51:N54" si="17">ROUND($D51/12,-3)</f>
        <v>65000</v>
      </c>
      <c r="I51" s="154">
        <f t="shared" si="17"/>
        <v>65000</v>
      </c>
      <c r="J51" s="154">
        <f t="shared" si="17"/>
        <v>65000</v>
      </c>
      <c r="K51" s="154">
        <f t="shared" si="17"/>
        <v>65000</v>
      </c>
      <c r="L51" s="154">
        <f t="shared" si="17"/>
        <v>65000</v>
      </c>
      <c r="M51" s="154">
        <f t="shared" si="17"/>
        <v>65000</v>
      </c>
      <c r="N51" s="154">
        <f t="shared" si="17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1743000</v>
      </c>
      <c r="E52" s="249" t="s">
        <v>210</v>
      </c>
      <c r="F52" s="154">
        <f>ROUND($D52/12*3,-3)</f>
        <v>436000</v>
      </c>
      <c r="G52" s="154">
        <f>ROUND($D52/12,-3)</f>
        <v>145000</v>
      </c>
      <c r="H52" s="154">
        <f t="shared" si="17"/>
        <v>145000</v>
      </c>
      <c r="I52" s="154">
        <f t="shared" si="17"/>
        <v>145000</v>
      </c>
      <c r="J52" s="154">
        <f t="shared" si="17"/>
        <v>145000</v>
      </c>
      <c r="K52" s="154">
        <f t="shared" si="17"/>
        <v>145000</v>
      </c>
      <c r="L52" s="154">
        <f t="shared" si="17"/>
        <v>145000</v>
      </c>
      <c r="M52" s="154">
        <f t="shared" si="17"/>
        <v>145000</v>
      </c>
      <c r="N52" s="154">
        <f t="shared" si="17"/>
        <v>145000</v>
      </c>
      <c r="O52" s="154">
        <f>D52-SUM(F52:N52)</f>
        <v>147000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v>338000</v>
      </c>
      <c r="E53" s="249" t="s">
        <v>1064</v>
      </c>
      <c r="F53" s="154">
        <v>85000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7"/>
        <v>0</v>
      </c>
      <c r="I54" s="154">
        <f t="shared" si="17"/>
        <v>0</v>
      </c>
      <c r="J54" s="154">
        <f t="shared" si="17"/>
        <v>0</v>
      </c>
      <c r="K54" s="154">
        <f t="shared" si="17"/>
        <v>0</v>
      </c>
      <c r="L54" s="154">
        <f t="shared" si="17"/>
        <v>0</v>
      </c>
      <c r="M54" s="154">
        <f t="shared" si="17"/>
        <v>0</v>
      </c>
      <c r="N54" s="154">
        <f t="shared" si="17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v>173000</v>
      </c>
      <c r="E55" s="154" t="s">
        <v>1060</v>
      </c>
      <c r="F55" s="154">
        <v>14417</v>
      </c>
      <c r="G55" s="154">
        <v>14417</v>
      </c>
      <c r="H55" s="154">
        <v>14417</v>
      </c>
      <c r="I55" s="154">
        <v>14417</v>
      </c>
      <c r="J55" s="154">
        <v>14417</v>
      </c>
      <c r="K55" s="154">
        <v>14417</v>
      </c>
      <c r="L55" s="154">
        <v>14417</v>
      </c>
      <c r="M55" s="154">
        <v>14417</v>
      </c>
      <c r="N55" s="154">
        <v>14417</v>
      </c>
      <c r="O55" s="154">
        <v>14417</v>
      </c>
      <c r="P55" s="154">
        <v>14417</v>
      </c>
      <c r="Q55" s="154">
        <v>14413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ref="F56:P61" si="18">ROUND($D56/12,0)</f>
        <v>0</v>
      </c>
      <c r="G56" s="154">
        <f t="shared" si="18"/>
        <v>0</v>
      </c>
      <c r="H56" s="154">
        <f t="shared" si="18"/>
        <v>0</v>
      </c>
      <c r="I56" s="154">
        <f t="shared" si="18"/>
        <v>0</v>
      </c>
      <c r="J56" s="154">
        <f t="shared" si="18"/>
        <v>0</v>
      </c>
      <c r="K56" s="154">
        <f t="shared" si="18"/>
        <v>0</v>
      </c>
      <c r="L56" s="154">
        <f t="shared" si="18"/>
        <v>0</v>
      </c>
      <c r="M56" s="154">
        <f t="shared" si="18"/>
        <v>0</v>
      </c>
      <c r="N56" s="154">
        <f t="shared" si="18"/>
        <v>0</v>
      </c>
      <c r="O56" s="154">
        <f t="shared" si="18"/>
        <v>0</v>
      </c>
      <c r="P56" s="154">
        <f t="shared" si="18"/>
        <v>0</v>
      </c>
      <c r="Q56" s="154">
        <f t="shared" ref="Q56:Q61" si="19">D56-SUM(F56:P56)</f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8"/>
        <v>0</v>
      </c>
      <c r="G57" s="154">
        <f t="shared" si="18"/>
        <v>0</v>
      </c>
      <c r="H57" s="154">
        <f t="shared" si="18"/>
        <v>0</v>
      </c>
      <c r="I57" s="154">
        <f t="shared" si="18"/>
        <v>0</v>
      </c>
      <c r="J57" s="154">
        <f t="shared" si="18"/>
        <v>0</v>
      </c>
      <c r="K57" s="154">
        <f t="shared" si="18"/>
        <v>0</v>
      </c>
      <c r="L57" s="154">
        <f t="shared" si="18"/>
        <v>0</v>
      </c>
      <c r="M57" s="154">
        <f t="shared" si="18"/>
        <v>0</v>
      </c>
      <c r="N57" s="154">
        <f t="shared" si="18"/>
        <v>0</v>
      </c>
      <c r="O57" s="154">
        <f t="shared" si="18"/>
        <v>0</v>
      </c>
      <c r="P57" s="154">
        <f t="shared" si="18"/>
        <v>0</v>
      </c>
      <c r="Q57" s="154">
        <f t="shared" si="19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8"/>
        <v>0</v>
      </c>
      <c r="G58" s="154">
        <f t="shared" si="18"/>
        <v>0</v>
      </c>
      <c r="H58" s="154">
        <f t="shared" si="18"/>
        <v>0</v>
      </c>
      <c r="I58" s="154">
        <f t="shared" si="18"/>
        <v>0</v>
      </c>
      <c r="J58" s="154">
        <f t="shared" si="18"/>
        <v>0</v>
      </c>
      <c r="K58" s="154">
        <f t="shared" si="18"/>
        <v>0</v>
      </c>
      <c r="L58" s="154">
        <f t="shared" si="18"/>
        <v>0</v>
      </c>
      <c r="M58" s="154">
        <f t="shared" si="18"/>
        <v>0</v>
      </c>
      <c r="N58" s="154">
        <f t="shared" si="18"/>
        <v>0</v>
      </c>
      <c r="O58" s="154">
        <f t="shared" si="18"/>
        <v>0</v>
      </c>
      <c r="P58" s="154">
        <f t="shared" si="18"/>
        <v>0</v>
      </c>
      <c r="Q58" s="154">
        <f t="shared" si="19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8"/>
        <v>0</v>
      </c>
      <c r="G59" s="154">
        <f t="shared" si="18"/>
        <v>0</v>
      </c>
      <c r="H59" s="154">
        <f t="shared" si="18"/>
        <v>0</v>
      </c>
      <c r="I59" s="154">
        <f t="shared" si="18"/>
        <v>0</v>
      </c>
      <c r="J59" s="154">
        <f t="shared" si="18"/>
        <v>0</v>
      </c>
      <c r="K59" s="154">
        <f t="shared" si="18"/>
        <v>0</v>
      </c>
      <c r="L59" s="154">
        <f t="shared" si="18"/>
        <v>0</v>
      </c>
      <c r="M59" s="154">
        <f t="shared" si="18"/>
        <v>0</v>
      </c>
      <c r="N59" s="154">
        <f t="shared" si="18"/>
        <v>0</v>
      </c>
      <c r="O59" s="154">
        <f t="shared" si="18"/>
        <v>0</v>
      </c>
      <c r="P59" s="154">
        <f t="shared" si="18"/>
        <v>0</v>
      </c>
      <c r="Q59" s="154">
        <f t="shared" si="19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8"/>
        <v>0</v>
      </c>
      <c r="G60" s="154">
        <f t="shared" si="18"/>
        <v>0</v>
      </c>
      <c r="H60" s="154">
        <f t="shared" si="18"/>
        <v>0</v>
      </c>
      <c r="I60" s="154">
        <f t="shared" si="18"/>
        <v>0</v>
      </c>
      <c r="J60" s="154">
        <f t="shared" si="18"/>
        <v>0</v>
      </c>
      <c r="K60" s="154">
        <f t="shared" si="18"/>
        <v>0</v>
      </c>
      <c r="L60" s="154">
        <f t="shared" si="18"/>
        <v>0</v>
      </c>
      <c r="M60" s="154">
        <f t="shared" si="18"/>
        <v>0</v>
      </c>
      <c r="N60" s="154">
        <f t="shared" si="18"/>
        <v>0</v>
      </c>
      <c r="O60" s="154">
        <f t="shared" si="18"/>
        <v>0</v>
      </c>
      <c r="P60" s="154">
        <f t="shared" si="18"/>
        <v>0</v>
      </c>
      <c r="Q60" s="154">
        <f t="shared" si="19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8"/>
        <v>0</v>
      </c>
      <c r="G61" s="154">
        <f t="shared" si="18"/>
        <v>0</v>
      </c>
      <c r="H61" s="154">
        <f t="shared" si="18"/>
        <v>0</v>
      </c>
      <c r="I61" s="154">
        <f t="shared" si="18"/>
        <v>0</v>
      </c>
      <c r="J61" s="154">
        <f t="shared" si="18"/>
        <v>0</v>
      </c>
      <c r="K61" s="154">
        <f t="shared" si="18"/>
        <v>0</v>
      </c>
      <c r="L61" s="154">
        <f t="shared" si="18"/>
        <v>0</v>
      </c>
      <c r="M61" s="154">
        <f t="shared" si="18"/>
        <v>0</v>
      </c>
      <c r="N61" s="154">
        <f t="shared" si="18"/>
        <v>0</v>
      </c>
      <c r="O61" s="154">
        <f t="shared" si="18"/>
        <v>0</v>
      </c>
      <c r="P61" s="154">
        <f t="shared" si="18"/>
        <v>0</v>
      </c>
      <c r="Q61" s="154">
        <f t="shared" si="19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v>4641000</v>
      </c>
      <c r="E62" s="154" t="s">
        <v>1065</v>
      </c>
      <c r="F62" s="154"/>
      <c r="G62" s="154"/>
      <c r="H62" s="154"/>
      <c r="I62" s="154">
        <v>928000</v>
      </c>
      <c r="J62" s="154"/>
      <c r="K62" s="154"/>
      <c r="L62" s="154"/>
      <c r="M62" s="154"/>
      <c r="N62" s="154">
        <v>3713000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5428000</v>
      </c>
      <c r="E63" s="154" t="s">
        <v>203</v>
      </c>
      <c r="F63" s="154">
        <f>D63</f>
        <v>5428000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3854000</v>
      </c>
      <c r="E64" s="249" t="s">
        <v>210</v>
      </c>
      <c r="F64" s="154">
        <f>ROUND($D64/12*3,-3)</f>
        <v>964000</v>
      </c>
      <c r="G64" s="154">
        <f>ROUND($D64/12,-3)</f>
        <v>321000</v>
      </c>
      <c r="H64" s="154">
        <f t="shared" ref="H64:N66" si="20">ROUND($D64/12,-3)</f>
        <v>321000</v>
      </c>
      <c r="I64" s="154">
        <f t="shared" si="20"/>
        <v>321000</v>
      </c>
      <c r="J64" s="154">
        <f t="shared" si="20"/>
        <v>321000</v>
      </c>
      <c r="K64" s="154">
        <f t="shared" si="20"/>
        <v>321000</v>
      </c>
      <c r="L64" s="154">
        <f t="shared" si="20"/>
        <v>321000</v>
      </c>
      <c r="M64" s="154">
        <f t="shared" si="20"/>
        <v>321000</v>
      </c>
      <c r="N64" s="154">
        <f t="shared" si="20"/>
        <v>321000</v>
      </c>
      <c r="O64" s="154">
        <f>D64-SUM(F64:N64)</f>
        <v>322000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v>1195000</v>
      </c>
      <c r="E65" s="249" t="s">
        <v>1064</v>
      </c>
      <c r="F65" s="154">
        <v>299000</v>
      </c>
      <c r="G65" s="154">
        <v>100000</v>
      </c>
      <c r="H65" s="154">
        <v>100000</v>
      </c>
      <c r="I65" s="154">
        <v>100000</v>
      </c>
      <c r="J65" s="154">
        <v>100000</v>
      </c>
      <c r="K65" s="154">
        <v>100000</v>
      </c>
      <c r="L65" s="154">
        <v>100000</v>
      </c>
      <c r="M65" s="154">
        <v>100000</v>
      </c>
      <c r="N65" s="154">
        <v>100000</v>
      </c>
      <c r="O65" s="154">
        <v>96000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2893000</v>
      </c>
      <c r="E66" s="249" t="s">
        <v>210</v>
      </c>
      <c r="F66" s="154">
        <f>ROUND($D66/12*3,-3)</f>
        <v>723000</v>
      </c>
      <c r="G66" s="154">
        <f>ROUND($D66/12,-3)</f>
        <v>241000</v>
      </c>
      <c r="H66" s="154">
        <f t="shared" si="20"/>
        <v>241000</v>
      </c>
      <c r="I66" s="154">
        <f t="shared" si="20"/>
        <v>241000</v>
      </c>
      <c r="J66" s="154">
        <f t="shared" si="20"/>
        <v>241000</v>
      </c>
      <c r="K66" s="154">
        <f t="shared" si="20"/>
        <v>241000</v>
      </c>
      <c r="L66" s="154">
        <f t="shared" si="20"/>
        <v>241000</v>
      </c>
      <c r="M66" s="154">
        <f t="shared" si="20"/>
        <v>241000</v>
      </c>
      <c r="N66" s="154">
        <f t="shared" si="20"/>
        <v>241000</v>
      </c>
      <c r="O66" s="154">
        <f>D66-SUM(F66:N66)</f>
        <v>242000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63000</v>
      </c>
      <c r="E67" s="154" t="s">
        <v>204</v>
      </c>
      <c r="F67" s="154"/>
      <c r="G67" s="154"/>
      <c r="H67" s="154">
        <f>D67</f>
        <v>63000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524000</v>
      </c>
      <c r="E68" s="154" t="s">
        <v>203</v>
      </c>
      <c r="F68" s="154">
        <f>D68</f>
        <v>524000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65462000</v>
      </c>
      <c r="E71" s="242"/>
      <c r="F71" s="242">
        <f>ROUND(SUM(F50:F69),-3)</f>
        <v>19625000</v>
      </c>
      <c r="G71" s="242">
        <f t="shared" ref="G71:P71" si="21">ROUND(SUM(G50:G69),-3)</f>
        <v>4566000</v>
      </c>
      <c r="H71" s="242">
        <f t="shared" si="21"/>
        <v>4629000</v>
      </c>
      <c r="I71" s="242">
        <f t="shared" si="21"/>
        <v>5494000</v>
      </c>
      <c r="J71" s="242">
        <f t="shared" si="21"/>
        <v>4566000</v>
      </c>
      <c r="K71" s="242">
        <f t="shared" si="21"/>
        <v>4566000</v>
      </c>
      <c r="L71" s="242">
        <f t="shared" si="21"/>
        <v>4566000</v>
      </c>
      <c r="M71" s="242">
        <f t="shared" si="21"/>
        <v>4566000</v>
      </c>
      <c r="N71" s="242">
        <f t="shared" si="21"/>
        <v>8279000</v>
      </c>
      <c r="O71" s="242">
        <f t="shared" si="21"/>
        <v>4572000</v>
      </c>
      <c r="P71" s="242">
        <f t="shared" si="21"/>
        <v>14000</v>
      </c>
      <c r="Q71" s="242">
        <f>D71-SUM(F71:P71)</f>
        <v>19000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v>17717000</v>
      </c>
      <c r="E73" s="249" t="s">
        <v>1064</v>
      </c>
      <c r="F73" s="154">
        <v>4429000</v>
      </c>
      <c r="G73" s="154">
        <v>1476000</v>
      </c>
      <c r="H73" s="154">
        <v>1476000</v>
      </c>
      <c r="I73" s="154">
        <v>1476000</v>
      </c>
      <c r="J73" s="154">
        <v>1476000</v>
      </c>
      <c r="K73" s="154">
        <v>1476000</v>
      </c>
      <c r="L73" s="154">
        <v>1476000</v>
      </c>
      <c r="M73" s="154">
        <v>1476000</v>
      </c>
      <c r="N73" s="154">
        <v>1476000</v>
      </c>
      <c r="O73" s="154">
        <v>1480000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ref="H74:N75" si="22">ROUND($D74/12,-3)</f>
        <v>0</v>
      </c>
      <c r="I74" s="154">
        <f t="shared" si="22"/>
        <v>0</v>
      </c>
      <c r="J74" s="154">
        <f t="shared" si="22"/>
        <v>0</v>
      </c>
      <c r="K74" s="154">
        <f t="shared" si="22"/>
        <v>0</v>
      </c>
      <c r="L74" s="154">
        <f t="shared" si="22"/>
        <v>0</v>
      </c>
      <c r="M74" s="154">
        <f t="shared" si="22"/>
        <v>0</v>
      </c>
      <c r="N74" s="154">
        <f t="shared" si="22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2"/>
        <v>0</v>
      </c>
      <c r="I75" s="154">
        <f t="shared" si="22"/>
        <v>0</v>
      </c>
      <c r="J75" s="154">
        <f t="shared" si="22"/>
        <v>0</v>
      </c>
      <c r="K75" s="154">
        <f t="shared" si="22"/>
        <v>0</v>
      </c>
      <c r="L75" s="154">
        <f t="shared" si="22"/>
        <v>0</v>
      </c>
      <c r="M75" s="154">
        <f t="shared" si="22"/>
        <v>0</v>
      </c>
      <c r="N75" s="154">
        <f t="shared" si="22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v>1045000</v>
      </c>
      <c r="E76" s="249" t="s">
        <v>1064</v>
      </c>
      <c r="F76" s="154">
        <v>261000</v>
      </c>
      <c r="G76" s="154">
        <v>87000</v>
      </c>
      <c r="H76" s="154">
        <v>87000</v>
      </c>
      <c r="I76" s="154">
        <v>87000</v>
      </c>
      <c r="J76" s="154">
        <v>87000</v>
      </c>
      <c r="K76" s="154">
        <v>87000</v>
      </c>
      <c r="L76" s="154">
        <v>87000</v>
      </c>
      <c r="M76" s="154">
        <v>87000</v>
      </c>
      <c r="N76" s="154">
        <v>87000</v>
      </c>
      <c r="O76" s="154">
        <v>88000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18762000</v>
      </c>
      <c r="E77" s="242"/>
      <c r="F77" s="242">
        <f>ROUND(SUM(F72:F76),-3)</f>
        <v>4690000</v>
      </c>
      <c r="G77" s="242">
        <f t="shared" ref="G77:N77" si="23">ROUND(SUM(G72:G76),-3)</f>
        <v>1563000</v>
      </c>
      <c r="H77" s="242">
        <f t="shared" si="23"/>
        <v>1563000</v>
      </c>
      <c r="I77" s="242">
        <f t="shared" si="23"/>
        <v>1563000</v>
      </c>
      <c r="J77" s="242">
        <f t="shared" si="23"/>
        <v>1563000</v>
      </c>
      <c r="K77" s="242">
        <f t="shared" si="23"/>
        <v>1563000</v>
      </c>
      <c r="L77" s="242">
        <f t="shared" si="23"/>
        <v>1563000</v>
      </c>
      <c r="M77" s="242">
        <f t="shared" si="23"/>
        <v>1563000</v>
      </c>
      <c r="N77" s="242">
        <f t="shared" si="23"/>
        <v>1563000</v>
      </c>
      <c r="O77" s="242">
        <f>D77-SUM(F77:N77)</f>
        <v>1568000</v>
      </c>
      <c r="P77" s="242">
        <f>SUM(P72:P76)</f>
        <v>0</v>
      </c>
      <c r="Q77" s="242">
        <f>SUM(Q72:Q76)</f>
        <v>0</v>
      </c>
      <c r="R77" s="242">
        <f t="shared" ref="R77:R83" si="24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84224000</v>
      </c>
      <c r="E78" s="242"/>
      <c r="F78" s="242">
        <f>F77+F71</f>
        <v>24315000</v>
      </c>
      <c r="G78" s="242">
        <f t="shared" ref="G78:R78" si="25">G77+G71</f>
        <v>6129000</v>
      </c>
      <c r="H78" s="242">
        <f t="shared" si="25"/>
        <v>6192000</v>
      </c>
      <c r="I78" s="242">
        <f t="shared" si="25"/>
        <v>7057000</v>
      </c>
      <c r="J78" s="242">
        <f t="shared" si="25"/>
        <v>6129000</v>
      </c>
      <c r="K78" s="242">
        <f t="shared" si="25"/>
        <v>6129000</v>
      </c>
      <c r="L78" s="242">
        <f t="shared" si="25"/>
        <v>6129000</v>
      </c>
      <c r="M78" s="242">
        <f t="shared" si="25"/>
        <v>6129000</v>
      </c>
      <c r="N78" s="242">
        <f t="shared" si="25"/>
        <v>9842000</v>
      </c>
      <c r="O78" s="242">
        <f t="shared" si="25"/>
        <v>6140000</v>
      </c>
      <c r="P78" s="242">
        <f t="shared" si="25"/>
        <v>14000</v>
      </c>
      <c r="Q78" s="242">
        <f t="shared" si="25"/>
        <v>19000</v>
      </c>
      <c r="R78" s="242">
        <f t="shared" si="25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4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4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4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100000</v>
      </c>
      <c r="E82" s="242" t="s">
        <v>745</v>
      </c>
      <c r="F82" s="242">
        <f>ROUNDUP(D82/2,-3)</f>
        <v>50000</v>
      </c>
      <c r="G82" s="242"/>
      <c r="H82" s="242"/>
      <c r="I82" s="242"/>
      <c r="J82" s="242"/>
      <c r="K82" s="242"/>
      <c r="L82" s="242">
        <f>D82-F82</f>
        <v>50000</v>
      </c>
      <c r="M82" s="242"/>
      <c r="N82" s="242"/>
      <c r="O82" s="242"/>
      <c r="P82" s="242"/>
      <c r="Q82" s="242"/>
      <c r="R82" s="242">
        <f t="shared" si="24"/>
        <v>0</v>
      </c>
    </row>
    <row r="83" spans="1:18">
      <c r="A83" s="309"/>
      <c r="B83" s="32" t="s">
        <v>392</v>
      </c>
      <c r="C83" s="28"/>
      <c r="D83" s="251">
        <f>SUM(D79:D82)</f>
        <v>100000</v>
      </c>
      <c r="E83" s="251"/>
      <c r="F83" s="251">
        <f>SUM(F79:F82)</f>
        <v>50000</v>
      </c>
      <c r="G83" s="251">
        <f t="shared" ref="G83:Q83" si="26">SUM(G79:G82)</f>
        <v>0</v>
      </c>
      <c r="H83" s="251">
        <f t="shared" si="26"/>
        <v>0</v>
      </c>
      <c r="I83" s="251">
        <f t="shared" si="26"/>
        <v>0</v>
      </c>
      <c r="J83" s="251">
        <f t="shared" si="26"/>
        <v>0</v>
      </c>
      <c r="K83" s="251">
        <f t="shared" si="26"/>
        <v>0</v>
      </c>
      <c r="L83" s="251">
        <f t="shared" si="26"/>
        <v>50000</v>
      </c>
      <c r="M83" s="251">
        <f t="shared" si="26"/>
        <v>0</v>
      </c>
      <c r="N83" s="251">
        <f t="shared" si="26"/>
        <v>0</v>
      </c>
      <c r="O83" s="251">
        <f t="shared" si="26"/>
        <v>0</v>
      </c>
      <c r="P83" s="251">
        <f t="shared" si="26"/>
        <v>0</v>
      </c>
      <c r="Q83" s="251">
        <f t="shared" si="26"/>
        <v>0</v>
      </c>
      <c r="R83" s="251">
        <f t="shared" si="24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86360000</v>
      </c>
      <c r="E87" s="154"/>
      <c r="F87" s="154">
        <f>F88+F89+F90+F91</f>
        <v>24728000</v>
      </c>
      <c r="G87" s="154">
        <f t="shared" ref="G87:Q87" si="27">G88+G89+G90+G91</f>
        <v>6261000</v>
      </c>
      <c r="H87" s="154">
        <f t="shared" si="27"/>
        <v>6324000</v>
      </c>
      <c r="I87" s="154">
        <f t="shared" si="27"/>
        <v>7189000</v>
      </c>
      <c r="J87" s="154">
        <f t="shared" si="27"/>
        <v>6261000</v>
      </c>
      <c r="K87" s="154">
        <f t="shared" si="27"/>
        <v>6263000</v>
      </c>
      <c r="L87" s="154">
        <f t="shared" si="27"/>
        <v>6540000</v>
      </c>
      <c r="M87" s="154">
        <f t="shared" si="27"/>
        <v>6261000</v>
      </c>
      <c r="N87" s="154">
        <f t="shared" si="27"/>
        <v>9976000</v>
      </c>
      <c r="O87" s="154">
        <f t="shared" si="27"/>
        <v>6272000</v>
      </c>
      <c r="P87" s="154">
        <f t="shared" si="27"/>
        <v>146000</v>
      </c>
      <c r="Q87" s="154">
        <f t="shared" si="27"/>
        <v>139000</v>
      </c>
      <c r="R87" s="154">
        <f t="shared" ref="R87:R94" si="28">SUM(F87:Q87)-D87</f>
        <v>0</v>
      </c>
    </row>
    <row r="88" spans="1:18">
      <c r="B88" s="8" t="s">
        <v>399</v>
      </c>
      <c r="C88" s="8"/>
      <c r="D88" s="242">
        <f>HLOOKUP(D1,基金來源明細表!C:CY,2,FALSE)</f>
        <v>450000</v>
      </c>
      <c r="E88" s="242" t="s">
        <v>201</v>
      </c>
      <c r="F88" s="242">
        <f>ROUND($D88/2,-3)</f>
        <v>225000</v>
      </c>
      <c r="G88" s="242"/>
      <c r="H88" s="242"/>
      <c r="I88" s="242"/>
      <c r="J88" s="242"/>
      <c r="K88" s="242"/>
      <c r="L88" s="242">
        <f>D88-F88</f>
        <v>225000</v>
      </c>
      <c r="M88" s="242"/>
      <c r="N88" s="242"/>
      <c r="O88" s="242"/>
      <c r="P88" s="242"/>
      <c r="Q88" s="242"/>
      <c r="R88" s="242">
        <f t="shared" si="28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8"/>
        <v>0</v>
      </c>
    </row>
    <row r="90" spans="1:18">
      <c r="B90" s="8" t="s">
        <v>400</v>
      </c>
      <c r="C90" s="8"/>
      <c r="D90" s="242">
        <f>HLOOKUP(D1,基金來源明細表!C:CY,4,FALSE)</f>
        <v>13000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6000</v>
      </c>
      <c r="M90" s="242"/>
      <c r="N90" s="242"/>
      <c r="O90" s="242"/>
      <c r="P90" s="242"/>
      <c r="Q90" s="242">
        <f>ROUND($D90/2,-3)</f>
        <v>7000</v>
      </c>
      <c r="R90" s="242">
        <f t="shared" si="28"/>
        <v>0</v>
      </c>
    </row>
    <row r="91" spans="1:18">
      <c r="B91" s="8" t="s">
        <v>401</v>
      </c>
      <c r="C91" s="8"/>
      <c r="D91" s="242">
        <f>HLOOKUP(D1,基金來源明細表!C:CY,5,FALSE)</f>
        <v>85897000</v>
      </c>
      <c r="E91" s="242"/>
      <c r="F91" s="242">
        <f>F92+F93+F94+F95</f>
        <v>24503000</v>
      </c>
      <c r="G91" s="242">
        <f t="shared" ref="G91:Q91" si="29">G92+G93+G94+G95</f>
        <v>6261000</v>
      </c>
      <c r="H91" s="242">
        <f t="shared" si="29"/>
        <v>6324000</v>
      </c>
      <c r="I91" s="242">
        <f t="shared" si="29"/>
        <v>7189000</v>
      </c>
      <c r="J91" s="242">
        <f t="shared" si="29"/>
        <v>6261000</v>
      </c>
      <c r="K91" s="242">
        <f t="shared" si="29"/>
        <v>6263000</v>
      </c>
      <c r="L91" s="242">
        <f t="shared" si="29"/>
        <v>6309000</v>
      </c>
      <c r="M91" s="242">
        <f t="shared" si="29"/>
        <v>6261000</v>
      </c>
      <c r="N91" s="242">
        <f t="shared" si="29"/>
        <v>9976000</v>
      </c>
      <c r="O91" s="242">
        <f t="shared" si="29"/>
        <v>6272000</v>
      </c>
      <c r="P91" s="242">
        <f t="shared" si="29"/>
        <v>146000</v>
      </c>
      <c r="Q91" s="242">
        <f t="shared" si="29"/>
        <v>132000</v>
      </c>
      <c r="R91" s="242">
        <f t="shared" si="28"/>
        <v>0</v>
      </c>
    </row>
    <row r="92" spans="1:18" ht="33">
      <c r="B92" s="199" t="s">
        <v>679</v>
      </c>
      <c r="C92" s="8"/>
      <c r="D92" s="154">
        <f>D97+D98+D99+D100+D101+D103+D105</f>
        <v>2881000</v>
      </c>
      <c r="E92" s="252" t="s">
        <v>681</v>
      </c>
      <c r="F92" s="154">
        <f>ROUND($D92/12*4,-3)</f>
        <v>960000</v>
      </c>
      <c r="G92" s="154"/>
      <c r="H92" s="154">
        <f>ROUND($D92/12*2,-3)</f>
        <v>480000</v>
      </c>
      <c r="I92" s="154"/>
      <c r="J92" s="154">
        <f>ROUND($D92/12*2,-3)</f>
        <v>480000</v>
      </c>
      <c r="K92" s="154"/>
      <c r="L92" s="154">
        <f>ROUND($D92/12*2,-3)</f>
        <v>480000</v>
      </c>
      <c r="M92" s="154"/>
      <c r="N92" s="154">
        <f>D92-SUM(F92:M92)</f>
        <v>481000</v>
      </c>
      <c r="O92" s="154"/>
      <c r="P92" s="154"/>
      <c r="Q92" s="154"/>
      <c r="R92" s="154">
        <f t="shared" si="28"/>
        <v>0</v>
      </c>
    </row>
    <row r="93" spans="1:18" ht="33">
      <c r="B93" s="200" t="s">
        <v>680</v>
      </c>
      <c r="C93" s="8"/>
      <c r="D93" s="154">
        <f>D102+D106</f>
        <v>356000</v>
      </c>
      <c r="E93" s="243" t="s">
        <v>403</v>
      </c>
      <c r="F93" s="154">
        <f>ROUND($D93/12,-3)</f>
        <v>30000</v>
      </c>
      <c r="G93" s="154">
        <f t="shared" ref="G93:P93" si="30">ROUND($D93/12,-3)</f>
        <v>30000</v>
      </c>
      <c r="H93" s="154">
        <f t="shared" si="30"/>
        <v>30000</v>
      </c>
      <c r="I93" s="154">
        <f t="shared" si="30"/>
        <v>30000</v>
      </c>
      <c r="J93" s="154">
        <f t="shared" si="30"/>
        <v>30000</v>
      </c>
      <c r="K93" s="154">
        <f t="shared" si="30"/>
        <v>30000</v>
      </c>
      <c r="L93" s="154">
        <f t="shared" si="30"/>
        <v>30000</v>
      </c>
      <c r="M93" s="154">
        <f t="shared" si="30"/>
        <v>30000</v>
      </c>
      <c r="N93" s="154">
        <f t="shared" si="30"/>
        <v>30000</v>
      </c>
      <c r="O93" s="154">
        <f t="shared" si="30"/>
        <v>30000</v>
      </c>
      <c r="P93" s="154">
        <f t="shared" si="30"/>
        <v>30000</v>
      </c>
      <c r="Q93" s="154">
        <f>D93-SUM(F93:P93)</f>
        <v>26000</v>
      </c>
      <c r="R93" s="154">
        <f t="shared" si="28"/>
        <v>0</v>
      </c>
    </row>
    <row r="94" spans="1:18" ht="33">
      <c r="B94" s="201" t="s">
        <v>404</v>
      </c>
      <c r="C94" s="8"/>
      <c r="D94" s="154">
        <f>D104</f>
        <v>588000</v>
      </c>
      <c r="E94" s="244" t="s">
        <v>405</v>
      </c>
      <c r="F94" s="154"/>
      <c r="G94" s="154"/>
      <c r="H94" s="154">
        <f>ROUND($D94/2,-3)</f>
        <v>294000</v>
      </c>
      <c r="I94" s="154"/>
      <c r="J94" s="154"/>
      <c r="K94" s="154"/>
      <c r="L94" s="154"/>
      <c r="M94" s="154"/>
      <c r="N94" s="154"/>
      <c r="O94" s="154">
        <f>D94-H94</f>
        <v>294000</v>
      </c>
      <c r="P94" s="154"/>
      <c r="Q94" s="154"/>
      <c r="R94" s="154">
        <f t="shared" si="28"/>
        <v>0</v>
      </c>
    </row>
    <row r="95" spans="1:18">
      <c r="B95" s="245" t="s">
        <v>408</v>
      </c>
      <c r="C95" s="8"/>
      <c r="D95" s="154">
        <f>D107</f>
        <v>82072000</v>
      </c>
      <c r="E95" s="154"/>
      <c r="F95" s="154">
        <f>F2+F86-F88-F89-F90-F92-F93-F94</f>
        <v>23513000</v>
      </c>
      <c r="G95" s="154">
        <f t="shared" ref="G95:Q95" si="31">G2-G88-G89-G90-G92-G93-G94</f>
        <v>6231000</v>
      </c>
      <c r="H95" s="154">
        <f t="shared" si="31"/>
        <v>5520000</v>
      </c>
      <c r="I95" s="154">
        <f t="shared" si="31"/>
        <v>7159000</v>
      </c>
      <c r="J95" s="154">
        <f t="shared" si="31"/>
        <v>5751000</v>
      </c>
      <c r="K95" s="154">
        <f t="shared" si="31"/>
        <v>6233000</v>
      </c>
      <c r="L95" s="154">
        <f t="shared" si="31"/>
        <v>5799000</v>
      </c>
      <c r="M95" s="154">
        <f t="shared" si="31"/>
        <v>6231000</v>
      </c>
      <c r="N95" s="154">
        <f t="shared" si="31"/>
        <v>9465000</v>
      </c>
      <c r="O95" s="154">
        <f t="shared" si="31"/>
        <v>5948000</v>
      </c>
      <c r="P95" s="154">
        <f t="shared" si="31"/>
        <v>116000</v>
      </c>
      <c r="Q95" s="154">
        <f t="shared" si="31"/>
        <v>106000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2081000</v>
      </c>
    </row>
    <row r="102" spans="2:17" ht="33">
      <c r="B102" s="197" t="s">
        <v>414</v>
      </c>
      <c r="D102" s="52">
        <f>HLOOKUP(D1,縣庫撥款收入明細表!H:DD,16,FALSE)</f>
        <v>324000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588000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32000</v>
      </c>
    </row>
    <row r="107" spans="2:17" ht="33">
      <c r="B107" s="203" t="s">
        <v>418</v>
      </c>
      <c r="D107" s="52">
        <f>HLOOKUP(D1,縣庫撥款收入明細表!H:DD,21,FALSE)</f>
        <v>82072000</v>
      </c>
    </row>
    <row r="108" spans="2:17" ht="16.5" customHeight="1"/>
    <row r="109" spans="2:17" ht="16.5" customHeight="1">
      <c r="B109" s="4" t="s">
        <v>951</v>
      </c>
      <c r="D109" s="52">
        <f>D91-D77</f>
        <v>67135000</v>
      </c>
      <c r="F109" s="52">
        <f>F91-F77</f>
        <v>19813000</v>
      </c>
      <c r="G109" s="52">
        <f t="shared" ref="G109:Q109" si="32">G91-G77</f>
        <v>4698000</v>
      </c>
      <c r="H109" s="52">
        <f t="shared" si="32"/>
        <v>4761000</v>
      </c>
      <c r="I109" s="52">
        <f t="shared" si="32"/>
        <v>5626000</v>
      </c>
      <c r="J109" s="52">
        <f t="shared" si="32"/>
        <v>4698000</v>
      </c>
      <c r="K109" s="52">
        <f t="shared" si="32"/>
        <v>4700000</v>
      </c>
      <c r="L109" s="52">
        <f t="shared" si="32"/>
        <v>4746000</v>
      </c>
      <c r="M109" s="52">
        <f t="shared" si="32"/>
        <v>4698000</v>
      </c>
      <c r="N109" s="52">
        <f t="shared" si="32"/>
        <v>8413000</v>
      </c>
      <c r="O109" s="52">
        <f t="shared" si="32"/>
        <v>4704000</v>
      </c>
      <c r="P109" s="52">
        <f t="shared" si="32"/>
        <v>146000</v>
      </c>
      <c r="Q109" s="52">
        <f t="shared" si="32"/>
        <v>132000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P71" sqref="P7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612</v>
      </c>
      <c r="D1" s="246" t="str">
        <f>VLOOKUP(C1,學校編號!A:B,2,FALSE)</f>
        <v>612國福國小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26499000</v>
      </c>
      <c r="E2" s="154"/>
      <c r="F2" s="154">
        <f t="shared" ref="F2:Q2" si="0">F49+F71+F77+F83</f>
        <v>7470000</v>
      </c>
      <c r="G2" s="154">
        <f t="shared" si="0"/>
        <v>1920000</v>
      </c>
      <c r="H2" s="154">
        <f t="shared" si="0"/>
        <v>1941000</v>
      </c>
      <c r="I2" s="154">
        <f t="shared" si="0"/>
        <v>2239000</v>
      </c>
      <c r="J2" s="154">
        <f t="shared" si="0"/>
        <v>1920000</v>
      </c>
      <c r="K2" s="154">
        <f t="shared" si="0"/>
        <v>1920000</v>
      </c>
      <c r="L2" s="154">
        <f t="shared" si="0"/>
        <v>1935000</v>
      </c>
      <c r="M2" s="154">
        <f t="shared" si="0"/>
        <v>1920000</v>
      </c>
      <c r="N2" s="154">
        <f t="shared" si="0"/>
        <v>3194000</v>
      </c>
      <c r="O2" s="154">
        <f t="shared" si="0"/>
        <v>1913000</v>
      </c>
      <c r="P2" s="154">
        <f t="shared" si="0"/>
        <v>67000</v>
      </c>
      <c r="Q2" s="154">
        <f t="shared" si="0"/>
        <v>60000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496000</v>
      </c>
      <c r="E25" s="242"/>
      <c r="F25" s="242">
        <f>ROUND(SUM(F3:F24),-3)</f>
        <v>54000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54000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276000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772000</v>
      </c>
      <c r="E49" s="154"/>
      <c r="F49" s="250">
        <f t="shared" ref="F49:Q49" si="15">F25+F38+F46+F48</f>
        <v>77000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62000</v>
      </c>
      <c r="L49" s="250">
        <f t="shared" si="15"/>
        <v>77000</v>
      </c>
      <c r="M49" s="250">
        <f t="shared" si="15"/>
        <v>62000</v>
      </c>
      <c r="N49" s="250">
        <f t="shared" si="15"/>
        <v>62000</v>
      </c>
      <c r="O49" s="250">
        <f t="shared" si="15"/>
        <v>62000</v>
      </c>
      <c r="P49" s="250">
        <f t="shared" si="15"/>
        <v>62000</v>
      </c>
      <c r="Q49" s="250">
        <f t="shared" si="15"/>
        <v>60000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12585000</v>
      </c>
      <c r="E50" s="249" t="s">
        <v>210</v>
      </c>
      <c r="F50" s="154">
        <f>ROUND($D50/12*3,-3)</f>
        <v>3146000</v>
      </c>
      <c r="G50" s="154">
        <f>ROUND($D50/12,-3)</f>
        <v>1049000</v>
      </c>
      <c r="H50" s="154">
        <f t="shared" ref="H50:N54" si="16">ROUND($D50/12,-3)</f>
        <v>1049000</v>
      </c>
      <c r="I50" s="154">
        <f t="shared" si="16"/>
        <v>1049000</v>
      </c>
      <c r="J50" s="154">
        <f t="shared" si="16"/>
        <v>1049000</v>
      </c>
      <c r="K50" s="154">
        <f t="shared" si="16"/>
        <v>1049000</v>
      </c>
      <c r="L50" s="154">
        <f t="shared" si="16"/>
        <v>1049000</v>
      </c>
      <c r="M50" s="154">
        <f t="shared" si="16"/>
        <v>1049000</v>
      </c>
      <c r="N50" s="154">
        <f t="shared" si="16"/>
        <v>1049000</v>
      </c>
      <c r="O50" s="154">
        <f>D50-SUM(F50:N50)</f>
        <v>1047000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1593000</v>
      </c>
      <c r="E62" s="154" t="s">
        <v>205</v>
      </c>
      <c r="F62" s="154"/>
      <c r="G62" s="154"/>
      <c r="H62" s="154"/>
      <c r="I62" s="154">
        <f>ROUND($D62/5,-3)</f>
        <v>319000</v>
      </c>
      <c r="J62" s="154"/>
      <c r="K62" s="154"/>
      <c r="L62" s="154"/>
      <c r="M62" s="154"/>
      <c r="N62" s="154">
        <f>D62-I62</f>
        <v>1274000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1579000</v>
      </c>
      <c r="E63" s="154" t="s">
        <v>203</v>
      </c>
      <c r="F63" s="154">
        <f>D63</f>
        <v>1579000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1101000</v>
      </c>
      <c r="E64" s="249" t="s">
        <v>210</v>
      </c>
      <c r="F64" s="154">
        <f>ROUND($D64/12*3,-3)</f>
        <v>275000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354000</v>
      </c>
      <c r="E65" s="249" t="s">
        <v>210</v>
      </c>
      <c r="F65" s="154">
        <f>ROUND($D65/12*3,-3)</f>
        <v>89000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25000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805000</v>
      </c>
      <c r="E66" s="249" t="s">
        <v>210</v>
      </c>
      <c r="F66" s="154">
        <f>ROUND($D66/12*3,-3)</f>
        <v>201000</v>
      </c>
      <c r="G66" s="154">
        <f>ROUND($D66/12,-3)</f>
        <v>67000</v>
      </c>
      <c r="H66" s="154">
        <f t="shared" si="19"/>
        <v>67000</v>
      </c>
      <c r="I66" s="154">
        <f t="shared" si="19"/>
        <v>67000</v>
      </c>
      <c r="J66" s="154">
        <f t="shared" si="19"/>
        <v>67000</v>
      </c>
      <c r="K66" s="154">
        <f t="shared" si="19"/>
        <v>67000</v>
      </c>
      <c r="L66" s="154">
        <f t="shared" si="19"/>
        <v>67000</v>
      </c>
      <c r="M66" s="154">
        <f t="shared" si="19"/>
        <v>67000</v>
      </c>
      <c r="N66" s="154">
        <f t="shared" si="19"/>
        <v>67000</v>
      </c>
      <c r="O66" s="154">
        <f>D66-SUM(F66:N66)</f>
        <v>68000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20146000</v>
      </c>
      <c r="E71" s="242"/>
      <c r="F71" s="242">
        <f>ROUND(SUM(F50:F69),-3)</f>
        <v>5998000</v>
      </c>
      <c r="G71" s="242">
        <f t="shared" ref="G71:P71" si="20">ROUND(SUM(G50:G69),-3)</f>
        <v>1393000</v>
      </c>
      <c r="H71" s="242">
        <f t="shared" si="20"/>
        <v>1414000</v>
      </c>
      <c r="I71" s="242">
        <f t="shared" si="20"/>
        <v>1712000</v>
      </c>
      <c r="J71" s="242">
        <f t="shared" si="20"/>
        <v>1393000</v>
      </c>
      <c r="K71" s="242">
        <f t="shared" si="20"/>
        <v>1393000</v>
      </c>
      <c r="L71" s="242">
        <f t="shared" si="20"/>
        <v>1393000</v>
      </c>
      <c r="M71" s="242">
        <f t="shared" si="20"/>
        <v>1393000</v>
      </c>
      <c r="N71" s="242">
        <f t="shared" si="20"/>
        <v>2667000</v>
      </c>
      <c r="O71" s="242">
        <f t="shared" si="20"/>
        <v>1385000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5581000</v>
      </c>
      <c r="E73" s="249" t="s">
        <v>210</v>
      </c>
      <c r="F73" s="154">
        <f>ROUND($D73/12*3,-3)</f>
        <v>1395000</v>
      </c>
      <c r="G73" s="154">
        <f>ROUND($D73/12,-3)</f>
        <v>465000</v>
      </c>
      <c r="H73" s="154">
        <f t="shared" ref="H73:N76" si="21">ROUND($D73/12,-3)</f>
        <v>465000</v>
      </c>
      <c r="I73" s="154">
        <f t="shared" si="21"/>
        <v>465000</v>
      </c>
      <c r="J73" s="154">
        <f t="shared" si="21"/>
        <v>465000</v>
      </c>
      <c r="K73" s="154">
        <f t="shared" si="21"/>
        <v>465000</v>
      </c>
      <c r="L73" s="154">
        <f t="shared" si="21"/>
        <v>465000</v>
      </c>
      <c r="M73" s="154">
        <f t="shared" si="21"/>
        <v>465000</v>
      </c>
      <c r="N73" s="154">
        <f t="shared" si="21"/>
        <v>465000</v>
      </c>
      <c r="O73" s="154">
        <f>D73-SUM(F73:N73)</f>
        <v>466000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5581000</v>
      </c>
      <c r="E77" s="242"/>
      <c r="F77" s="242">
        <f>ROUND(SUM(F72:F76),-3)</f>
        <v>1395000</v>
      </c>
      <c r="G77" s="242">
        <f t="shared" ref="G77:N77" si="22">ROUND(SUM(G72:G76),-3)</f>
        <v>465000</v>
      </c>
      <c r="H77" s="242">
        <f t="shared" si="22"/>
        <v>465000</v>
      </c>
      <c r="I77" s="242">
        <f t="shared" si="22"/>
        <v>465000</v>
      </c>
      <c r="J77" s="242">
        <f t="shared" si="22"/>
        <v>465000</v>
      </c>
      <c r="K77" s="242">
        <f t="shared" si="22"/>
        <v>465000</v>
      </c>
      <c r="L77" s="242">
        <f t="shared" si="22"/>
        <v>465000</v>
      </c>
      <c r="M77" s="242">
        <f t="shared" si="22"/>
        <v>465000</v>
      </c>
      <c r="N77" s="242">
        <f t="shared" si="22"/>
        <v>465000</v>
      </c>
      <c r="O77" s="242">
        <f>D77-SUM(F77:N77)</f>
        <v>466000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25727000</v>
      </c>
      <c r="E78" s="242"/>
      <c r="F78" s="242">
        <f>F77+F71</f>
        <v>7393000</v>
      </c>
      <c r="G78" s="242">
        <f t="shared" ref="G78:R78" si="24">G77+G71</f>
        <v>1858000</v>
      </c>
      <c r="H78" s="242">
        <f t="shared" si="24"/>
        <v>1879000</v>
      </c>
      <c r="I78" s="242">
        <f t="shared" si="24"/>
        <v>2177000</v>
      </c>
      <c r="J78" s="242">
        <f t="shared" si="24"/>
        <v>1858000</v>
      </c>
      <c r="K78" s="242">
        <f t="shared" si="24"/>
        <v>1858000</v>
      </c>
      <c r="L78" s="242">
        <f t="shared" si="24"/>
        <v>1858000</v>
      </c>
      <c r="M78" s="242">
        <f t="shared" si="24"/>
        <v>1858000</v>
      </c>
      <c r="N78" s="242">
        <f t="shared" si="24"/>
        <v>3132000</v>
      </c>
      <c r="O78" s="242">
        <f t="shared" si="24"/>
        <v>1851000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26499000</v>
      </c>
      <c r="E87" s="154"/>
      <c r="F87" s="154">
        <f>F88+F89+F90+F91</f>
        <v>7470000</v>
      </c>
      <c r="G87" s="154">
        <f t="shared" ref="G87:Q87" si="26">G88+G89+G90+G91</f>
        <v>1920000</v>
      </c>
      <c r="H87" s="154">
        <f t="shared" si="26"/>
        <v>1941000</v>
      </c>
      <c r="I87" s="154">
        <f t="shared" si="26"/>
        <v>2239000</v>
      </c>
      <c r="J87" s="154">
        <f t="shared" si="26"/>
        <v>1920000</v>
      </c>
      <c r="K87" s="154">
        <f t="shared" si="26"/>
        <v>1920000</v>
      </c>
      <c r="L87" s="154">
        <f t="shared" si="26"/>
        <v>1935000</v>
      </c>
      <c r="M87" s="154">
        <f t="shared" si="26"/>
        <v>1920000</v>
      </c>
      <c r="N87" s="154">
        <f t="shared" si="26"/>
        <v>3194000</v>
      </c>
      <c r="O87" s="154">
        <f t="shared" si="26"/>
        <v>1913000</v>
      </c>
      <c r="P87" s="154">
        <f t="shared" si="26"/>
        <v>67000</v>
      </c>
      <c r="Q87" s="154">
        <f t="shared" si="26"/>
        <v>60000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26497000</v>
      </c>
      <c r="E91" s="242"/>
      <c r="F91" s="242">
        <f>F92+F93+F94+F95</f>
        <v>7470000</v>
      </c>
      <c r="G91" s="242">
        <f t="shared" ref="G91:Q91" si="28">G92+G93+G94+G95</f>
        <v>1920000</v>
      </c>
      <c r="H91" s="242">
        <f t="shared" si="28"/>
        <v>1941000</v>
      </c>
      <c r="I91" s="242">
        <f t="shared" si="28"/>
        <v>2239000</v>
      </c>
      <c r="J91" s="242">
        <f t="shared" si="28"/>
        <v>1920000</v>
      </c>
      <c r="K91" s="242">
        <f t="shared" si="28"/>
        <v>1920000</v>
      </c>
      <c r="L91" s="242">
        <f t="shared" si="28"/>
        <v>1934000</v>
      </c>
      <c r="M91" s="242">
        <f t="shared" si="28"/>
        <v>1920000</v>
      </c>
      <c r="N91" s="242">
        <f t="shared" si="28"/>
        <v>3194000</v>
      </c>
      <c r="O91" s="242">
        <f t="shared" si="28"/>
        <v>1913000</v>
      </c>
      <c r="P91" s="242">
        <f t="shared" si="28"/>
        <v>67000</v>
      </c>
      <c r="Q91" s="242">
        <f t="shared" si="28"/>
        <v>59000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2224000</v>
      </c>
      <c r="E92" s="252" t="s">
        <v>681</v>
      </c>
      <c r="F92" s="154">
        <f>ROUND($D92/12*4,-3)</f>
        <v>741000</v>
      </c>
      <c r="G92" s="154"/>
      <c r="H92" s="154">
        <f>ROUND($D92/12*2,-3)</f>
        <v>371000</v>
      </c>
      <c r="I92" s="154"/>
      <c r="J92" s="154">
        <f>ROUND($D92/12*2,-3)</f>
        <v>371000</v>
      </c>
      <c r="K92" s="154"/>
      <c r="L92" s="154">
        <f>ROUND($D92/12*2,-3)</f>
        <v>371000</v>
      </c>
      <c r="M92" s="154"/>
      <c r="N92" s="154">
        <f>D92-SUM(F92:M92)</f>
        <v>370000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24183000</v>
      </c>
      <c r="E95" s="154"/>
      <c r="F95" s="154">
        <f>F2+F86-F88-F89-F90-F92-F93-F94</f>
        <v>6721000</v>
      </c>
      <c r="G95" s="154">
        <f t="shared" ref="G95:Q95" si="30">G2-G88-G89-G90-G92-G93-G94</f>
        <v>1912000</v>
      </c>
      <c r="H95" s="154">
        <f t="shared" si="30"/>
        <v>1562000</v>
      </c>
      <c r="I95" s="154">
        <f t="shared" si="30"/>
        <v>2231000</v>
      </c>
      <c r="J95" s="154">
        <f t="shared" si="30"/>
        <v>1541000</v>
      </c>
      <c r="K95" s="154">
        <f t="shared" si="30"/>
        <v>1912000</v>
      </c>
      <c r="L95" s="154">
        <f t="shared" si="30"/>
        <v>1555000</v>
      </c>
      <c r="M95" s="154">
        <f t="shared" si="30"/>
        <v>1912000</v>
      </c>
      <c r="N95" s="154">
        <f t="shared" si="30"/>
        <v>2816000</v>
      </c>
      <c r="O95" s="154">
        <f t="shared" si="30"/>
        <v>1905000</v>
      </c>
      <c r="P95" s="154">
        <f t="shared" si="30"/>
        <v>59000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274000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24183000</v>
      </c>
    </row>
    <row r="108" spans="2:17" ht="16.5" customHeight="1"/>
    <row r="109" spans="2:17" ht="16.5" customHeight="1">
      <c r="B109" s="4" t="s">
        <v>951</v>
      </c>
      <c r="D109" s="52">
        <f>D91-D77</f>
        <v>20916000</v>
      </c>
      <c r="F109" s="52">
        <f>F91-F77</f>
        <v>6075000</v>
      </c>
      <c r="G109" s="52">
        <f t="shared" ref="G109:Q109" si="31">G91-G77</f>
        <v>1455000</v>
      </c>
      <c r="H109" s="52">
        <f t="shared" si="31"/>
        <v>1476000</v>
      </c>
      <c r="I109" s="52">
        <f t="shared" si="31"/>
        <v>1774000</v>
      </c>
      <c r="J109" s="52">
        <f t="shared" si="31"/>
        <v>1455000</v>
      </c>
      <c r="K109" s="52">
        <f t="shared" si="31"/>
        <v>1455000</v>
      </c>
      <c r="L109" s="52">
        <f t="shared" si="31"/>
        <v>1469000</v>
      </c>
      <c r="M109" s="52">
        <f t="shared" si="31"/>
        <v>1455000</v>
      </c>
      <c r="N109" s="52">
        <f t="shared" si="31"/>
        <v>2729000</v>
      </c>
      <c r="O109" s="52">
        <f t="shared" si="31"/>
        <v>1447000</v>
      </c>
      <c r="P109" s="52">
        <f t="shared" si="31"/>
        <v>67000</v>
      </c>
      <c r="Q109" s="52">
        <f t="shared" si="31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9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613</v>
      </c>
      <c r="D1" s="246" t="str">
        <f>VLOOKUP(C1,學校編號!A:B,2,FALSE)</f>
        <v>613新城國小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45655000</v>
      </c>
      <c r="E2" s="154"/>
      <c r="F2" s="154">
        <f t="shared" ref="F2:Q2" si="0">F49+F71+F77+F83</f>
        <v>13188000</v>
      </c>
      <c r="G2" s="154">
        <f t="shared" si="0"/>
        <v>3224000</v>
      </c>
      <c r="H2" s="154">
        <f t="shared" si="0"/>
        <v>3261000</v>
      </c>
      <c r="I2" s="154">
        <f t="shared" si="0"/>
        <v>3825000</v>
      </c>
      <c r="J2" s="154">
        <f t="shared" si="0"/>
        <v>3230000</v>
      </c>
      <c r="K2" s="154">
        <f t="shared" si="0"/>
        <v>3232000</v>
      </c>
      <c r="L2" s="154">
        <f t="shared" si="0"/>
        <v>3409000</v>
      </c>
      <c r="M2" s="154">
        <f t="shared" si="0"/>
        <v>3230000</v>
      </c>
      <c r="N2" s="154">
        <f t="shared" si="0"/>
        <v>5541000</v>
      </c>
      <c r="O2" s="154">
        <f t="shared" si="0"/>
        <v>3231000</v>
      </c>
      <c r="P2" s="154">
        <f t="shared" si="0"/>
        <v>145000</v>
      </c>
      <c r="Q2" s="154">
        <f t="shared" si="0"/>
        <v>139000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296000</v>
      </c>
      <c r="E3" s="154" t="s">
        <v>744</v>
      </c>
      <c r="F3" s="154">
        <f t="shared" ref="F3:P17" si="1">ROUND($D3/12,0)</f>
        <v>24667</v>
      </c>
      <c r="G3" s="154">
        <f t="shared" si="1"/>
        <v>24667</v>
      </c>
      <c r="H3" s="154">
        <f t="shared" si="1"/>
        <v>24667</v>
      </c>
      <c r="I3" s="154">
        <f t="shared" si="1"/>
        <v>24667</v>
      </c>
      <c r="J3" s="154">
        <f t="shared" si="1"/>
        <v>24667</v>
      </c>
      <c r="K3" s="154">
        <f t="shared" si="1"/>
        <v>24667</v>
      </c>
      <c r="L3" s="154">
        <f t="shared" si="1"/>
        <v>24667</v>
      </c>
      <c r="M3" s="154">
        <f t="shared" si="1"/>
        <v>24667</v>
      </c>
      <c r="N3" s="154">
        <f t="shared" si="1"/>
        <v>24667</v>
      </c>
      <c r="O3" s="154">
        <f t="shared" si="1"/>
        <v>24667</v>
      </c>
      <c r="P3" s="154">
        <f t="shared" si="1"/>
        <v>24667</v>
      </c>
      <c r="Q3" s="154">
        <f t="shared" ref="Q3:Q10" si="2">D3-SUM(F3:P3)</f>
        <v>24663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127000</v>
      </c>
      <c r="E4" s="154" t="s">
        <v>744</v>
      </c>
      <c r="F4" s="154">
        <f t="shared" si="1"/>
        <v>10583</v>
      </c>
      <c r="G4" s="154">
        <f t="shared" si="1"/>
        <v>10583</v>
      </c>
      <c r="H4" s="154">
        <f t="shared" si="1"/>
        <v>10583</v>
      </c>
      <c r="I4" s="154">
        <f t="shared" si="1"/>
        <v>10583</v>
      </c>
      <c r="J4" s="154">
        <f t="shared" si="1"/>
        <v>10583</v>
      </c>
      <c r="K4" s="154">
        <f t="shared" si="1"/>
        <v>10583</v>
      </c>
      <c r="L4" s="154">
        <f t="shared" si="1"/>
        <v>10583</v>
      </c>
      <c r="M4" s="154">
        <f t="shared" si="1"/>
        <v>10583</v>
      </c>
      <c r="N4" s="154">
        <f t="shared" si="1"/>
        <v>10583</v>
      </c>
      <c r="O4" s="154">
        <f t="shared" si="1"/>
        <v>10583</v>
      </c>
      <c r="P4" s="154">
        <f t="shared" si="1"/>
        <v>10583</v>
      </c>
      <c r="Q4" s="154">
        <f t="shared" si="2"/>
        <v>10587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269000</v>
      </c>
      <c r="E6" s="154" t="s">
        <v>744</v>
      </c>
      <c r="F6" s="154">
        <f t="shared" si="1"/>
        <v>22417</v>
      </c>
      <c r="G6" s="154">
        <f t="shared" si="1"/>
        <v>22417</v>
      </c>
      <c r="H6" s="154">
        <f t="shared" si="1"/>
        <v>22417</v>
      </c>
      <c r="I6" s="154">
        <f t="shared" si="1"/>
        <v>22417</v>
      </c>
      <c r="J6" s="154">
        <f t="shared" si="1"/>
        <v>22417</v>
      </c>
      <c r="K6" s="154">
        <f t="shared" si="1"/>
        <v>22417</v>
      </c>
      <c r="L6" s="154">
        <f t="shared" si="1"/>
        <v>22417</v>
      </c>
      <c r="M6" s="154">
        <f t="shared" si="1"/>
        <v>22417</v>
      </c>
      <c r="N6" s="154">
        <f t="shared" si="1"/>
        <v>22417</v>
      </c>
      <c r="O6" s="154">
        <f t="shared" si="1"/>
        <v>22417</v>
      </c>
      <c r="P6" s="154">
        <f t="shared" si="1"/>
        <v>22417</v>
      </c>
      <c r="Q6" s="154">
        <f t="shared" si="2"/>
        <v>22413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70000</v>
      </c>
      <c r="E7" s="154" t="s">
        <v>744</v>
      </c>
      <c r="F7" s="154">
        <f t="shared" si="1"/>
        <v>5833</v>
      </c>
      <c r="G7" s="154">
        <f t="shared" si="1"/>
        <v>5833</v>
      </c>
      <c r="H7" s="154">
        <f t="shared" si="1"/>
        <v>5833</v>
      </c>
      <c r="I7" s="154">
        <f t="shared" si="1"/>
        <v>5833</v>
      </c>
      <c r="J7" s="154">
        <f t="shared" si="1"/>
        <v>5833</v>
      </c>
      <c r="K7" s="154">
        <f t="shared" si="1"/>
        <v>5833</v>
      </c>
      <c r="L7" s="154">
        <f t="shared" si="1"/>
        <v>5833</v>
      </c>
      <c r="M7" s="154">
        <f t="shared" si="1"/>
        <v>5833</v>
      </c>
      <c r="N7" s="154">
        <f t="shared" si="1"/>
        <v>5833</v>
      </c>
      <c r="O7" s="154">
        <f t="shared" si="1"/>
        <v>5833</v>
      </c>
      <c r="P7" s="154">
        <f t="shared" si="1"/>
        <v>5833</v>
      </c>
      <c r="Q7" s="154">
        <f t="shared" si="2"/>
        <v>5837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17000</v>
      </c>
      <c r="E10" s="154" t="s">
        <v>744</v>
      </c>
      <c r="F10" s="154">
        <f t="shared" si="1"/>
        <v>1417</v>
      </c>
      <c r="G10" s="154">
        <f t="shared" si="1"/>
        <v>1417</v>
      </c>
      <c r="H10" s="154">
        <f t="shared" si="1"/>
        <v>1417</v>
      </c>
      <c r="I10" s="154">
        <f t="shared" si="1"/>
        <v>1417</v>
      </c>
      <c r="J10" s="154">
        <f t="shared" si="1"/>
        <v>1417</v>
      </c>
      <c r="K10" s="154">
        <f t="shared" si="1"/>
        <v>1417</v>
      </c>
      <c r="L10" s="154">
        <f t="shared" si="1"/>
        <v>1417</v>
      </c>
      <c r="M10" s="154">
        <f t="shared" si="1"/>
        <v>1417</v>
      </c>
      <c r="N10" s="154">
        <f t="shared" si="1"/>
        <v>1417</v>
      </c>
      <c r="O10" s="154">
        <f t="shared" si="1"/>
        <v>1417</v>
      </c>
      <c r="P10" s="154">
        <f t="shared" si="1"/>
        <v>1417</v>
      </c>
      <c r="Q10" s="154">
        <f t="shared" si="2"/>
        <v>1413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203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66000</v>
      </c>
      <c r="E15" s="154" t="s">
        <v>201</v>
      </c>
      <c r="F15" s="154">
        <f>ROUND($D15/2,-3)</f>
        <v>33000</v>
      </c>
      <c r="G15" s="154"/>
      <c r="H15" s="154"/>
      <c r="I15" s="154"/>
      <c r="J15" s="154"/>
      <c r="K15" s="154"/>
      <c r="L15" s="154">
        <f>D15-F15</f>
        <v>33000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55000</v>
      </c>
      <c r="E17" s="154" t="s">
        <v>744</v>
      </c>
      <c r="F17" s="154">
        <f>ROUND($D17/12,0)</f>
        <v>4583</v>
      </c>
      <c r="G17" s="154">
        <f t="shared" si="1"/>
        <v>4583</v>
      </c>
      <c r="H17" s="154">
        <f t="shared" si="1"/>
        <v>4583</v>
      </c>
      <c r="I17" s="154">
        <f t="shared" si="1"/>
        <v>4583</v>
      </c>
      <c r="J17" s="154">
        <f t="shared" si="1"/>
        <v>4583</v>
      </c>
      <c r="K17" s="154">
        <f t="shared" si="1"/>
        <v>4583</v>
      </c>
      <c r="L17" s="154">
        <f t="shared" si="1"/>
        <v>4583</v>
      </c>
      <c r="M17" s="154">
        <f t="shared" si="1"/>
        <v>4583</v>
      </c>
      <c r="N17" s="154">
        <f t="shared" si="1"/>
        <v>4583</v>
      </c>
      <c r="O17" s="154">
        <f t="shared" si="1"/>
        <v>4583</v>
      </c>
      <c r="P17" s="154">
        <f t="shared" si="1"/>
        <v>4583</v>
      </c>
      <c r="Q17" s="154">
        <f>D17-SUM(F17:P17)</f>
        <v>4587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282000</v>
      </c>
      <c r="E24" s="154" t="s">
        <v>201</v>
      </c>
      <c r="F24" s="154">
        <f>ROUND($D24/2,-3)</f>
        <v>141000</v>
      </c>
      <c r="G24" s="154"/>
      <c r="H24" s="154"/>
      <c r="I24" s="154"/>
      <c r="J24" s="154"/>
      <c r="K24" s="154"/>
      <c r="L24" s="154">
        <f>D24-F24</f>
        <v>141000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2156000</v>
      </c>
      <c r="E25" s="242"/>
      <c r="F25" s="242">
        <f>ROUND(SUM(F3:F24),-3)</f>
        <v>465000</v>
      </c>
      <c r="G25" s="242">
        <f t="shared" ref="G25:P25" si="5">ROUND(SUM(G3:G24),-3)</f>
        <v>149000</v>
      </c>
      <c r="H25" s="242">
        <f t="shared" si="5"/>
        <v>149000</v>
      </c>
      <c r="I25" s="242">
        <f t="shared" si="5"/>
        <v>149000</v>
      </c>
      <c r="J25" s="242">
        <f t="shared" si="5"/>
        <v>149000</v>
      </c>
      <c r="K25" s="242">
        <f t="shared" si="5"/>
        <v>149000</v>
      </c>
      <c r="L25" s="242">
        <f t="shared" si="5"/>
        <v>323000</v>
      </c>
      <c r="M25" s="242">
        <f t="shared" si="5"/>
        <v>149000</v>
      </c>
      <c r="N25" s="242">
        <f t="shared" si="5"/>
        <v>149000</v>
      </c>
      <c r="O25" s="242">
        <f t="shared" si="5"/>
        <v>144000</v>
      </c>
      <c r="P25" s="242">
        <f t="shared" si="5"/>
        <v>91000</v>
      </c>
      <c r="Q25" s="242">
        <f t="shared" ref="Q25:Q34" si="6">D25-SUM(F25:P25)</f>
        <v>90000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63000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9000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314000</v>
      </c>
      <c r="E28" s="154" t="s">
        <v>744</v>
      </c>
      <c r="F28" s="154">
        <f t="shared" ref="F28:F34" si="9">ROUND($D28/12,0)</f>
        <v>26167</v>
      </c>
      <c r="G28" s="154">
        <f t="shared" si="7"/>
        <v>26167</v>
      </c>
      <c r="H28" s="154">
        <f t="shared" si="7"/>
        <v>26167</v>
      </c>
      <c r="I28" s="154">
        <f t="shared" si="7"/>
        <v>26167</v>
      </c>
      <c r="J28" s="154">
        <f t="shared" si="7"/>
        <v>26167</v>
      </c>
      <c r="K28" s="154">
        <f t="shared" si="7"/>
        <v>26167</v>
      </c>
      <c r="L28" s="154">
        <f t="shared" si="7"/>
        <v>26167</v>
      </c>
      <c r="M28" s="154">
        <f t="shared" si="7"/>
        <v>26167</v>
      </c>
      <c r="N28" s="154">
        <f t="shared" si="7"/>
        <v>26167</v>
      </c>
      <c r="O28" s="154">
        <f t="shared" si="7"/>
        <v>26167</v>
      </c>
      <c r="P28" s="154">
        <f t="shared" si="7"/>
        <v>26167</v>
      </c>
      <c r="Q28" s="154">
        <f t="shared" si="6"/>
        <v>26163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28000</v>
      </c>
      <c r="E30" s="154" t="s">
        <v>744</v>
      </c>
      <c r="F30" s="154">
        <f t="shared" si="9"/>
        <v>2333</v>
      </c>
      <c r="G30" s="154">
        <f t="shared" si="7"/>
        <v>2333</v>
      </c>
      <c r="H30" s="154">
        <f t="shared" si="7"/>
        <v>2333</v>
      </c>
      <c r="I30" s="154">
        <f t="shared" si="7"/>
        <v>2333</v>
      </c>
      <c r="J30" s="154">
        <f t="shared" si="7"/>
        <v>2333</v>
      </c>
      <c r="K30" s="154">
        <f t="shared" si="7"/>
        <v>2333</v>
      </c>
      <c r="L30" s="154">
        <f t="shared" si="7"/>
        <v>2333</v>
      </c>
      <c r="M30" s="154">
        <f t="shared" si="7"/>
        <v>2333</v>
      </c>
      <c r="N30" s="154">
        <f t="shared" si="7"/>
        <v>2333</v>
      </c>
      <c r="O30" s="154">
        <f t="shared" si="7"/>
        <v>2333</v>
      </c>
      <c r="P30" s="154">
        <f t="shared" si="7"/>
        <v>2333</v>
      </c>
      <c r="Q30" s="154">
        <f t="shared" si="6"/>
        <v>2337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47000</v>
      </c>
      <c r="E31" s="154" t="s">
        <v>744</v>
      </c>
      <c r="F31" s="154">
        <f t="shared" si="9"/>
        <v>3917</v>
      </c>
      <c r="G31" s="154">
        <f t="shared" si="7"/>
        <v>3917</v>
      </c>
      <c r="H31" s="154">
        <f t="shared" si="7"/>
        <v>3917</v>
      </c>
      <c r="I31" s="154">
        <f t="shared" si="7"/>
        <v>3917</v>
      </c>
      <c r="J31" s="154">
        <f t="shared" si="7"/>
        <v>3917</v>
      </c>
      <c r="K31" s="154">
        <f t="shared" si="7"/>
        <v>3917</v>
      </c>
      <c r="L31" s="154">
        <f t="shared" si="7"/>
        <v>3917</v>
      </c>
      <c r="M31" s="154">
        <f t="shared" si="7"/>
        <v>3917</v>
      </c>
      <c r="N31" s="154">
        <f t="shared" si="7"/>
        <v>3917</v>
      </c>
      <c r="O31" s="154">
        <f t="shared" si="7"/>
        <v>3917</v>
      </c>
      <c r="P31" s="154">
        <f t="shared" si="7"/>
        <v>3917</v>
      </c>
      <c r="Q31" s="154">
        <f t="shared" si="6"/>
        <v>3913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22000</v>
      </c>
      <c r="E32" s="154" t="s">
        <v>744</v>
      </c>
      <c r="F32" s="154">
        <f t="shared" si="9"/>
        <v>1833</v>
      </c>
      <c r="G32" s="154">
        <f t="shared" si="7"/>
        <v>1833</v>
      </c>
      <c r="H32" s="154">
        <f t="shared" si="7"/>
        <v>1833</v>
      </c>
      <c r="I32" s="154">
        <f t="shared" si="7"/>
        <v>1833</v>
      </c>
      <c r="J32" s="154">
        <f t="shared" si="7"/>
        <v>1833</v>
      </c>
      <c r="K32" s="154">
        <f t="shared" si="7"/>
        <v>1833</v>
      </c>
      <c r="L32" s="154">
        <f t="shared" si="7"/>
        <v>1833</v>
      </c>
      <c r="M32" s="154">
        <f t="shared" si="7"/>
        <v>1833</v>
      </c>
      <c r="N32" s="154">
        <f t="shared" si="7"/>
        <v>1833</v>
      </c>
      <c r="O32" s="154">
        <f t="shared" si="7"/>
        <v>1833</v>
      </c>
      <c r="P32" s="154">
        <f t="shared" si="7"/>
        <v>1833</v>
      </c>
      <c r="Q32" s="154">
        <f t="shared" si="6"/>
        <v>1837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48000</v>
      </c>
      <c r="E33" s="154" t="s">
        <v>744</v>
      </c>
      <c r="F33" s="154">
        <f t="shared" si="9"/>
        <v>4000</v>
      </c>
      <c r="G33" s="154">
        <f t="shared" si="7"/>
        <v>4000</v>
      </c>
      <c r="H33" s="154">
        <f t="shared" si="7"/>
        <v>4000</v>
      </c>
      <c r="I33" s="154">
        <f t="shared" si="7"/>
        <v>4000</v>
      </c>
      <c r="J33" s="154">
        <f t="shared" si="7"/>
        <v>4000</v>
      </c>
      <c r="K33" s="154">
        <f t="shared" si="7"/>
        <v>4000</v>
      </c>
      <c r="L33" s="154">
        <f t="shared" si="7"/>
        <v>4000</v>
      </c>
      <c r="M33" s="154">
        <f t="shared" si="7"/>
        <v>4000</v>
      </c>
      <c r="N33" s="154">
        <f t="shared" si="7"/>
        <v>4000</v>
      </c>
      <c r="O33" s="154">
        <f t="shared" si="7"/>
        <v>4000</v>
      </c>
      <c r="P33" s="154">
        <f t="shared" si="7"/>
        <v>4000</v>
      </c>
      <c r="Q33" s="154">
        <f t="shared" si="6"/>
        <v>4000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29000</v>
      </c>
      <c r="E34" s="154" t="s">
        <v>744</v>
      </c>
      <c r="F34" s="154">
        <f t="shared" si="9"/>
        <v>2417</v>
      </c>
      <c r="G34" s="154">
        <f t="shared" si="7"/>
        <v>2417</v>
      </c>
      <c r="H34" s="154">
        <f t="shared" si="7"/>
        <v>2417</v>
      </c>
      <c r="I34" s="154">
        <f t="shared" si="7"/>
        <v>2417</v>
      </c>
      <c r="J34" s="154">
        <f t="shared" si="7"/>
        <v>2417</v>
      </c>
      <c r="K34" s="154">
        <f t="shared" si="7"/>
        <v>2417</v>
      </c>
      <c r="L34" s="154">
        <f t="shared" si="7"/>
        <v>2417</v>
      </c>
      <c r="M34" s="154">
        <f t="shared" si="7"/>
        <v>2417</v>
      </c>
      <c r="N34" s="154">
        <f t="shared" si="7"/>
        <v>2417</v>
      </c>
      <c r="O34" s="154">
        <f t="shared" si="7"/>
        <v>2417</v>
      </c>
      <c r="P34" s="154">
        <f t="shared" si="7"/>
        <v>2417</v>
      </c>
      <c r="Q34" s="154">
        <f t="shared" si="6"/>
        <v>2413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551000</v>
      </c>
      <c r="E38" s="242"/>
      <c r="F38" s="242">
        <f t="shared" ref="F38:P38" si="10">ROUND(SUM(F26:F37),-3)</f>
        <v>47000</v>
      </c>
      <c r="G38" s="242">
        <f t="shared" si="10"/>
        <v>41000</v>
      </c>
      <c r="H38" s="242">
        <f t="shared" si="10"/>
        <v>47000</v>
      </c>
      <c r="I38" s="242">
        <f t="shared" si="10"/>
        <v>47000</v>
      </c>
      <c r="J38" s="242">
        <f t="shared" si="10"/>
        <v>47000</v>
      </c>
      <c r="K38" s="242">
        <f t="shared" si="10"/>
        <v>47000</v>
      </c>
      <c r="L38" s="242">
        <f t="shared" si="10"/>
        <v>41000</v>
      </c>
      <c r="M38" s="242">
        <f t="shared" si="10"/>
        <v>47000</v>
      </c>
      <c r="N38" s="242">
        <f t="shared" si="10"/>
        <v>47000</v>
      </c>
      <c r="O38" s="242">
        <f t="shared" si="10"/>
        <v>47000</v>
      </c>
      <c r="P38" s="242">
        <f t="shared" si="10"/>
        <v>47000</v>
      </c>
      <c r="Q38" s="242">
        <f>D38-SUM(F38:P38)</f>
        <v>46000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30000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2743000</v>
      </c>
      <c r="E49" s="154"/>
      <c r="F49" s="250">
        <f t="shared" ref="F49:Q49" si="15">F25+F38+F46+F48</f>
        <v>515000</v>
      </c>
      <c r="G49" s="250">
        <f t="shared" si="15"/>
        <v>190000</v>
      </c>
      <c r="H49" s="250">
        <f t="shared" si="15"/>
        <v>196000</v>
      </c>
      <c r="I49" s="250">
        <f t="shared" si="15"/>
        <v>214000</v>
      </c>
      <c r="J49" s="250">
        <f t="shared" si="15"/>
        <v>196000</v>
      </c>
      <c r="K49" s="250">
        <f t="shared" si="15"/>
        <v>198000</v>
      </c>
      <c r="L49" s="250">
        <f t="shared" si="15"/>
        <v>375000</v>
      </c>
      <c r="M49" s="250">
        <f t="shared" si="15"/>
        <v>196000</v>
      </c>
      <c r="N49" s="250">
        <f t="shared" si="15"/>
        <v>198000</v>
      </c>
      <c r="O49" s="250">
        <f t="shared" si="15"/>
        <v>191000</v>
      </c>
      <c r="P49" s="250">
        <f t="shared" si="15"/>
        <v>138000</v>
      </c>
      <c r="Q49" s="250">
        <f t="shared" si="15"/>
        <v>136000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26417000</v>
      </c>
      <c r="E50" s="249" t="s">
        <v>210</v>
      </c>
      <c r="F50" s="154">
        <f>ROUND($D50/12*3,-3)</f>
        <v>6604000</v>
      </c>
      <c r="G50" s="154">
        <f>ROUND($D50/12,-3)</f>
        <v>2201000</v>
      </c>
      <c r="H50" s="154">
        <f t="shared" ref="H50:N54" si="16">ROUND($D50/12,-3)</f>
        <v>2201000</v>
      </c>
      <c r="I50" s="154">
        <f t="shared" si="16"/>
        <v>2201000</v>
      </c>
      <c r="J50" s="154">
        <f t="shared" si="16"/>
        <v>2201000</v>
      </c>
      <c r="K50" s="154">
        <f t="shared" si="16"/>
        <v>2201000</v>
      </c>
      <c r="L50" s="154">
        <f t="shared" si="16"/>
        <v>2201000</v>
      </c>
      <c r="M50" s="154">
        <f t="shared" si="16"/>
        <v>2201000</v>
      </c>
      <c r="N50" s="154">
        <f t="shared" si="16"/>
        <v>2201000</v>
      </c>
      <c r="O50" s="154">
        <f>D50-SUM(F50:N50)</f>
        <v>2205000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1773000</v>
      </c>
      <c r="E52" s="249" t="s">
        <v>210</v>
      </c>
      <c r="F52" s="154">
        <f>ROUND($D52/12*3,-3)</f>
        <v>443000</v>
      </c>
      <c r="G52" s="154">
        <f>ROUND($D52/12,-3)</f>
        <v>148000</v>
      </c>
      <c r="H52" s="154">
        <f t="shared" si="16"/>
        <v>148000</v>
      </c>
      <c r="I52" s="154">
        <f t="shared" si="16"/>
        <v>148000</v>
      </c>
      <c r="J52" s="154">
        <f t="shared" si="16"/>
        <v>148000</v>
      </c>
      <c r="K52" s="154">
        <f t="shared" si="16"/>
        <v>148000</v>
      </c>
      <c r="L52" s="154">
        <f t="shared" si="16"/>
        <v>148000</v>
      </c>
      <c r="M52" s="154">
        <f t="shared" si="16"/>
        <v>148000</v>
      </c>
      <c r="N52" s="154">
        <f t="shared" si="16"/>
        <v>148000</v>
      </c>
      <c r="O52" s="154">
        <f>D52-SUM(F52:N52)</f>
        <v>146000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80000</v>
      </c>
      <c r="E55" s="154" t="s">
        <v>744</v>
      </c>
      <c r="F55" s="154">
        <f t="shared" ref="F55:P61" si="17">ROUND($D55/12,0)</f>
        <v>6667</v>
      </c>
      <c r="G55" s="154">
        <f t="shared" si="17"/>
        <v>6667</v>
      </c>
      <c r="H55" s="154">
        <f t="shared" si="17"/>
        <v>6667</v>
      </c>
      <c r="I55" s="154">
        <f t="shared" si="17"/>
        <v>6667</v>
      </c>
      <c r="J55" s="154">
        <f t="shared" si="17"/>
        <v>6667</v>
      </c>
      <c r="K55" s="154">
        <f t="shared" si="17"/>
        <v>6667</v>
      </c>
      <c r="L55" s="154">
        <f t="shared" si="17"/>
        <v>6667</v>
      </c>
      <c r="M55" s="154">
        <f t="shared" si="17"/>
        <v>6667</v>
      </c>
      <c r="N55" s="154">
        <f t="shared" si="17"/>
        <v>6667</v>
      </c>
      <c r="O55" s="154">
        <f t="shared" si="17"/>
        <v>6667</v>
      </c>
      <c r="P55" s="154">
        <f t="shared" si="17"/>
        <v>6667</v>
      </c>
      <c r="Q55" s="154">
        <f t="shared" ref="Q55:Q61" si="18">D55-SUM(F55:P55)</f>
        <v>6663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2886000</v>
      </c>
      <c r="E62" s="154" t="s">
        <v>205</v>
      </c>
      <c r="F62" s="154"/>
      <c r="G62" s="154"/>
      <c r="H62" s="154"/>
      <c r="I62" s="154">
        <f>ROUND($D62/5,-3)</f>
        <v>577000</v>
      </c>
      <c r="J62" s="154"/>
      <c r="K62" s="154"/>
      <c r="L62" s="154"/>
      <c r="M62" s="154"/>
      <c r="N62" s="154">
        <f>D62-I62</f>
        <v>2309000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3197000</v>
      </c>
      <c r="E63" s="154" t="s">
        <v>203</v>
      </c>
      <c r="F63" s="154">
        <f>D63</f>
        <v>3197000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2234000</v>
      </c>
      <c r="E64" s="249" t="s">
        <v>210</v>
      </c>
      <c r="F64" s="154">
        <f>ROUND($D64/12*3,-3)</f>
        <v>559000</v>
      </c>
      <c r="G64" s="154">
        <f>ROUND($D64/12,-3)</f>
        <v>186000</v>
      </c>
      <c r="H64" s="154">
        <f t="shared" ref="H64:N66" si="19">ROUND($D64/12,-3)</f>
        <v>186000</v>
      </c>
      <c r="I64" s="154">
        <f t="shared" si="19"/>
        <v>186000</v>
      </c>
      <c r="J64" s="154">
        <f t="shared" si="19"/>
        <v>186000</v>
      </c>
      <c r="K64" s="154">
        <f t="shared" si="19"/>
        <v>186000</v>
      </c>
      <c r="L64" s="154">
        <f t="shared" si="19"/>
        <v>186000</v>
      </c>
      <c r="M64" s="154">
        <f t="shared" si="19"/>
        <v>186000</v>
      </c>
      <c r="N64" s="154">
        <f t="shared" si="19"/>
        <v>186000</v>
      </c>
      <c r="O64" s="154">
        <f>D64-SUM(F64:N64)</f>
        <v>187000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674000</v>
      </c>
      <c r="E65" s="249" t="s">
        <v>210</v>
      </c>
      <c r="F65" s="154">
        <f>ROUND($D65/12*3,-3)</f>
        <v>169000</v>
      </c>
      <c r="G65" s="154">
        <f>ROUND($D65/12,-3)</f>
        <v>56000</v>
      </c>
      <c r="H65" s="154">
        <f t="shared" si="19"/>
        <v>56000</v>
      </c>
      <c r="I65" s="154">
        <f t="shared" si="19"/>
        <v>56000</v>
      </c>
      <c r="J65" s="154">
        <f t="shared" si="19"/>
        <v>56000</v>
      </c>
      <c r="K65" s="154">
        <f t="shared" si="19"/>
        <v>56000</v>
      </c>
      <c r="L65" s="154">
        <f t="shared" si="19"/>
        <v>56000</v>
      </c>
      <c r="M65" s="154">
        <f t="shared" si="19"/>
        <v>56000</v>
      </c>
      <c r="N65" s="154">
        <f t="shared" si="19"/>
        <v>56000</v>
      </c>
      <c r="O65" s="154">
        <f>D65-SUM(F65:N65)</f>
        <v>57000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1744000</v>
      </c>
      <c r="E66" s="249" t="s">
        <v>210</v>
      </c>
      <c r="F66" s="154">
        <f>ROUND($D66/12*3,-3)</f>
        <v>436000</v>
      </c>
      <c r="G66" s="154">
        <f>ROUND($D66/12,-3)</f>
        <v>145000</v>
      </c>
      <c r="H66" s="154">
        <f t="shared" si="19"/>
        <v>145000</v>
      </c>
      <c r="I66" s="154">
        <f t="shared" si="19"/>
        <v>145000</v>
      </c>
      <c r="J66" s="154">
        <f t="shared" si="19"/>
        <v>145000</v>
      </c>
      <c r="K66" s="154">
        <f t="shared" si="19"/>
        <v>145000</v>
      </c>
      <c r="L66" s="154">
        <f t="shared" si="19"/>
        <v>145000</v>
      </c>
      <c r="M66" s="154">
        <f t="shared" si="19"/>
        <v>145000</v>
      </c>
      <c r="N66" s="154">
        <f t="shared" si="19"/>
        <v>145000</v>
      </c>
      <c r="O66" s="154">
        <f>D66-SUM(F66:N66)</f>
        <v>148000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31000</v>
      </c>
      <c r="E67" s="154" t="s">
        <v>204</v>
      </c>
      <c r="F67" s="154"/>
      <c r="G67" s="154"/>
      <c r="H67" s="154">
        <f>D67</f>
        <v>31000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385000</v>
      </c>
      <c r="E68" s="154" t="s">
        <v>203</v>
      </c>
      <c r="F68" s="154">
        <f>D68</f>
        <v>385000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39641000</v>
      </c>
      <c r="E71" s="242"/>
      <c r="F71" s="242">
        <f>ROUND(SUM(F50:F69),-3)</f>
        <v>11855000</v>
      </c>
      <c r="G71" s="242">
        <f t="shared" ref="G71:P71" si="20">ROUND(SUM(G50:G69),-3)</f>
        <v>2761000</v>
      </c>
      <c r="H71" s="242">
        <f t="shared" si="20"/>
        <v>2792000</v>
      </c>
      <c r="I71" s="242">
        <f t="shared" si="20"/>
        <v>3338000</v>
      </c>
      <c r="J71" s="242">
        <f t="shared" si="20"/>
        <v>2761000</v>
      </c>
      <c r="K71" s="242">
        <f t="shared" si="20"/>
        <v>2761000</v>
      </c>
      <c r="L71" s="242">
        <f t="shared" si="20"/>
        <v>2761000</v>
      </c>
      <c r="M71" s="242">
        <f t="shared" si="20"/>
        <v>2761000</v>
      </c>
      <c r="N71" s="242">
        <f t="shared" si="20"/>
        <v>5070000</v>
      </c>
      <c r="O71" s="242">
        <f t="shared" si="20"/>
        <v>2771000</v>
      </c>
      <c r="P71" s="242">
        <f t="shared" si="20"/>
        <v>7000</v>
      </c>
      <c r="Q71" s="242">
        <f>D71-SUM(F71:P71)</f>
        <v>3000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3271000</v>
      </c>
      <c r="E73" s="249" t="s">
        <v>210</v>
      </c>
      <c r="F73" s="154">
        <f>ROUND($D73/12*3,-3)</f>
        <v>818000</v>
      </c>
      <c r="G73" s="154">
        <f>ROUND($D73/12,-3)</f>
        <v>273000</v>
      </c>
      <c r="H73" s="154">
        <f t="shared" ref="H73:N76" si="21">ROUND($D73/12,-3)</f>
        <v>273000</v>
      </c>
      <c r="I73" s="154">
        <f t="shared" si="21"/>
        <v>273000</v>
      </c>
      <c r="J73" s="154">
        <f t="shared" si="21"/>
        <v>273000</v>
      </c>
      <c r="K73" s="154">
        <f t="shared" si="21"/>
        <v>273000</v>
      </c>
      <c r="L73" s="154">
        <f t="shared" si="21"/>
        <v>273000</v>
      </c>
      <c r="M73" s="154">
        <f t="shared" si="21"/>
        <v>273000</v>
      </c>
      <c r="N73" s="154">
        <f t="shared" si="21"/>
        <v>273000</v>
      </c>
      <c r="O73" s="154">
        <f>D73-SUM(F73:N73)</f>
        <v>269000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3271000</v>
      </c>
      <c r="E77" s="242"/>
      <c r="F77" s="242">
        <f>ROUND(SUM(F72:F76),-3)</f>
        <v>818000</v>
      </c>
      <c r="G77" s="242">
        <f t="shared" ref="G77:N77" si="22">ROUND(SUM(G72:G76),-3)</f>
        <v>273000</v>
      </c>
      <c r="H77" s="242">
        <f t="shared" si="22"/>
        <v>273000</v>
      </c>
      <c r="I77" s="242">
        <f t="shared" si="22"/>
        <v>273000</v>
      </c>
      <c r="J77" s="242">
        <f t="shared" si="22"/>
        <v>273000</v>
      </c>
      <c r="K77" s="242">
        <f t="shared" si="22"/>
        <v>273000</v>
      </c>
      <c r="L77" s="242">
        <f t="shared" si="22"/>
        <v>273000</v>
      </c>
      <c r="M77" s="242">
        <f t="shared" si="22"/>
        <v>273000</v>
      </c>
      <c r="N77" s="242">
        <f t="shared" si="22"/>
        <v>273000</v>
      </c>
      <c r="O77" s="242">
        <f>D77-SUM(F77:N77)</f>
        <v>269000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42912000</v>
      </c>
      <c r="E78" s="242"/>
      <c r="F78" s="242">
        <f>F77+F71</f>
        <v>12673000</v>
      </c>
      <c r="G78" s="242">
        <f t="shared" ref="G78:R78" si="24">G77+G71</f>
        <v>3034000</v>
      </c>
      <c r="H78" s="242">
        <f t="shared" si="24"/>
        <v>3065000</v>
      </c>
      <c r="I78" s="242">
        <f t="shared" si="24"/>
        <v>3611000</v>
      </c>
      <c r="J78" s="242">
        <f t="shared" si="24"/>
        <v>3034000</v>
      </c>
      <c r="K78" s="242">
        <f t="shared" si="24"/>
        <v>3034000</v>
      </c>
      <c r="L78" s="242">
        <f t="shared" si="24"/>
        <v>3034000</v>
      </c>
      <c r="M78" s="242">
        <f t="shared" si="24"/>
        <v>3034000</v>
      </c>
      <c r="N78" s="242">
        <f t="shared" si="24"/>
        <v>5343000</v>
      </c>
      <c r="O78" s="242">
        <f t="shared" si="24"/>
        <v>3040000</v>
      </c>
      <c r="P78" s="242">
        <f t="shared" si="24"/>
        <v>7000</v>
      </c>
      <c r="Q78" s="242">
        <f t="shared" si="24"/>
        <v>3000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-187000</v>
      </c>
      <c r="E86" s="154"/>
      <c r="F86" s="154">
        <f>D86</f>
        <v>-187000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45468000</v>
      </c>
      <c r="E87" s="154"/>
      <c r="F87" s="154">
        <f>F88+F89+F90+F91</f>
        <v>13001000</v>
      </c>
      <c r="G87" s="154">
        <f t="shared" ref="G87:Q87" si="26">G88+G89+G90+G91</f>
        <v>3224000</v>
      </c>
      <c r="H87" s="154">
        <f t="shared" si="26"/>
        <v>3261000</v>
      </c>
      <c r="I87" s="154">
        <f t="shared" si="26"/>
        <v>3825000</v>
      </c>
      <c r="J87" s="154">
        <f t="shared" si="26"/>
        <v>3230000</v>
      </c>
      <c r="K87" s="154">
        <f t="shared" si="26"/>
        <v>3232000</v>
      </c>
      <c r="L87" s="154">
        <f t="shared" si="26"/>
        <v>3409000</v>
      </c>
      <c r="M87" s="154">
        <f t="shared" si="26"/>
        <v>3230000</v>
      </c>
      <c r="N87" s="154">
        <f t="shared" si="26"/>
        <v>5541000</v>
      </c>
      <c r="O87" s="154">
        <f t="shared" si="26"/>
        <v>3231000</v>
      </c>
      <c r="P87" s="154">
        <f t="shared" si="26"/>
        <v>145000</v>
      </c>
      <c r="Q87" s="154">
        <f t="shared" si="26"/>
        <v>139000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95000</v>
      </c>
      <c r="E88" s="242" t="s">
        <v>201</v>
      </c>
      <c r="F88" s="242">
        <f>ROUND($D88/2,-3)</f>
        <v>48000</v>
      </c>
      <c r="G88" s="242"/>
      <c r="H88" s="242"/>
      <c r="I88" s="242"/>
      <c r="J88" s="242"/>
      <c r="K88" s="242"/>
      <c r="L88" s="242">
        <f>D88-F88</f>
        <v>47000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45370000</v>
      </c>
      <c r="E91" s="242"/>
      <c r="F91" s="242">
        <f>F92+F93+F94+F95</f>
        <v>12953000</v>
      </c>
      <c r="G91" s="242">
        <f t="shared" ref="G91:Q91" si="28">G92+G93+G94+G95</f>
        <v>3224000</v>
      </c>
      <c r="H91" s="242">
        <f t="shared" si="28"/>
        <v>3261000</v>
      </c>
      <c r="I91" s="242">
        <f t="shared" si="28"/>
        <v>3825000</v>
      </c>
      <c r="J91" s="242">
        <f t="shared" si="28"/>
        <v>3230000</v>
      </c>
      <c r="K91" s="242">
        <f t="shared" si="28"/>
        <v>3232000</v>
      </c>
      <c r="L91" s="242">
        <f t="shared" si="28"/>
        <v>3361000</v>
      </c>
      <c r="M91" s="242">
        <f t="shared" si="28"/>
        <v>3230000</v>
      </c>
      <c r="N91" s="242">
        <f t="shared" si="28"/>
        <v>5541000</v>
      </c>
      <c r="O91" s="242">
        <f t="shared" si="28"/>
        <v>3231000</v>
      </c>
      <c r="P91" s="242">
        <f t="shared" si="28"/>
        <v>145000</v>
      </c>
      <c r="Q91" s="242">
        <f t="shared" si="28"/>
        <v>137000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2097000</v>
      </c>
      <c r="E92" s="252" t="s">
        <v>681</v>
      </c>
      <c r="F92" s="154">
        <f>ROUND($D92/12*4,-3)</f>
        <v>699000</v>
      </c>
      <c r="G92" s="154"/>
      <c r="H92" s="154">
        <f>ROUND($D92/12*2,-3)</f>
        <v>350000</v>
      </c>
      <c r="I92" s="154"/>
      <c r="J92" s="154">
        <f>ROUND($D92/12*2,-3)</f>
        <v>350000</v>
      </c>
      <c r="K92" s="154"/>
      <c r="L92" s="154">
        <f>ROUND($D92/12*2,-3)</f>
        <v>350000</v>
      </c>
      <c r="M92" s="154"/>
      <c r="N92" s="154">
        <f>D92-SUM(F92:M92)</f>
        <v>348000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302000</v>
      </c>
      <c r="E93" s="243" t="s">
        <v>403</v>
      </c>
      <c r="F93" s="154">
        <f>ROUND($D93/12,-3)</f>
        <v>25000</v>
      </c>
      <c r="G93" s="154">
        <f t="shared" ref="G93:P93" si="29">ROUND($D93/12,-3)</f>
        <v>25000</v>
      </c>
      <c r="H93" s="154">
        <f t="shared" si="29"/>
        <v>25000</v>
      </c>
      <c r="I93" s="154">
        <f t="shared" si="29"/>
        <v>25000</v>
      </c>
      <c r="J93" s="154">
        <f t="shared" si="29"/>
        <v>25000</v>
      </c>
      <c r="K93" s="154">
        <f t="shared" si="29"/>
        <v>25000</v>
      </c>
      <c r="L93" s="154">
        <f t="shared" si="29"/>
        <v>25000</v>
      </c>
      <c r="M93" s="154">
        <f t="shared" si="29"/>
        <v>25000</v>
      </c>
      <c r="N93" s="154">
        <f t="shared" si="29"/>
        <v>25000</v>
      </c>
      <c r="O93" s="154">
        <f t="shared" si="29"/>
        <v>25000</v>
      </c>
      <c r="P93" s="154">
        <f t="shared" si="29"/>
        <v>25000</v>
      </c>
      <c r="Q93" s="154">
        <f>D93-SUM(F93:P93)</f>
        <v>27000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42971000</v>
      </c>
      <c r="E95" s="154"/>
      <c r="F95" s="154">
        <f>F2+F86-F88-F89-F90-F92-F93-F94</f>
        <v>12229000</v>
      </c>
      <c r="G95" s="154">
        <f t="shared" ref="G95:Q95" si="30">G2-G88-G89-G90-G92-G93-G94</f>
        <v>3199000</v>
      </c>
      <c r="H95" s="154">
        <f t="shared" si="30"/>
        <v>2886000</v>
      </c>
      <c r="I95" s="154">
        <f t="shared" si="30"/>
        <v>3800000</v>
      </c>
      <c r="J95" s="154">
        <f t="shared" si="30"/>
        <v>2855000</v>
      </c>
      <c r="K95" s="154">
        <f t="shared" si="30"/>
        <v>3207000</v>
      </c>
      <c r="L95" s="154">
        <f t="shared" si="30"/>
        <v>2986000</v>
      </c>
      <c r="M95" s="154">
        <f t="shared" si="30"/>
        <v>3205000</v>
      </c>
      <c r="N95" s="154">
        <f t="shared" si="30"/>
        <v>5168000</v>
      </c>
      <c r="O95" s="154">
        <f t="shared" si="30"/>
        <v>3206000</v>
      </c>
      <c r="P95" s="154">
        <f t="shared" si="30"/>
        <v>120000</v>
      </c>
      <c r="Q95" s="154">
        <f t="shared" si="30"/>
        <v>110000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797000</v>
      </c>
    </row>
    <row r="102" spans="2:17" ht="33">
      <c r="B102" s="197" t="s">
        <v>414</v>
      </c>
      <c r="D102" s="52">
        <f>HLOOKUP(D1,縣庫撥款收入明細表!H:DD,16,FALSE)</f>
        <v>287000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15000</v>
      </c>
    </row>
    <row r="107" spans="2:17" ht="33">
      <c r="B107" s="203" t="s">
        <v>418</v>
      </c>
      <c r="D107" s="52">
        <f>HLOOKUP(D1,縣庫撥款收入明細表!H:DD,21,FALSE)</f>
        <v>42971000</v>
      </c>
    </row>
    <row r="108" spans="2:17" ht="16.5" customHeight="1"/>
    <row r="109" spans="2:17" ht="16.5" customHeight="1">
      <c r="B109" s="4" t="s">
        <v>951</v>
      </c>
      <c r="D109" s="52">
        <f>D91-D77</f>
        <v>42099000</v>
      </c>
      <c r="F109" s="52">
        <f>F91-F77</f>
        <v>12135000</v>
      </c>
      <c r="G109" s="52">
        <f t="shared" ref="G109:Q109" si="31">G91-G77</f>
        <v>2951000</v>
      </c>
      <c r="H109" s="52">
        <f t="shared" si="31"/>
        <v>2988000</v>
      </c>
      <c r="I109" s="52">
        <f t="shared" si="31"/>
        <v>3552000</v>
      </c>
      <c r="J109" s="52">
        <f t="shared" si="31"/>
        <v>2957000</v>
      </c>
      <c r="K109" s="52">
        <f t="shared" si="31"/>
        <v>2959000</v>
      </c>
      <c r="L109" s="52">
        <f t="shared" si="31"/>
        <v>3088000</v>
      </c>
      <c r="M109" s="52">
        <f t="shared" si="31"/>
        <v>2957000</v>
      </c>
      <c r="N109" s="52">
        <f t="shared" si="31"/>
        <v>5268000</v>
      </c>
      <c r="O109" s="52">
        <f t="shared" si="31"/>
        <v>2962000</v>
      </c>
      <c r="P109" s="52">
        <f t="shared" si="31"/>
        <v>145000</v>
      </c>
      <c r="Q109" s="52">
        <f t="shared" si="31"/>
        <v>137000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8" priority="1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113"/>
  <sheetViews>
    <sheetView topLeftCell="A73" workbookViewId="0">
      <selection activeCell="D72" sqref="D72:Q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614</v>
      </c>
      <c r="D1" s="246" t="str">
        <f>VLOOKUP(C1,學校編號!A:B,2,FALSE)</f>
        <v>614北埔國小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70313000</v>
      </c>
      <c r="E2" s="154"/>
      <c r="F2" s="154">
        <f t="shared" ref="F2:Q2" si="0">F49+F71+F77+F83</f>
        <v>20316000</v>
      </c>
      <c r="G2" s="154">
        <f t="shared" si="0"/>
        <v>4945000</v>
      </c>
      <c r="H2" s="154">
        <f t="shared" si="0"/>
        <v>5011000</v>
      </c>
      <c r="I2" s="154">
        <f t="shared" si="0"/>
        <v>5968000</v>
      </c>
      <c r="J2" s="154">
        <f t="shared" si="0"/>
        <v>4945000</v>
      </c>
      <c r="K2" s="154">
        <f t="shared" si="0"/>
        <v>4949000</v>
      </c>
      <c r="L2" s="154">
        <f t="shared" si="0"/>
        <v>5059000</v>
      </c>
      <c r="M2" s="154">
        <f t="shared" si="0"/>
        <v>4945000</v>
      </c>
      <c r="N2" s="154">
        <f t="shared" si="0"/>
        <v>9039000</v>
      </c>
      <c r="O2" s="154">
        <f t="shared" si="0"/>
        <v>4954000</v>
      </c>
      <c r="P2" s="154">
        <f t="shared" si="0"/>
        <v>137000</v>
      </c>
      <c r="Q2" s="154">
        <f t="shared" si="0"/>
        <v>45000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372000</v>
      </c>
      <c r="E3" s="154" t="s">
        <v>1060</v>
      </c>
      <c r="F3" s="154">
        <v>62000</v>
      </c>
      <c r="G3" s="154">
        <v>31000</v>
      </c>
      <c r="H3" s="154">
        <v>31000</v>
      </c>
      <c r="I3" s="154">
        <v>31000</v>
      </c>
      <c r="J3" s="154">
        <v>31000</v>
      </c>
      <c r="K3" s="154">
        <v>31000</v>
      </c>
      <c r="L3" s="154">
        <v>31000</v>
      </c>
      <c r="M3" s="154">
        <v>31000</v>
      </c>
      <c r="N3" s="154">
        <v>31000</v>
      </c>
      <c r="O3" s="154">
        <v>31000</v>
      </c>
      <c r="P3" s="154">
        <v>31000</v>
      </c>
      <c r="Q3" s="154">
        <v>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159000</v>
      </c>
      <c r="E4" s="154" t="s">
        <v>1060</v>
      </c>
      <c r="F4" s="154">
        <v>26500</v>
      </c>
      <c r="G4" s="154">
        <v>13250</v>
      </c>
      <c r="H4" s="154">
        <v>13250</v>
      </c>
      <c r="I4" s="154">
        <v>13250</v>
      </c>
      <c r="J4" s="154">
        <v>13250</v>
      </c>
      <c r="K4" s="154">
        <v>13250</v>
      </c>
      <c r="L4" s="154">
        <v>13250</v>
      </c>
      <c r="M4" s="154">
        <v>13250</v>
      </c>
      <c r="N4" s="154">
        <v>13250</v>
      </c>
      <c r="O4" s="154">
        <v>13250</v>
      </c>
      <c r="P4" s="154">
        <v>13250</v>
      </c>
      <c r="Q4" s="154">
        <v>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74000</v>
      </c>
      <c r="E7" s="154" t="s">
        <v>1060</v>
      </c>
      <c r="F7" s="154">
        <v>12330</v>
      </c>
      <c r="G7" s="154">
        <v>6167</v>
      </c>
      <c r="H7" s="154">
        <v>6167</v>
      </c>
      <c r="I7" s="154">
        <v>6167</v>
      </c>
      <c r="J7" s="154">
        <v>6167</v>
      </c>
      <c r="K7" s="154">
        <v>6167</v>
      </c>
      <c r="L7" s="154">
        <v>6167</v>
      </c>
      <c r="M7" s="154">
        <v>6167</v>
      </c>
      <c r="N7" s="154">
        <v>6167</v>
      </c>
      <c r="O7" s="154">
        <v>6167</v>
      </c>
      <c r="P7" s="154">
        <v>6167</v>
      </c>
      <c r="Q7" s="154">
        <v>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60000</v>
      </c>
      <c r="E8" s="154" t="s">
        <v>1060</v>
      </c>
      <c r="F8" s="154">
        <v>10000</v>
      </c>
      <c r="G8" s="154">
        <v>5000</v>
      </c>
      <c r="H8" s="154">
        <v>5000</v>
      </c>
      <c r="I8" s="154">
        <v>5000</v>
      </c>
      <c r="J8" s="154">
        <v>5000</v>
      </c>
      <c r="K8" s="154">
        <v>5000</v>
      </c>
      <c r="L8" s="154">
        <v>5000</v>
      </c>
      <c r="M8" s="154">
        <v>5000</v>
      </c>
      <c r="N8" s="154">
        <v>5000</v>
      </c>
      <c r="O8" s="154">
        <v>5000</v>
      </c>
      <c r="P8" s="154">
        <v>5000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1000</v>
      </c>
      <c r="G9" s="154">
        <v>500</v>
      </c>
      <c r="H9" s="154">
        <v>500</v>
      </c>
      <c r="I9" s="154">
        <v>500</v>
      </c>
      <c r="J9" s="154">
        <v>500</v>
      </c>
      <c r="K9" s="154">
        <v>500</v>
      </c>
      <c r="L9" s="154">
        <v>500</v>
      </c>
      <c r="M9" s="154">
        <v>500</v>
      </c>
      <c r="N9" s="154">
        <v>500</v>
      </c>
      <c r="O9" s="154">
        <v>500</v>
      </c>
      <c r="P9" s="154">
        <v>500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5667</v>
      </c>
      <c r="G13" s="154">
        <v>5667</v>
      </c>
      <c r="H13" s="154">
        <v>5667</v>
      </c>
      <c r="I13" s="154">
        <v>5667</v>
      </c>
      <c r="J13" s="154">
        <v>5667</v>
      </c>
      <c r="K13" s="154">
        <v>5667</v>
      </c>
      <c r="L13" s="154">
        <v>5667</v>
      </c>
      <c r="M13" s="154">
        <v>5667</v>
      </c>
      <c r="N13" s="154">
        <v>5667</v>
      </c>
      <c r="O13" s="154">
        <v>5667</v>
      </c>
      <c r="P13" s="154">
        <v>5667</v>
      </c>
      <c r="Q13" s="154">
        <v>5663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80000</v>
      </c>
      <c r="E14" s="154" t="s">
        <v>1060</v>
      </c>
      <c r="F14" s="154">
        <v>6667</v>
      </c>
      <c r="G14" s="154">
        <v>6667</v>
      </c>
      <c r="H14" s="154">
        <v>6667</v>
      </c>
      <c r="I14" s="154">
        <v>6667</v>
      </c>
      <c r="J14" s="154">
        <v>6667</v>
      </c>
      <c r="K14" s="154">
        <v>6667</v>
      </c>
      <c r="L14" s="154">
        <v>6667</v>
      </c>
      <c r="M14" s="154">
        <v>6667</v>
      </c>
      <c r="N14" s="154">
        <v>6667</v>
      </c>
      <c r="O14" s="154">
        <v>6667</v>
      </c>
      <c r="P14" s="154">
        <v>6667</v>
      </c>
      <c r="Q14" s="154">
        <v>6663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94000</v>
      </c>
      <c r="E15" s="154" t="s">
        <v>745</v>
      </c>
      <c r="F15" s="154">
        <v>47000</v>
      </c>
      <c r="G15" s="154"/>
      <c r="H15" s="154"/>
      <c r="I15" s="154"/>
      <c r="J15" s="154"/>
      <c r="K15" s="154"/>
      <c r="L15" s="154">
        <v>47000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61000</v>
      </c>
      <c r="E17" s="154" t="s">
        <v>1060</v>
      </c>
      <c r="F17" s="154">
        <v>5083</v>
      </c>
      <c r="G17" s="154">
        <v>5083</v>
      </c>
      <c r="H17" s="154">
        <v>5083</v>
      </c>
      <c r="I17" s="154">
        <v>5083</v>
      </c>
      <c r="J17" s="154">
        <v>5083</v>
      </c>
      <c r="K17" s="154">
        <v>5083</v>
      </c>
      <c r="L17" s="154">
        <v>5083</v>
      </c>
      <c r="M17" s="154">
        <v>5083</v>
      </c>
      <c r="N17" s="154">
        <v>5083</v>
      </c>
      <c r="O17" s="154">
        <v>5083</v>
      </c>
      <c r="P17" s="154">
        <v>5083</v>
      </c>
      <c r="Q17" s="154">
        <v>5087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135000</v>
      </c>
      <c r="E24" s="154" t="s">
        <v>745</v>
      </c>
      <c r="F24" s="154">
        <v>68000</v>
      </c>
      <c r="G24" s="154"/>
      <c r="H24" s="154"/>
      <c r="I24" s="154"/>
      <c r="J24" s="154"/>
      <c r="K24" s="154"/>
      <c r="L24" s="154">
        <v>67000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1205000</v>
      </c>
      <c r="E25" s="242"/>
      <c r="F25" s="242">
        <f>ROUND(SUM(F3:F24),-3)</f>
        <v>252000</v>
      </c>
      <c r="G25" s="242">
        <f t="shared" ref="G25:P25" si="2">ROUND(SUM(G3:G24),-3)</f>
        <v>81000</v>
      </c>
      <c r="H25" s="242">
        <f t="shared" si="2"/>
        <v>81000</v>
      </c>
      <c r="I25" s="242">
        <f t="shared" si="2"/>
        <v>81000</v>
      </c>
      <c r="J25" s="242">
        <f t="shared" si="2"/>
        <v>81000</v>
      </c>
      <c r="K25" s="242">
        <f t="shared" si="2"/>
        <v>81000</v>
      </c>
      <c r="L25" s="242">
        <f t="shared" si="2"/>
        <v>195000</v>
      </c>
      <c r="M25" s="242">
        <f t="shared" si="2"/>
        <v>81000</v>
      </c>
      <c r="N25" s="242">
        <f t="shared" si="2"/>
        <v>81000</v>
      </c>
      <c r="O25" s="242">
        <f t="shared" si="2"/>
        <v>81000</v>
      </c>
      <c r="P25" s="242">
        <f t="shared" si="2"/>
        <v>81000</v>
      </c>
      <c r="Q25" s="242">
        <f t="shared" ref="Q25" si="3">D25-SUM(F25:P25)</f>
        <v>29000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352000</v>
      </c>
      <c r="E28" s="154" t="s">
        <v>1060</v>
      </c>
      <c r="F28" s="154">
        <v>58670</v>
      </c>
      <c r="G28" s="154">
        <v>29333</v>
      </c>
      <c r="H28" s="154">
        <v>29333</v>
      </c>
      <c r="I28" s="154">
        <v>29333</v>
      </c>
      <c r="J28" s="154">
        <v>29333</v>
      </c>
      <c r="K28" s="154">
        <v>29333</v>
      </c>
      <c r="L28" s="154">
        <v>29333</v>
      </c>
      <c r="M28" s="154">
        <v>29333</v>
      </c>
      <c r="N28" s="154">
        <v>29333</v>
      </c>
      <c r="O28" s="154">
        <v>29333</v>
      </c>
      <c r="P28" s="154">
        <v>29333</v>
      </c>
      <c r="Q28" s="154">
        <v>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33000</v>
      </c>
      <c r="E30" s="154" t="s">
        <v>1060</v>
      </c>
      <c r="F30" s="154">
        <v>5500</v>
      </c>
      <c r="G30" s="154">
        <v>2750</v>
      </c>
      <c r="H30" s="154">
        <v>2750</v>
      </c>
      <c r="I30" s="154">
        <v>2750</v>
      </c>
      <c r="J30" s="154">
        <v>2750</v>
      </c>
      <c r="K30" s="154">
        <v>2750</v>
      </c>
      <c r="L30" s="154">
        <v>2750</v>
      </c>
      <c r="M30" s="154">
        <v>2750</v>
      </c>
      <c r="N30" s="154">
        <v>2750</v>
      </c>
      <c r="O30" s="154">
        <v>2750</v>
      </c>
      <c r="P30" s="154">
        <v>2750</v>
      </c>
      <c r="Q30" s="154">
        <v>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83000</v>
      </c>
      <c r="E31" s="154" t="s">
        <v>1060</v>
      </c>
      <c r="F31" s="154">
        <v>13830</v>
      </c>
      <c r="G31" s="154">
        <v>6917</v>
      </c>
      <c r="H31" s="154">
        <v>6917</v>
      </c>
      <c r="I31" s="154">
        <v>6917</v>
      </c>
      <c r="J31" s="154">
        <v>6917</v>
      </c>
      <c r="K31" s="154">
        <v>6917</v>
      </c>
      <c r="L31" s="154">
        <v>6917</v>
      </c>
      <c r="M31" s="154">
        <v>6917</v>
      </c>
      <c r="N31" s="154">
        <v>6917</v>
      </c>
      <c r="O31" s="154">
        <v>6917</v>
      </c>
      <c r="P31" s="154">
        <v>6917</v>
      </c>
      <c r="Q31" s="154">
        <v>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42000</v>
      </c>
      <c r="E32" s="154" t="s">
        <v>1060</v>
      </c>
      <c r="F32" s="154">
        <v>7000</v>
      </c>
      <c r="G32" s="154">
        <v>3500</v>
      </c>
      <c r="H32" s="154">
        <v>3500</v>
      </c>
      <c r="I32" s="154">
        <v>3500</v>
      </c>
      <c r="J32" s="154">
        <v>3500</v>
      </c>
      <c r="K32" s="154">
        <v>3500</v>
      </c>
      <c r="L32" s="154">
        <v>3500</v>
      </c>
      <c r="M32" s="154">
        <v>3500</v>
      </c>
      <c r="N32" s="154">
        <v>3500</v>
      </c>
      <c r="O32" s="154">
        <v>3500</v>
      </c>
      <c r="P32" s="154">
        <v>3500</v>
      </c>
      <c r="Q32" s="154">
        <v>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36000</v>
      </c>
      <c r="E33" s="154" t="s">
        <v>1060</v>
      </c>
      <c r="F33" s="154">
        <v>3000</v>
      </c>
      <c r="G33" s="154">
        <v>3000</v>
      </c>
      <c r="H33" s="154">
        <v>3000</v>
      </c>
      <c r="I33" s="154">
        <v>3000</v>
      </c>
      <c r="J33" s="154">
        <v>3000</v>
      </c>
      <c r="K33" s="154">
        <v>3000</v>
      </c>
      <c r="L33" s="154">
        <v>3000</v>
      </c>
      <c r="M33" s="154">
        <v>3000</v>
      </c>
      <c r="N33" s="154">
        <v>3000</v>
      </c>
      <c r="O33" s="154">
        <v>3000</v>
      </c>
      <c r="P33" s="154">
        <v>3000</v>
      </c>
      <c r="Q33" s="154">
        <v>3000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22000</v>
      </c>
      <c r="E34" s="154" t="s">
        <v>1060</v>
      </c>
      <c r="F34" s="154">
        <v>1833</v>
      </c>
      <c r="G34" s="154">
        <v>1833</v>
      </c>
      <c r="H34" s="154">
        <v>1833</v>
      </c>
      <c r="I34" s="154">
        <v>1833</v>
      </c>
      <c r="J34" s="154">
        <v>1833</v>
      </c>
      <c r="K34" s="154">
        <v>1833</v>
      </c>
      <c r="L34" s="154">
        <v>1833</v>
      </c>
      <c r="M34" s="154">
        <v>1833</v>
      </c>
      <c r="N34" s="154">
        <v>1833</v>
      </c>
      <c r="O34" s="154">
        <v>1833</v>
      </c>
      <c r="P34" s="154">
        <v>1833</v>
      </c>
      <c r="Q34" s="154">
        <v>1837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0</v>
      </c>
      <c r="E37" s="154" t="s">
        <v>745</v>
      </c>
      <c r="F37" s="154">
        <v>0</v>
      </c>
      <c r="G37" s="154"/>
      <c r="H37" s="154"/>
      <c r="I37" s="154"/>
      <c r="J37" s="154"/>
      <c r="K37" s="154"/>
      <c r="L37" s="154">
        <v>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568000</v>
      </c>
      <c r="E38" s="242"/>
      <c r="F38" s="242">
        <f t="shared" ref="F38:P38" si="5">ROUND(SUM(F26:F37),-3)</f>
        <v>90000</v>
      </c>
      <c r="G38" s="242">
        <f t="shared" si="5"/>
        <v>47000</v>
      </c>
      <c r="H38" s="242">
        <f t="shared" si="5"/>
        <v>47000</v>
      </c>
      <c r="I38" s="242">
        <f t="shared" si="5"/>
        <v>47000</v>
      </c>
      <c r="J38" s="242">
        <f t="shared" si="5"/>
        <v>47000</v>
      </c>
      <c r="K38" s="242">
        <f t="shared" si="5"/>
        <v>47000</v>
      </c>
      <c r="L38" s="242">
        <f t="shared" si="5"/>
        <v>47000</v>
      </c>
      <c r="M38" s="242">
        <f t="shared" si="5"/>
        <v>47000</v>
      </c>
      <c r="N38" s="242">
        <f t="shared" si="5"/>
        <v>47000</v>
      </c>
      <c r="O38" s="242">
        <f t="shared" si="5"/>
        <v>47000</v>
      </c>
      <c r="P38" s="242">
        <f t="shared" si="5"/>
        <v>47000</v>
      </c>
      <c r="Q38" s="242">
        <f>D38-SUM(F38:P38)</f>
        <v>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4000</v>
      </c>
      <c r="L48" s="242">
        <f t="shared" si="9"/>
        <v>0</v>
      </c>
      <c r="M48" s="242">
        <f t="shared" si="9"/>
        <v>0</v>
      </c>
      <c r="N48" s="242">
        <f t="shared" si="9"/>
        <v>4000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1785000</v>
      </c>
      <c r="E49" s="154"/>
      <c r="F49" s="250">
        <f t="shared" ref="F49:Q49" si="10">F25+F38+F46+F48</f>
        <v>346000</v>
      </c>
      <c r="G49" s="250">
        <f t="shared" si="10"/>
        <v>128000</v>
      </c>
      <c r="H49" s="250">
        <f t="shared" si="10"/>
        <v>128000</v>
      </c>
      <c r="I49" s="250">
        <f t="shared" si="10"/>
        <v>128000</v>
      </c>
      <c r="J49" s="250">
        <f t="shared" si="10"/>
        <v>128000</v>
      </c>
      <c r="K49" s="250">
        <f t="shared" si="10"/>
        <v>132000</v>
      </c>
      <c r="L49" s="250">
        <f t="shared" si="10"/>
        <v>242000</v>
      </c>
      <c r="M49" s="250">
        <f t="shared" si="10"/>
        <v>128000</v>
      </c>
      <c r="N49" s="250">
        <f t="shared" si="10"/>
        <v>132000</v>
      </c>
      <c r="O49" s="250">
        <f t="shared" si="10"/>
        <v>128000</v>
      </c>
      <c r="P49" s="250">
        <f t="shared" si="10"/>
        <v>128000</v>
      </c>
      <c r="Q49" s="250">
        <f t="shared" si="10"/>
        <v>37000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41464000</v>
      </c>
      <c r="E50" s="249" t="s">
        <v>1064</v>
      </c>
      <c r="F50" s="154">
        <v>10366000</v>
      </c>
      <c r="G50" s="154">
        <v>3455000</v>
      </c>
      <c r="H50" s="154">
        <v>3455000</v>
      </c>
      <c r="I50" s="154">
        <v>3455000</v>
      </c>
      <c r="J50" s="154">
        <v>3455000</v>
      </c>
      <c r="K50" s="154">
        <v>3455000</v>
      </c>
      <c r="L50" s="154">
        <v>3455000</v>
      </c>
      <c r="M50" s="154">
        <v>3455000</v>
      </c>
      <c r="N50" s="154">
        <v>3455000</v>
      </c>
      <c r="O50" s="154">
        <v>3458000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0</v>
      </c>
      <c r="E51" s="249" t="s">
        <v>1064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2413000</v>
      </c>
      <c r="E52" s="249" t="s">
        <v>1064</v>
      </c>
      <c r="F52" s="154">
        <v>603000</v>
      </c>
      <c r="G52" s="154">
        <v>201000</v>
      </c>
      <c r="H52" s="154">
        <v>201000</v>
      </c>
      <c r="I52" s="154">
        <v>201000</v>
      </c>
      <c r="J52" s="154">
        <v>201000</v>
      </c>
      <c r="K52" s="154">
        <v>201000</v>
      </c>
      <c r="L52" s="154">
        <v>201000</v>
      </c>
      <c r="M52" s="154">
        <v>201000</v>
      </c>
      <c r="N52" s="154">
        <v>201000</v>
      </c>
      <c r="O52" s="154">
        <v>202000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337000</v>
      </c>
      <c r="E53" s="249" t="s">
        <v>1064</v>
      </c>
      <c r="F53" s="154">
        <v>84000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107000</v>
      </c>
      <c r="E55" s="154" t="s">
        <v>1060</v>
      </c>
      <c r="F55" s="154">
        <v>8917</v>
      </c>
      <c r="G55" s="154">
        <v>8917</v>
      </c>
      <c r="H55" s="154">
        <v>8917</v>
      </c>
      <c r="I55" s="154">
        <v>8917</v>
      </c>
      <c r="J55" s="154">
        <v>8917</v>
      </c>
      <c r="K55" s="154">
        <v>8917</v>
      </c>
      <c r="L55" s="154">
        <v>8917</v>
      </c>
      <c r="M55" s="154">
        <v>8917</v>
      </c>
      <c r="N55" s="154">
        <v>8917</v>
      </c>
      <c r="O55" s="154">
        <v>8917</v>
      </c>
      <c r="P55" s="154">
        <v>8917</v>
      </c>
      <c r="Q55" s="154">
        <v>8913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5113000</v>
      </c>
      <c r="E62" s="154" t="s">
        <v>1065</v>
      </c>
      <c r="F62" s="154"/>
      <c r="G62" s="154"/>
      <c r="H62" s="154"/>
      <c r="I62" s="154">
        <v>1023000</v>
      </c>
      <c r="J62" s="154"/>
      <c r="K62" s="154"/>
      <c r="L62" s="154"/>
      <c r="M62" s="154"/>
      <c r="N62" s="154">
        <v>4090000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5031000</v>
      </c>
      <c r="E63" s="154" t="s">
        <v>1066</v>
      </c>
      <c r="F63" s="154">
        <v>5031000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3712000</v>
      </c>
      <c r="E64" s="249" t="s">
        <v>1064</v>
      </c>
      <c r="F64" s="154">
        <v>928000</v>
      </c>
      <c r="G64" s="154">
        <v>309000</v>
      </c>
      <c r="H64" s="154">
        <v>309000</v>
      </c>
      <c r="I64" s="154">
        <v>309000</v>
      </c>
      <c r="J64" s="154">
        <v>309000</v>
      </c>
      <c r="K64" s="154">
        <v>309000</v>
      </c>
      <c r="L64" s="154">
        <v>309000</v>
      </c>
      <c r="M64" s="154">
        <v>309000</v>
      </c>
      <c r="N64" s="154">
        <v>309000</v>
      </c>
      <c r="O64" s="154">
        <v>312000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1203000</v>
      </c>
      <c r="E65" s="249" t="s">
        <v>1064</v>
      </c>
      <c r="F65" s="154">
        <v>301000</v>
      </c>
      <c r="G65" s="154">
        <v>100000</v>
      </c>
      <c r="H65" s="154">
        <v>100000</v>
      </c>
      <c r="I65" s="154">
        <v>100000</v>
      </c>
      <c r="J65" s="154">
        <v>100000</v>
      </c>
      <c r="K65" s="154">
        <v>100000</v>
      </c>
      <c r="L65" s="154">
        <v>100000</v>
      </c>
      <c r="M65" s="154">
        <v>100000</v>
      </c>
      <c r="N65" s="154">
        <v>100000</v>
      </c>
      <c r="O65" s="154">
        <v>102000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2462000</v>
      </c>
      <c r="E66" s="249" t="s">
        <v>1064</v>
      </c>
      <c r="F66" s="154">
        <v>616000</v>
      </c>
      <c r="G66" s="154">
        <v>205000</v>
      </c>
      <c r="H66" s="154">
        <v>205000</v>
      </c>
      <c r="I66" s="154">
        <v>205000</v>
      </c>
      <c r="J66" s="154">
        <v>205000</v>
      </c>
      <c r="K66" s="154">
        <v>205000</v>
      </c>
      <c r="L66" s="154">
        <v>205000</v>
      </c>
      <c r="M66" s="154">
        <v>205000</v>
      </c>
      <c r="N66" s="154">
        <v>205000</v>
      </c>
      <c r="O66" s="154">
        <v>206000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66000</v>
      </c>
      <c r="E67" s="154" t="s">
        <v>1068</v>
      </c>
      <c r="F67" s="154"/>
      <c r="G67" s="154"/>
      <c r="H67" s="154">
        <v>66000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502000</v>
      </c>
      <c r="E68" s="154" t="s">
        <v>1066</v>
      </c>
      <c r="F68" s="154">
        <v>502000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62410000</v>
      </c>
      <c r="E71" s="242"/>
      <c r="F71" s="242">
        <f>ROUND(SUM(F50:F69),-3)</f>
        <v>18440000</v>
      </c>
      <c r="G71" s="242">
        <f t="shared" ref="G71:P71" si="11">ROUND(SUM(G50:G69),-3)</f>
        <v>4307000</v>
      </c>
      <c r="H71" s="242">
        <f t="shared" si="11"/>
        <v>4373000</v>
      </c>
      <c r="I71" s="242">
        <f t="shared" si="11"/>
        <v>5330000</v>
      </c>
      <c r="J71" s="242">
        <f t="shared" si="11"/>
        <v>4307000</v>
      </c>
      <c r="K71" s="242">
        <f t="shared" si="11"/>
        <v>4307000</v>
      </c>
      <c r="L71" s="242">
        <f t="shared" si="11"/>
        <v>4307000</v>
      </c>
      <c r="M71" s="242">
        <f t="shared" si="11"/>
        <v>4307000</v>
      </c>
      <c r="N71" s="242">
        <f t="shared" si="11"/>
        <v>8397000</v>
      </c>
      <c r="O71" s="242">
        <f t="shared" si="11"/>
        <v>4318000</v>
      </c>
      <c r="P71" s="242">
        <f t="shared" si="11"/>
        <v>9000</v>
      </c>
      <c r="Q71" s="242">
        <f>D71-SUM(F71:P71)</f>
        <v>8000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5202000</v>
      </c>
      <c r="E73" s="249" t="s">
        <v>1064</v>
      </c>
      <c r="F73" s="154">
        <v>1301000</v>
      </c>
      <c r="G73" s="154">
        <v>434000</v>
      </c>
      <c r="H73" s="154">
        <v>434000</v>
      </c>
      <c r="I73" s="154">
        <v>434000</v>
      </c>
      <c r="J73" s="154">
        <v>434000</v>
      </c>
      <c r="K73" s="154">
        <v>434000</v>
      </c>
      <c r="L73" s="154">
        <v>434000</v>
      </c>
      <c r="M73" s="154">
        <v>434000</v>
      </c>
      <c r="N73" s="154">
        <v>434000</v>
      </c>
      <c r="O73" s="154">
        <v>429000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916000</v>
      </c>
      <c r="E76" s="249" t="s">
        <v>1064</v>
      </c>
      <c r="F76" s="154">
        <v>229000</v>
      </c>
      <c r="G76" s="154">
        <v>76000</v>
      </c>
      <c r="H76" s="154">
        <v>76000</v>
      </c>
      <c r="I76" s="154">
        <v>76000</v>
      </c>
      <c r="J76" s="154">
        <v>76000</v>
      </c>
      <c r="K76" s="154">
        <v>76000</v>
      </c>
      <c r="L76" s="154">
        <v>76000</v>
      </c>
      <c r="M76" s="154">
        <v>76000</v>
      </c>
      <c r="N76" s="154">
        <v>76000</v>
      </c>
      <c r="O76" s="154">
        <v>79000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6118000</v>
      </c>
      <c r="E77" s="242"/>
      <c r="F77" s="242">
        <f>ROUND(SUM(F72:F76),-3)</f>
        <v>1530000</v>
      </c>
      <c r="G77" s="242">
        <f t="shared" ref="G77:N77" si="12">ROUND(SUM(G72:G76),-3)</f>
        <v>510000</v>
      </c>
      <c r="H77" s="242">
        <f t="shared" si="12"/>
        <v>510000</v>
      </c>
      <c r="I77" s="242">
        <f t="shared" si="12"/>
        <v>510000</v>
      </c>
      <c r="J77" s="242">
        <f t="shared" si="12"/>
        <v>510000</v>
      </c>
      <c r="K77" s="242">
        <f t="shared" si="12"/>
        <v>510000</v>
      </c>
      <c r="L77" s="242">
        <f t="shared" si="12"/>
        <v>510000</v>
      </c>
      <c r="M77" s="242">
        <f t="shared" si="12"/>
        <v>510000</v>
      </c>
      <c r="N77" s="242">
        <f t="shared" si="12"/>
        <v>510000</v>
      </c>
      <c r="O77" s="242">
        <f>D77-SUM(F77:N77)</f>
        <v>508000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68528000</v>
      </c>
      <c r="E78" s="242"/>
      <c r="F78" s="242">
        <f>F77+F71</f>
        <v>19970000</v>
      </c>
      <c r="G78" s="242">
        <f t="shared" ref="G78:R78" si="14">G77+G71</f>
        <v>4817000</v>
      </c>
      <c r="H78" s="242">
        <f t="shared" si="14"/>
        <v>4883000</v>
      </c>
      <c r="I78" s="242">
        <f t="shared" si="14"/>
        <v>5840000</v>
      </c>
      <c r="J78" s="242">
        <f t="shared" si="14"/>
        <v>4817000</v>
      </c>
      <c r="K78" s="242">
        <f t="shared" si="14"/>
        <v>4817000</v>
      </c>
      <c r="L78" s="242">
        <f t="shared" si="14"/>
        <v>4817000</v>
      </c>
      <c r="M78" s="242">
        <f t="shared" si="14"/>
        <v>4817000</v>
      </c>
      <c r="N78" s="242">
        <f t="shared" si="14"/>
        <v>8907000</v>
      </c>
      <c r="O78" s="242">
        <f t="shared" si="14"/>
        <v>4826000</v>
      </c>
      <c r="P78" s="242">
        <f t="shared" si="14"/>
        <v>9000</v>
      </c>
      <c r="Q78" s="242">
        <f t="shared" si="14"/>
        <v>8000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-98000</v>
      </c>
      <c r="E86" s="154"/>
      <c r="F86" s="154">
        <f>D86</f>
        <v>-98000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70215000</v>
      </c>
      <c r="E87" s="154"/>
      <c r="F87" s="154">
        <f>F88+F89+F90+F91</f>
        <v>20218000</v>
      </c>
      <c r="G87" s="154">
        <f t="shared" ref="G87:Q87" si="16">G88+G89+G90+G91</f>
        <v>4945000</v>
      </c>
      <c r="H87" s="154">
        <f t="shared" si="16"/>
        <v>5011000</v>
      </c>
      <c r="I87" s="154">
        <f t="shared" si="16"/>
        <v>5968000</v>
      </c>
      <c r="J87" s="154">
        <f t="shared" si="16"/>
        <v>4945000</v>
      </c>
      <c r="K87" s="154">
        <f t="shared" si="16"/>
        <v>4949000</v>
      </c>
      <c r="L87" s="154">
        <f t="shared" si="16"/>
        <v>5059000</v>
      </c>
      <c r="M87" s="154">
        <f t="shared" si="16"/>
        <v>4945000</v>
      </c>
      <c r="N87" s="154">
        <f t="shared" si="16"/>
        <v>9039000</v>
      </c>
      <c r="O87" s="154">
        <f t="shared" si="16"/>
        <v>4954000</v>
      </c>
      <c r="P87" s="154">
        <f t="shared" si="16"/>
        <v>137000</v>
      </c>
      <c r="Q87" s="154">
        <f t="shared" si="16"/>
        <v>45000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37000</v>
      </c>
      <c r="E88" s="242" t="s">
        <v>201</v>
      </c>
      <c r="F88" s="242">
        <f>ROUND($D88/2,-3)</f>
        <v>19000</v>
      </c>
      <c r="G88" s="242"/>
      <c r="H88" s="242"/>
      <c r="I88" s="242"/>
      <c r="J88" s="242"/>
      <c r="K88" s="242"/>
      <c r="L88" s="242">
        <f>D88-F88</f>
        <v>18000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70173000</v>
      </c>
      <c r="E91" s="242"/>
      <c r="F91" s="242">
        <f>F92+F93+F94+F95</f>
        <v>20199000</v>
      </c>
      <c r="G91" s="242">
        <f t="shared" ref="G91:Q91" si="18">G92+G93+G94+G95</f>
        <v>4945000</v>
      </c>
      <c r="H91" s="242">
        <f t="shared" si="18"/>
        <v>5011000</v>
      </c>
      <c r="I91" s="242">
        <f t="shared" si="18"/>
        <v>5968000</v>
      </c>
      <c r="J91" s="242">
        <f t="shared" si="18"/>
        <v>4945000</v>
      </c>
      <c r="K91" s="242">
        <f t="shared" si="18"/>
        <v>4949000</v>
      </c>
      <c r="L91" s="242">
        <f t="shared" si="18"/>
        <v>5039000</v>
      </c>
      <c r="M91" s="242">
        <f t="shared" si="18"/>
        <v>4945000</v>
      </c>
      <c r="N91" s="242">
        <f t="shared" si="18"/>
        <v>9039000</v>
      </c>
      <c r="O91" s="242">
        <f t="shared" si="18"/>
        <v>4954000</v>
      </c>
      <c r="P91" s="242">
        <f t="shared" si="18"/>
        <v>137000</v>
      </c>
      <c r="Q91" s="242">
        <f t="shared" si="18"/>
        <v>42000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3681000</v>
      </c>
      <c r="E92" s="252" t="s">
        <v>681</v>
      </c>
      <c r="F92" s="154">
        <f>ROUND($D92/12*4,-3)</f>
        <v>1227000</v>
      </c>
      <c r="G92" s="154"/>
      <c r="H92" s="154">
        <f>ROUND($D92/12*2,-3)</f>
        <v>614000</v>
      </c>
      <c r="I92" s="154"/>
      <c r="J92" s="154">
        <f>ROUND($D92/12*2,-3)</f>
        <v>614000</v>
      </c>
      <c r="K92" s="154"/>
      <c r="L92" s="154">
        <f>ROUND($D92/12*2,-3)</f>
        <v>614000</v>
      </c>
      <c r="M92" s="154"/>
      <c r="N92" s="154">
        <f>D92-SUM(F92:M92)</f>
        <v>612000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330000</v>
      </c>
      <c r="E93" s="243" t="s">
        <v>403</v>
      </c>
      <c r="F93" s="154">
        <f>ROUND($D93/12,-3)</f>
        <v>28000</v>
      </c>
      <c r="G93" s="154">
        <f t="shared" ref="G93:P93" si="19">ROUND($D93/12,-3)</f>
        <v>28000</v>
      </c>
      <c r="H93" s="154">
        <f t="shared" si="19"/>
        <v>28000</v>
      </c>
      <c r="I93" s="154">
        <f t="shared" si="19"/>
        <v>28000</v>
      </c>
      <c r="J93" s="154">
        <f t="shared" si="19"/>
        <v>28000</v>
      </c>
      <c r="K93" s="154">
        <f t="shared" si="19"/>
        <v>28000</v>
      </c>
      <c r="L93" s="154">
        <f t="shared" si="19"/>
        <v>28000</v>
      </c>
      <c r="M93" s="154">
        <f t="shared" si="19"/>
        <v>28000</v>
      </c>
      <c r="N93" s="154">
        <f t="shared" si="19"/>
        <v>28000</v>
      </c>
      <c r="O93" s="154">
        <f t="shared" si="19"/>
        <v>28000</v>
      </c>
      <c r="P93" s="154">
        <f t="shared" si="19"/>
        <v>28000</v>
      </c>
      <c r="Q93" s="154">
        <f>D93-SUM(F93:P93)</f>
        <v>22000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14000</v>
      </c>
      <c r="E94" s="244" t="s">
        <v>405</v>
      </c>
      <c r="F94" s="154"/>
      <c r="G94" s="154"/>
      <c r="H94" s="154">
        <f>ROUND($D94/2,-3)</f>
        <v>7000</v>
      </c>
      <c r="I94" s="154"/>
      <c r="J94" s="154"/>
      <c r="K94" s="154"/>
      <c r="L94" s="154"/>
      <c r="M94" s="154"/>
      <c r="N94" s="154"/>
      <c r="O94" s="154">
        <f>D94-H94</f>
        <v>7000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66148000</v>
      </c>
      <c r="E95" s="154"/>
      <c r="F95" s="154">
        <f>F2+F86-F88-F89-F90-F92-F93-F94</f>
        <v>18944000</v>
      </c>
      <c r="G95" s="154">
        <f t="shared" ref="G95:Q95" si="20">G2-G88-G89-G90-G92-G93-G94</f>
        <v>4917000</v>
      </c>
      <c r="H95" s="154">
        <f t="shared" si="20"/>
        <v>4362000</v>
      </c>
      <c r="I95" s="154">
        <f t="shared" si="20"/>
        <v>5940000</v>
      </c>
      <c r="J95" s="154">
        <f t="shared" si="20"/>
        <v>4303000</v>
      </c>
      <c r="K95" s="154">
        <f t="shared" si="20"/>
        <v>4921000</v>
      </c>
      <c r="L95" s="154">
        <f t="shared" si="20"/>
        <v>4397000</v>
      </c>
      <c r="M95" s="154">
        <f t="shared" si="20"/>
        <v>4917000</v>
      </c>
      <c r="N95" s="154">
        <f t="shared" si="20"/>
        <v>8399000</v>
      </c>
      <c r="O95" s="154">
        <f t="shared" si="20"/>
        <v>4919000</v>
      </c>
      <c r="P95" s="154">
        <f t="shared" si="20"/>
        <v>109000</v>
      </c>
      <c r="Q95" s="154">
        <f t="shared" si="20"/>
        <v>20000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2500000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381000</v>
      </c>
    </row>
    <row r="102" spans="2:17" ht="33">
      <c r="B102" s="197" t="s">
        <v>414</v>
      </c>
      <c r="D102" s="52">
        <f>HLOOKUP(D1,縣庫撥款收入明細表!H:DD,16,FALSE)</f>
        <v>310000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20000</v>
      </c>
    </row>
    <row r="107" spans="2:17" ht="33">
      <c r="B107" s="203" t="s">
        <v>418</v>
      </c>
      <c r="D107" s="52">
        <f>HLOOKUP(D1,縣庫撥款收入明細表!H:DD,21,FALSE)</f>
        <v>66148000</v>
      </c>
    </row>
    <row r="108" spans="2:17" ht="16.5" customHeight="1"/>
    <row r="109" spans="2:17" ht="16.5" customHeight="1">
      <c r="B109" s="4" t="s">
        <v>951</v>
      </c>
      <c r="D109" s="52">
        <f>D91-D77</f>
        <v>64055000</v>
      </c>
      <c r="F109" s="52">
        <f>F91-F77</f>
        <v>18669000</v>
      </c>
      <c r="G109" s="52">
        <f t="shared" ref="G109:Q109" si="21">G91-G77</f>
        <v>4435000</v>
      </c>
      <c r="H109" s="52">
        <f t="shared" si="21"/>
        <v>4501000</v>
      </c>
      <c r="I109" s="52">
        <f t="shared" si="21"/>
        <v>5458000</v>
      </c>
      <c r="J109" s="52">
        <f t="shared" si="21"/>
        <v>4435000</v>
      </c>
      <c r="K109" s="52">
        <f t="shared" si="21"/>
        <v>4439000</v>
      </c>
      <c r="L109" s="52">
        <f t="shared" si="21"/>
        <v>4529000</v>
      </c>
      <c r="M109" s="52">
        <f t="shared" si="21"/>
        <v>4435000</v>
      </c>
      <c r="N109" s="52">
        <f t="shared" si="21"/>
        <v>8529000</v>
      </c>
      <c r="O109" s="52">
        <f t="shared" si="21"/>
        <v>4446000</v>
      </c>
      <c r="P109" s="52">
        <f t="shared" si="21"/>
        <v>137000</v>
      </c>
      <c r="Q109" s="52">
        <f t="shared" si="21"/>
        <v>42000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7" priority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113"/>
  <sheetViews>
    <sheetView topLeftCell="A73" workbookViewId="0">
      <selection activeCell="L80" sqref="L8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615</v>
      </c>
      <c r="D1" s="246" t="str">
        <f>VLOOKUP(C1,學校編號!A:B,2,FALSE)</f>
        <v>615康樂國小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26599000</v>
      </c>
      <c r="E2" s="154"/>
      <c r="F2" s="154">
        <f t="shared" ref="F2:Q2" si="0">F49+F71+F77+F83</f>
        <v>7734000</v>
      </c>
      <c r="G2" s="154">
        <f t="shared" si="0"/>
        <v>1934000</v>
      </c>
      <c r="H2" s="154">
        <f t="shared" si="0"/>
        <v>1951000</v>
      </c>
      <c r="I2" s="154">
        <f t="shared" si="0"/>
        <v>2197000</v>
      </c>
      <c r="J2" s="154">
        <f t="shared" si="0"/>
        <v>1934000</v>
      </c>
      <c r="K2" s="154">
        <f t="shared" si="0"/>
        <v>1938000</v>
      </c>
      <c r="L2" s="154">
        <f t="shared" si="0"/>
        <v>1955000</v>
      </c>
      <c r="M2" s="154">
        <f t="shared" si="0"/>
        <v>1934000</v>
      </c>
      <c r="N2" s="154">
        <f t="shared" si="0"/>
        <v>2991000</v>
      </c>
      <c r="O2" s="154">
        <f t="shared" si="0"/>
        <v>1941000</v>
      </c>
      <c r="P2" s="154">
        <f t="shared" si="0"/>
        <v>69000</v>
      </c>
      <c r="Q2" s="154">
        <f t="shared" si="0"/>
        <v>21000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153000</v>
      </c>
      <c r="E3" s="154" t="s">
        <v>1060</v>
      </c>
      <c r="F3" s="154">
        <v>25500</v>
      </c>
      <c r="G3" s="154">
        <v>12750</v>
      </c>
      <c r="H3" s="154">
        <v>12750</v>
      </c>
      <c r="I3" s="154">
        <v>12750</v>
      </c>
      <c r="J3" s="154">
        <v>12750</v>
      </c>
      <c r="K3" s="154">
        <v>12750</v>
      </c>
      <c r="L3" s="154">
        <v>12750</v>
      </c>
      <c r="M3" s="154">
        <v>12750</v>
      </c>
      <c r="N3" s="154">
        <v>12750</v>
      </c>
      <c r="O3" s="154">
        <v>12750</v>
      </c>
      <c r="P3" s="154">
        <v>12750</v>
      </c>
      <c r="Q3" s="154">
        <v>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66000</v>
      </c>
      <c r="E4" s="154" t="s">
        <v>1060</v>
      </c>
      <c r="F4" s="154">
        <v>11000</v>
      </c>
      <c r="G4" s="154">
        <v>5500</v>
      </c>
      <c r="H4" s="154">
        <v>5500</v>
      </c>
      <c r="I4" s="154">
        <v>5500</v>
      </c>
      <c r="J4" s="154">
        <v>5500</v>
      </c>
      <c r="K4" s="154">
        <v>5500</v>
      </c>
      <c r="L4" s="154">
        <v>5500</v>
      </c>
      <c r="M4" s="154">
        <v>5500</v>
      </c>
      <c r="N4" s="154">
        <v>5500</v>
      </c>
      <c r="O4" s="154">
        <v>5500</v>
      </c>
      <c r="P4" s="154">
        <v>5500</v>
      </c>
      <c r="Q4" s="154">
        <v>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65000</v>
      </c>
      <c r="E7" s="154" t="s">
        <v>1060</v>
      </c>
      <c r="F7" s="154">
        <v>10830</v>
      </c>
      <c r="G7" s="154">
        <v>5417</v>
      </c>
      <c r="H7" s="154">
        <v>5417</v>
      </c>
      <c r="I7" s="154">
        <v>5417</v>
      </c>
      <c r="J7" s="154">
        <v>5417</v>
      </c>
      <c r="K7" s="154">
        <v>5417</v>
      </c>
      <c r="L7" s="154">
        <v>5417</v>
      </c>
      <c r="M7" s="154">
        <v>5417</v>
      </c>
      <c r="N7" s="154">
        <v>5417</v>
      </c>
      <c r="O7" s="154">
        <v>5417</v>
      </c>
      <c r="P7" s="154">
        <v>5417</v>
      </c>
      <c r="Q7" s="154">
        <v>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0</v>
      </c>
      <c r="E8" s="154" t="s">
        <v>1060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0</v>
      </c>
      <c r="E9" s="154" t="s">
        <v>1060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5667</v>
      </c>
      <c r="G13" s="154">
        <v>5667</v>
      </c>
      <c r="H13" s="154">
        <v>5667</v>
      </c>
      <c r="I13" s="154">
        <v>5667</v>
      </c>
      <c r="J13" s="154">
        <v>5667</v>
      </c>
      <c r="K13" s="154">
        <v>5667</v>
      </c>
      <c r="L13" s="154">
        <v>5667</v>
      </c>
      <c r="M13" s="154">
        <v>5667</v>
      </c>
      <c r="N13" s="154">
        <v>5667</v>
      </c>
      <c r="O13" s="154">
        <v>5667</v>
      </c>
      <c r="P13" s="154">
        <v>5667</v>
      </c>
      <c r="Q13" s="154">
        <v>5663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36000</v>
      </c>
      <c r="E15" s="154" t="s">
        <v>745</v>
      </c>
      <c r="F15" s="154">
        <v>18000</v>
      </c>
      <c r="G15" s="154"/>
      <c r="H15" s="154"/>
      <c r="I15" s="154"/>
      <c r="J15" s="154"/>
      <c r="K15" s="154"/>
      <c r="L15" s="154">
        <v>18000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44000</v>
      </c>
      <c r="E17" s="154" t="s">
        <v>1060</v>
      </c>
      <c r="F17" s="154">
        <v>3667</v>
      </c>
      <c r="G17" s="154">
        <v>3667</v>
      </c>
      <c r="H17" s="154">
        <v>3667</v>
      </c>
      <c r="I17" s="154">
        <v>3667</v>
      </c>
      <c r="J17" s="154">
        <v>3667</v>
      </c>
      <c r="K17" s="154">
        <v>3667</v>
      </c>
      <c r="L17" s="154">
        <v>3667</v>
      </c>
      <c r="M17" s="154">
        <v>3667</v>
      </c>
      <c r="N17" s="154">
        <v>3667</v>
      </c>
      <c r="O17" s="154">
        <v>3667</v>
      </c>
      <c r="P17" s="154">
        <v>3667</v>
      </c>
      <c r="Q17" s="154">
        <v>3663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0</v>
      </c>
      <c r="E24" s="154" t="s">
        <v>745</v>
      </c>
      <c r="F24" s="154">
        <v>0</v>
      </c>
      <c r="G24" s="154"/>
      <c r="H24" s="154"/>
      <c r="I24" s="154"/>
      <c r="J24" s="154"/>
      <c r="K24" s="154"/>
      <c r="L24" s="154"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528000</v>
      </c>
      <c r="E25" s="242"/>
      <c r="F25" s="242">
        <f>ROUND(SUM(F3:F24),-3)</f>
        <v>83000</v>
      </c>
      <c r="G25" s="242">
        <f t="shared" ref="G25:P25" si="2">ROUND(SUM(G3:G24),-3)</f>
        <v>41000</v>
      </c>
      <c r="H25" s="242">
        <f t="shared" si="2"/>
        <v>41000</v>
      </c>
      <c r="I25" s="242">
        <f t="shared" si="2"/>
        <v>41000</v>
      </c>
      <c r="J25" s="242">
        <f t="shared" si="2"/>
        <v>41000</v>
      </c>
      <c r="K25" s="242">
        <f t="shared" si="2"/>
        <v>41000</v>
      </c>
      <c r="L25" s="242">
        <f t="shared" si="2"/>
        <v>59000</v>
      </c>
      <c r="M25" s="242">
        <f t="shared" si="2"/>
        <v>41000</v>
      </c>
      <c r="N25" s="242">
        <f t="shared" si="2"/>
        <v>41000</v>
      </c>
      <c r="O25" s="242">
        <f t="shared" si="2"/>
        <v>41000</v>
      </c>
      <c r="P25" s="242">
        <f t="shared" si="2"/>
        <v>41000</v>
      </c>
      <c r="Q25" s="242">
        <f t="shared" ref="Q25" si="3">D25-SUM(F25:P25)</f>
        <v>17000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254000</v>
      </c>
      <c r="E28" s="154" t="s">
        <v>1060</v>
      </c>
      <c r="F28" s="154">
        <v>42170</v>
      </c>
      <c r="G28" s="154">
        <v>21167</v>
      </c>
      <c r="H28" s="154">
        <v>21167</v>
      </c>
      <c r="I28" s="154">
        <v>21167</v>
      </c>
      <c r="J28" s="154">
        <v>21167</v>
      </c>
      <c r="K28" s="154">
        <v>21167</v>
      </c>
      <c r="L28" s="154">
        <v>21167</v>
      </c>
      <c r="M28" s="154">
        <v>21167</v>
      </c>
      <c r="N28" s="154">
        <v>21167</v>
      </c>
      <c r="O28" s="154">
        <v>21167</v>
      </c>
      <c r="P28" s="154">
        <v>21167</v>
      </c>
      <c r="Q28" s="154">
        <v>160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19000</v>
      </c>
      <c r="E30" s="154" t="s">
        <v>1060</v>
      </c>
      <c r="F30" s="154">
        <v>1583</v>
      </c>
      <c r="G30" s="154">
        <v>1583</v>
      </c>
      <c r="H30" s="154">
        <v>1583</v>
      </c>
      <c r="I30" s="154">
        <v>1583</v>
      </c>
      <c r="J30" s="154">
        <v>1583</v>
      </c>
      <c r="K30" s="154">
        <v>1583</v>
      </c>
      <c r="L30" s="154">
        <v>1583</v>
      </c>
      <c r="M30" s="154">
        <v>1583</v>
      </c>
      <c r="N30" s="154">
        <v>1583</v>
      </c>
      <c r="O30" s="154">
        <v>1583</v>
      </c>
      <c r="P30" s="154">
        <v>1583</v>
      </c>
      <c r="Q30" s="154">
        <v>1587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17000</v>
      </c>
      <c r="E31" s="154" t="s">
        <v>1060</v>
      </c>
      <c r="F31" s="154">
        <v>2830</v>
      </c>
      <c r="G31" s="154">
        <v>1417</v>
      </c>
      <c r="H31" s="154">
        <v>1417</v>
      </c>
      <c r="I31" s="154">
        <v>1417</v>
      </c>
      <c r="J31" s="154">
        <v>1417</v>
      </c>
      <c r="K31" s="154">
        <v>1417</v>
      </c>
      <c r="L31" s="154">
        <v>1417</v>
      </c>
      <c r="M31" s="154">
        <v>1417</v>
      </c>
      <c r="N31" s="154">
        <v>1417</v>
      </c>
      <c r="O31" s="154">
        <v>1417</v>
      </c>
      <c r="P31" s="154">
        <v>1417</v>
      </c>
      <c r="Q31" s="154">
        <v>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9000</v>
      </c>
      <c r="E32" s="154" t="s">
        <v>1060</v>
      </c>
      <c r="F32" s="154">
        <v>750</v>
      </c>
      <c r="G32" s="154">
        <v>750</v>
      </c>
      <c r="H32" s="154">
        <v>750</v>
      </c>
      <c r="I32" s="154">
        <v>750</v>
      </c>
      <c r="J32" s="154">
        <v>750</v>
      </c>
      <c r="K32" s="154">
        <v>750</v>
      </c>
      <c r="L32" s="154">
        <v>750</v>
      </c>
      <c r="M32" s="154">
        <v>750</v>
      </c>
      <c r="N32" s="154">
        <v>750</v>
      </c>
      <c r="O32" s="154">
        <v>750</v>
      </c>
      <c r="P32" s="154">
        <v>750</v>
      </c>
      <c r="Q32" s="154">
        <v>750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6000</v>
      </c>
      <c r="E37" s="154" t="s">
        <v>745</v>
      </c>
      <c r="F37" s="154">
        <v>3000</v>
      </c>
      <c r="G37" s="154"/>
      <c r="H37" s="154"/>
      <c r="I37" s="154"/>
      <c r="J37" s="154"/>
      <c r="K37" s="154"/>
      <c r="L37" s="154">
        <v>3000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305000</v>
      </c>
      <c r="E38" s="242"/>
      <c r="F38" s="242">
        <f t="shared" ref="F38:P38" si="5">ROUND(SUM(F26:F37),-3)</f>
        <v>50000</v>
      </c>
      <c r="G38" s="242">
        <f t="shared" si="5"/>
        <v>25000</v>
      </c>
      <c r="H38" s="242">
        <f t="shared" si="5"/>
        <v>25000</v>
      </c>
      <c r="I38" s="242">
        <f t="shared" si="5"/>
        <v>25000</v>
      </c>
      <c r="J38" s="242">
        <f t="shared" si="5"/>
        <v>25000</v>
      </c>
      <c r="K38" s="242">
        <f t="shared" si="5"/>
        <v>25000</v>
      </c>
      <c r="L38" s="242">
        <f t="shared" si="5"/>
        <v>28000</v>
      </c>
      <c r="M38" s="242">
        <f t="shared" si="5"/>
        <v>25000</v>
      </c>
      <c r="N38" s="242">
        <f t="shared" si="5"/>
        <v>25000</v>
      </c>
      <c r="O38" s="242">
        <f t="shared" si="5"/>
        <v>25000</v>
      </c>
      <c r="P38" s="242">
        <f t="shared" si="5"/>
        <v>25000</v>
      </c>
      <c r="Q38" s="242">
        <f>D38-SUM(F38:P38)</f>
        <v>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4000</v>
      </c>
      <c r="L48" s="242">
        <f t="shared" si="9"/>
        <v>0</v>
      </c>
      <c r="M48" s="242">
        <f t="shared" si="9"/>
        <v>0</v>
      </c>
      <c r="N48" s="242">
        <f t="shared" si="9"/>
        <v>4000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845000</v>
      </c>
      <c r="E49" s="154"/>
      <c r="F49" s="250">
        <f t="shared" ref="F49:Q49" si="10">F25+F38+F46+F48</f>
        <v>137000</v>
      </c>
      <c r="G49" s="250">
        <f t="shared" si="10"/>
        <v>66000</v>
      </c>
      <c r="H49" s="250">
        <f t="shared" si="10"/>
        <v>66000</v>
      </c>
      <c r="I49" s="250">
        <f t="shared" si="10"/>
        <v>66000</v>
      </c>
      <c r="J49" s="250">
        <f t="shared" si="10"/>
        <v>66000</v>
      </c>
      <c r="K49" s="250">
        <f t="shared" si="10"/>
        <v>70000</v>
      </c>
      <c r="L49" s="250">
        <f t="shared" si="10"/>
        <v>87000</v>
      </c>
      <c r="M49" s="250">
        <f t="shared" si="10"/>
        <v>66000</v>
      </c>
      <c r="N49" s="250">
        <f t="shared" si="10"/>
        <v>70000</v>
      </c>
      <c r="O49" s="250">
        <f t="shared" si="10"/>
        <v>66000</v>
      </c>
      <c r="P49" s="250">
        <f t="shared" si="10"/>
        <v>66000</v>
      </c>
      <c r="Q49" s="250">
        <f t="shared" si="10"/>
        <v>19000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13563000</v>
      </c>
      <c r="E50" s="249" t="s">
        <v>1064</v>
      </c>
      <c r="F50" s="154">
        <v>3391000</v>
      </c>
      <c r="G50" s="154">
        <v>1130000</v>
      </c>
      <c r="H50" s="154">
        <v>1130000</v>
      </c>
      <c r="I50" s="154">
        <v>1130000</v>
      </c>
      <c r="J50" s="154">
        <v>1130000</v>
      </c>
      <c r="K50" s="154">
        <v>1130000</v>
      </c>
      <c r="L50" s="154">
        <v>1130000</v>
      </c>
      <c r="M50" s="154">
        <v>1130000</v>
      </c>
      <c r="N50" s="154">
        <v>1130000</v>
      </c>
      <c r="O50" s="154">
        <v>1132000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1191000</v>
      </c>
      <c r="E52" s="249" t="s">
        <v>1064</v>
      </c>
      <c r="F52" s="154">
        <v>298000</v>
      </c>
      <c r="G52" s="154">
        <v>99000</v>
      </c>
      <c r="H52" s="154">
        <v>99000</v>
      </c>
      <c r="I52" s="154">
        <v>99000</v>
      </c>
      <c r="J52" s="154">
        <v>99000</v>
      </c>
      <c r="K52" s="154">
        <v>99000</v>
      </c>
      <c r="L52" s="154">
        <v>99000</v>
      </c>
      <c r="M52" s="154">
        <v>99000</v>
      </c>
      <c r="N52" s="154">
        <v>99000</v>
      </c>
      <c r="O52" s="154">
        <v>101000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220000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21000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35000</v>
      </c>
      <c r="E55" s="154" t="s">
        <v>1060</v>
      </c>
      <c r="F55" s="154">
        <v>2917</v>
      </c>
      <c r="G55" s="154">
        <v>2917</v>
      </c>
      <c r="H55" s="154">
        <v>2917</v>
      </c>
      <c r="I55" s="154">
        <v>2917</v>
      </c>
      <c r="J55" s="154">
        <v>2917</v>
      </c>
      <c r="K55" s="154">
        <v>2917</v>
      </c>
      <c r="L55" s="154">
        <v>2917</v>
      </c>
      <c r="M55" s="154">
        <v>2917</v>
      </c>
      <c r="N55" s="154">
        <v>2917</v>
      </c>
      <c r="O55" s="154">
        <v>2917</v>
      </c>
      <c r="P55" s="154">
        <v>2917</v>
      </c>
      <c r="Q55" s="154">
        <v>2913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1316000</v>
      </c>
      <c r="E62" s="154" t="s">
        <v>1065</v>
      </c>
      <c r="F62" s="154"/>
      <c r="G62" s="154"/>
      <c r="H62" s="154"/>
      <c r="I62" s="154">
        <v>263000</v>
      </c>
      <c r="J62" s="154"/>
      <c r="K62" s="154"/>
      <c r="L62" s="154"/>
      <c r="M62" s="154"/>
      <c r="N62" s="154">
        <v>1053000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1729000</v>
      </c>
      <c r="E63" s="154" t="s">
        <v>1066</v>
      </c>
      <c r="F63" s="154">
        <v>1729000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1156000</v>
      </c>
      <c r="E64" s="249" t="s">
        <v>1064</v>
      </c>
      <c r="F64" s="154">
        <v>289000</v>
      </c>
      <c r="G64" s="154">
        <v>96000</v>
      </c>
      <c r="H64" s="154">
        <v>96000</v>
      </c>
      <c r="I64" s="154">
        <v>96000</v>
      </c>
      <c r="J64" s="154">
        <v>96000</v>
      </c>
      <c r="K64" s="154">
        <v>96000</v>
      </c>
      <c r="L64" s="154">
        <v>96000</v>
      </c>
      <c r="M64" s="154">
        <v>96000</v>
      </c>
      <c r="N64" s="154">
        <v>96000</v>
      </c>
      <c r="O64" s="154">
        <v>99000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337000</v>
      </c>
      <c r="E65" s="249" t="s">
        <v>1064</v>
      </c>
      <c r="F65" s="154">
        <v>84000</v>
      </c>
      <c r="G65" s="154">
        <v>28000</v>
      </c>
      <c r="H65" s="154">
        <v>28000</v>
      </c>
      <c r="I65" s="154">
        <v>28000</v>
      </c>
      <c r="J65" s="154">
        <v>28000</v>
      </c>
      <c r="K65" s="154">
        <v>28000</v>
      </c>
      <c r="L65" s="154">
        <v>28000</v>
      </c>
      <c r="M65" s="154">
        <v>28000</v>
      </c>
      <c r="N65" s="154">
        <v>28000</v>
      </c>
      <c r="O65" s="154">
        <v>29000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983000</v>
      </c>
      <c r="E66" s="249" t="s">
        <v>1064</v>
      </c>
      <c r="F66" s="154">
        <v>246000</v>
      </c>
      <c r="G66" s="154">
        <v>82000</v>
      </c>
      <c r="H66" s="154">
        <v>82000</v>
      </c>
      <c r="I66" s="154">
        <v>82000</v>
      </c>
      <c r="J66" s="154">
        <v>82000</v>
      </c>
      <c r="K66" s="154">
        <v>82000</v>
      </c>
      <c r="L66" s="154">
        <v>82000</v>
      </c>
      <c r="M66" s="154">
        <v>82000</v>
      </c>
      <c r="N66" s="154">
        <v>82000</v>
      </c>
      <c r="O66" s="154">
        <v>81000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17000</v>
      </c>
      <c r="E67" s="154" t="s">
        <v>1068</v>
      </c>
      <c r="F67" s="154"/>
      <c r="G67" s="154"/>
      <c r="H67" s="154"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249000</v>
      </c>
      <c r="E68" s="154" t="s">
        <v>1066</v>
      </c>
      <c r="F68" s="154">
        <v>249000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21186000</v>
      </c>
      <c r="E71" s="242"/>
      <c r="F71" s="242">
        <f>ROUND(SUM(F50:F69),-3)</f>
        <v>6442000</v>
      </c>
      <c r="G71" s="242">
        <f t="shared" ref="G71:P71" si="11">ROUND(SUM(G50:G69),-3)</f>
        <v>1489000</v>
      </c>
      <c r="H71" s="242">
        <f t="shared" si="11"/>
        <v>1506000</v>
      </c>
      <c r="I71" s="242">
        <f t="shared" si="11"/>
        <v>1752000</v>
      </c>
      <c r="J71" s="242">
        <f t="shared" si="11"/>
        <v>1489000</v>
      </c>
      <c r="K71" s="242">
        <f t="shared" si="11"/>
        <v>1489000</v>
      </c>
      <c r="L71" s="242">
        <f t="shared" si="11"/>
        <v>1489000</v>
      </c>
      <c r="M71" s="242">
        <f t="shared" si="11"/>
        <v>1489000</v>
      </c>
      <c r="N71" s="242">
        <f t="shared" si="11"/>
        <v>2542000</v>
      </c>
      <c r="O71" s="242">
        <f t="shared" si="11"/>
        <v>1494000</v>
      </c>
      <c r="P71" s="242">
        <f t="shared" si="11"/>
        <v>3000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3893000</v>
      </c>
      <c r="E73" s="249" t="s">
        <v>1064</v>
      </c>
      <c r="F73" s="154">
        <v>973000</v>
      </c>
      <c r="G73" s="154">
        <v>324000</v>
      </c>
      <c r="H73" s="154">
        <v>324000</v>
      </c>
      <c r="I73" s="154">
        <v>324000</v>
      </c>
      <c r="J73" s="154">
        <v>324000</v>
      </c>
      <c r="K73" s="154">
        <v>324000</v>
      </c>
      <c r="L73" s="154">
        <v>324000</v>
      </c>
      <c r="M73" s="154">
        <v>324000</v>
      </c>
      <c r="N73" s="154">
        <v>324000</v>
      </c>
      <c r="O73" s="154">
        <v>328000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212000</v>
      </c>
      <c r="E75" s="249" t="s">
        <v>1064</v>
      </c>
      <c r="F75" s="154">
        <v>53000</v>
      </c>
      <c r="G75" s="154">
        <v>18000</v>
      </c>
      <c r="H75" s="154">
        <v>18000</v>
      </c>
      <c r="I75" s="154">
        <v>18000</v>
      </c>
      <c r="J75" s="154">
        <v>18000</v>
      </c>
      <c r="K75" s="154">
        <v>18000</v>
      </c>
      <c r="L75" s="154">
        <v>18000</v>
      </c>
      <c r="M75" s="154">
        <v>18000</v>
      </c>
      <c r="N75" s="154">
        <v>18000</v>
      </c>
      <c r="O75" s="154">
        <v>15000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446000</v>
      </c>
      <c r="E76" s="249" t="s">
        <v>1064</v>
      </c>
      <c r="F76" s="154">
        <v>112000</v>
      </c>
      <c r="G76" s="154">
        <v>37000</v>
      </c>
      <c r="H76" s="154">
        <v>37000</v>
      </c>
      <c r="I76" s="154">
        <v>37000</v>
      </c>
      <c r="J76" s="154">
        <v>37000</v>
      </c>
      <c r="K76" s="154">
        <v>37000</v>
      </c>
      <c r="L76" s="154">
        <v>37000</v>
      </c>
      <c r="M76" s="154">
        <v>37000</v>
      </c>
      <c r="N76" s="154">
        <v>37000</v>
      </c>
      <c r="O76" s="154">
        <v>38000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4551000</v>
      </c>
      <c r="E77" s="242"/>
      <c r="F77" s="242">
        <f>ROUND(SUM(F72:F76),-3)</f>
        <v>1138000</v>
      </c>
      <c r="G77" s="242">
        <f t="shared" ref="G77:N77" si="12">ROUND(SUM(G72:G76),-3)</f>
        <v>379000</v>
      </c>
      <c r="H77" s="242">
        <f t="shared" si="12"/>
        <v>379000</v>
      </c>
      <c r="I77" s="242">
        <f t="shared" si="12"/>
        <v>379000</v>
      </c>
      <c r="J77" s="242">
        <f t="shared" si="12"/>
        <v>379000</v>
      </c>
      <c r="K77" s="242">
        <f t="shared" si="12"/>
        <v>379000</v>
      </c>
      <c r="L77" s="242">
        <f t="shared" si="12"/>
        <v>379000</v>
      </c>
      <c r="M77" s="242">
        <f t="shared" si="12"/>
        <v>379000</v>
      </c>
      <c r="N77" s="242">
        <f t="shared" si="12"/>
        <v>379000</v>
      </c>
      <c r="O77" s="242">
        <f>D77-SUM(F77:N77)</f>
        <v>381000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25737000</v>
      </c>
      <c r="E78" s="242"/>
      <c r="F78" s="242">
        <f>F77+F71</f>
        <v>7580000</v>
      </c>
      <c r="G78" s="242">
        <f t="shared" ref="G78:R78" si="14">G77+G71</f>
        <v>1868000</v>
      </c>
      <c r="H78" s="242">
        <f t="shared" si="14"/>
        <v>1885000</v>
      </c>
      <c r="I78" s="242">
        <f t="shared" si="14"/>
        <v>2131000</v>
      </c>
      <c r="J78" s="242">
        <f t="shared" si="14"/>
        <v>1868000</v>
      </c>
      <c r="K78" s="242">
        <f t="shared" si="14"/>
        <v>1868000</v>
      </c>
      <c r="L78" s="242">
        <f t="shared" si="14"/>
        <v>1868000</v>
      </c>
      <c r="M78" s="242">
        <f t="shared" si="14"/>
        <v>1868000</v>
      </c>
      <c r="N78" s="242">
        <f t="shared" si="14"/>
        <v>2921000</v>
      </c>
      <c r="O78" s="242">
        <f t="shared" si="14"/>
        <v>1875000</v>
      </c>
      <c r="P78" s="242">
        <f t="shared" si="14"/>
        <v>3000</v>
      </c>
      <c r="Q78" s="242">
        <f t="shared" si="14"/>
        <v>2000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17000</v>
      </c>
      <c r="E80" s="242" t="s">
        <v>745</v>
      </c>
      <c r="F80" s="242">
        <v>17000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17000</v>
      </c>
      <c r="E83" s="251"/>
      <c r="F83" s="251">
        <f>SUM(F79:F82)</f>
        <v>17000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-17000</v>
      </c>
      <c r="E86" s="154"/>
      <c r="F86" s="154">
        <f>D86</f>
        <v>-17000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26582000</v>
      </c>
      <c r="E87" s="154"/>
      <c r="F87" s="154">
        <f>F88+F89+F90+F91</f>
        <v>7717000</v>
      </c>
      <c r="G87" s="154">
        <f t="shared" ref="G87:Q87" si="16">G88+G89+G90+G91</f>
        <v>1934000</v>
      </c>
      <c r="H87" s="154">
        <f t="shared" si="16"/>
        <v>1951000</v>
      </c>
      <c r="I87" s="154">
        <f t="shared" si="16"/>
        <v>2197000</v>
      </c>
      <c r="J87" s="154">
        <f t="shared" si="16"/>
        <v>1934000</v>
      </c>
      <c r="K87" s="154">
        <f t="shared" si="16"/>
        <v>1938000</v>
      </c>
      <c r="L87" s="154">
        <f t="shared" si="16"/>
        <v>1955000</v>
      </c>
      <c r="M87" s="154">
        <f t="shared" si="16"/>
        <v>1934000</v>
      </c>
      <c r="N87" s="154">
        <f t="shared" si="16"/>
        <v>2991000</v>
      </c>
      <c r="O87" s="154">
        <f t="shared" si="16"/>
        <v>1941000</v>
      </c>
      <c r="P87" s="154">
        <f t="shared" si="16"/>
        <v>69000</v>
      </c>
      <c r="Q87" s="154">
        <f t="shared" si="16"/>
        <v>21000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26574000</v>
      </c>
      <c r="E91" s="242"/>
      <c r="F91" s="242">
        <f>F92+F93+F94+F95</f>
        <v>7714000</v>
      </c>
      <c r="G91" s="242">
        <f t="shared" ref="G91:Q91" si="18">G92+G93+G94+G95</f>
        <v>1934000</v>
      </c>
      <c r="H91" s="242">
        <f t="shared" si="18"/>
        <v>1951000</v>
      </c>
      <c r="I91" s="242">
        <f t="shared" si="18"/>
        <v>2197000</v>
      </c>
      <c r="J91" s="242">
        <f t="shared" si="18"/>
        <v>1934000</v>
      </c>
      <c r="K91" s="242">
        <f t="shared" si="18"/>
        <v>1938000</v>
      </c>
      <c r="L91" s="242">
        <f t="shared" si="18"/>
        <v>1951000</v>
      </c>
      <c r="M91" s="242">
        <f t="shared" si="18"/>
        <v>1934000</v>
      </c>
      <c r="N91" s="242">
        <f t="shared" si="18"/>
        <v>2991000</v>
      </c>
      <c r="O91" s="242">
        <f t="shared" si="18"/>
        <v>1941000</v>
      </c>
      <c r="P91" s="242">
        <f t="shared" si="18"/>
        <v>69000</v>
      </c>
      <c r="Q91" s="242">
        <f t="shared" si="18"/>
        <v>20000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1542000</v>
      </c>
      <c r="E92" s="252" t="s">
        <v>681</v>
      </c>
      <c r="F92" s="154">
        <f>ROUND($D92/12*4,-3)</f>
        <v>514000</v>
      </c>
      <c r="G92" s="154"/>
      <c r="H92" s="154">
        <f>ROUND($D92/12*2,-3)</f>
        <v>257000</v>
      </c>
      <c r="I92" s="154"/>
      <c r="J92" s="154">
        <f>ROUND($D92/12*2,-3)</f>
        <v>257000</v>
      </c>
      <c r="K92" s="154"/>
      <c r="L92" s="154">
        <f>ROUND($D92/12*2,-3)</f>
        <v>257000</v>
      </c>
      <c r="M92" s="154"/>
      <c r="N92" s="154">
        <f>D92-SUM(F92:M92)</f>
        <v>257000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19">ROUND($D93/12,-3)</f>
        <v>9000</v>
      </c>
      <c r="H93" s="154">
        <f t="shared" si="19"/>
        <v>9000</v>
      </c>
      <c r="I93" s="154">
        <f t="shared" si="19"/>
        <v>9000</v>
      </c>
      <c r="J93" s="154">
        <f t="shared" si="19"/>
        <v>9000</v>
      </c>
      <c r="K93" s="154">
        <f t="shared" si="19"/>
        <v>9000</v>
      </c>
      <c r="L93" s="154">
        <f t="shared" si="19"/>
        <v>9000</v>
      </c>
      <c r="M93" s="154">
        <f t="shared" si="19"/>
        <v>9000</v>
      </c>
      <c r="N93" s="154">
        <f t="shared" si="19"/>
        <v>9000</v>
      </c>
      <c r="O93" s="154">
        <f t="shared" si="19"/>
        <v>9000</v>
      </c>
      <c r="P93" s="154">
        <f t="shared" si="19"/>
        <v>9000</v>
      </c>
      <c r="Q93" s="154">
        <f>D93-SUM(F93:P93)</f>
        <v>4000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24929000</v>
      </c>
      <c r="E95" s="154"/>
      <c r="F95" s="154">
        <f>F2+F86-F88-F89-F90-F92-F93-F94</f>
        <v>7191000</v>
      </c>
      <c r="G95" s="154">
        <f t="shared" ref="G95:Q95" si="20">G2-G88-G89-G90-G92-G93-G94</f>
        <v>1925000</v>
      </c>
      <c r="H95" s="154">
        <f t="shared" si="20"/>
        <v>1685000</v>
      </c>
      <c r="I95" s="154">
        <f t="shared" si="20"/>
        <v>2188000</v>
      </c>
      <c r="J95" s="154">
        <f t="shared" si="20"/>
        <v>1668000</v>
      </c>
      <c r="K95" s="154">
        <f t="shared" si="20"/>
        <v>1929000</v>
      </c>
      <c r="L95" s="154">
        <f t="shared" si="20"/>
        <v>1685000</v>
      </c>
      <c r="M95" s="154">
        <f t="shared" si="20"/>
        <v>1925000</v>
      </c>
      <c r="N95" s="154">
        <f t="shared" si="20"/>
        <v>2725000</v>
      </c>
      <c r="O95" s="154">
        <f t="shared" si="20"/>
        <v>1932000</v>
      </c>
      <c r="P95" s="154">
        <f t="shared" si="20"/>
        <v>60000</v>
      </c>
      <c r="Q95" s="154">
        <f t="shared" si="20"/>
        <v>16000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24929000</v>
      </c>
    </row>
    <row r="108" spans="2:17" ht="16.5" customHeight="1"/>
    <row r="109" spans="2:17" ht="16.5" customHeight="1">
      <c r="B109" s="4" t="s">
        <v>951</v>
      </c>
      <c r="D109" s="52">
        <f>D91-D77</f>
        <v>22023000</v>
      </c>
      <c r="F109" s="52">
        <f>F91-F77</f>
        <v>6576000</v>
      </c>
      <c r="G109" s="52">
        <f t="shared" ref="G109:Q109" si="21">G91-G77</f>
        <v>1555000</v>
      </c>
      <c r="H109" s="52">
        <f t="shared" si="21"/>
        <v>1572000</v>
      </c>
      <c r="I109" s="52">
        <f t="shared" si="21"/>
        <v>1818000</v>
      </c>
      <c r="J109" s="52">
        <f t="shared" si="21"/>
        <v>1555000</v>
      </c>
      <c r="K109" s="52">
        <f t="shared" si="21"/>
        <v>1559000</v>
      </c>
      <c r="L109" s="52">
        <f t="shared" si="21"/>
        <v>1572000</v>
      </c>
      <c r="M109" s="52">
        <f t="shared" si="21"/>
        <v>1555000</v>
      </c>
      <c r="N109" s="52">
        <f t="shared" si="21"/>
        <v>2612000</v>
      </c>
      <c r="O109" s="52">
        <f t="shared" si="21"/>
        <v>1560000</v>
      </c>
      <c r="P109" s="52">
        <f t="shared" si="21"/>
        <v>69000</v>
      </c>
      <c r="Q109" s="52">
        <f t="shared" si="21"/>
        <v>20000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6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DA78"/>
  <sheetViews>
    <sheetView workbookViewId="0">
      <pane xSplit="4" ySplit="13" topLeftCell="E14" activePane="bottomRight" state="frozen"/>
      <selection activeCell="J24" sqref="J24:K24"/>
      <selection pane="topRight" activeCell="J24" sqref="J24:K24"/>
      <selection pane="bottomLeft" activeCell="J24" sqref="J24:K24"/>
      <selection pane="bottomRight" activeCell="F32" sqref="F32"/>
    </sheetView>
  </sheetViews>
  <sheetFormatPr defaultColWidth="9" defaultRowHeight="16.5"/>
  <cols>
    <col min="1" max="1" width="4.125" style="4" customWidth="1"/>
    <col min="2" max="2" width="27.5" style="9" customWidth="1"/>
    <col min="3" max="3" width="9.25" style="10" bestFit="1" customWidth="1"/>
    <col min="4" max="4" width="14" style="4" bestFit="1" customWidth="1"/>
    <col min="5" max="5" width="14.125" style="4" customWidth="1"/>
    <col min="6" max="6" width="16.125" style="4" customWidth="1"/>
    <col min="7" max="8" width="14.125" style="4" customWidth="1"/>
    <col min="9" max="9" width="16.25" style="4" customWidth="1"/>
    <col min="10" max="43" width="14.125" style="4" customWidth="1"/>
    <col min="44" max="44" width="16.375" style="4" customWidth="1"/>
    <col min="45" max="56" width="14.125" style="4" customWidth="1"/>
    <col min="57" max="105" width="14.125" style="4" bestFit="1" customWidth="1"/>
    <col min="106" max="16384" width="9" style="4"/>
  </cols>
  <sheetData>
    <row r="1" spans="1:105" s="1" customFormat="1">
      <c r="A1" s="304" t="s">
        <v>751</v>
      </c>
      <c r="B1" s="304"/>
      <c r="C1" s="3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</row>
    <row r="2" spans="1:105" hidden="1">
      <c r="A2" s="304" t="s">
        <v>0</v>
      </c>
      <c r="B2" s="304"/>
      <c r="C2" s="37"/>
      <c r="D2" s="2">
        <v>3</v>
      </c>
      <c r="E2" s="3"/>
      <c r="F2" s="3">
        <v>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>
        <v>1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>
        <v>1</v>
      </c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</row>
    <row r="3" spans="1:105" hidden="1">
      <c r="A3" s="304" t="s">
        <v>1</v>
      </c>
      <c r="B3" s="304"/>
      <c r="C3" s="37"/>
      <c r="D3" s="2">
        <v>113</v>
      </c>
      <c r="E3" s="3">
        <v>4</v>
      </c>
      <c r="F3" s="3">
        <v>7</v>
      </c>
      <c r="G3" s="3">
        <v>4</v>
      </c>
      <c r="H3" s="3">
        <v>3</v>
      </c>
      <c r="I3" s="3"/>
      <c r="J3" s="3">
        <v>1</v>
      </c>
      <c r="K3" s="3"/>
      <c r="L3" s="3">
        <v>2</v>
      </c>
      <c r="M3" s="3">
        <v>2</v>
      </c>
      <c r="N3" s="3">
        <v>1</v>
      </c>
      <c r="O3" s="3">
        <v>2</v>
      </c>
      <c r="P3" s="3">
        <v>1</v>
      </c>
      <c r="Q3" s="3">
        <v>2</v>
      </c>
      <c r="R3" s="3">
        <v>3</v>
      </c>
      <c r="S3" s="3">
        <v>1</v>
      </c>
      <c r="T3" s="3"/>
      <c r="U3" s="3">
        <v>2</v>
      </c>
      <c r="V3" s="3">
        <v>2</v>
      </c>
      <c r="W3" s="3">
        <v>3</v>
      </c>
      <c r="X3" s="3">
        <v>2</v>
      </c>
      <c r="Y3" s="3">
        <v>2</v>
      </c>
      <c r="Z3" s="3">
        <v>1</v>
      </c>
      <c r="AA3" s="3">
        <v>3</v>
      </c>
      <c r="AB3" s="3">
        <v>2</v>
      </c>
      <c r="AC3" s="3"/>
      <c r="AD3" s="3">
        <v>1</v>
      </c>
      <c r="AE3" s="3"/>
      <c r="AF3" s="3">
        <v>1</v>
      </c>
      <c r="AG3" s="3">
        <v>1</v>
      </c>
      <c r="AH3" s="3"/>
      <c r="AI3" s="3">
        <v>1</v>
      </c>
      <c r="AJ3" s="3"/>
      <c r="AK3" s="3">
        <v>1</v>
      </c>
      <c r="AL3" s="3">
        <v>1</v>
      </c>
      <c r="AM3" s="3">
        <v>1</v>
      </c>
      <c r="AN3" s="3">
        <v>1</v>
      </c>
      <c r="AO3" s="3"/>
      <c r="AP3" s="3"/>
      <c r="AQ3" s="3">
        <v>2</v>
      </c>
      <c r="AR3" s="3">
        <v>1</v>
      </c>
      <c r="AS3" s="3">
        <v>2</v>
      </c>
      <c r="AT3" s="3">
        <v>2</v>
      </c>
      <c r="AU3" s="3">
        <v>1</v>
      </c>
      <c r="AV3" s="3"/>
      <c r="AW3" s="3"/>
      <c r="AX3" s="3">
        <v>1</v>
      </c>
      <c r="AY3" s="3">
        <v>1</v>
      </c>
      <c r="AZ3" s="3">
        <v>1</v>
      </c>
      <c r="BA3" s="3">
        <v>1</v>
      </c>
      <c r="BB3" s="3"/>
      <c r="BC3" s="3">
        <v>1</v>
      </c>
      <c r="BD3" s="3">
        <v>1</v>
      </c>
      <c r="BE3" s="3">
        <v>3</v>
      </c>
      <c r="BF3" s="3">
        <v>1</v>
      </c>
      <c r="BG3" s="3">
        <v>1</v>
      </c>
      <c r="BH3" s="3"/>
      <c r="BI3" s="3">
        <v>1</v>
      </c>
      <c r="BJ3" s="3">
        <v>1</v>
      </c>
      <c r="BK3" s="3"/>
      <c r="BL3" s="3">
        <v>3</v>
      </c>
      <c r="BM3" s="3">
        <v>1</v>
      </c>
      <c r="BN3" s="3">
        <v>1</v>
      </c>
      <c r="BO3" s="3">
        <v>1</v>
      </c>
      <c r="BP3" s="3">
        <v>1</v>
      </c>
      <c r="BQ3" s="3">
        <v>1</v>
      </c>
      <c r="BR3" s="3"/>
      <c r="BS3" s="3">
        <v>1</v>
      </c>
      <c r="BT3" s="3">
        <v>1</v>
      </c>
      <c r="BU3" s="3">
        <v>1</v>
      </c>
      <c r="BV3" s="3">
        <v>1</v>
      </c>
      <c r="BW3" s="3">
        <v>1</v>
      </c>
      <c r="BX3" s="3"/>
      <c r="BY3" s="3">
        <v>2</v>
      </c>
      <c r="BZ3" s="3">
        <v>1</v>
      </c>
      <c r="CA3" s="3">
        <v>1</v>
      </c>
      <c r="CB3" s="3"/>
      <c r="CC3" s="3">
        <v>1</v>
      </c>
      <c r="CD3" s="3">
        <v>1</v>
      </c>
      <c r="CE3" s="3">
        <v>1</v>
      </c>
      <c r="CF3" s="3">
        <v>1</v>
      </c>
      <c r="CG3" s="3"/>
      <c r="CH3" s="3">
        <v>1</v>
      </c>
      <c r="CI3" s="3"/>
      <c r="CJ3" s="3"/>
      <c r="CK3" s="3">
        <v>1</v>
      </c>
      <c r="CL3" s="3">
        <v>1</v>
      </c>
      <c r="CM3" s="3"/>
      <c r="CN3" s="3">
        <v>1</v>
      </c>
      <c r="CO3" s="3">
        <v>1</v>
      </c>
      <c r="CP3" s="3">
        <v>1</v>
      </c>
      <c r="CQ3" s="3"/>
      <c r="CR3" s="3">
        <v>1</v>
      </c>
      <c r="CS3" s="3">
        <v>1</v>
      </c>
      <c r="CT3" s="3">
        <v>1</v>
      </c>
      <c r="CU3" s="3">
        <v>1</v>
      </c>
      <c r="CV3" s="3"/>
      <c r="CW3" s="3"/>
      <c r="CX3" s="3"/>
      <c r="CY3" s="3"/>
      <c r="CZ3" s="3">
        <v>3</v>
      </c>
      <c r="DA3" s="3"/>
    </row>
    <row r="4" spans="1:105" hidden="1">
      <c r="A4" s="304" t="s">
        <v>2</v>
      </c>
      <c r="B4" s="304"/>
      <c r="C4" s="37"/>
      <c r="D4" s="2">
        <v>1062</v>
      </c>
      <c r="E4" s="2">
        <v>16</v>
      </c>
      <c r="F4" s="2">
        <v>65</v>
      </c>
      <c r="G4" s="2">
        <v>26</v>
      </c>
      <c r="H4" s="2">
        <v>20</v>
      </c>
      <c r="I4" s="2">
        <v>39</v>
      </c>
      <c r="J4" s="2">
        <v>7</v>
      </c>
      <c r="K4" s="2">
        <v>6</v>
      </c>
      <c r="L4" s="2">
        <v>16</v>
      </c>
      <c r="M4" s="2">
        <v>21</v>
      </c>
      <c r="N4" s="2">
        <v>7</v>
      </c>
      <c r="O4" s="2">
        <v>27</v>
      </c>
      <c r="P4" s="2">
        <v>7</v>
      </c>
      <c r="Q4" s="2">
        <v>18</v>
      </c>
      <c r="R4" s="2">
        <v>24</v>
      </c>
      <c r="S4" s="2">
        <v>8</v>
      </c>
      <c r="T4" s="2">
        <v>6</v>
      </c>
      <c r="U4" s="2">
        <v>15</v>
      </c>
      <c r="V4" s="2">
        <v>45</v>
      </c>
      <c r="W4" s="2">
        <v>35</v>
      </c>
      <c r="X4" s="2">
        <v>8</v>
      </c>
      <c r="Y4" s="2">
        <v>15</v>
      </c>
      <c r="Z4" s="2">
        <v>7</v>
      </c>
      <c r="AA4" s="2">
        <v>16</v>
      </c>
      <c r="AB4" s="2">
        <v>19</v>
      </c>
      <c r="AC4" s="2">
        <v>6</v>
      </c>
      <c r="AD4" s="2">
        <v>10</v>
      </c>
      <c r="AE4" s="2">
        <v>6</v>
      </c>
      <c r="AF4" s="2">
        <v>7</v>
      </c>
      <c r="AG4" s="2">
        <v>8</v>
      </c>
      <c r="AH4" s="2">
        <v>6</v>
      </c>
      <c r="AI4" s="2">
        <v>7</v>
      </c>
      <c r="AJ4" s="2">
        <v>5</v>
      </c>
      <c r="AK4" s="2">
        <v>13</v>
      </c>
      <c r="AL4" s="2">
        <v>7</v>
      </c>
      <c r="AM4" s="2">
        <v>7</v>
      </c>
      <c r="AN4" s="2">
        <v>7</v>
      </c>
      <c r="AO4" s="2">
        <v>6</v>
      </c>
      <c r="AP4" s="2">
        <v>6</v>
      </c>
      <c r="AQ4" s="2">
        <v>10</v>
      </c>
      <c r="AR4" s="2">
        <v>7</v>
      </c>
      <c r="AS4" s="2">
        <v>8</v>
      </c>
      <c r="AT4" s="2">
        <v>17</v>
      </c>
      <c r="AU4" s="2">
        <v>7</v>
      </c>
      <c r="AV4" s="2">
        <v>6</v>
      </c>
      <c r="AW4" s="2">
        <v>5</v>
      </c>
      <c r="AX4" s="2">
        <v>7</v>
      </c>
      <c r="AY4" s="2">
        <v>7</v>
      </c>
      <c r="AZ4" s="2">
        <v>7</v>
      </c>
      <c r="BA4" s="2">
        <v>8</v>
      </c>
      <c r="BB4" s="2">
        <v>5</v>
      </c>
      <c r="BC4" s="2">
        <v>7</v>
      </c>
      <c r="BD4" s="2">
        <v>7</v>
      </c>
      <c r="BE4" s="2">
        <v>23</v>
      </c>
      <c r="BF4" s="2">
        <v>7</v>
      </c>
      <c r="BG4" s="2">
        <v>7</v>
      </c>
      <c r="BH4" s="2">
        <v>6</v>
      </c>
      <c r="BI4" s="2">
        <v>7</v>
      </c>
      <c r="BJ4" s="2">
        <v>7</v>
      </c>
      <c r="BK4" s="2">
        <v>6</v>
      </c>
      <c r="BL4" s="2">
        <v>17</v>
      </c>
      <c r="BM4" s="2">
        <v>7</v>
      </c>
      <c r="BN4" s="2">
        <v>7</v>
      </c>
      <c r="BO4" s="2">
        <v>7</v>
      </c>
      <c r="BP4" s="2">
        <v>7</v>
      </c>
      <c r="BQ4" s="2">
        <v>9</v>
      </c>
      <c r="BR4" s="2">
        <v>6</v>
      </c>
      <c r="BS4" s="2">
        <v>7</v>
      </c>
      <c r="BT4" s="2">
        <v>7</v>
      </c>
      <c r="BU4" s="2">
        <v>7</v>
      </c>
      <c r="BV4" s="2">
        <v>7</v>
      </c>
      <c r="BW4" s="2">
        <v>7</v>
      </c>
      <c r="BX4" s="2">
        <v>6</v>
      </c>
      <c r="BY4" s="2">
        <v>9</v>
      </c>
      <c r="BZ4" s="2">
        <v>7</v>
      </c>
      <c r="CA4" s="2">
        <v>8</v>
      </c>
      <c r="CB4" s="2">
        <v>6</v>
      </c>
      <c r="CC4" s="2">
        <v>7</v>
      </c>
      <c r="CD4" s="2">
        <v>7</v>
      </c>
      <c r="CE4" s="2">
        <v>7</v>
      </c>
      <c r="CF4" s="2">
        <v>7</v>
      </c>
      <c r="CG4" s="2">
        <v>7</v>
      </c>
      <c r="CH4" s="2">
        <v>7</v>
      </c>
      <c r="CI4" s="2">
        <v>6</v>
      </c>
      <c r="CJ4" s="2">
        <v>9</v>
      </c>
      <c r="CK4" s="2">
        <v>7</v>
      </c>
      <c r="CL4" s="2">
        <v>7</v>
      </c>
      <c r="CM4" s="2">
        <v>6</v>
      </c>
      <c r="CN4" s="2">
        <v>7</v>
      </c>
      <c r="CO4" s="2">
        <v>7</v>
      </c>
      <c r="CP4" s="2">
        <v>7</v>
      </c>
      <c r="CQ4" s="2">
        <v>6</v>
      </c>
      <c r="CR4" s="2">
        <v>7</v>
      </c>
      <c r="CS4" s="2">
        <v>7</v>
      </c>
      <c r="CT4" s="2">
        <v>7</v>
      </c>
      <c r="CU4" s="2">
        <v>7</v>
      </c>
      <c r="CV4" s="2">
        <v>6</v>
      </c>
      <c r="CW4" s="2">
        <v>6</v>
      </c>
      <c r="CX4" s="2">
        <v>6</v>
      </c>
      <c r="CY4" s="2">
        <v>6</v>
      </c>
      <c r="CZ4" s="2">
        <v>24</v>
      </c>
      <c r="DA4" s="2">
        <v>6</v>
      </c>
    </row>
    <row r="5" spans="1:105" hidden="1">
      <c r="A5" s="304" t="s">
        <v>3</v>
      </c>
      <c r="B5" s="304"/>
      <c r="C5" s="37"/>
      <c r="D5" s="2">
        <v>2216</v>
      </c>
      <c r="E5" s="2">
        <v>27</v>
      </c>
      <c r="F5" s="2">
        <v>120</v>
      </c>
      <c r="G5" s="2">
        <v>46</v>
      </c>
      <c r="H5" s="2">
        <v>37</v>
      </c>
      <c r="I5" s="2">
        <v>75</v>
      </c>
      <c r="J5" s="2">
        <v>14</v>
      </c>
      <c r="K5" s="2">
        <v>14</v>
      </c>
      <c r="L5" s="2">
        <v>34</v>
      </c>
      <c r="M5" s="2">
        <v>43</v>
      </c>
      <c r="N5" s="2">
        <v>14</v>
      </c>
      <c r="O5" s="2">
        <v>52</v>
      </c>
      <c r="P5" s="2">
        <v>14</v>
      </c>
      <c r="Q5" s="2">
        <v>33</v>
      </c>
      <c r="R5" s="2">
        <v>47</v>
      </c>
      <c r="S5" s="2">
        <v>17</v>
      </c>
      <c r="T5" s="2">
        <v>14</v>
      </c>
      <c r="U5" s="2">
        <v>28</v>
      </c>
      <c r="V5" s="2">
        <v>87</v>
      </c>
      <c r="W5" s="2">
        <v>65</v>
      </c>
      <c r="X5" s="2">
        <v>14</v>
      </c>
      <c r="Y5" s="2">
        <v>32</v>
      </c>
      <c r="Z5" s="2">
        <v>15</v>
      </c>
      <c r="AA5" s="2">
        <v>29</v>
      </c>
      <c r="AB5" s="2">
        <v>37</v>
      </c>
      <c r="AC5" s="2">
        <v>15</v>
      </c>
      <c r="AD5" s="2">
        <v>20</v>
      </c>
      <c r="AE5" s="2">
        <v>15</v>
      </c>
      <c r="AF5" s="2">
        <v>16</v>
      </c>
      <c r="AG5" s="2">
        <v>15</v>
      </c>
      <c r="AH5" s="2">
        <v>13</v>
      </c>
      <c r="AI5" s="2">
        <v>14</v>
      </c>
      <c r="AJ5" s="2">
        <v>12</v>
      </c>
      <c r="AK5" s="2">
        <v>27</v>
      </c>
      <c r="AL5" s="2">
        <v>16</v>
      </c>
      <c r="AM5" s="2">
        <v>16</v>
      </c>
      <c r="AN5" s="2">
        <v>16</v>
      </c>
      <c r="AO5" s="2">
        <v>13</v>
      </c>
      <c r="AP5" s="2">
        <v>15</v>
      </c>
      <c r="AQ5" s="2">
        <v>21</v>
      </c>
      <c r="AR5" s="2">
        <v>17</v>
      </c>
      <c r="AS5" s="2">
        <v>17</v>
      </c>
      <c r="AT5" s="2">
        <v>35</v>
      </c>
      <c r="AU5" s="2">
        <v>16</v>
      </c>
      <c r="AV5" s="2">
        <v>14</v>
      </c>
      <c r="AW5" s="2">
        <v>12</v>
      </c>
      <c r="AX5" s="2">
        <v>14</v>
      </c>
      <c r="AY5" s="2">
        <v>16</v>
      </c>
      <c r="AZ5" s="2">
        <v>16</v>
      </c>
      <c r="BA5" s="2">
        <v>17</v>
      </c>
      <c r="BB5" s="2">
        <v>12</v>
      </c>
      <c r="BC5" s="2">
        <v>14</v>
      </c>
      <c r="BD5" s="2">
        <v>14</v>
      </c>
      <c r="BE5" s="2">
        <v>48</v>
      </c>
      <c r="BF5" s="2">
        <v>17</v>
      </c>
      <c r="BG5" s="2">
        <v>17</v>
      </c>
      <c r="BH5" s="2">
        <v>13</v>
      </c>
      <c r="BI5" s="2">
        <v>16</v>
      </c>
      <c r="BJ5" s="2">
        <v>16</v>
      </c>
      <c r="BK5" s="2">
        <v>13</v>
      </c>
      <c r="BL5" s="2">
        <v>34</v>
      </c>
      <c r="BM5" s="2">
        <v>14</v>
      </c>
      <c r="BN5" s="2">
        <v>16</v>
      </c>
      <c r="BO5" s="2">
        <v>16</v>
      </c>
      <c r="BP5" s="2">
        <v>14</v>
      </c>
      <c r="BQ5" s="2">
        <v>20</v>
      </c>
      <c r="BR5" s="2">
        <v>13</v>
      </c>
      <c r="BS5" s="2">
        <v>14</v>
      </c>
      <c r="BT5" s="2">
        <v>14</v>
      </c>
      <c r="BU5" s="2">
        <v>16</v>
      </c>
      <c r="BV5" s="2">
        <v>16</v>
      </c>
      <c r="BW5" s="2">
        <v>15</v>
      </c>
      <c r="BX5" s="2">
        <v>13</v>
      </c>
      <c r="BY5" s="2">
        <v>19</v>
      </c>
      <c r="BZ5" s="2">
        <v>16</v>
      </c>
      <c r="CA5" s="2">
        <v>18</v>
      </c>
      <c r="CB5" s="2">
        <v>13</v>
      </c>
      <c r="CC5" s="2">
        <v>16</v>
      </c>
      <c r="CD5" s="2">
        <v>15</v>
      </c>
      <c r="CE5" s="2">
        <v>16</v>
      </c>
      <c r="CF5" s="2">
        <v>18</v>
      </c>
      <c r="CG5" s="2">
        <v>15</v>
      </c>
      <c r="CH5" s="2">
        <v>16</v>
      </c>
      <c r="CI5" s="2">
        <v>15</v>
      </c>
      <c r="CJ5" s="2">
        <v>21</v>
      </c>
      <c r="CK5" s="2">
        <v>16</v>
      </c>
      <c r="CL5" s="2">
        <v>17</v>
      </c>
      <c r="CM5" s="2">
        <v>15</v>
      </c>
      <c r="CN5" s="2">
        <v>16</v>
      </c>
      <c r="CO5" s="2">
        <v>17</v>
      </c>
      <c r="CP5" s="2">
        <v>16</v>
      </c>
      <c r="CQ5" s="2">
        <v>15</v>
      </c>
      <c r="CR5" s="2">
        <v>16</v>
      </c>
      <c r="CS5" s="2">
        <v>14</v>
      </c>
      <c r="CT5" s="2">
        <v>16</v>
      </c>
      <c r="CU5" s="2">
        <v>16</v>
      </c>
      <c r="CV5" s="2">
        <v>15</v>
      </c>
      <c r="CW5" s="2">
        <v>13</v>
      </c>
      <c r="CX5" s="2">
        <v>15</v>
      </c>
      <c r="CY5" s="2">
        <v>15</v>
      </c>
      <c r="CZ5" s="2">
        <v>48</v>
      </c>
      <c r="DA5" s="2">
        <v>17</v>
      </c>
    </row>
    <row r="6" spans="1:105" hidden="1">
      <c r="A6" s="304" t="s">
        <v>4</v>
      </c>
      <c r="B6" s="304"/>
      <c r="C6" s="37"/>
      <c r="D6" s="2">
        <v>171</v>
      </c>
      <c r="E6" s="2">
        <v>5</v>
      </c>
      <c r="F6" s="2">
        <v>8</v>
      </c>
      <c r="G6" s="2">
        <v>7</v>
      </c>
      <c r="H6" s="2">
        <v>5</v>
      </c>
      <c r="I6" s="2">
        <v>0</v>
      </c>
      <c r="J6" s="2">
        <v>2</v>
      </c>
      <c r="K6" s="2">
        <v>0</v>
      </c>
      <c r="L6" s="2">
        <v>2</v>
      </c>
      <c r="M6" s="2">
        <v>3</v>
      </c>
      <c r="N6" s="2">
        <v>2</v>
      </c>
      <c r="O6" s="2">
        <v>3</v>
      </c>
      <c r="P6" s="2">
        <v>2</v>
      </c>
      <c r="Q6" s="2">
        <v>3</v>
      </c>
      <c r="R6" s="2">
        <v>4</v>
      </c>
      <c r="S6" s="2">
        <v>2</v>
      </c>
      <c r="T6" s="2">
        <v>0</v>
      </c>
      <c r="U6" s="2">
        <v>4</v>
      </c>
      <c r="V6" s="2">
        <v>3</v>
      </c>
      <c r="W6" s="2">
        <v>4</v>
      </c>
      <c r="X6" s="2">
        <v>4</v>
      </c>
      <c r="Y6" s="2">
        <v>2</v>
      </c>
      <c r="Z6" s="2">
        <v>1</v>
      </c>
      <c r="AA6" s="2">
        <v>5</v>
      </c>
      <c r="AB6" s="2">
        <v>3</v>
      </c>
      <c r="AC6" s="2">
        <v>0</v>
      </c>
      <c r="AD6" s="2">
        <v>1</v>
      </c>
      <c r="AE6" s="2">
        <v>0</v>
      </c>
      <c r="AF6" s="2">
        <v>2</v>
      </c>
      <c r="AG6" s="2">
        <v>2</v>
      </c>
      <c r="AH6" s="2">
        <v>0</v>
      </c>
      <c r="AI6" s="2">
        <v>1</v>
      </c>
      <c r="AJ6" s="2">
        <v>0</v>
      </c>
      <c r="AK6" s="2">
        <v>1</v>
      </c>
      <c r="AL6" s="2">
        <v>2</v>
      </c>
      <c r="AM6" s="2">
        <v>2</v>
      </c>
      <c r="AN6" s="2">
        <v>1</v>
      </c>
      <c r="AO6" s="2">
        <v>0</v>
      </c>
      <c r="AP6" s="2">
        <v>0</v>
      </c>
      <c r="AQ6" s="2">
        <v>2</v>
      </c>
      <c r="AR6" s="2">
        <v>2</v>
      </c>
      <c r="AS6" s="2">
        <v>3</v>
      </c>
      <c r="AT6" s="2">
        <v>2</v>
      </c>
      <c r="AU6" s="2">
        <v>2</v>
      </c>
      <c r="AV6" s="2">
        <v>0</v>
      </c>
      <c r="AW6" s="2">
        <v>0</v>
      </c>
      <c r="AX6" s="2">
        <v>1</v>
      </c>
      <c r="AY6" s="2">
        <v>2</v>
      </c>
      <c r="AZ6" s="2">
        <v>2</v>
      </c>
      <c r="BA6" s="2">
        <v>2</v>
      </c>
      <c r="BB6" s="2">
        <v>0</v>
      </c>
      <c r="BC6" s="2">
        <v>1</v>
      </c>
      <c r="BD6" s="2">
        <v>1</v>
      </c>
      <c r="BE6" s="2">
        <v>2</v>
      </c>
      <c r="BF6" s="2">
        <v>2</v>
      </c>
      <c r="BG6" s="2">
        <v>1</v>
      </c>
      <c r="BH6" s="2">
        <v>0</v>
      </c>
      <c r="BI6" s="2">
        <v>2</v>
      </c>
      <c r="BJ6" s="2">
        <v>2</v>
      </c>
      <c r="BK6" s="2">
        <v>0</v>
      </c>
      <c r="BL6" s="2">
        <v>5</v>
      </c>
      <c r="BM6" s="2">
        <v>2</v>
      </c>
      <c r="BN6" s="2">
        <v>2</v>
      </c>
      <c r="BO6" s="2">
        <v>2</v>
      </c>
      <c r="BP6" s="2">
        <v>2</v>
      </c>
      <c r="BQ6" s="2">
        <v>2</v>
      </c>
      <c r="BR6" s="2">
        <v>0</v>
      </c>
      <c r="BS6" s="2">
        <v>1</v>
      </c>
      <c r="BT6" s="2">
        <v>1</v>
      </c>
      <c r="BU6" s="2">
        <v>2</v>
      </c>
      <c r="BV6" s="2">
        <v>2</v>
      </c>
      <c r="BW6" s="2">
        <v>1</v>
      </c>
      <c r="BX6" s="2">
        <v>0</v>
      </c>
      <c r="BY6" s="2">
        <v>2</v>
      </c>
      <c r="BZ6" s="2">
        <v>2</v>
      </c>
      <c r="CA6" s="2">
        <v>2</v>
      </c>
      <c r="CB6" s="2">
        <v>0</v>
      </c>
      <c r="CC6" s="2">
        <v>2</v>
      </c>
      <c r="CD6" s="2">
        <v>2</v>
      </c>
      <c r="CE6" s="2">
        <v>2</v>
      </c>
      <c r="CF6" s="2">
        <v>1</v>
      </c>
      <c r="CG6" s="2">
        <v>0</v>
      </c>
      <c r="CH6" s="2">
        <v>1</v>
      </c>
      <c r="CI6" s="2">
        <v>0</v>
      </c>
      <c r="CJ6" s="2">
        <v>0</v>
      </c>
      <c r="CK6" s="2">
        <v>2</v>
      </c>
      <c r="CL6" s="2">
        <v>2</v>
      </c>
      <c r="CM6" s="2">
        <v>0</v>
      </c>
      <c r="CN6" s="2">
        <v>2</v>
      </c>
      <c r="CO6" s="2">
        <v>2</v>
      </c>
      <c r="CP6" s="2">
        <v>2</v>
      </c>
      <c r="CQ6" s="2">
        <v>0</v>
      </c>
      <c r="CR6" s="2">
        <v>1</v>
      </c>
      <c r="CS6" s="2">
        <v>1</v>
      </c>
      <c r="CT6" s="2">
        <v>2</v>
      </c>
      <c r="CU6" s="2">
        <v>2</v>
      </c>
      <c r="CV6" s="2">
        <v>0</v>
      </c>
      <c r="CW6" s="2">
        <v>0</v>
      </c>
      <c r="CX6" s="2">
        <v>0</v>
      </c>
      <c r="CY6" s="2">
        <v>0</v>
      </c>
      <c r="CZ6" s="2">
        <v>4</v>
      </c>
      <c r="DA6" s="2">
        <v>0</v>
      </c>
    </row>
    <row r="7" spans="1:105" hidden="1">
      <c r="A7" s="304" t="s">
        <v>5</v>
      </c>
      <c r="B7" s="304"/>
      <c r="C7" s="37"/>
      <c r="D7" s="2">
        <v>19</v>
      </c>
      <c r="E7" s="2">
        <v>2</v>
      </c>
      <c r="F7" s="2">
        <v>3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1</v>
      </c>
      <c r="X7" s="2">
        <v>1</v>
      </c>
      <c r="Y7" s="2">
        <v>0</v>
      </c>
      <c r="Z7" s="2">
        <v>0</v>
      </c>
      <c r="AA7" s="2">
        <v>1</v>
      </c>
      <c r="AB7" s="2">
        <v>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1</v>
      </c>
      <c r="DA7" s="2">
        <v>0</v>
      </c>
    </row>
    <row r="8" spans="1:105" hidden="1">
      <c r="A8" s="304" t="s">
        <v>6</v>
      </c>
      <c r="B8" s="304"/>
      <c r="C8" s="37"/>
      <c r="D8" s="2">
        <v>60</v>
      </c>
      <c r="E8" s="2">
        <v>0</v>
      </c>
      <c r="F8" s="2">
        <v>0</v>
      </c>
      <c r="G8" s="2">
        <v>1</v>
      </c>
      <c r="H8" s="2">
        <v>0</v>
      </c>
      <c r="I8" s="2">
        <v>0</v>
      </c>
      <c r="J8" s="2">
        <v>1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1</v>
      </c>
      <c r="Z8" s="2">
        <v>1</v>
      </c>
      <c r="AA8" s="2">
        <v>0</v>
      </c>
      <c r="AB8" s="2">
        <v>0</v>
      </c>
      <c r="AC8" s="2">
        <v>0</v>
      </c>
      <c r="AD8" s="2">
        <v>1</v>
      </c>
      <c r="AE8" s="2">
        <v>0</v>
      </c>
      <c r="AF8" s="2">
        <v>1</v>
      </c>
      <c r="AG8" s="2">
        <v>1</v>
      </c>
      <c r="AH8" s="2">
        <v>0</v>
      </c>
      <c r="AI8" s="2">
        <v>1</v>
      </c>
      <c r="AJ8" s="2">
        <v>0</v>
      </c>
      <c r="AK8" s="2">
        <v>1</v>
      </c>
      <c r="AL8" s="2">
        <v>1</v>
      </c>
      <c r="AM8" s="2">
        <v>1</v>
      </c>
      <c r="AN8" s="2">
        <v>1</v>
      </c>
      <c r="AO8" s="2">
        <v>0</v>
      </c>
      <c r="AP8" s="2">
        <v>0</v>
      </c>
      <c r="AQ8" s="2">
        <v>1</v>
      </c>
      <c r="AR8" s="2">
        <v>1</v>
      </c>
      <c r="AS8" s="2">
        <v>1</v>
      </c>
      <c r="AT8" s="2">
        <v>1</v>
      </c>
      <c r="AU8" s="2">
        <v>1</v>
      </c>
      <c r="AV8" s="2">
        <v>0</v>
      </c>
      <c r="AW8" s="2">
        <v>0</v>
      </c>
      <c r="AX8" s="2">
        <v>1</v>
      </c>
      <c r="AY8" s="2">
        <v>1</v>
      </c>
      <c r="AZ8" s="2">
        <v>1</v>
      </c>
      <c r="BA8" s="2">
        <v>1</v>
      </c>
      <c r="BB8" s="2">
        <v>0</v>
      </c>
      <c r="BC8" s="2">
        <v>1</v>
      </c>
      <c r="BD8" s="2">
        <v>1</v>
      </c>
      <c r="BE8" s="2">
        <v>0</v>
      </c>
      <c r="BF8" s="2">
        <v>1</v>
      </c>
      <c r="BG8" s="2">
        <v>1</v>
      </c>
      <c r="BH8" s="2">
        <v>0</v>
      </c>
      <c r="BI8" s="2">
        <v>1</v>
      </c>
      <c r="BJ8" s="2">
        <v>1</v>
      </c>
      <c r="BK8" s="2">
        <v>0</v>
      </c>
      <c r="BL8" s="2">
        <v>0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0</v>
      </c>
      <c r="BS8" s="2">
        <v>1</v>
      </c>
      <c r="BT8" s="2">
        <v>1</v>
      </c>
      <c r="BU8" s="2">
        <v>1</v>
      </c>
      <c r="BV8" s="2">
        <v>1</v>
      </c>
      <c r="BW8" s="2">
        <v>1</v>
      </c>
      <c r="BX8" s="2">
        <v>0</v>
      </c>
      <c r="BY8" s="2">
        <v>1</v>
      </c>
      <c r="BZ8" s="2">
        <v>1</v>
      </c>
      <c r="CA8" s="2">
        <v>1</v>
      </c>
      <c r="CB8" s="2">
        <v>0</v>
      </c>
      <c r="CC8" s="2">
        <v>1</v>
      </c>
      <c r="CD8" s="2">
        <v>1</v>
      </c>
      <c r="CE8" s="2">
        <v>1</v>
      </c>
      <c r="CF8" s="2">
        <v>1</v>
      </c>
      <c r="CG8" s="2">
        <v>0</v>
      </c>
      <c r="CH8" s="2">
        <v>1</v>
      </c>
      <c r="CI8" s="2">
        <v>0</v>
      </c>
      <c r="CJ8" s="2">
        <v>0</v>
      </c>
      <c r="CK8" s="2">
        <v>1</v>
      </c>
      <c r="CL8" s="2">
        <v>1</v>
      </c>
      <c r="CM8" s="2">
        <v>0</v>
      </c>
      <c r="CN8" s="2">
        <v>1</v>
      </c>
      <c r="CO8" s="2">
        <v>1</v>
      </c>
      <c r="CP8" s="2">
        <v>1</v>
      </c>
      <c r="CQ8" s="2">
        <v>0</v>
      </c>
      <c r="CR8" s="2">
        <v>1</v>
      </c>
      <c r="CS8" s="2">
        <v>1</v>
      </c>
      <c r="CT8" s="2">
        <v>1</v>
      </c>
      <c r="CU8" s="2">
        <v>1</v>
      </c>
      <c r="CV8" s="2">
        <v>0</v>
      </c>
      <c r="CW8" s="2">
        <v>0</v>
      </c>
      <c r="CX8" s="2">
        <v>0</v>
      </c>
      <c r="CY8" s="2">
        <v>0</v>
      </c>
      <c r="CZ8" s="2">
        <v>1</v>
      </c>
      <c r="DA8" s="2">
        <v>0</v>
      </c>
    </row>
    <row r="9" spans="1:105" hidden="1">
      <c r="A9" s="304" t="s">
        <v>7</v>
      </c>
      <c r="B9" s="304"/>
      <c r="C9" s="37"/>
      <c r="D9" s="2">
        <v>1</v>
      </c>
      <c r="E9" s="2">
        <v>0</v>
      </c>
      <c r="F9" s="2">
        <v>1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</row>
    <row r="10" spans="1:105" hidden="1">
      <c r="A10" s="304" t="s">
        <v>8</v>
      </c>
      <c r="B10" s="304"/>
      <c r="C10" s="37"/>
      <c r="D10" s="2">
        <v>54</v>
      </c>
      <c r="E10" s="2">
        <v>0</v>
      </c>
      <c r="F10" s="2">
        <v>3</v>
      </c>
      <c r="G10" s="2">
        <v>2</v>
      </c>
      <c r="H10" s="2">
        <v>0</v>
      </c>
      <c r="I10" s="2">
        <v>1</v>
      </c>
      <c r="J10" s="2">
        <v>0</v>
      </c>
      <c r="K10" s="2">
        <v>1</v>
      </c>
      <c r="L10" s="2">
        <v>1</v>
      </c>
      <c r="M10" s="2">
        <v>0</v>
      </c>
      <c r="N10" s="2">
        <v>0</v>
      </c>
      <c r="O10" s="2">
        <v>2</v>
      </c>
      <c r="P10" s="2">
        <v>1</v>
      </c>
      <c r="Q10" s="2">
        <v>0</v>
      </c>
      <c r="R10" s="2">
        <v>0</v>
      </c>
      <c r="S10" s="2">
        <v>1</v>
      </c>
      <c r="T10" s="2">
        <v>2</v>
      </c>
      <c r="U10" s="2">
        <v>1</v>
      </c>
      <c r="V10" s="2">
        <v>1</v>
      </c>
      <c r="W10" s="2">
        <v>2</v>
      </c>
      <c r="X10" s="2">
        <v>0</v>
      </c>
      <c r="Y10" s="2">
        <v>0</v>
      </c>
      <c r="Z10" s="2">
        <v>2</v>
      </c>
      <c r="AA10" s="2">
        <v>0</v>
      </c>
      <c r="AB10" s="2">
        <v>1</v>
      </c>
      <c r="AC10" s="2">
        <v>2</v>
      </c>
      <c r="AD10" s="2">
        <v>0</v>
      </c>
      <c r="AE10" s="2">
        <v>0</v>
      </c>
      <c r="AF10" s="2">
        <v>0</v>
      </c>
      <c r="AG10" s="2">
        <v>0</v>
      </c>
      <c r="AH10" s="2">
        <v>1</v>
      </c>
      <c r="AI10" s="2">
        <v>0</v>
      </c>
      <c r="AJ10" s="2">
        <v>0</v>
      </c>
      <c r="AK10" s="2">
        <v>0</v>
      </c>
      <c r="AL10" s="2">
        <v>1</v>
      </c>
      <c r="AM10" s="2">
        <v>0</v>
      </c>
      <c r="AN10" s="2">
        <v>0</v>
      </c>
      <c r="AO10" s="2">
        <v>0</v>
      </c>
      <c r="AP10" s="2">
        <v>2</v>
      </c>
      <c r="AQ10" s="2">
        <v>1</v>
      </c>
      <c r="AR10" s="2">
        <v>1</v>
      </c>
      <c r="AS10" s="2">
        <v>1</v>
      </c>
      <c r="AT10" s="2">
        <v>0</v>
      </c>
      <c r="AU10" s="2">
        <v>0</v>
      </c>
      <c r="AV10" s="2">
        <v>0</v>
      </c>
      <c r="AW10" s="2">
        <v>0</v>
      </c>
      <c r="AX10" s="2">
        <v>1</v>
      </c>
      <c r="AY10" s="2">
        <v>0</v>
      </c>
      <c r="AZ10" s="2">
        <v>1</v>
      </c>
      <c r="BA10" s="2">
        <v>0</v>
      </c>
      <c r="BB10" s="2">
        <v>0</v>
      </c>
      <c r="BC10" s="2">
        <v>0</v>
      </c>
      <c r="BD10" s="2">
        <v>0</v>
      </c>
      <c r="BE10" s="2">
        <v>2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1</v>
      </c>
      <c r="BL10" s="2">
        <v>1</v>
      </c>
      <c r="BM10" s="2">
        <v>0</v>
      </c>
      <c r="BN10" s="2">
        <v>0</v>
      </c>
      <c r="BO10" s="2">
        <v>1</v>
      </c>
      <c r="BP10" s="2">
        <v>0</v>
      </c>
      <c r="BQ10" s="2">
        <v>0</v>
      </c>
      <c r="BR10" s="2">
        <v>1</v>
      </c>
      <c r="BS10" s="2">
        <v>0</v>
      </c>
      <c r="BT10" s="2">
        <v>0</v>
      </c>
      <c r="BU10" s="2">
        <v>1</v>
      </c>
      <c r="BV10" s="2">
        <v>1</v>
      </c>
      <c r="BW10" s="2">
        <v>1</v>
      </c>
      <c r="BX10" s="2">
        <v>0</v>
      </c>
      <c r="BY10" s="2">
        <v>0</v>
      </c>
      <c r="BZ10" s="2">
        <v>0</v>
      </c>
      <c r="CA10" s="2">
        <v>1</v>
      </c>
      <c r="CB10" s="2">
        <v>0</v>
      </c>
      <c r="CC10" s="2">
        <v>0</v>
      </c>
      <c r="CD10" s="2">
        <v>0</v>
      </c>
      <c r="CE10" s="2">
        <v>1</v>
      </c>
      <c r="CF10" s="2">
        <v>1</v>
      </c>
      <c r="CG10" s="2">
        <v>0</v>
      </c>
      <c r="CH10" s="2">
        <v>0</v>
      </c>
      <c r="CI10" s="2">
        <v>1</v>
      </c>
      <c r="CJ10" s="2">
        <v>1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1</v>
      </c>
      <c r="CW10" s="2">
        <v>0</v>
      </c>
      <c r="CX10" s="2">
        <v>1</v>
      </c>
      <c r="CY10" s="2">
        <v>0</v>
      </c>
      <c r="CZ10" s="2">
        <v>1</v>
      </c>
      <c r="DA10" s="2">
        <v>1</v>
      </c>
    </row>
    <row r="11" spans="1:105" hidden="1">
      <c r="A11" s="304" t="s">
        <v>9</v>
      </c>
      <c r="B11" s="304"/>
      <c r="C11" s="37"/>
      <c r="D11" s="2">
        <v>2270</v>
      </c>
      <c r="E11" s="2">
        <v>27</v>
      </c>
      <c r="F11" s="2">
        <v>123</v>
      </c>
      <c r="G11" s="2">
        <v>48</v>
      </c>
      <c r="H11" s="2">
        <v>37</v>
      </c>
      <c r="I11" s="2">
        <v>76</v>
      </c>
      <c r="J11" s="2">
        <v>14</v>
      </c>
      <c r="K11" s="2">
        <v>15</v>
      </c>
      <c r="L11" s="2">
        <v>35</v>
      </c>
      <c r="M11" s="2">
        <v>43</v>
      </c>
      <c r="N11" s="2">
        <v>14</v>
      </c>
      <c r="O11" s="2">
        <v>54</v>
      </c>
      <c r="P11" s="2">
        <v>15</v>
      </c>
      <c r="Q11" s="2">
        <v>33</v>
      </c>
      <c r="R11" s="2">
        <v>47</v>
      </c>
      <c r="S11" s="2">
        <v>18</v>
      </c>
      <c r="T11" s="2">
        <v>16</v>
      </c>
      <c r="U11" s="2">
        <v>29</v>
      </c>
      <c r="V11" s="2">
        <v>88</v>
      </c>
      <c r="W11" s="2">
        <v>67</v>
      </c>
      <c r="X11" s="2">
        <v>14</v>
      </c>
      <c r="Y11" s="2">
        <v>32</v>
      </c>
      <c r="Z11" s="2">
        <v>17</v>
      </c>
      <c r="AA11" s="2">
        <v>29</v>
      </c>
      <c r="AB11" s="2">
        <v>38</v>
      </c>
      <c r="AC11" s="2">
        <v>17</v>
      </c>
      <c r="AD11" s="2">
        <v>20</v>
      </c>
      <c r="AE11" s="2">
        <v>15</v>
      </c>
      <c r="AF11" s="2">
        <v>16</v>
      </c>
      <c r="AG11" s="2">
        <v>15</v>
      </c>
      <c r="AH11" s="2">
        <v>14</v>
      </c>
      <c r="AI11" s="2">
        <v>14</v>
      </c>
      <c r="AJ11" s="2">
        <v>12</v>
      </c>
      <c r="AK11" s="2">
        <v>27</v>
      </c>
      <c r="AL11" s="2">
        <v>17</v>
      </c>
      <c r="AM11" s="2">
        <v>16</v>
      </c>
      <c r="AN11" s="2">
        <v>16</v>
      </c>
      <c r="AO11" s="2">
        <v>13</v>
      </c>
      <c r="AP11" s="2">
        <v>17</v>
      </c>
      <c r="AQ11" s="2">
        <v>22</v>
      </c>
      <c r="AR11" s="2">
        <v>18</v>
      </c>
      <c r="AS11" s="2">
        <v>18</v>
      </c>
      <c r="AT11" s="2">
        <v>35</v>
      </c>
      <c r="AU11" s="2">
        <v>16</v>
      </c>
      <c r="AV11" s="2">
        <v>14</v>
      </c>
      <c r="AW11" s="2">
        <v>12</v>
      </c>
      <c r="AX11" s="2">
        <v>15</v>
      </c>
      <c r="AY11" s="2">
        <v>16</v>
      </c>
      <c r="AZ11" s="2">
        <v>17</v>
      </c>
      <c r="BA11" s="2">
        <v>17</v>
      </c>
      <c r="BB11" s="2">
        <v>12</v>
      </c>
      <c r="BC11" s="2">
        <v>14</v>
      </c>
      <c r="BD11" s="2">
        <v>14</v>
      </c>
      <c r="BE11" s="2">
        <v>50</v>
      </c>
      <c r="BF11" s="2">
        <v>18</v>
      </c>
      <c r="BG11" s="2">
        <v>17</v>
      </c>
      <c r="BH11" s="2">
        <v>13</v>
      </c>
      <c r="BI11" s="2">
        <v>16</v>
      </c>
      <c r="BJ11" s="2">
        <v>16</v>
      </c>
      <c r="BK11" s="2">
        <v>14</v>
      </c>
      <c r="BL11" s="2">
        <v>35</v>
      </c>
      <c r="BM11" s="2">
        <v>14</v>
      </c>
      <c r="BN11" s="2">
        <v>16</v>
      </c>
      <c r="BO11" s="2">
        <v>17</v>
      </c>
      <c r="BP11" s="2">
        <v>14</v>
      </c>
      <c r="BQ11" s="2">
        <v>20</v>
      </c>
      <c r="BR11" s="2">
        <v>14</v>
      </c>
      <c r="BS11" s="2">
        <v>14</v>
      </c>
      <c r="BT11" s="2">
        <v>14</v>
      </c>
      <c r="BU11" s="2">
        <v>17</v>
      </c>
      <c r="BV11" s="2">
        <v>17</v>
      </c>
      <c r="BW11" s="2">
        <v>16</v>
      </c>
      <c r="BX11" s="2">
        <v>13</v>
      </c>
      <c r="BY11" s="2">
        <v>19</v>
      </c>
      <c r="BZ11" s="2">
        <v>16</v>
      </c>
      <c r="CA11" s="2">
        <v>19</v>
      </c>
      <c r="CB11" s="2">
        <v>13</v>
      </c>
      <c r="CC11" s="2">
        <v>16</v>
      </c>
      <c r="CD11" s="2">
        <v>15</v>
      </c>
      <c r="CE11" s="2">
        <v>17</v>
      </c>
      <c r="CF11" s="2">
        <v>19</v>
      </c>
      <c r="CG11" s="2">
        <v>15</v>
      </c>
      <c r="CH11" s="2">
        <v>16</v>
      </c>
      <c r="CI11" s="2">
        <v>16</v>
      </c>
      <c r="CJ11" s="2">
        <v>22</v>
      </c>
      <c r="CK11" s="2">
        <v>16</v>
      </c>
      <c r="CL11" s="2">
        <v>17</v>
      </c>
      <c r="CM11" s="2">
        <v>15</v>
      </c>
      <c r="CN11" s="2">
        <v>16</v>
      </c>
      <c r="CO11" s="2">
        <v>17</v>
      </c>
      <c r="CP11" s="2">
        <v>16</v>
      </c>
      <c r="CQ11" s="2">
        <v>16</v>
      </c>
      <c r="CR11" s="2">
        <v>17</v>
      </c>
      <c r="CS11" s="2">
        <v>14</v>
      </c>
      <c r="CT11" s="2">
        <v>17</v>
      </c>
      <c r="CU11" s="2">
        <v>16</v>
      </c>
      <c r="CV11" s="2">
        <v>16</v>
      </c>
      <c r="CW11" s="2">
        <v>13</v>
      </c>
      <c r="CX11" s="2">
        <v>16</v>
      </c>
      <c r="CY11" s="2">
        <v>15</v>
      </c>
      <c r="CZ11" s="2">
        <v>49</v>
      </c>
      <c r="DA11" s="2">
        <v>18</v>
      </c>
    </row>
    <row r="12" spans="1:105" hidden="1">
      <c r="A12" s="304" t="s">
        <v>10</v>
      </c>
      <c r="B12" s="304"/>
      <c r="C12" s="37"/>
      <c r="D12" s="2">
        <v>163</v>
      </c>
      <c r="E12" s="5">
        <v>2</v>
      </c>
      <c r="F12" s="5">
        <v>4</v>
      </c>
      <c r="G12" s="5">
        <v>3</v>
      </c>
      <c r="H12" s="5">
        <v>4</v>
      </c>
      <c r="I12" s="5">
        <v>7</v>
      </c>
      <c r="J12" s="5">
        <v>4</v>
      </c>
      <c r="K12" s="5">
        <v>3</v>
      </c>
      <c r="L12" s="5">
        <v>2</v>
      </c>
      <c r="M12" s="5">
        <v>2</v>
      </c>
      <c r="N12" s="5">
        <v>2</v>
      </c>
      <c r="O12" s="5">
        <v>1</v>
      </c>
      <c r="P12" s="5">
        <v>0</v>
      </c>
      <c r="Q12" s="5">
        <v>1</v>
      </c>
      <c r="R12" s="5">
        <v>2</v>
      </c>
      <c r="S12" s="5">
        <v>2</v>
      </c>
      <c r="T12" s="5">
        <v>1</v>
      </c>
      <c r="U12" s="5">
        <v>2</v>
      </c>
      <c r="V12" s="5">
        <v>5</v>
      </c>
      <c r="W12" s="5">
        <v>3</v>
      </c>
      <c r="X12" s="5">
        <v>4</v>
      </c>
      <c r="Y12" s="5">
        <v>4</v>
      </c>
      <c r="Z12" s="5">
        <v>2</v>
      </c>
      <c r="AA12" s="5">
        <v>6</v>
      </c>
      <c r="AB12" s="5">
        <v>3</v>
      </c>
      <c r="AC12" s="5">
        <v>0</v>
      </c>
      <c r="AD12" s="5">
        <v>2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1</v>
      </c>
      <c r="AK12" s="5">
        <v>4</v>
      </c>
      <c r="AL12" s="5">
        <v>4</v>
      </c>
      <c r="AM12" s="5">
        <v>0</v>
      </c>
      <c r="AN12" s="5">
        <v>1</v>
      </c>
      <c r="AO12" s="5">
        <v>1</v>
      </c>
      <c r="AP12" s="5">
        <v>2</v>
      </c>
      <c r="AQ12" s="5">
        <v>3</v>
      </c>
      <c r="AR12" s="5">
        <v>2</v>
      </c>
      <c r="AS12" s="5">
        <v>3</v>
      </c>
      <c r="AT12" s="5">
        <v>3</v>
      </c>
      <c r="AU12" s="5">
        <v>1</v>
      </c>
      <c r="AV12" s="5">
        <v>4</v>
      </c>
      <c r="AW12" s="5">
        <v>2</v>
      </c>
      <c r="AX12" s="5">
        <v>0</v>
      </c>
      <c r="AY12" s="5">
        <v>1</v>
      </c>
      <c r="AZ12" s="5">
        <v>2</v>
      </c>
      <c r="BA12" s="5">
        <v>1</v>
      </c>
      <c r="BB12" s="5">
        <v>0</v>
      </c>
      <c r="BC12" s="5">
        <v>0</v>
      </c>
      <c r="BD12" s="5">
        <v>2</v>
      </c>
      <c r="BE12" s="5">
        <v>3</v>
      </c>
      <c r="BF12" s="5">
        <v>0</v>
      </c>
      <c r="BG12" s="5">
        <v>2</v>
      </c>
      <c r="BH12" s="5">
        <v>0</v>
      </c>
      <c r="BI12" s="5">
        <v>1</v>
      </c>
      <c r="BJ12" s="5">
        <v>1</v>
      </c>
      <c r="BK12" s="5">
        <v>0</v>
      </c>
      <c r="BL12" s="5">
        <v>3</v>
      </c>
      <c r="BM12" s="5">
        <v>0</v>
      </c>
      <c r="BN12" s="5">
        <v>1</v>
      </c>
      <c r="BO12" s="5">
        <v>1</v>
      </c>
      <c r="BP12" s="5">
        <v>0</v>
      </c>
      <c r="BQ12" s="5">
        <v>4</v>
      </c>
      <c r="BR12" s="5">
        <v>0</v>
      </c>
      <c r="BS12" s="5">
        <v>1</v>
      </c>
      <c r="BT12" s="5">
        <v>0</v>
      </c>
      <c r="BU12" s="5">
        <v>4</v>
      </c>
      <c r="BV12" s="5">
        <v>1</v>
      </c>
      <c r="BW12" s="5">
        <v>1</v>
      </c>
      <c r="BX12" s="5">
        <v>0</v>
      </c>
      <c r="BY12" s="5">
        <v>3</v>
      </c>
      <c r="BZ12" s="5">
        <v>2</v>
      </c>
      <c r="CA12" s="5">
        <v>2</v>
      </c>
      <c r="CB12" s="5">
        <v>2</v>
      </c>
      <c r="CC12" s="5">
        <v>3</v>
      </c>
      <c r="CD12" s="5">
        <v>1</v>
      </c>
      <c r="CE12" s="5">
        <v>0</v>
      </c>
      <c r="CF12" s="5">
        <v>1</v>
      </c>
      <c r="CG12" s="5">
        <v>1</v>
      </c>
      <c r="CH12" s="5">
        <v>2</v>
      </c>
      <c r="CI12" s="5">
        <v>0</v>
      </c>
      <c r="CJ12" s="5">
        <v>1</v>
      </c>
      <c r="CK12" s="5">
        <v>1</v>
      </c>
      <c r="CL12" s="5">
        <v>0</v>
      </c>
      <c r="CM12" s="5">
        <v>0</v>
      </c>
      <c r="CN12" s="5">
        <v>1</v>
      </c>
      <c r="CO12" s="5">
        <v>1</v>
      </c>
      <c r="CP12" s="5">
        <v>1</v>
      </c>
      <c r="CQ12" s="5">
        <v>0</v>
      </c>
      <c r="CR12" s="5">
        <v>0</v>
      </c>
      <c r="CS12" s="5">
        <v>1</v>
      </c>
      <c r="CT12" s="5">
        <v>0</v>
      </c>
      <c r="CU12" s="5">
        <v>2</v>
      </c>
      <c r="CV12" s="5">
        <v>0</v>
      </c>
      <c r="CW12" s="5">
        <v>1</v>
      </c>
      <c r="CX12" s="5">
        <v>1</v>
      </c>
      <c r="CY12" s="5">
        <v>1</v>
      </c>
      <c r="CZ12" s="5">
        <v>0</v>
      </c>
      <c r="DA12" s="5">
        <v>0</v>
      </c>
    </row>
    <row r="13" spans="1:105" s="7" customFormat="1">
      <c r="A13" s="310" t="s">
        <v>11</v>
      </c>
      <c r="B13" s="310"/>
      <c r="C13" s="37"/>
      <c r="D13" s="6" t="s">
        <v>12</v>
      </c>
      <c r="E13" s="6" t="s">
        <v>13</v>
      </c>
      <c r="F13" s="6" t="s">
        <v>14</v>
      </c>
      <c r="G13" s="6" t="s">
        <v>15</v>
      </c>
      <c r="H13" s="6" t="s">
        <v>16</v>
      </c>
      <c r="I13" s="6" t="s">
        <v>17</v>
      </c>
      <c r="J13" s="6" t="s">
        <v>18</v>
      </c>
      <c r="K13" s="6" t="s">
        <v>19</v>
      </c>
      <c r="L13" s="6" t="s">
        <v>20</v>
      </c>
      <c r="M13" s="6" t="s">
        <v>21</v>
      </c>
      <c r="N13" s="6" t="s">
        <v>22</v>
      </c>
      <c r="O13" s="6" t="s">
        <v>23</v>
      </c>
      <c r="P13" s="6" t="s">
        <v>24</v>
      </c>
      <c r="Q13" s="6" t="s">
        <v>25</v>
      </c>
      <c r="R13" s="6" t="s">
        <v>26</v>
      </c>
      <c r="S13" s="6" t="s">
        <v>27</v>
      </c>
      <c r="T13" s="6" t="s">
        <v>28</v>
      </c>
      <c r="U13" s="6" t="s">
        <v>29</v>
      </c>
      <c r="V13" s="6" t="s">
        <v>30</v>
      </c>
      <c r="W13" s="6" t="s">
        <v>31</v>
      </c>
      <c r="X13" s="6" t="s">
        <v>32</v>
      </c>
      <c r="Y13" s="6" t="s">
        <v>33</v>
      </c>
      <c r="Z13" s="6" t="s">
        <v>34</v>
      </c>
      <c r="AA13" s="6" t="s">
        <v>35</v>
      </c>
      <c r="AB13" s="6" t="s">
        <v>36</v>
      </c>
      <c r="AC13" s="6" t="s">
        <v>37</v>
      </c>
      <c r="AD13" s="6" t="s">
        <v>38</v>
      </c>
      <c r="AE13" s="6" t="s">
        <v>39</v>
      </c>
      <c r="AF13" s="6" t="s">
        <v>40</v>
      </c>
      <c r="AG13" s="6" t="s">
        <v>41</v>
      </c>
      <c r="AH13" s="6" t="s">
        <v>42</v>
      </c>
      <c r="AI13" s="6" t="s">
        <v>43</v>
      </c>
      <c r="AJ13" s="6" t="s">
        <v>44</v>
      </c>
      <c r="AK13" s="6" t="s">
        <v>45</v>
      </c>
      <c r="AL13" s="6" t="s">
        <v>46</v>
      </c>
      <c r="AM13" s="6" t="s">
        <v>47</v>
      </c>
      <c r="AN13" s="6" t="s">
        <v>48</v>
      </c>
      <c r="AO13" s="6" t="s">
        <v>49</v>
      </c>
      <c r="AP13" s="6" t="s">
        <v>50</v>
      </c>
      <c r="AQ13" s="6" t="s">
        <v>51</v>
      </c>
      <c r="AR13" s="6" t="s">
        <v>52</v>
      </c>
      <c r="AS13" s="6" t="s">
        <v>53</v>
      </c>
      <c r="AT13" s="6" t="s">
        <v>54</v>
      </c>
      <c r="AU13" s="6" t="s">
        <v>55</v>
      </c>
      <c r="AV13" s="6" t="s">
        <v>56</v>
      </c>
      <c r="AW13" s="6" t="s">
        <v>57</v>
      </c>
      <c r="AX13" s="6" t="s">
        <v>58</v>
      </c>
      <c r="AY13" s="6" t="s">
        <v>59</v>
      </c>
      <c r="AZ13" s="6" t="s">
        <v>60</v>
      </c>
      <c r="BA13" s="6" t="s">
        <v>61</v>
      </c>
      <c r="BB13" s="6" t="s">
        <v>62</v>
      </c>
      <c r="BC13" s="6" t="s">
        <v>63</v>
      </c>
      <c r="BD13" s="6" t="s">
        <v>64</v>
      </c>
      <c r="BE13" s="6" t="s">
        <v>65</v>
      </c>
      <c r="BF13" s="6" t="s">
        <v>66</v>
      </c>
      <c r="BG13" s="6" t="s">
        <v>67</v>
      </c>
      <c r="BH13" s="6" t="s">
        <v>68</v>
      </c>
      <c r="BI13" s="6" t="s">
        <v>69</v>
      </c>
      <c r="BJ13" s="6" t="s">
        <v>70</v>
      </c>
      <c r="BK13" s="6" t="s">
        <v>71</v>
      </c>
      <c r="BL13" s="6" t="s">
        <v>72</v>
      </c>
      <c r="BM13" s="6" t="s">
        <v>73</v>
      </c>
      <c r="BN13" s="6" t="s">
        <v>74</v>
      </c>
      <c r="BO13" s="6" t="s">
        <v>75</v>
      </c>
      <c r="BP13" s="6" t="s">
        <v>76</v>
      </c>
      <c r="BQ13" s="6" t="s">
        <v>77</v>
      </c>
      <c r="BR13" s="6" t="s">
        <v>78</v>
      </c>
      <c r="BS13" s="6" t="s">
        <v>79</v>
      </c>
      <c r="BT13" s="6" t="s">
        <v>80</v>
      </c>
      <c r="BU13" s="6" t="s">
        <v>81</v>
      </c>
      <c r="BV13" s="6" t="s">
        <v>82</v>
      </c>
      <c r="BW13" s="6" t="s">
        <v>83</v>
      </c>
      <c r="BX13" s="6" t="s">
        <v>84</v>
      </c>
      <c r="BY13" s="6" t="s">
        <v>85</v>
      </c>
      <c r="BZ13" s="6" t="s">
        <v>86</v>
      </c>
      <c r="CA13" s="6" t="s">
        <v>87</v>
      </c>
      <c r="CB13" s="6" t="s">
        <v>88</v>
      </c>
      <c r="CC13" s="6" t="s">
        <v>89</v>
      </c>
      <c r="CD13" s="6" t="s">
        <v>90</v>
      </c>
      <c r="CE13" s="6" t="s">
        <v>91</v>
      </c>
      <c r="CF13" s="6" t="s">
        <v>92</v>
      </c>
      <c r="CG13" s="6" t="s">
        <v>93</v>
      </c>
      <c r="CH13" s="6" t="s">
        <v>94</v>
      </c>
      <c r="CI13" s="6" t="s">
        <v>95</v>
      </c>
      <c r="CJ13" s="6" t="s">
        <v>96</v>
      </c>
      <c r="CK13" s="6" t="s">
        <v>97</v>
      </c>
      <c r="CL13" s="6" t="s">
        <v>98</v>
      </c>
      <c r="CM13" s="6" t="s">
        <v>99</v>
      </c>
      <c r="CN13" s="6" t="s">
        <v>100</v>
      </c>
      <c r="CO13" s="6" t="s">
        <v>101</v>
      </c>
      <c r="CP13" s="6" t="s">
        <v>102</v>
      </c>
      <c r="CQ13" s="6" t="s">
        <v>103</v>
      </c>
      <c r="CR13" s="6" t="s">
        <v>104</v>
      </c>
      <c r="CS13" s="6" t="s">
        <v>105</v>
      </c>
      <c r="CT13" s="6" t="s">
        <v>106</v>
      </c>
      <c r="CU13" s="6" t="s">
        <v>107</v>
      </c>
      <c r="CV13" s="6" t="s">
        <v>108</v>
      </c>
      <c r="CW13" s="6" t="s">
        <v>109</v>
      </c>
      <c r="CX13" s="6" t="s">
        <v>110</v>
      </c>
      <c r="CY13" s="6" t="s">
        <v>111</v>
      </c>
      <c r="CZ13" s="6" t="s">
        <v>112</v>
      </c>
      <c r="DA13" s="6" t="s">
        <v>113</v>
      </c>
    </row>
    <row r="14" spans="1:105">
      <c r="A14" s="304" t="s">
        <v>114</v>
      </c>
      <c r="B14" s="304"/>
      <c r="C14" s="37" t="s">
        <v>115</v>
      </c>
      <c r="D14" s="2">
        <f>D48+D69+D75+D78</f>
        <v>3416399000</v>
      </c>
      <c r="E14" s="2">
        <f>E48+E69+E75+E78</f>
        <v>51342000</v>
      </c>
      <c r="F14" s="2">
        <f t="shared" ref="F14:BQ14" si="0">F48+F69+F75+F78</f>
        <v>210757000</v>
      </c>
      <c r="G14" s="2">
        <f t="shared" si="0"/>
        <v>88737000</v>
      </c>
      <c r="H14" s="2">
        <f t="shared" si="0"/>
        <v>60360000</v>
      </c>
      <c r="I14" s="2">
        <f t="shared" si="0"/>
        <v>124645000</v>
      </c>
      <c r="J14" s="2">
        <f t="shared" si="0"/>
        <v>26872000</v>
      </c>
      <c r="K14" s="2">
        <f t="shared" si="0"/>
        <v>31526000</v>
      </c>
      <c r="L14" s="2">
        <f t="shared" si="0"/>
        <v>53357000</v>
      </c>
      <c r="M14" s="2">
        <f t="shared" si="0"/>
        <v>69776000</v>
      </c>
      <c r="N14" s="2">
        <f t="shared" si="0"/>
        <v>26265000</v>
      </c>
      <c r="O14" s="2">
        <f t="shared" si="0"/>
        <v>86360000</v>
      </c>
      <c r="P14" s="2">
        <f t="shared" si="0"/>
        <v>26499000</v>
      </c>
      <c r="Q14" s="2">
        <f t="shared" si="0"/>
        <v>45655000</v>
      </c>
      <c r="R14" s="2">
        <f t="shared" si="0"/>
        <v>70313000</v>
      </c>
      <c r="S14" s="2">
        <f t="shared" si="0"/>
        <v>26599000</v>
      </c>
      <c r="T14" s="2">
        <f t="shared" si="0"/>
        <v>24813000</v>
      </c>
      <c r="U14" s="2">
        <f t="shared" si="0"/>
        <v>53772000</v>
      </c>
      <c r="V14" s="2">
        <f t="shared" si="0"/>
        <v>138476000</v>
      </c>
      <c r="W14" s="2">
        <f t="shared" si="0"/>
        <v>99600000</v>
      </c>
      <c r="X14" s="2">
        <f t="shared" si="0"/>
        <v>29180000</v>
      </c>
      <c r="Y14" s="2">
        <f t="shared" si="0"/>
        <v>52404000</v>
      </c>
      <c r="Z14" s="2">
        <f t="shared" si="0"/>
        <v>28178000</v>
      </c>
      <c r="AA14" s="2">
        <f t="shared" si="0"/>
        <v>54027000</v>
      </c>
      <c r="AB14" s="2">
        <f t="shared" si="0"/>
        <v>62363000</v>
      </c>
      <c r="AC14" s="2">
        <f t="shared" si="0"/>
        <v>24042000</v>
      </c>
      <c r="AD14" s="2">
        <f t="shared" si="0"/>
        <v>30327000</v>
      </c>
      <c r="AE14" s="2">
        <f t="shared" si="0"/>
        <v>20995000</v>
      </c>
      <c r="AF14" s="2">
        <f t="shared" si="0"/>
        <v>23962000</v>
      </c>
      <c r="AG14" s="2">
        <f t="shared" si="0"/>
        <v>26393000</v>
      </c>
      <c r="AH14" s="2">
        <f t="shared" si="0"/>
        <v>20265000</v>
      </c>
      <c r="AI14" s="2">
        <f t="shared" si="0"/>
        <v>21769000</v>
      </c>
      <c r="AJ14" s="2">
        <f t="shared" si="0"/>
        <v>19207000</v>
      </c>
      <c r="AK14" s="2">
        <f t="shared" si="0"/>
        <v>46459000</v>
      </c>
      <c r="AL14" s="2">
        <f t="shared" si="0"/>
        <v>24717000</v>
      </c>
      <c r="AM14" s="2">
        <f t="shared" si="0"/>
        <v>19184000</v>
      </c>
      <c r="AN14" s="2">
        <f t="shared" si="0"/>
        <v>25290000</v>
      </c>
      <c r="AO14" s="2">
        <f t="shared" si="0"/>
        <v>19962000</v>
      </c>
      <c r="AP14" s="2">
        <f t="shared" si="0"/>
        <v>26366000</v>
      </c>
      <c r="AQ14" s="2">
        <f t="shared" si="0"/>
        <v>34285000</v>
      </c>
      <c r="AR14" s="2">
        <f t="shared" si="0"/>
        <v>26971000</v>
      </c>
      <c r="AS14" s="2">
        <f t="shared" si="0"/>
        <v>25743000</v>
      </c>
      <c r="AT14" s="2">
        <f t="shared" si="0"/>
        <v>48642000</v>
      </c>
      <c r="AU14" s="2">
        <f t="shared" si="0"/>
        <v>20303000</v>
      </c>
      <c r="AV14" s="2">
        <f t="shared" si="0"/>
        <v>14052000</v>
      </c>
      <c r="AW14" s="2">
        <f t="shared" si="0"/>
        <v>14272000</v>
      </c>
      <c r="AX14" s="2">
        <f t="shared" si="0"/>
        <v>20949000</v>
      </c>
      <c r="AY14" s="2">
        <f t="shared" si="0"/>
        <v>22243000</v>
      </c>
      <c r="AZ14" s="2">
        <f t="shared" si="0"/>
        <v>18476000</v>
      </c>
      <c r="BA14" s="2">
        <f t="shared" si="0"/>
        <v>21792000</v>
      </c>
      <c r="BB14" s="2">
        <f t="shared" si="0"/>
        <v>14884000</v>
      </c>
      <c r="BC14" s="2">
        <f t="shared" si="0"/>
        <v>16263000</v>
      </c>
      <c r="BD14" s="2">
        <f t="shared" si="0"/>
        <v>18386000</v>
      </c>
      <c r="BE14" s="2">
        <f t="shared" si="0"/>
        <v>73184000</v>
      </c>
      <c r="BF14" s="2">
        <f t="shared" si="0"/>
        <v>22235000</v>
      </c>
      <c r="BG14" s="2">
        <f t="shared" si="0"/>
        <v>22006000</v>
      </c>
      <c r="BH14" s="2">
        <f t="shared" si="0"/>
        <v>16011000</v>
      </c>
      <c r="BI14" s="2">
        <f t="shared" si="0"/>
        <v>17483000</v>
      </c>
      <c r="BJ14" s="2">
        <f t="shared" si="0"/>
        <v>18549000</v>
      </c>
      <c r="BK14" s="2">
        <f t="shared" si="0"/>
        <v>15014000</v>
      </c>
      <c r="BL14" s="2">
        <f t="shared" si="0"/>
        <v>48881000</v>
      </c>
      <c r="BM14" s="2">
        <f t="shared" si="0"/>
        <v>17537000</v>
      </c>
      <c r="BN14" s="2">
        <f t="shared" si="0"/>
        <v>19361000</v>
      </c>
      <c r="BO14" s="2">
        <f t="shared" si="0"/>
        <v>20717000</v>
      </c>
      <c r="BP14" s="2">
        <f t="shared" si="0"/>
        <v>17995000</v>
      </c>
      <c r="BQ14" s="2">
        <f t="shared" si="0"/>
        <v>25770000</v>
      </c>
      <c r="BR14" s="2">
        <f t="shared" ref="BR14:DA14" si="1">BR48+BR69+BR75+BR78</f>
        <v>16825000</v>
      </c>
      <c r="BS14" s="2">
        <f t="shared" si="1"/>
        <v>16976000</v>
      </c>
      <c r="BT14" s="2">
        <f t="shared" si="1"/>
        <v>19291000</v>
      </c>
      <c r="BU14" s="2">
        <f t="shared" si="1"/>
        <v>18332000</v>
      </c>
      <c r="BV14" s="2">
        <f t="shared" si="1"/>
        <v>19547000</v>
      </c>
      <c r="BW14" s="2">
        <f t="shared" si="1"/>
        <v>17166000</v>
      </c>
      <c r="BX14" s="2">
        <f t="shared" si="1"/>
        <v>17696000</v>
      </c>
      <c r="BY14" s="2">
        <f t="shared" si="1"/>
        <v>29422000</v>
      </c>
      <c r="BZ14" s="2">
        <f t="shared" si="1"/>
        <v>26499000</v>
      </c>
      <c r="CA14" s="2">
        <f t="shared" si="1"/>
        <v>25315000</v>
      </c>
      <c r="CB14" s="2">
        <f t="shared" si="1"/>
        <v>21376000</v>
      </c>
      <c r="CC14" s="2">
        <f t="shared" si="1"/>
        <v>25671000</v>
      </c>
      <c r="CD14" s="2">
        <f t="shared" si="1"/>
        <v>29415000</v>
      </c>
      <c r="CE14" s="2">
        <f t="shared" si="1"/>
        <v>24921000</v>
      </c>
      <c r="CF14" s="2">
        <f t="shared" si="1"/>
        <v>28963000</v>
      </c>
      <c r="CG14" s="2">
        <f t="shared" si="1"/>
        <v>25803000</v>
      </c>
      <c r="CH14" s="2">
        <f t="shared" si="1"/>
        <v>24459000</v>
      </c>
      <c r="CI14" s="2">
        <f t="shared" si="1"/>
        <v>26106000</v>
      </c>
      <c r="CJ14" s="2">
        <f t="shared" si="1"/>
        <v>27925000</v>
      </c>
      <c r="CK14" s="2">
        <f t="shared" si="1"/>
        <v>25028000</v>
      </c>
      <c r="CL14" s="2">
        <f t="shared" si="1"/>
        <v>26682000</v>
      </c>
      <c r="CM14" s="2">
        <f t="shared" si="1"/>
        <v>20736000</v>
      </c>
      <c r="CN14" s="2">
        <f t="shared" si="1"/>
        <v>26172000</v>
      </c>
      <c r="CO14" s="2">
        <f t="shared" si="1"/>
        <v>27819000</v>
      </c>
      <c r="CP14" s="2">
        <f t="shared" si="1"/>
        <v>26550000</v>
      </c>
      <c r="CQ14" s="2">
        <f t="shared" si="1"/>
        <v>19234000</v>
      </c>
      <c r="CR14" s="2">
        <f t="shared" si="1"/>
        <v>26724000</v>
      </c>
      <c r="CS14" s="2">
        <f t="shared" si="1"/>
        <v>22498000</v>
      </c>
      <c r="CT14" s="2">
        <f t="shared" si="1"/>
        <v>24705000</v>
      </c>
      <c r="CU14" s="2">
        <f t="shared" si="1"/>
        <v>24386000</v>
      </c>
      <c r="CV14" s="2">
        <f t="shared" si="1"/>
        <v>20020000</v>
      </c>
      <c r="CW14" s="2">
        <f t="shared" si="1"/>
        <v>16088000</v>
      </c>
      <c r="CX14" s="2">
        <f t="shared" si="1"/>
        <v>19966000</v>
      </c>
      <c r="CY14" s="2">
        <f t="shared" si="1"/>
        <v>16154000</v>
      </c>
      <c r="CZ14" s="2">
        <f t="shared" si="1"/>
        <v>69790000</v>
      </c>
      <c r="DA14" s="2">
        <f t="shared" si="1"/>
        <v>19321000</v>
      </c>
    </row>
    <row r="15" spans="1:105" s="15" customFormat="1" ht="16.5" customHeight="1">
      <c r="A15" s="311" t="s">
        <v>116</v>
      </c>
      <c r="B15" s="11" t="s">
        <v>117</v>
      </c>
      <c r="C15" s="12">
        <v>212</v>
      </c>
      <c r="D15" s="13">
        <f>SUM(E15:DA15)</f>
        <v>18679000</v>
      </c>
      <c r="E15" s="14">
        <v>271000</v>
      </c>
      <c r="F15" s="14">
        <v>1035000</v>
      </c>
      <c r="G15" s="14">
        <v>391000</v>
      </c>
      <c r="H15" s="14">
        <v>321000</v>
      </c>
      <c r="I15" s="14">
        <v>519000</v>
      </c>
      <c r="J15" s="14">
        <v>136000</v>
      </c>
      <c r="K15" s="14">
        <v>120000</v>
      </c>
      <c r="L15" s="14">
        <v>312000</v>
      </c>
      <c r="M15" s="14">
        <v>334000</v>
      </c>
      <c r="N15" s="14">
        <v>136000</v>
      </c>
      <c r="O15" s="14">
        <v>401000</v>
      </c>
      <c r="P15" s="14">
        <v>136000</v>
      </c>
      <c r="Q15" s="14">
        <v>296000</v>
      </c>
      <c r="R15" s="14">
        <v>372000</v>
      </c>
      <c r="S15" s="14">
        <v>153000</v>
      </c>
      <c r="T15" s="14">
        <v>120000</v>
      </c>
      <c r="U15" s="14">
        <v>258000</v>
      </c>
      <c r="V15" s="14">
        <v>577000</v>
      </c>
      <c r="W15" s="14">
        <v>479000</v>
      </c>
      <c r="X15" s="14">
        <v>153000</v>
      </c>
      <c r="Y15" s="14">
        <v>258000</v>
      </c>
      <c r="Z15" s="14">
        <v>136000</v>
      </c>
      <c r="AA15" s="14">
        <v>271000</v>
      </c>
      <c r="AB15" s="14">
        <v>309000</v>
      </c>
      <c r="AC15" s="14">
        <v>120000</v>
      </c>
      <c r="AD15" s="14">
        <v>187000</v>
      </c>
      <c r="AE15" s="14">
        <v>120000</v>
      </c>
      <c r="AF15" s="14">
        <v>136000</v>
      </c>
      <c r="AG15" s="14">
        <v>153000</v>
      </c>
      <c r="AH15" s="14">
        <v>120000</v>
      </c>
      <c r="AI15" s="14">
        <v>136000</v>
      </c>
      <c r="AJ15" s="14">
        <v>101000</v>
      </c>
      <c r="AK15" s="14">
        <v>233000</v>
      </c>
      <c r="AL15" s="14">
        <v>136000</v>
      </c>
      <c r="AM15" s="14">
        <v>136000</v>
      </c>
      <c r="AN15" s="14">
        <v>136000</v>
      </c>
      <c r="AO15" s="14">
        <v>120000</v>
      </c>
      <c r="AP15" s="14">
        <v>120000</v>
      </c>
      <c r="AQ15" s="14">
        <v>187000</v>
      </c>
      <c r="AR15" s="14">
        <v>136000</v>
      </c>
      <c r="AS15" s="14">
        <v>153000</v>
      </c>
      <c r="AT15" s="14">
        <v>283000</v>
      </c>
      <c r="AU15" s="14">
        <v>136000</v>
      </c>
      <c r="AV15" s="14">
        <v>120000</v>
      </c>
      <c r="AW15" s="14">
        <v>101000</v>
      </c>
      <c r="AX15" s="14">
        <v>136000</v>
      </c>
      <c r="AY15" s="14">
        <v>136000</v>
      </c>
      <c r="AZ15" s="14">
        <v>136000</v>
      </c>
      <c r="BA15" s="14">
        <v>153000</v>
      </c>
      <c r="BB15" s="14">
        <v>101000</v>
      </c>
      <c r="BC15" s="14">
        <v>136000</v>
      </c>
      <c r="BD15" s="14">
        <v>136000</v>
      </c>
      <c r="BE15" s="14">
        <v>359000</v>
      </c>
      <c r="BF15" s="14">
        <v>136000</v>
      </c>
      <c r="BG15" s="14">
        <v>136000</v>
      </c>
      <c r="BH15" s="14">
        <v>120000</v>
      </c>
      <c r="BI15" s="14">
        <v>136000</v>
      </c>
      <c r="BJ15" s="14">
        <v>136000</v>
      </c>
      <c r="BK15" s="14">
        <v>120000</v>
      </c>
      <c r="BL15" s="14">
        <v>283000</v>
      </c>
      <c r="BM15" s="14">
        <v>136000</v>
      </c>
      <c r="BN15" s="14">
        <v>136000</v>
      </c>
      <c r="BO15" s="14">
        <v>136000</v>
      </c>
      <c r="BP15" s="14">
        <v>136000</v>
      </c>
      <c r="BQ15" s="14">
        <v>170000</v>
      </c>
      <c r="BR15" s="14">
        <v>120000</v>
      </c>
      <c r="BS15" s="14">
        <v>136000</v>
      </c>
      <c r="BT15" s="14">
        <v>136000</v>
      </c>
      <c r="BU15" s="14">
        <v>136000</v>
      </c>
      <c r="BV15" s="14">
        <v>136000</v>
      </c>
      <c r="BW15" s="14">
        <v>136000</v>
      </c>
      <c r="BX15" s="14">
        <v>120000</v>
      </c>
      <c r="BY15" s="14">
        <v>170000</v>
      </c>
      <c r="BZ15" s="14">
        <v>136000</v>
      </c>
      <c r="CA15" s="14">
        <v>153000</v>
      </c>
      <c r="CB15" s="14">
        <v>120000</v>
      </c>
      <c r="CC15" s="14">
        <v>136000</v>
      </c>
      <c r="CD15" s="14">
        <v>136000</v>
      </c>
      <c r="CE15" s="14">
        <v>136000</v>
      </c>
      <c r="CF15" s="14">
        <v>136000</v>
      </c>
      <c r="CG15" s="14">
        <v>136000</v>
      </c>
      <c r="CH15" s="14">
        <v>136000</v>
      </c>
      <c r="CI15" s="14">
        <v>120000</v>
      </c>
      <c r="CJ15" s="14">
        <v>170000</v>
      </c>
      <c r="CK15" s="14">
        <v>136000</v>
      </c>
      <c r="CL15" s="14">
        <v>136000</v>
      </c>
      <c r="CM15" s="14">
        <v>120000</v>
      </c>
      <c r="CN15" s="14">
        <v>136000</v>
      </c>
      <c r="CO15" s="14">
        <v>136000</v>
      </c>
      <c r="CP15" s="14">
        <v>136000</v>
      </c>
      <c r="CQ15" s="14">
        <v>120000</v>
      </c>
      <c r="CR15" s="14">
        <v>136000</v>
      </c>
      <c r="CS15" s="14">
        <v>136000</v>
      </c>
      <c r="CT15" s="14">
        <v>136000</v>
      </c>
      <c r="CU15" s="14">
        <v>136000</v>
      </c>
      <c r="CV15" s="14">
        <v>120000</v>
      </c>
      <c r="CW15" s="14">
        <v>120000</v>
      </c>
      <c r="CX15" s="14">
        <v>120000</v>
      </c>
      <c r="CY15" s="14">
        <v>120000</v>
      </c>
      <c r="CZ15" s="14">
        <v>372000</v>
      </c>
      <c r="DA15" s="14">
        <v>120000</v>
      </c>
    </row>
    <row r="16" spans="1:105" s="15" customFormat="1">
      <c r="A16" s="311"/>
      <c r="B16" s="11" t="s">
        <v>118</v>
      </c>
      <c r="C16" s="12">
        <v>214</v>
      </c>
      <c r="D16" s="13">
        <f t="shared" ref="D16:D77" si="2">SUM(E16:DA16)</f>
        <v>8033000</v>
      </c>
      <c r="E16" s="14">
        <v>116000</v>
      </c>
      <c r="F16" s="14">
        <v>443000</v>
      </c>
      <c r="G16" s="14">
        <v>168000</v>
      </c>
      <c r="H16" s="14">
        <v>138000</v>
      </c>
      <c r="I16" s="14">
        <v>222000</v>
      </c>
      <c r="J16" s="14">
        <v>59000</v>
      </c>
      <c r="K16" s="14">
        <v>51000</v>
      </c>
      <c r="L16" s="14">
        <v>134000</v>
      </c>
      <c r="M16" s="14">
        <v>143000</v>
      </c>
      <c r="N16" s="14">
        <v>59000</v>
      </c>
      <c r="O16" s="14">
        <v>172000</v>
      </c>
      <c r="P16" s="14">
        <v>59000</v>
      </c>
      <c r="Q16" s="14">
        <v>127000</v>
      </c>
      <c r="R16" s="14">
        <v>159000</v>
      </c>
      <c r="S16" s="14">
        <v>66000</v>
      </c>
      <c r="T16" s="14">
        <v>51000</v>
      </c>
      <c r="U16" s="14">
        <v>111000</v>
      </c>
      <c r="V16" s="14">
        <v>248000</v>
      </c>
      <c r="W16" s="14">
        <v>206000</v>
      </c>
      <c r="X16" s="14">
        <v>66000</v>
      </c>
      <c r="Y16" s="14">
        <v>111000</v>
      </c>
      <c r="Z16" s="14">
        <v>59000</v>
      </c>
      <c r="AA16" s="14">
        <v>116000</v>
      </c>
      <c r="AB16" s="14">
        <v>132000</v>
      </c>
      <c r="AC16" s="14">
        <v>51000</v>
      </c>
      <c r="AD16" s="14">
        <v>80000</v>
      </c>
      <c r="AE16" s="14">
        <v>51000</v>
      </c>
      <c r="AF16" s="14">
        <v>59000</v>
      </c>
      <c r="AG16" s="14">
        <v>66000</v>
      </c>
      <c r="AH16" s="14">
        <v>51000</v>
      </c>
      <c r="AI16" s="14">
        <v>59000</v>
      </c>
      <c r="AJ16" s="14">
        <v>43000</v>
      </c>
      <c r="AK16" s="14">
        <v>100000</v>
      </c>
      <c r="AL16" s="14">
        <v>59000</v>
      </c>
      <c r="AM16" s="14">
        <v>59000</v>
      </c>
      <c r="AN16" s="14">
        <v>59000</v>
      </c>
      <c r="AO16" s="14">
        <v>51000</v>
      </c>
      <c r="AP16" s="14">
        <v>51000</v>
      </c>
      <c r="AQ16" s="14">
        <v>80000</v>
      </c>
      <c r="AR16" s="14">
        <v>59000</v>
      </c>
      <c r="AS16" s="14">
        <v>66000</v>
      </c>
      <c r="AT16" s="14">
        <v>122000</v>
      </c>
      <c r="AU16" s="14">
        <v>59000</v>
      </c>
      <c r="AV16" s="14">
        <v>51000</v>
      </c>
      <c r="AW16" s="14">
        <v>43000</v>
      </c>
      <c r="AX16" s="14">
        <v>59000</v>
      </c>
      <c r="AY16" s="14">
        <v>59000</v>
      </c>
      <c r="AZ16" s="14">
        <v>59000</v>
      </c>
      <c r="BA16" s="14">
        <v>66000</v>
      </c>
      <c r="BB16" s="14">
        <v>43000</v>
      </c>
      <c r="BC16" s="14">
        <v>59000</v>
      </c>
      <c r="BD16" s="14">
        <v>59000</v>
      </c>
      <c r="BE16" s="14">
        <v>154000</v>
      </c>
      <c r="BF16" s="14">
        <v>59000</v>
      </c>
      <c r="BG16" s="14">
        <v>59000</v>
      </c>
      <c r="BH16" s="14">
        <v>51000</v>
      </c>
      <c r="BI16" s="14">
        <v>59000</v>
      </c>
      <c r="BJ16" s="14">
        <v>59000</v>
      </c>
      <c r="BK16" s="14">
        <v>51000</v>
      </c>
      <c r="BL16" s="14">
        <v>122000</v>
      </c>
      <c r="BM16" s="14">
        <v>59000</v>
      </c>
      <c r="BN16" s="14">
        <v>59000</v>
      </c>
      <c r="BO16" s="14">
        <v>59000</v>
      </c>
      <c r="BP16" s="14">
        <v>59000</v>
      </c>
      <c r="BQ16" s="14">
        <v>73000</v>
      </c>
      <c r="BR16" s="14">
        <v>51000</v>
      </c>
      <c r="BS16" s="14">
        <v>59000</v>
      </c>
      <c r="BT16" s="14">
        <v>59000</v>
      </c>
      <c r="BU16" s="14">
        <v>59000</v>
      </c>
      <c r="BV16" s="14">
        <v>59000</v>
      </c>
      <c r="BW16" s="14">
        <v>59000</v>
      </c>
      <c r="BX16" s="14">
        <v>51000</v>
      </c>
      <c r="BY16" s="14">
        <v>73000</v>
      </c>
      <c r="BZ16" s="14">
        <v>59000</v>
      </c>
      <c r="CA16" s="14">
        <v>66000</v>
      </c>
      <c r="CB16" s="14">
        <v>51000</v>
      </c>
      <c r="CC16" s="14">
        <v>59000</v>
      </c>
      <c r="CD16" s="14">
        <v>59000</v>
      </c>
      <c r="CE16" s="14">
        <v>59000</v>
      </c>
      <c r="CF16" s="14">
        <v>59000</v>
      </c>
      <c r="CG16" s="14">
        <v>59000</v>
      </c>
      <c r="CH16" s="14">
        <v>59000</v>
      </c>
      <c r="CI16" s="14">
        <v>51000</v>
      </c>
      <c r="CJ16" s="14">
        <v>73000</v>
      </c>
      <c r="CK16" s="14">
        <v>59000</v>
      </c>
      <c r="CL16" s="14">
        <v>59000</v>
      </c>
      <c r="CM16" s="14">
        <v>51000</v>
      </c>
      <c r="CN16" s="14">
        <v>59000</v>
      </c>
      <c r="CO16" s="14">
        <v>59000</v>
      </c>
      <c r="CP16" s="14">
        <v>59000</v>
      </c>
      <c r="CQ16" s="14">
        <v>51000</v>
      </c>
      <c r="CR16" s="14">
        <v>59000</v>
      </c>
      <c r="CS16" s="14">
        <v>59000</v>
      </c>
      <c r="CT16" s="14">
        <v>59000</v>
      </c>
      <c r="CU16" s="14">
        <v>59000</v>
      </c>
      <c r="CV16" s="14">
        <v>51000</v>
      </c>
      <c r="CW16" s="14">
        <v>51000</v>
      </c>
      <c r="CX16" s="14">
        <v>51000</v>
      </c>
      <c r="CY16" s="14">
        <v>51000</v>
      </c>
      <c r="CZ16" s="14">
        <v>159000</v>
      </c>
      <c r="DA16" s="14">
        <v>51000</v>
      </c>
    </row>
    <row r="17" spans="1:105" s="15" customFormat="1">
      <c r="A17" s="311"/>
      <c r="B17" s="11" t="s">
        <v>119</v>
      </c>
      <c r="C17" s="12" t="s">
        <v>120</v>
      </c>
      <c r="D17" s="13">
        <f t="shared" si="2"/>
        <v>135000</v>
      </c>
      <c r="E17" s="14">
        <v>0</v>
      </c>
      <c r="F17" s="14">
        <v>45000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45000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45000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</row>
    <row r="18" spans="1:105" s="15" customFormat="1">
      <c r="A18" s="311"/>
      <c r="B18" s="11" t="s">
        <v>121</v>
      </c>
      <c r="C18" s="12" t="s">
        <v>122</v>
      </c>
      <c r="D18" s="13">
        <f t="shared" si="2"/>
        <v>797000</v>
      </c>
      <c r="E18" s="14">
        <v>0</v>
      </c>
      <c r="F18" s="14">
        <v>165000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269000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135000</v>
      </c>
      <c r="AV18" s="14">
        <v>0</v>
      </c>
      <c r="AW18" s="14">
        <v>0</v>
      </c>
      <c r="AX18" s="14">
        <v>0</v>
      </c>
      <c r="AY18" s="14">
        <v>12000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147000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69000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</row>
    <row r="19" spans="1:105" s="15" customFormat="1">
      <c r="A19" s="311"/>
      <c r="B19" s="11" t="s">
        <v>123</v>
      </c>
      <c r="C19" s="12">
        <v>255</v>
      </c>
      <c r="D19" s="13">
        <f t="shared" si="2"/>
        <v>6662000</v>
      </c>
      <c r="E19" s="14">
        <v>69000</v>
      </c>
      <c r="F19" s="14">
        <v>99000</v>
      </c>
      <c r="G19" s="14">
        <v>75000</v>
      </c>
      <c r="H19" s="14">
        <v>72000</v>
      </c>
      <c r="I19" s="14">
        <v>83000</v>
      </c>
      <c r="J19" s="14">
        <v>64000</v>
      </c>
      <c r="K19" s="14">
        <v>63000</v>
      </c>
      <c r="L19" s="14">
        <v>69000</v>
      </c>
      <c r="M19" s="14">
        <v>72000</v>
      </c>
      <c r="N19" s="14">
        <v>64000</v>
      </c>
      <c r="O19" s="14">
        <v>76000</v>
      </c>
      <c r="P19" s="14">
        <v>64000</v>
      </c>
      <c r="Q19" s="14">
        <v>70000</v>
      </c>
      <c r="R19" s="14">
        <v>74000</v>
      </c>
      <c r="S19" s="14">
        <v>64000</v>
      </c>
      <c r="T19" s="14">
        <v>63000</v>
      </c>
      <c r="U19" s="14">
        <v>69000</v>
      </c>
      <c r="V19" s="14">
        <v>87000</v>
      </c>
      <c r="W19" s="14">
        <v>81000</v>
      </c>
      <c r="X19" s="14">
        <v>64000</v>
      </c>
      <c r="Y19" s="14">
        <v>69000</v>
      </c>
      <c r="Z19" s="14">
        <v>64000</v>
      </c>
      <c r="AA19" s="14">
        <v>69000</v>
      </c>
      <c r="AB19" s="14">
        <v>71000</v>
      </c>
      <c r="AC19" s="14">
        <v>63000</v>
      </c>
      <c r="AD19" s="14">
        <v>66000</v>
      </c>
      <c r="AE19" s="14">
        <v>63000</v>
      </c>
      <c r="AF19" s="14">
        <v>64000</v>
      </c>
      <c r="AG19" s="14">
        <v>64000</v>
      </c>
      <c r="AH19" s="14">
        <v>63000</v>
      </c>
      <c r="AI19" s="14">
        <v>64000</v>
      </c>
      <c r="AJ19" s="14">
        <v>63000</v>
      </c>
      <c r="AK19" s="14">
        <v>67000</v>
      </c>
      <c r="AL19" s="14">
        <v>64000</v>
      </c>
      <c r="AM19" s="14">
        <v>64000</v>
      </c>
      <c r="AN19" s="14">
        <v>64000</v>
      </c>
      <c r="AO19" s="14">
        <v>63000</v>
      </c>
      <c r="AP19" s="14">
        <v>63000</v>
      </c>
      <c r="AQ19" s="14">
        <v>66000</v>
      </c>
      <c r="AR19" s="14">
        <v>64000</v>
      </c>
      <c r="AS19" s="14">
        <v>64000</v>
      </c>
      <c r="AT19" s="14">
        <v>70000</v>
      </c>
      <c r="AU19" s="14">
        <v>64000</v>
      </c>
      <c r="AV19" s="14">
        <v>63000</v>
      </c>
      <c r="AW19" s="14">
        <v>63000</v>
      </c>
      <c r="AX19" s="14">
        <v>64000</v>
      </c>
      <c r="AY19" s="14">
        <v>64000</v>
      </c>
      <c r="AZ19" s="14">
        <v>64000</v>
      </c>
      <c r="BA19" s="14">
        <v>64000</v>
      </c>
      <c r="BB19" s="14">
        <v>63000</v>
      </c>
      <c r="BC19" s="14">
        <v>64000</v>
      </c>
      <c r="BD19" s="14">
        <v>64000</v>
      </c>
      <c r="BE19" s="14">
        <v>73000</v>
      </c>
      <c r="BF19" s="14">
        <v>64000</v>
      </c>
      <c r="BG19" s="14">
        <v>64000</v>
      </c>
      <c r="BH19" s="14">
        <v>63000</v>
      </c>
      <c r="BI19" s="14">
        <v>64000</v>
      </c>
      <c r="BJ19" s="14">
        <v>64000</v>
      </c>
      <c r="BK19" s="14">
        <v>63000</v>
      </c>
      <c r="BL19" s="14">
        <v>70000</v>
      </c>
      <c r="BM19" s="14">
        <v>64000</v>
      </c>
      <c r="BN19" s="14">
        <v>64000</v>
      </c>
      <c r="BO19" s="14">
        <v>64000</v>
      </c>
      <c r="BP19" s="14">
        <v>64000</v>
      </c>
      <c r="BQ19" s="14">
        <v>65000</v>
      </c>
      <c r="BR19" s="14">
        <v>63000</v>
      </c>
      <c r="BS19" s="14">
        <v>64000</v>
      </c>
      <c r="BT19" s="14">
        <v>64000</v>
      </c>
      <c r="BU19" s="14">
        <v>64000</v>
      </c>
      <c r="BV19" s="14">
        <v>64000</v>
      </c>
      <c r="BW19" s="14">
        <v>64000</v>
      </c>
      <c r="BX19" s="14">
        <v>63000</v>
      </c>
      <c r="BY19" s="14">
        <v>65000</v>
      </c>
      <c r="BZ19" s="14">
        <v>64000</v>
      </c>
      <c r="CA19" s="14">
        <v>64000</v>
      </c>
      <c r="CB19" s="14">
        <v>63000</v>
      </c>
      <c r="CC19" s="14">
        <v>64000</v>
      </c>
      <c r="CD19" s="14">
        <v>64000</v>
      </c>
      <c r="CE19" s="14">
        <v>64000</v>
      </c>
      <c r="CF19" s="14">
        <v>64000</v>
      </c>
      <c r="CG19" s="14">
        <v>64000</v>
      </c>
      <c r="CH19" s="14">
        <v>64000</v>
      </c>
      <c r="CI19" s="14">
        <v>63000</v>
      </c>
      <c r="CJ19" s="14">
        <v>65000</v>
      </c>
      <c r="CK19" s="14">
        <v>64000</v>
      </c>
      <c r="CL19" s="14">
        <v>64000</v>
      </c>
      <c r="CM19" s="14">
        <v>63000</v>
      </c>
      <c r="CN19" s="14">
        <v>64000</v>
      </c>
      <c r="CO19" s="14">
        <v>64000</v>
      </c>
      <c r="CP19" s="14">
        <v>64000</v>
      </c>
      <c r="CQ19" s="14">
        <v>63000</v>
      </c>
      <c r="CR19" s="14">
        <v>64000</v>
      </c>
      <c r="CS19" s="14">
        <v>64000</v>
      </c>
      <c r="CT19" s="14">
        <v>64000</v>
      </c>
      <c r="CU19" s="14">
        <v>64000</v>
      </c>
      <c r="CV19" s="14">
        <v>63000</v>
      </c>
      <c r="CW19" s="14">
        <v>63000</v>
      </c>
      <c r="CX19" s="14">
        <v>63000</v>
      </c>
      <c r="CY19" s="14">
        <v>63000</v>
      </c>
      <c r="CZ19" s="14">
        <v>74000</v>
      </c>
      <c r="DA19" s="14">
        <v>63000</v>
      </c>
    </row>
    <row r="20" spans="1:105" s="41" customFormat="1">
      <c r="A20" s="311"/>
      <c r="B20" s="17" t="s">
        <v>124</v>
      </c>
      <c r="C20" s="38">
        <v>255</v>
      </c>
      <c r="D20" s="39">
        <f t="shared" si="2"/>
        <v>1787000</v>
      </c>
      <c r="E20" s="40">
        <v>60000</v>
      </c>
      <c r="F20" s="40">
        <v>120000</v>
      </c>
      <c r="G20" s="40">
        <v>60000</v>
      </c>
      <c r="H20" s="40">
        <v>60000</v>
      </c>
      <c r="I20" s="40">
        <v>90000</v>
      </c>
      <c r="J20" s="40">
        <v>30000</v>
      </c>
      <c r="K20" s="40">
        <v>30000</v>
      </c>
      <c r="L20" s="40">
        <v>30000</v>
      </c>
      <c r="M20" s="40">
        <v>60000</v>
      </c>
      <c r="N20" s="40">
        <v>0</v>
      </c>
      <c r="O20" s="40">
        <v>72000</v>
      </c>
      <c r="P20" s="40">
        <v>0</v>
      </c>
      <c r="Q20" s="40">
        <v>30000</v>
      </c>
      <c r="R20" s="40">
        <v>60000</v>
      </c>
      <c r="S20" s="40">
        <v>0</v>
      </c>
      <c r="T20" s="40">
        <v>0</v>
      </c>
      <c r="U20" s="40">
        <v>30000</v>
      </c>
      <c r="V20" s="40">
        <v>60000</v>
      </c>
      <c r="W20" s="40">
        <v>90000</v>
      </c>
      <c r="X20" s="40">
        <v>30000</v>
      </c>
      <c r="Y20" s="40">
        <v>60000</v>
      </c>
      <c r="Z20" s="40">
        <v>30000</v>
      </c>
      <c r="AA20" s="40">
        <v>60000</v>
      </c>
      <c r="AB20" s="40">
        <v>60000</v>
      </c>
      <c r="AC20" s="40">
        <v>0</v>
      </c>
      <c r="AD20" s="40">
        <v>0</v>
      </c>
      <c r="AE20" s="40">
        <v>0</v>
      </c>
      <c r="AF20" s="40">
        <v>0</v>
      </c>
      <c r="AG20" s="40">
        <v>30000</v>
      </c>
      <c r="AH20" s="40">
        <v>0</v>
      </c>
      <c r="AI20" s="40">
        <v>30000</v>
      </c>
      <c r="AJ20" s="40">
        <v>0</v>
      </c>
      <c r="AK20" s="40">
        <v>35000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30000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0</v>
      </c>
      <c r="BC20" s="40">
        <v>0</v>
      </c>
      <c r="BD20" s="40">
        <v>30000</v>
      </c>
      <c r="BE20" s="40">
        <v>30000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30000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30000</v>
      </c>
      <c r="BW20" s="40">
        <v>0</v>
      </c>
      <c r="BX20" s="40">
        <v>30000</v>
      </c>
      <c r="BY20" s="40">
        <v>30000</v>
      </c>
      <c r="BZ20" s="40">
        <v>0</v>
      </c>
      <c r="CA20" s="40">
        <v>30000</v>
      </c>
      <c r="CB20" s="40">
        <v>30000</v>
      </c>
      <c r="CC20" s="40">
        <v>0</v>
      </c>
      <c r="CD20" s="40">
        <v>0</v>
      </c>
      <c r="CE20" s="40">
        <v>0</v>
      </c>
      <c r="CF20" s="40">
        <v>0</v>
      </c>
      <c r="CG20" s="40">
        <v>30000</v>
      </c>
      <c r="CH20" s="40">
        <v>0</v>
      </c>
      <c r="CI20" s="40">
        <v>0</v>
      </c>
      <c r="CJ20" s="40">
        <v>0</v>
      </c>
      <c r="CK20" s="40">
        <v>0</v>
      </c>
      <c r="CL20" s="40">
        <v>0</v>
      </c>
      <c r="CM20" s="40">
        <v>0</v>
      </c>
      <c r="CN20" s="40">
        <v>0</v>
      </c>
      <c r="CO20" s="40">
        <v>30000</v>
      </c>
      <c r="CP20" s="40">
        <v>30000</v>
      </c>
      <c r="CQ20" s="40">
        <v>0</v>
      </c>
      <c r="CR20" s="40">
        <v>0</v>
      </c>
      <c r="CS20" s="40">
        <v>0</v>
      </c>
      <c r="CT20" s="40">
        <v>0</v>
      </c>
      <c r="CU20" s="40">
        <v>30000</v>
      </c>
      <c r="CV20" s="40">
        <v>30000</v>
      </c>
      <c r="CW20" s="40">
        <v>0</v>
      </c>
      <c r="CX20" s="40">
        <v>30000</v>
      </c>
      <c r="CY20" s="40">
        <v>30000</v>
      </c>
      <c r="CZ20" s="40">
        <v>90000</v>
      </c>
      <c r="DA20" s="40">
        <v>0</v>
      </c>
    </row>
    <row r="21" spans="1:105" s="41" customFormat="1">
      <c r="A21" s="311"/>
      <c r="B21" s="17" t="s">
        <v>125</v>
      </c>
      <c r="C21" s="38">
        <v>255</v>
      </c>
      <c r="D21" s="39">
        <f t="shared" si="2"/>
        <v>247000</v>
      </c>
      <c r="E21" s="40">
        <v>3000</v>
      </c>
      <c r="F21" s="40">
        <v>53000</v>
      </c>
      <c r="G21" s="40">
        <v>6000</v>
      </c>
      <c r="H21" s="40">
        <v>6000</v>
      </c>
      <c r="I21" s="40">
        <v>9000</v>
      </c>
      <c r="J21" s="40">
        <v>3000</v>
      </c>
      <c r="K21" s="40">
        <v>4000</v>
      </c>
      <c r="L21" s="40">
        <v>6000</v>
      </c>
      <c r="M21" s="40">
        <v>6000</v>
      </c>
      <c r="N21" s="40">
        <v>0</v>
      </c>
      <c r="O21" s="40">
        <v>6000</v>
      </c>
      <c r="P21" s="40">
        <v>0</v>
      </c>
      <c r="Q21" s="40">
        <v>3000</v>
      </c>
      <c r="R21" s="40">
        <v>6000</v>
      </c>
      <c r="S21" s="40">
        <v>0</v>
      </c>
      <c r="T21" s="40">
        <v>0</v>
      </c>
      <c r="U21" s="40">
        <v>6000</v>
      </c>
      <c r="V21" s="40">
        <v>6000</v>
      </c>
      <c r="W21" s="40">
        <v>15000</v>
      </c>
      <c r="X21" s="40">
        <v>3000</v>
      </c>
      <c r="Y21" s="40">
        <v>6000</v>
      </c>
      <c r="Z21" s="40">
        <v>6000</v>
      </c>
      <c r="AA21" s="40">
        <v>6000</v>
      </c>
      <c r="AB21" s="40">
        <v>6000</v>
      </c>
      <c r="AC21" s="40">
        <v>0</v>
      </c>
      <c r="AD21" s="40">
        <v>0</v>
      </c>
      <c r="AE21" s="40">
        <v>0</v>
      </c>
      <c r="AF21" s="40">
        <v>0</v>
      </c>
      <c r="AG21" s="40">
        <v>3000</v>
      </c>
      <c r="AH21" s="40">
        <v>0</v>
      </c>
      <c r="AI21" s="40">
        <v>3000</v>
      </c>
      <c r="AJ21" s="40">
        <v>0</v>
      </c>
      <c r="AK21" s="40">
        <v>3000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3000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3000</v>
      </c>
      <c r="BE21" s="40">
        <v>3000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6000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3000</v>
      </c>
      <c r="BW21" s="40">
        <v>0</v>
      </c>
      <c r="BX21" s="40">
        <v>6000</v>
      </c>
      <c r="BY21" s="40">
        <v>6000</v>
      </c>
      <c r="BZ21" s="40">
        <v>0</v>
      </c>
      <c r="CA21" s="40">
        <v>3000</v>
      </c>
      <c r="CB21" s="40">
        <v>3000</v>
      </c>
      <c r="CC21" s="40">
        <v>0</v>
      </c>
      <c r="CD21" s="40">
        <v>0</v>
      </c>
      <c r="CE21" s="40">
        <v>0</v>
      </c>
      <c r="CF21" s="40">
        <v>0</v>
      </c>
      <c r="CG21" s="40">
        <v>3000</v>
      </c>
      <c r="CH21" s="40">
        <v>0</v>
      </c>
      <c r="CI21" s="40">
        <v>0</v>
      </c>
      <c r="CJ21" s="40">
        <v>0</v>
      </c>
      <c r="CK21" s="40">
        <v>0</v>
      </c>
      <c r="CL21" s="40">
        <v>0</v>
      </c>
      <c r="CM21" s="40">
        <v>0</v>
      </c>
      <c r="CN21" s="40">
        <v>0</v>
      </c>
      <c r="CO21" s="40">
        <v>3000</v>
      </c>
      <c r="CP21" s="40">
        <v>3000</v>
      </c>
      <c r="CQ21" s="40">
        <v>0</v>
      </c>
      <c r="CR21" s="40">
        <v>0</v>
      </c>
      <c r="CS21" s="40">
        <v>0</v>
      </c>
      <c r="CT21" s="40">
        <v>0</v>
      </c>
      <c r="CU21" s="40">
        <v>3000</v>
      </c>
      <c r="CV21" s="40">
        <v>3000</v>
      </c>
      <c r="CW21" s="40">
        <v>0</v>
      </c>
      <c r="CX21" s="40">
        <v>4000</v>
      </c>
      <c r="CY21" s="40">
        <v>3000</v>
      </c>
      <c r="CZ21" s="40">
        <v>15000</v>
      </c>
      <c r="DA21" s="40">
        <v>0</v>
      </c>
    </row>
    <row r="22" spans="1:105" s="46" customFormat="1">
      <c r="A22" s="311"/>
      <c r="B22" s="42" t="s">
        <v>126</v>
      </c>
      <c r="C22" s="43">
        <v>256</v>
      </c>
      <c r="D22" s="44">
        <f t="shared" si="2"/>
        <v>780000</v>
      </c>
      <c r="E22" s="45">
        <v>0</v>
      </c>
      <c r="F22" s="45">
        <v>0</v>
      </c>
      <c r="G22" s="45">
        <v>0</v>
      </c>
      <c r="H22" s="45">
        <v>8000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17000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51000</v>
      </c>
      <c r="Y22" s="45">
        <v>0</v>
      </c>
      <c r="Z22" s="45">
        <v>0</v>
      </c>
      <c r="AA22" s="45">
        <v>0</v>
      </c>
      <c r="AB22" s="45">
        <v>0</v>
      </c>
      <c r="AC22" s="45">
        <v>8000</v>
      </c>
      <c r="AD22" s="45">
        <v>0</v>
      </c>
      <c r="AE22" s="45">
        <v>0</v>
      </c>
      <c r="AF22" s="45">
        <v>0</v>
      </c>
      <c r="AG22" s="45">
        <v>0</v>
      </c>
      <c r="AH22" s="45">
        <v>51000</v>
      </c>
      <c r="AI22" s="45">
        <v>0</v>
      </c>
      <c r="AJ22" s="45">
        <v>0</v>
      </c>
      <c r="AK22" s="45">
        <v>59000</v>
      </c>
      <c r="AL22" s="45">
        <v>8000</v>
      </c>
      <c r="AM22" s="45">
        <v>0</v>
      </c>
      <c r="AN22" s="45">
        <v>0</v>
      </c>
      <c r="AO22" s="45">
        <v>8000</v>
      </c>
      <c r="AP22" s="45">
        <v>0</v>
      </c>
      <c r="AQ22" s="45">
        <v>8000</v>
      </c>
      <c r="AR22" s="45">
        <v>51000</v>
      </c>
      <c r="AS22" s="45">
        <v>8000</v>
      </c>
      <c r="AT22" s="45">
        <v>76000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8000</v>
      </c>
      <c r="BB22" s="45">
        <v>0</v>
      </c>
      <c r="BC22" s="45">
        <v>0</v>
      </c>
      <c r="BD22" s="45">
        <v>51000</v>
      </c>
      <c r="BE22" s="45">
        <v>85000</v>
      </c>
      <c r="BF22" s="45">
        <v>0</v>
      </c>
      <c r="BG22" s="45">
        <v>8000</v>
      </c>
      <c r="BH22" s="45">
        <v>0</v>
      </c>
      <c r="BI22" s="45">
        <v>0</v>
      </c>
      <c r="BJ22" s="45">
        <v>42000</v>
      </c>
      <c r="BK22" s="45">
        <v>0</v>
      </c>
      <c r="BL22" s="45">
        <v>0</v>
      </c>
      <c r="BM22" s="45">
        <v>8000</v>
      </c>
      <c r="BN22" s="45">
        <v>0</v>
      </c>
      <c r="BO22" s="45">
        <v>0</v>
      </c>
      <c r="BP22" s="45">
        <v>0</v>
      </c>
      <c r="BQ22" s="45">
        <v>51000</v>
      </c>
      <c r="BR22" s="45">
        <v>0</v>
      </c>
      <c r="BS22" s="45">
        <v>0</v>
      </c>
      <c r="BT22" s="45">
        <v>0</v>
      </c>
      <c r="BU22" s="45">
        <v>8000</v>
      </c>
      <c r="BV22" s="45">
        <v>0</v>
      </c>
      <c r="BW22" s="45">
        <v>0</v>
      </c>
      <c r="BX22" s="45">
        <v>25000</v>
      </c>
      <c r="BY22" s="45">
        <v>0</v>
      </c>
      <c r="BZ22" s="45">
        <v>0</v>
      </c>
      <c r="CA22" s="45">
        <v>8000</v>
      </c>
      <c r="CB22" s="45">
        <v>0</v>
      </c>
      <c r="CC22" s="45">
        <v>0</v>
      </c>
      <c r="CD22" s="45">
        <v>0</v>
      </c>
      <c r="CE22" s="45">
        <v>0</v>
      </c>
      <c r="CF22" s="45">
        <v>42000</v>
      </c>
      <c r="CG22" s="45">
        <v>0</v>
      </c>
      <c r="CH22" s="45">
        <v>0</v>
      </c>
      <c r="CI22" s="45">
        <v>0</v>
      </c>
      <c r="CJ22" s="45">
        <v>0</v>
      </c>
      <c r="CK22" s="45">
        <v>0</v>
      </c>
      <c r="CL22" s="45">
        <v>0</v>
      </c>
      <c r="CM22" s="45">
        <v>0</v>
      </c>
      <c r="CN22" s="45">
        <v>0</v>
      </c>
      <c r="CO22" s="45">
        <v>0</v>
      </c>
      <c r="CP22" s="45">
        <v>0</v>
      </c>
      <c r="CQ22" s="45">
        <v>0</v>
      </c>
      <c r="CR22" s="45">
        <v>8000</v>
      </c>
      <c r="CS22" s="45">
        <v>0</v>
      </c>
      <c r="CT22" s="45">
        <v>8000</v>
      </c>
      <c r="CU22" s="45">
        <v>59000</v>
      </c>
      <c r="CV22" s="45">
        <v>0</v>
      </c>
      <c r="CW22" s="45">
        <v>0</v>
      </c>
      <c r="CX22" s="45">
        <v>0</v>
      </c>
      <c r="CY22" s="45">
        <v>0</v>
      </c>
      <c r="CZ22" s="45">
        <v>8000</v>
      </c>
      <c r="DA22" s="45">
        <v>8000</v>
      </c>
    </row>
    <row r="23" spans="1:105" s="46" customFormat="1">
      <c r="A23" s="311"/>
      <c r="B23" s="42" t="s">
        <v>127</v>
      </c>
      <c r="C23" s="43">
        <v>264</v>
      </c>
      <c r="D23" s="44">
        <f t="shared" si="2"/>
        <v>693000</v>
      </c>
      <c r="E23" s="45">
        <v>0</v>
      </c>
      <c r="F23" s="45">
        <v>0</v>
      </c>
      <c r="G23" s="45">
        <v>0</v>
      </c>
      <c r="H23" s="45">
        <v>21000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27000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23000</v>
      </c>
      <c r="Y23" s="45">
        <v>0</v>
      </c>
      <c r="Z23" s="45">
        <v>0</v>
      </c>
      <c r="AA23" s="45">
        <v>0</v>
      </c>
      <c r="AB23" s="45">
        <v>0</v>
      </c>
      <c r="AC23" s="45">
        <v>23000</v>
      </c>
      <c r="AD23" s="45">
        <v>0</v>
      </c>
      <c r="AE23" s="45">
        <v>0</v>
      </c>
      <c r="AF23" s="45">
        <v>0</v>
      </c>
      <c r="AG23" s="45">
        <v>0</v>
      </c>
      <c r="AH23" s="45">
        <v>23000</v>
      </c>
      <c r="AI23" s="45">
        <v>0</v>
      </c>
      <c r="AJ23" s="45">
        <v>0</v>
      </c>
      <c r="AK23" s="45">
        <v>27000</v>
      </c>
      <c r="AL23" s="45">
        <v>23000</v>
      </c>
      <c r="AM23" s="45">
        <v>0</v>
      </c>
      <c r="AN23" s="45">
        <v>0</v>
      </c>
      <c r="AO23" s="45">
        <v>23000</v>
      </c>
      <c r="AP23" s="45">
        <v>0</v>
      </c>
      <c r="AQ23" s="45">
        <v>21000</v>
      </c>
      <c r="AR23" s="45">
        <v>7000</v>
      </c>
      <c r="AS23" s="45">
        <v>23000</v>
      </c>
      <c r="AT23" s="45">
        <v>30000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23000</v>
      </c>
      <c r="BB23" s="45">
        <v>0</v>
      </c>
      <c r="BC23" s="45">
        <v>0</v>
      </c>
      <c r="BD23" s="45">
        <v>23000</v>
      </c>
      <c r="BE23" s="45">
        <v>27000</v>
      </c>
      <c r="BF23" s="45">
        <v>0</v>
      </c>
      <c r="BG23" s="45">
        <v>23000</v>
      </c>
      <c r="BH23" s="45">
        <v>0</v>
      </c>
      <c r="BI23" s="45">
        <v>0</v>
      </c>
      <c r="BJ23" s="45">
        <v>37000</v>
      </c>
      <c r="BK23" s="45">
        <v>0</v>
      </c>
      <c r="BL23" s="45">
        <v>0</v>
      </c>
      <c r="BM23" s="45">
        <v>23000</v>
      </c>
      <c r="BN23" s="45">
        <v>0</v>
      </c>
      <c r="BO23" s="45">
        <v>0</v>
      </c>
      <c r="BP23" s="45">
        <v>0</v>
      </c>
      <c r="BQ23" s="45">
        <v>7000</v>
      </c>
      <c r="BR23" s="45">
        <v>0</v>
      </c>
      <c r="BS23" s="45">
        <v>0</v>
      </c>
      <c r="BT23" s="45">
        <v>0</v>
      </c>
      <c r="BU23" s="45">
        <v>23000</v>
      </c>
      <c r="BV23" s="45">
        <v>0</v>
      </c>
      <c r="BW23" s="45">
        <v>0</v>
      </c>
      <c r="BX23" s="45">
        <v>23000</v>
      </c>
      <c r="BY23" s="45">
        <v>0</v>
      </c>
      <c r="BZ23" s="45">
        <v>0</v>
      </c>
      <c r="CA23" s="45">
        <v>37000</v>
      </c>
      <c r="CB23" s="45">
        <v>0</v>
      </c>
      <c r="CC23" s="45">
        <v>0</v>
      </c>
      <c r="CD23" s="45">
        <v>0</v>
      </c>
      <c r="CE23" s="45">
        <v>0</v>
      </c>
      <c r="CF23" s="45">
        <v>37000</v>
      </c>
      <c r="CG23" s="45">
        <v>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0</v>
      </c>
      <c r="CP23" s="45">
        <v>0</v>
      </c>
      <c r="CQ23" s="45">
        <v>0</v>
      </c>
      <c r="CR23" s="45">
        <v>23000</v>
      </c>
      <c r="CS23" s="45">
        <v>0</v>
      </c>
      <c r="CT23" s="45">
        <v>23000</v>
      </c>
      <c r="CU23" s="45">
        <v>37000</v>
      </c>
      <c r="CV23" s="45">
        <v>0</v>
      </c>
      <c r="CW23" s="45">
        <v>0</v>
      </c>
      <c r="CX23" s="45">
        <v>0</v>
      </c>
      <c r="CY23" s="45">
        <v>0</v>
      </c>
      <c r="CZ23" s="45">
        <v>21000</v>
      </c>
      <c r="DA23" s="45">
        <v>35000</v>
      </c>
    </row>
    <row r="24" spans="1:105" s="46" customFormat="1" ht="33">
      <c r="A24" s="311"/>
      <c r="B24" s="42" t="s">
        <v>128</v>
      </c>
      <c r="C24" s="43" t="s">
        <v>129</v>
      </c>
      <c r="D24" s="44">
        <f>SUM(E24:DA24)</f>
        <v>15481000</v>
      </c>
      <c r="E24" s="45">
        <v>0</v>
      </c>
      <c r="F24" s="45">
        <v>0</v>
      </c>
      <c r="G24" s="45">
        <v>0</v>
      </c>
      <c r="H24" s="45">
        <v>492000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690000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492000</v>
      </c>
      <c r="Y24" s="45">
        <v>0</v>
      </c>
      <c r="Z24" s="45">
        <v>0</v>
      </c>
      <c r="AA24" s="45">
        <v>0</v>
      </c>
      <c r="AB24" s="45">
        <v>0</v>
      </c>
      <c r="AC24" s="45">
        <v>491000</v>
      </c>
      <c r="AD24" s="45">
        <v>0</v>
      </c>
      <c r="AE24" s="45">
        <v>0</v>
      </c>
      <c r="AF24" s="45">
        <v>0</v>
      </c>
      <c r="AG24" s="45">
        <v>0</v>
      </c>
      <c r="AH24" s="45">
        <v>491000</v>
      </c>
      <c r="AI24" s="45">
        <v>0</v>
      </c>
      <c r="AJ24" s="45">
        <v>0</v>
      </c>
      <c r="AK24" s="45">
        <v>690000</v>
      </c>
      <c r="AL24" s="45">
        <v>491000</v>
      </c>
      <c r="AM24" s="45">
        <v>0</v>
      </c>
      <c r="AN24" s="45">
        <v>0</v>
      </c>
      <c r="AO24" s="45">
        <v>492000</v>
      </c>
      <c r="AP24" s="45">
        <v>0</v>
      </c>
      <c r="AQ24" s="45">
        <v>491000</v>
      </c>
      <c r="AR24" s="45">
        <v>493000</v>
      </c>
      <c r="AS24" s="45">
        <v>491000</v>
      </c>
      <c r="AT24" s="45">
        <v>983000</v>
      </c>
      <c r="AU24" s="45">
        <v>0</v>
      </c>
      <c r="AV24" s="45">
        <v>0</v>
      </c>
      <c r="AW24" s="45">
        <v>0</v>
      </c>
      <c r="AX24" s="45">
        <v>0</v>
      </c>
      <c r="AY24" s="45">
        <v>0</v>
      </c>
      <c r="AZ24" s="45">
        <v>0</v>
      </c>
      <c r="BA24" s="45">
        <v>492000</v>
      </c>
      <c r="BB24" s="45">
        <v>0</v>
      </c>
      <c r="BC24" s="45">
        <v>0</v>
      </c>
      <c r="BD24" s="45">
        <v>491000</v>
      </c>
      <c r="BE24" s="45">
        <v>728000</v>
      </c>
      <c r="BF24" s="45">
        <v>0</v>
      </c>
      <c r="BG24" s="45">
        <v>492000</v>
      </c>
      <c r="BH24" s="45">
        <v>0</v>
      </c>
      <c r="BI24" s="45">
        <v>0</v>
      </c>
      <c r="BJ24" s="45">
        <v>690000</v>
      </c>
      <c r="BK24" s="45">
        <v>0</v>
      </c>
      <c r="BL24" s="45">
        <v>0</v>
      </c>
      <c r="BM24" s="45">
        <v>491000</v>
      </c>
      <c r="BN24" s="45">
        <v>0</v>
      </c>
      <c r="BO24" s="45">
        <v>0</v>
      </c>
      <c r="BP24" s="45">
        <v>0</v>
      </c>
      <c r="BQ24" s="45">
        <v>491000</v>
      </c>
      <c r="BR24" s="45">
        <v>0</v>
      </c>
      <c r="BS24" s="45">
        <v>0</v>
      </c>
      <c r="BT24" s="45">
        <v>0</v>
      </c>
      <c r="BU24" s="45">
        <v>491000</v>
      </c>
      <c r="BV24" s="45">
        <v>0</v>
      </c>
      <c r="BW24" s="45">
        <v>0</v>
      </c>
      <c r="BX24" s="45">
        <v>491000</v>
      </c>
      <c r="BY24" s="45">
        <v>0</v>
      </c>
      <c r="BZ24" s="45">
        <v>0</v>
      </c>
      <c r="CA24" s="45">
        <v>491000</v>
      </c>
      <c r="CB24" s="45">
        <v>0</v>
      </c>
      <c r="CC24" s="45">
        <v>0</v>
      </c>
      <c r="CD24" s="45">
        <v>0</v>
      </c>
      <c r="CE24" s="45">
        <v>0</v>
      </c>
      <c r="CF24" s="45">
        <v>690000</v>
      </c>
      <c r="CG24" s="45">
        <v>0</v>
      </c>
      <c r="CH24" s="45">
        <v>0</v>
      </c>
      <c r="CI24" s="45">
        <v>0</v>
      </c>
      <c r="CJ24" s="45">
        <v>0</v>
      </c>
      <c r="CK24" s="45">
        <v>0</v>
      </c>
      <c r="CL24" s="45">
        <v>0</v>
      </c>
      <c r="CM24" s="45">
        <v>0</v>
      </c>
      <c r="CN24" s="45">
        <v>0</v>
      </c>
      <c r="CO24" s="45">
        <v>0</v>
      </c>
      <c r="CP24" s="45">
        <v>0</v>
      </c>
      <c r="CQ24" s="45">
        <v>0</v>
      </c>
      <c r="CR24" s="45">
        <v>491000</v>
      </c>
      <c r="CS24" s="45">
        <v>0</v>
      </c>
      <c r="CT24" s="45">
        <v>492000</v>
      </c>
      <c r="CU24" s="45">
        <v>690000</v>
      </c>
      <c r="CV24" s="45">
        <v>0</v>
      </c>
      <c r="CW24" s="45">
        <v>0</v>
      </c>
      <c r="CX24" s="45">
        <v>0</v>
      </c>
      <c r="CY24" s="45">
        <v>0</v>
      </c>
      <c r="CZ24" s="45">
        <v>492000</v>
      </c>
      <c r="DA24" s="45">
        <v>491000</v>
      </c>
    </row>
    <row r="25" spans="1:105" s="15" customFormat="1">
      <c r="A25" s="311"/>
      <c r="B25" s="11" t="s">
        <v>130</v>
      </c>
      <c r="C25" s="12" t="s">
        <v>129</v>
      </c>
      <c r="D25" s="13">
        <f t="shared" si="2"/>
        <v>9775000</v>
      </c>
      <c r="E25" s="14">
        <v>164000</v>
      </c>
      <c r="F25" s="14">
        <v>234000</v>
      </c>
      <c r="G25" s="14">
        <v>164000</v>
      </c>
      <c r="H25" s="14">
        <v>68000</v>
      </c>
      <c r="I25" s="14">
        <v>68000</v>
      </c>
      <c r="J25" s="14">
        <v>0</v>
      </c>
      <c r="K25" s="14">
        <v>101000</v>
      </c>
      <c r="L25" s="14">
        <v>68000</v>
      </c>
      <c r="M25" s="14">
        <v>164000</v>
      </c>
      <c r="N25" s="14">
        <v>65000</v>
      </c>
      <c r="O25" s="14">
        <v>69000</v>
      </c>
      <c r="P25" s="14">
        <v>68000</v>
      </c>
      <c r="Q25" s="14">
        <v>164000</v>
      </c>
      <c r="R25" s="14">
        <v>68000</v>
      </c>
      <c r="S25" s="14">
        <v>68000</v>
      </c>
      <c r="T25" s="14">
        <v>68000</v>
      </c>
      <c r="U25" s="14">
        <v>68000</v>
      </c>
      <c r="V25" s="14">
        <v>164000</v>
      </c>
      <c r="W25" s="14">
        <v>164000</v>
      </c>
      <c r="X25" s="14">
        <v>68000</v>
      </c>
      <c r="Y25" s="14">
        <v>164000</v>
      </c>
      <c r="Z25" s="14">
        <v>0</v>
      </c>
      <c r="AA25" s="14">
        <v>68000</v>
      </c>
      <c r="AB25" s="14">
        <v>90000</v>
      </c>
      <c r="AC25" s="14">
        <v>68000</v>
      </c>
      <c r="AD25" s="14">
        <v>80000</v>
      </c>
      <c r="AE25" s="14">
        <v>68000</v>
      </c>
      <c r="AF25" s="14">
        <v>68000</v>
      </c>
      <c r="AG25" s="14">
        <v>0</v>
      </c>
      <c r="AH25" s="14">
        <v>128000</v>
      </c>
      <c r="AI25" s="14">
        <v>164000</v>
      </c>
      <c r="AJ25" s="14">
        <v>68000</v>
      </c>
      <c r="AK25" s="14">
        <v>164000</v>
      </c>
      <c r="AL25" s="14">
        <v>68000</v>
      </c>
      <c r="AM25" s="14">
        <v>0</v>
      </c>
      <c r="AN25" s="14">
        <v>68000</v>
      </c>
      <c r="AO25" s="14">
        <v>164000</v>
      </c>
      <c r="AP25" s="14">
        <v>164000</v>
      </c>
      <c r="AQ25" s="14">
        <v>164000</v>
      </c>
      <c r="AR25" s="14">
        <v>164000</v>
      </c>
      <c r="AS25" s="14">
        <v>157000</v>
      </c>
      <c r="AT25" s="14">
        <v>55000</v>
      </c>
      <c r="AU25" s="14">
        <v>39000</v>
      </c>
      <c r="AV25" s="14">
        <v>164000</v>
      </c>
      <c r="AW25" s="14">
        <v>0</v>
      </c>
      <c r="AX25" s="14">
        <v>68000</v>
      </c>
      <c r="AY25" s="14">
        <v>164000</v>
      </c>
      <c r="AZ25" s="14">
        <v>164000</v>
      </c>
      <c r="BA25" s="14">
        <v>164000</v>
      </c>
      <c r="BB25" s="14">
        <v>88000</v>
      </c>
      <c r="BC25" s="14">
        <v>68000</v>
      </c>
      <c r="BD25" s="14">
        <v>68000</v>
      </c>
      <c r="BE25" s="14">
        <v>328000</v>
      </c>
      <c r="BF25" s="14">
        <v>107000</v>
      </c>
      <c r="BG25" s="14">
        <v>68000</v>
      </c>
      <c r="BH25" s="14">
        <v>68000</v>
      </c>
      <c r="BI25" s="14">
        <v>68000</v>
      </c>
      <c r="BJ25" s="14">
        <v>164000</v>
      </c>
      <c r="BK25" s="14">
        <v>164000</v>
      </c>
      <c r="BL25" s="14">
        <v>68000</v>
      </c>
      <c r="BM25" s="14">
        <v>164000</v>
      </c>
      <c r="BN25" s="14">
        <v>68000</v>
      </c>
      <c r="BO25" s="14">
        <v>68000</v>
      </c>
      <c r="BP25" s="14">
        <v>68000</v>
      </c>
      <c r="BQ25" s="14">
        <v>164000</v>
      </c>
      <c r="BR25" s="14">
        <v>164000</v>
      </c>
      <c r="BS25" s="14">
        <v>164000</v>
      </c>
      <c r="BT25" s="14">
        <v>80000</v>
      </c>
      <c r="BU25" s="14">
        <v>0</v>
      </c>
      <c r="BV25" s="14">
        <v>164000</v>
      </c>
      <c r="BW25" s="14">
        <v>164000</v>
      </c>
      <c r="BX25" s="14">
        <v>59000</v>
      </c>
      <c r="BY25" s="14">
        <v>74000</v>
      </c>
      <c r="BZ25" s="14">
        <v>92000</v>
      </c>
      <c r="CA25" s="14">
        <v>80000</v>
      </c>
      <c r="CB25" s="14">
        <v>68000</v>
      </c>
      <c r="CC25" s="14">
        <v>68000</v>
      </c>
      <c r="CD25" s="14">
        <v>115000</v>
      </c>
      <c r="CE25" s="14">
        <v>92000</v>
      </c>
      <c r="CF25" s="14">
        <v>114000</v>
      </c>
      <c r="CG25" s="14">
        <v>83000</v>
      </c>
      <c r="CH25" s="14">
        <v>0</v>
      </c>
      <c r="CI25" s="14">
        <v>86000</v>
      </c>
      <c r="CJ25" s="14">
        <v>0</v>
      </c>
      <c r="CK25" s="14">
        <v>68000</v>
      </c>
      <c r="CL25" s="14">
        <v>164000</v>
      </c>
      <c r="CM25" s="14">
        <v>68000</v>
      </c>
      <c r="CN25" s="14">
        <v>68000</v>
      </c>
      <c r="CO25" s="14">
        <v>59000</v>
      </c>
      <c r="CP25" s="14">
        <v>0</v>
      </c>
      <c r="CQ25" s="14">
        <v>68000</v>
      </c>
      <c r="CR25" s="14">
        <v>164000</v>
      </c>
      <c r="CS25" s="14">
        <v>0</v>
      </c>
      <c r="CT25" s="14">
        <v>164000</v>
      </c>
      <c r="CU25" s="14">
        <v>68000</v>
      </c>
      <c r="CV25" s="14">
        <v>0</v>
      </c>
      <c r="CW25" s="14">
        <v>68000</v>
      </c>
      <c r="CX25" s="14">
        <v>164000</v>
      </c>
      <c r="CY25" s="14">
        <v>0</v>
      </c>
      <c r="CZ25" s="14">
        <v>68000</v>
      </c>
      <c r="DA25" s="14">
        <v>164000</v>
      </c>
    </row>
    <row r="26" spans="1:105" s="15" customFormat="1" ht="33">
      <c r="A26" s="311"/>
      <c r="B26" s="11" t="s">
        <v>131</v>
      </c>
      <c r="C26" s="12" t="s">
        <v>129</v>
      </c>
      <c r="D26" s="13">
        <f t="shared" si="2"/>
        <v>3860000</v>
      </c>
      <c r="E26" s="14">
        <v>60000</v>
      </c>
      <c r="F26" s="14">
        <v>0</v>
      </c>
      <c r="G26" s="14">
        <v>0</v>
      </c>
      <c r="H26" s="14">
        <v>80000</v>
      </c>
      <c r="I26" s="14">
        <v>0</v>
      </c>
      <c r="J26" s="14">
        <v>60000</v>
      </c>
      <c r="K26" s="14">
        <v>0</v>
      </c>
      <c r="L26" s="14">
        <v>0</v>
      </c>
      <c r="M26" s="14">
        <v>60000</v>
      </c>
      <c r="N26" s="14">
        <v>60000</v>
      </c>
      <c r="O26" s="14">
        <v>0</v>
      </c>
      <c r="P26" s="14">
        <v>0</v>
      </c>
      <c r="Q26" s="14">
        <v>60000</v>
      </c>
      <c r="R26" s="14">
        <v>80000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80000</v>
      </c>
      <c r="Y26" s="14">
        <v>60000</v>
      </c>
      <c r="Z26" s="14">
        <v>0</v>
      </c>
      <c r="AA26" s="14">
        <v>80000</v>
      </c>
      <c r="AB26" s="14">
        <v>0</v>
      </c>
      <c r="AC26" s="14">
        <v>0</v>
      </c>
      <c r="AD26" s="14">
        <v>80000</v>
      </c>
      <c r="AE26" s="14">
        <v>80000</v>
      </c>
      <c r="AF26" s="14">
        <v>80000</v>
      </c>
      <c r="AG26" s="14">
        <v>80000</v>
      </c>
      <c r="AH26" s="14">
        <v>0</v>
      </c>
      <c r="AI26" s="14">
        <v>80000</v>
      </c>
      <c r="AJ26" s="14">
        <v>80000</v>
      </c>
      <c r="AK26" s="14">
        <v>80000</v>
      </c>
      <c r="AL26" s="14">
        <v>0</v>
      </c>
      <c r="AM26" s="14">
        <v>60000</v>
      </c>
      <c r="AN26" s="14">
        <v>60000</v>
      </c>
      <c r="AO26" s="14">
        <v>60000</v>
      </c>
      <c r="AP26" s="14">
        <v>0</v>
      </c>
      <c r="AQ26" s="14">
        <v>0</v>
      </c>
      <c r="AR26" s="14">
        <v>0</v>
      </c>
      <c r="AS26" s="14">
        <v>0</v>
      </c>
      <c r="AT26" s="14">
        <v>80000</v>
      </c>
      <c r="AU26" s="14">
        <v>80000</v>
      </c>
      <c r="AV26" s="14">
        <v>60000</v>
      </c>
      <c r="AW26" s="14">
        <v>80000</v>
      </c>
      <c r="AX26" s="14">
        <v>0</v>
      </c>
      <c r="AY26" s="14">
        <v>80000</v>
      </c>
      <c r="AZ26" s="14">
        <v>0</v>
      </c>
      <c r="BA26" s="14">
        <v>60000</v>
      </c>
      <c r="BB26" s="14">
        <v>60000</v>
      </c>
      <c r="BC26" s="14">
        <v>60000</v>
      </c>
      <c r="BD26" s="14">
        <v>60000</v>
      </c>
      <c r="BE26" s="14">
        <v>0</v>
      </c>
      <c r="BF26" s="14">
        <v>0</v>
      </c>
      <c r="BG26" s="14">
        <v>60000</v>
      </c>
      <c r="BH26" s="14">
        <v>80000</v>
      </c>
      <c r="BI26" s="14">
        <v>60000</v>
      </c>
      <c r="BJ26" s="14">
        <v>80000</v>
      </c>
      <c r="BK26" s="14">
        <v>0</v>
      </c>
      <c r="BL26" s="14">
        <v>0</v>
      </c>
      <c r="BM26" s="14">
        <v>80000</v>
      </c>
      <c r="BN26" s="14">
        <v>60000</v>
      </c>
      <c r="BO26" s="14">
        <v>0</v>
      </c>
      <c r="BP26" s="14">
        <v>60000</v>
      </c>
      <c r="BQ26" s="14">
        <v>80000</v>
      </c>
      <c r="BR26" s="14">
        <v>0</v>
      </c>
      <c r="BS26" s="14">
        <v>80000</v>
      </c>
      <c r="BT26" s="14">
        <v>80000</v>
      </c>
      <c r="BU26" s="14">
        <v>0</v>
      </c>
      <c r="BV26" s="14">
        <v>0</v>
      </c>
      <c r="BW26" s="14">
        <v>0</v>
      </c>
      <c r="BX26" s="14">
        <v>60000</v>
      </c>
      <c r="BY26" s="14">
        <v>60000</v>
      </c>
      <c r="BZ26" s="14">
        <v>80000</v>
      </c>
      <c r="CA26" s="14">
        <v>0</v>
      </c>
      <c r="CB26" s="14">
        <v>80000</v>
      </c>
      <c r="CC26" s="14">
        <v>0</v>
      </c>
      <c r="CD26" s="14">
        <v>60000</v>
      </c>
      <c r="CE26" s="14">
        <v>0</v>
      </c>
      <c r="CF26" s="14">
        <v>0</v>
      </c>
      <c r="CG26" s="14">
        <v>60000</v>
      </c>
      <c r="CH26" s="14">
        <v>60000</v>
      </c>
      <c r="CI26" s="14">
        <v>0</v>
      </c>
      <c r="CJ26" s="14">
        <v>0</v>
      </c>
      <c r="CK26" s="14">
        <v>80000</v>
      </c>
      <c r="CL26" s="14">
        <v>60000</v>
      </c>
      <c r="CM26" s="14">
        <v>60000</v>
      </c>
      <c r="CN26" s="14">
        <v>60000</v>
      </c>
      <c r="CO26" s="14">
        <v>80000</v>
      </c>
      <c r="CP26" s="14">
        <v>60000</v>
      </c>
      <c r="CQ26" s="14">
        <v>0</v>
      </c>
      <c r="CR26" s="14">
        <v>0</v>
      </c>
      <c r="CS26" s="14">
        <v>60000</v>
      </c>
      <c r="CT26" s="14">
        <v>0</v>
      </c>
      <c r="CU26" s="14">
        <v>60000</v>
      </c>
      <c r="CV26" s="14">
        <v>0</v>
      </c>
      <c r="CW26" s="14">
        <v>60000</v>
      </c>
      <c r="CX26" s="14">
        <v>0</v>
      </c>
      <c r="CY26" s="14">
        <v>60000</v>
      </c>
      <c r="CZ26" s="14">
        <v>0</v>
      </c>
      <c r="DA26" s="14">
        <v>0</v>
      </c>
    </row>
    <row r="27" spans="1:105" s="15" customFormat="1">
      <c r="A27" s="311"/>
      <c r="B27" s="11" t="s">
        <v>132</v>
      </c>
      <c r="C27" s="12" t="s">
        <v>133</v>
      </c>
      <c r="D27" s="13">
        <f t="shared" si="2"/>
        <v>4540000</v>
      </c>
      <c r="E27" s="14">
        <v>54000</v>
      </c>
      <c r="F27" s="14">
        <v>246000</v>
      </c>
      <c r="G27" s="14">
        <v>96000</v>
      </c>
      <c r="H27" s="14">
        <v>74000</v>
      </c>
      <c r="I27" s="14">
        <v>152000</v>
      </c>
      <c r="J27" s="14">
        <v>28000</v>
      </c>
      <c r="K27" s="14">
        <v>30000</v>
      </c>
      <c r="L27" s="14">
        <v>70000</v>
      </c>
      <c r="M27" s="14">
        <v>86000</v>
      </c>
      <c r="N27" s="14">
        <v>28000</v>
      </c>
      <c r="O27" s="14">
        <v>108000</v>
      </c>
      <c r="P27" s="14">
        <v>30000</v>
      </c>
      <c r="Q27" s="14">
        <v>66000</v>
      </c>
      <c r="R27" s="14">
        <v>94000</v>
      </c>
      <c r="S27" s="14">
        <v>36000</v>
      </c>
      <c r="T27" s="14">
        <v>32000</v>
      </c>
      <c r="U27" s="14">
        <v>58000</v>
      </c>
      <c r="V27" s="14">
        <v>176000</v>
      </c>
      <c r="W27" s="14">
        <v>134000</v>
      </c>
      <c r="X27" s="14">
        <v>28000</v>
      </c>
      <c r="Y27" s="14">
        <v>64000</v>
      </c>
      <c r="Z27" s="14">
        <v>34000</v>
      </c>
      <c r="AA27" s="14">
        <v>58000</v>
      </c>
      <c r="AB27" s="14">
        <v>76000</v>
      </c>
      <c r="AC27" s="14">
        <v>34000</v>
      </c>
      <c r="AD27" s="14">
        <v>40000</v>
      </c>
      <c r="AE27" s="14">
        <v>30000</v>
      </c>
      <c r="AF27" s="14">
        <v>32000</v>
      </c>
      <c r="AG27" s="14">
        <v>30000</v>
      </c>
      <c r="AH27" s="14">
        <v>28000</v>
      </c>
      <c r="AI27" s="14">
        <v>28000</v>
      </c>
      <c r="AJ27" s="14">
        <v>24000</v>
      </c>
      <c r="AK27" s="14">
        <v>54000</v>
      </c>
      <c r="AL27" s="14">
        <v>34000</v>
      </c>
      <c r="AM27" s="14">
        <v>32000</v>
      </c>
      <c r="AN27" s="14">
        <v>32000</v>
      </c>
      <c r="AO27" s="14">
        <v>26000</v>
      </c>
      <c r="AP27" s="14">
        <v>34000</v>
      </c>
      <c r="AQ27" s="14">
        <v>44000</v>
      </c>
      <c r="AR27" s="14">
        <v>36000</v>
      </c>
      <c r="AS27" s="14">
        <v>36000</v>
      </c>
      <c r="AT27" s="14">
        <v>70000</v>
      </c>
      <c r="AU27" s="14">
        <v>32000</v>
      </c>
      <c r="AV27" s="14">
        <v>28000</v>
      </c>
      <c r="AW27" s="14">
        <v>24000</v>
      </c>
      <c r="AX27" s="14">
        <v>30000</v>
      </c>
      <c r="AY27" s="14">
        <v>32000</v>
      </c>
      <c r="AZ27" s="14">
        <v>34000</v>
      </c>
      <c r="BA27" s="14">
        <v>34000</v>
      </c>
      <c r="BB27" s="14">
        <v>24000</v>
      </c>
      <c r="BC27" s="14">
        <v>28000</v>
      </c>
      <c r="BD27" s="14">
        <v>28000</v>
      </c>
      <c r="BE27" s="14">
        <v>100000</v>
      </c>
      <c r="BF27" s="14">
        <v>36000</v>
      </c>
      <c r="BG27" s="14">
        <v>34000</v>
      </c>
      <c r="BH27" s="14">
        <v>26000</v>
      </c>
      <c r="BI27" s="14">
        <v>32000</v>
      </c>
      <c r="BJ27" s="14">
        <v>32000</v>
      </c>
      <c r="BK27" s="14">
        <v>28000</v>
      </c>
      <c r="BL27" s="14">
        <v>70000</v>
      </c>
      <c r="BM27" s="14">
        <v>28000</v>
      </c>
      <c r="BN27" s="14">
        <v>32000</v>
      </c>
      <c r="BO27" s="14">
        <v>34000</v>
      </c>
      <c r="BP27" s="14">
        <v>28000</v>
      </c>
      <c r="BQ27" s="14">
        <v>40000</v>
      </c>
      <c r="BR27" s="14">
        <v>28000</v>
      </c>
      <c r="BS27" s="14">
        <v>28000</v>
      </c>
      <c r="BT27" s="14">
        <v>28000</v>
      </c>
      <c r="BU27" s="14">
        <v>34000</v>
      </c>
      <c r="BV27" s="14">
        <v>34000</v>
      </c>
      <c r="BW27" s="14">
        <v>32000</v>
      </c>
      <c r="BX27" s="14">
        <v>26000</v>
      </c>
      <c r="BY27" s="14">
        <v>38000</v>
      </c>
      <c r="BZ27" s="14">
        <v>32000</v>
      </c>
      <c r="CA27" s="14">
        <v>38000</v>
      </c>
      <c r="CB27" s="14">
        <v>26000</v>
      </c>
      <c r="CC27" s="14">
        <v>32000</v>
      </c>
      <c r="CD27" s="14">
        <v>30000</v>
      </c>
      <c r="CE27" s="14">
        <v>34000</v>
      </c>
      <c r="CF27" s="14">
        <v>38000</v>
      </c>
      <c r="CG27" s="14">
        <v>30000</v>
      </c>
      <c r="CH27" s="14">
        <v>32000</v>
      </c>
      <c r="CI27" s="14">
        <v>32000</v>
      </c>
      <c r="CJ27" s="14">
        <v>44000</v>
      </c>
      <c r="CK27" s="14">
        <v>32000</v>
      </c>
      <c r="CL27" s="14">
        <v>34000</v>
      </c>
      <c r="CM27" s="14">
        <v>30000</v>
      </c>
      <c r="CN27" s="14">
        <v>32000</v>
      </c>
      <c r="CO27" s="14">
        <v>34000</v>
      </c>
      <c r="CP27" s="14">
        <v>32000</v>
      </c>
      <c r="CQ27" s="14">
        <v>32000</v>
      </c>
      <c r="CR27" s="14">
        <v>34000</v>
      </c>
      <c r="CS27" s="14">
        <v>28000</v>
      </c>
      <c r="CT27" s="14">
        <v>34000</v>
      </c>
      <c r="CU27" s="14">
        <v>32000</v>
      </c>
      <c r="CV27" s="14">
        <v>32000</v>
      </c>
      <c r="CW27" s="14">
        <v>26000</v>
      </c>
      <c r="CX27" s="14">
        <v>32000</v>
      </c>
      <c r="CY27" s="14">
        <v>30000</v>
      </c>
      <c r="CZ27" s="14">
        <v>98000</v>
      </c>
      <c r="DA27" s="14">
        <v>36000</v>
      </c>
    </row>
    <row r="28" spans="1:105" s="15" customFormat="1">
      <c r="A28" s="311"/>
      <c r="B28" s="11" t="s">
        <v>134</v>
      </c>
      <c r="C28" s="12" t="s">
        <v>135</v>
      </c>
      <c r="D28" s="13">
        <f t="shared" si="2"/>
        <v>6684000</v>
      </c>
      <c r="E28" s="14">
        <v>60000</v>
      </c>
      <c r="F28" s="14">
        <v>94000</v>
      </c>
      <c r="G28" s="14">
        <v>0</v>
      </c>
      <c r="H28" s="14">
        <v>96000</v>
      </c>
      <c r="I28" s="14">
        <v>96000</v>
      </c>
      <c r="J28" s="14">
        <v>164000</v>
      </c>
      <c r="K28" s="14">
        <v>63000</v>
      </c>
      <c r="L28" s="14">
        <v>96000</v>
      </c>
      <c r="M28" s="14">
        <v>0</v>
      </c>
      <c r="N28" s="14">
        <v>98000</v>
      </c>
      <c r="O28" s="14">
        <v>94000</v>
      </c>
      <c r="P28" s="14">
        <v>96000</v>
      </c>
      <c r="Q28" s="14">
        <v>0</v>
      </c>
      <c r="R28" s="14">
        <v>96000</v>
      </c>
      <c r="S28" s="14">
        <v>96000</v>
      </c>
      <c r="T28" s="14">
        <v>96000</v>
      </c>
      <c r="U28" s="14">
        <v>96000</v>
      </c>
      <c r="V28" s="14">
        <v>0</v>
      </c>
      <c r="W28" s="14">
        <v>0</v>
      </c>
      <c r="X28" s="14">
        <v>96000</v>
      </c>
      <c r="Y28" s="14">
        <v>0</v>
      </c>
      <c r="Z28" s="14">
        <v>90000</v>
      </c>
      <c r="AA28" s="14">
        <v>96000</v>
      </c>
      <c r="AB28" s="14">
        <v>74000</v>
      </c>
      <c r="AC28" s="14">
        <v>96000</v>
      </c>
      <c r="AD28" s="14">
        <v>84000</v>
      </c>
      <c r="AE28" s="14">
        <v>96000</v>
      </c>
      <c r="AF28" s="14">
        <v>96000</v>
      </c>
      <c r="AG28" s="14">
        <v>164000</v>
      </c>
      <c r="AH28" s="14">
        <v>36000</v>
      </c>
      <c r="AI28" s="14">
        <v>0</v>
      </c>
      <c r="AJ28" s="14">
        <v>96000</v>
      </c>
      <c r="AK28" s="14">
        <v>0</v>
      </c>
      <c r="AL28" s="14">
        <v>96000</v>
      </c>
      <c r="AM28" s="14">
        <v>0</v>
      </c>
      <c r="AN28" s="14">
        <v>96000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109000</v>
      </c>
      <c r="AU28" s="14">
        <v>124000</v>
      </c>
      <c r="AV28" s="14">
        <v>0</v>
      </c>
      <c r="AW28" s="14">
        <v>96000</v>
      </c>
      <c r="AX28" s="14">
        <v>96000</v>
      </c>
      <c r="AY28" s="14">
        <v>0</v>
      </c>
      <c r="AZ28" s="14">
        <v>0</v>
      </c>
      <c r="BA28" s="14">
        <v>0</v>
      </c>
      <c r="BB28" s="14">
        <v>76000</v>
      </c>
      <c r="BC28" s="14">
        <v>96000</v>
      </c>
      <c r="BD28" s="14">
        <v>96000</v>
      </c>
      <c r="BE28" s="14">
        <v>0</v>
      </c>
      <c r="BF28" s="14">
        <v>56000</v>
      </c>
      <c r="BG28" s="14">
        <v>96000</v>
      </c>
      <c r="BH28" s="14">
        <v>96000</v>
      </c>
      <c r="BI28" s="14">
        <v>96000</v>
      </c>
      <c r="BJ28" s="14">
        <v>0</v>
      </c>
      <c r="BK28" s="14">
        <v>0</v>
      </c>
      <c r="BL28" s="14">
        <v>96000</v>
      </c>
      <c r="BM28" s="14">
        <v>0</v>
      </c>
      <c r="BN28" s="14">
        <v>96000</v>
      </c>
      <c r="BO28" s="14">
        <v>96000</v>
      </c>
      <c r="BP28" s="14">
        <v>96000</v>
      </c>
      <c r="BQ28" s="14">
        <v>0</v>
      </c>
      <c r="BR28" s="14">
        <v>0</v>
      </c>
      <c r="BS28" s="14">
        <v>0</v>
      </c>
      <c r="BT28" s="14">
        <v>84000</v>
      </c>
      <c r="BU28" s="14">
        <v>96000</v>
      </c>
      <c r="BV28" s="14">
        <v>0</v>
      </c>
      <c r="BW28" s="14">
        <v>0</v>
      </c>
      <c r="BX28" s="14">
        <v>105000</v>
      </c>
      <c r="BY28" s="14">
        <v>90000</v>
      </c>
      <c r="BZ28" s="14">
        <v>72000</v>
      </c>
      <c r="CA28" s="14">
        <v>84000</v>
      </c>
      <c r="CB28" s="14">
        <v>96000</v>
      </c>
      <c r="CC28" s="14">
        <v>96000</v>
      </c>
      <c r="CD28" s="14">
        <v>48000</v>
      </c>
      <c r="CE28" s="14">
        <v>72000</v>
      </c>
      <c r="CF28" s="14">
        <v>100000</v>
      </c>
      <c r="CG28" s="14">
        <v>72000</v>
      </c>
      <c r="CH28" s="14">
        <v>84000</v>
      </c>
      <c r="CI28" s="14">
        <v>78000</v>
      </c>
      <c r="CJ28" s="14">
        <v>164000</v>
      </c>
      <c r="CK28" s="14">
        <v>96000</v>
      </c>
      <c r="CL28" s="14">
        <v>0</v>
      </c>
      <c r="CM28" s="14">
        <v>96000</v>
      </c>
      <c r="CN28" s="14">
        <v>96000</v>
      </c>
      <c r="CO28" s="14">
        <v>105000</v>
      </c>
      <c r="CP28" s="14">
        <v>164000</v>
      </c>
      <c r="CQ28" s="14">
        <v>96000</v>
      </c>
      <c r="CR28" s="14">
        <v>0</v>
      </c>
      <c r="CS28" s="14">
        <v>96000</v>
      </c>
      <c r="CT28" s="14">
        <v>0</v>
      </c>
      <c r="CU28" s="14">
        <v>96000</v>
      </c>
      <c r="CV28" s="14">
        <v>164000</v>
      </c>
      <c r="CW28" s="14">
        <v>96000</v>
      </c>
      <c r="CX28" s="14">
        <v>0</v>
      </c>
      <c r="CY28" s="14">
        <v>164000</v>
      </c>
      <c r="CZ28" s="14">
        <v>96000</v>
      </c>
      <c r="DA28" s="14">
        <v>0</v>
      </c>
    </row>
    <row r="29" spans="1:105" s="15" customFormat="1">
      <c r="A29" s="311"/>
      <c r="B29" s="11" t="s">
        <v>136</v>
      </c>
      <c r="C29" s="12">
        <v>291</v>
      </c>
      <c r="D29" s="13">
        <f t="shared" si="2"/>
        <v>4722000</v>
      </c>
      <c r="E29" s="14">
        <v>53000</v>
      </c>
      <c r="F29" s="14">
        <v>98000</v>
      </c>
      <c r="G29" s="14">
        <v>64000</v>
      </c>
      <c r="H29" s="14">
        <v>57000</v>
      </c>
      <c r="I29" s="14">
        <v>72000</v>
      </c>
      <c r="J29" s="14">
        <v>43000</v>
      </c>
      <c r="K29" s="14">
        <v>42000</v>
      </c>
      <c r="L29" s="14">
        <v>53000</v>
      </c>
      <c r="M29" s="14">
        <v>58000</v>
      </c>
      <c r="N29" s="14">
        <v>43000</v>
      </c>
      <c r="O29" s="14">
        <v>65000</v>
      </c>
      <c r="P29" s="14">
        <v>43000</v>
      </c>
      <c r="Q29" s="14">
        <v>55000</v>
      </c>
      <c r="R29" s="14">
        <v>61000</v>
      </c>
      <c r="S29" s="14">
        <v>44000</v>
      </c>
      <c r="T29" s="14">
        <v>42000</v>
      </c>
      <c r="U29" s="14">
        <v>52000</v>
      </c>
      <c r="V29" s="14">
        <v>72000</v>
      </c>
      <c r="W29" s="14">
        <v>73000</v>
      </c>
      <c r="X29" s="14">
        <v>44000</v>
      </c>
      <c r="Y29" s="14">
        <v>52000</v>
      </c>
      <c r="Z29" s="14">
        <v>43000</v>
      </c>
      <c r="AA29" s="14">
        <v>53000</v>
      </c>
      <c r="AB29" s="14">
        <v>56000</v>
      </c>
      <c r="AC29" s="14">
        <v>42000</v>
      </c>
      <c r="AD29" s="14">
        <v>46000</v>
      </c>
      <c r="AE29" s="14">
        <v>42000</v>
      </c>
      <c r="AF29" s="14">
        <v>43000</v>
      </c>
      <c r="AG29" s="14">
        <v>44000</v>
      </c>
      <c r="AH29" s="14">
        <v>42000</v>
      </c>
      <c r="AI29" s="14">
        <v>43000</v>
      </c>
      <c r="AJ29" s="14">
        <v>41000</v>
      </c>
      <c r="AK29" s="14">
        <v>50000</v>
      </c>
      <c r="AL29" s="14">
        <v>43000</v>
      </c>
      <c r="AM29" s="14">
        <v>43000</v>
      </c>
      <c r="AN29" s="14">
        <v>43000</v>
      </c>
      <c r="AO29" s="14">
        <v>42000</v>
      </c>
      <c r="AP29" s="14">
        <v>42000</v>
      </c>
      <c r="AQ29" s="14">
        <v>46000</v>
      </c>
      <c r="AR29" s="14">
        <v>43000</v>
      </c>
      <c r="AS29" s="14">
        <v>44000</v>
      </c>
      <c r="AT29" s="14">
        <v>54000</v>
      </c>
      <c r="AU29" s="14">
        <v>43000</v>
      </c>
      <c r="AV29" s="14">
        <v>42000</v>
      </c>
      <c r="AW29" s="14">
        <v>41000</v>
      </c>
      <c r="AX29" s="14">
        <v>43000</v>
      </c>
      <c r="AY29" s="14">
        <v>43000</v>
      </c>
      <c r="AZ29" s="14">
        <v>43000</v>
      </c>
      <c r="BA29" s="14">
        <v>44000</v>
      </c>
      <c r="BB29" s="14">
        <v>41000</v>
      </c>
      <c r="BC29" s="14">
        <v>43000</v>
      </c>
      <c r="BD29" s="14">
        <v>43000</v>
      </c>
      <c r="BE29" s="14">
        <v>78000</v>
      </c>
      <c r="BF29" s="14">
        <v>43000</v>
      </c>
      <c r="BG29" s="14">
        <v>43000</v>
      </c>
      <c r="BH29" s="14">
        <v>42000</v>
      </c>
      <c r="BI29" s="14">
        <v>43000</v>
      </c>
      <c r="BJ29" s="14">
        <v>43000</v>
      </c>
      <c r="BK29" s="14">
        <v>42000</v>
      </c>
      <c r="BL29" s="14">
        <v>54000</v>
      </c>
      <c r="BM29" s="14">
        <v>43000</v>
      </c>
      <c r="BN29" s="14">
        <v>43000</v>
      </c>
      <c r="BO29" s="14">
        <v>43000</v>
      </c>
      <c r="BP29" s="14">
        <v>43000</v>
      </c>
      <c r="BQ29" s="14">
        <v>45000</v>
      </c>
      <c r="BR29" s="14">
        <v>42000</v>
      </c>
      <c r="BS29" s="14">
        <v>43000</v>
      </c>
      <c r="BT29" s="14">
        <v>43000</v>
      </c>
      <c r="BU29" s="14">
        <v>43000</v>
      </c>
      <c r="BV29" s="14">
        <v>43000</v>
      </c>
      <c r="BW29" s="14">
        <v>43000</v>
      </c>
      <c r="BX29" s="14">
        <v>42000</v>
      </c>
      <c r="BY29" s="14">
        <v>45000</v>
      </c>
      <c r="BZ29" s="14">
        <v>43000</v>
      </c>
      <c r="CA29" s="14">
        <v>44000</v>
      </c>
      <c r="CB29" s="14">
        <v>42000</v>
      </c>
      <c r="CC29" s="14">
        <v>43000</v>
      </c>
      <c r="CD29" s="14">
        <v>43000</v>
      </c>
      <c r="CE29" s="14">
        <v>43000</v>
      </c>
      <c r="CF29" s="14">
        <v>43000</v>
      </c>
      <c r="CG29" s="14">
        <v>43000</v>
      </c>
      <c r="CH29" s="14">
        <v>43000</v>
      </c>
      <c r="CI29" s="14">
        <v>42000</v>
      </c>
      <c r="CJ29" s="14">
        <v>45000</v>
      </c>
      <c r="CK29" s="14">
        <v>43000</v>
      </c>
      <c r="CL29" s="14">
        <v>43000</v>
      </c>
      <c r="CM29" s="14">
        <v>42000</v>
      </c>
      <c r="CN29" s="14">
        <v>43000</v>
      </c>
      <c r="CO29" s="14">
        <v>43000</v>
      </c>
      <c r="CP29" s="14">
        <v>43000</v>
      </c>
      <c r="CQ29" s="14">
        <v>42000</v>
      </c>
      <c r="CR29" s="14">
        <v>43000</v>
      </c>
      <c r="CS29" s="14">
        <v>43000</v>
      </c>
      <c r="CT29" s="14">
        <v>43000</v>
      </c>
      <c r="CU29" s="14">
        <v>43000</v>
      </c>
      <c r="CV29" s="14">
        <v>42000</v>
      </c>
      <c r="CW29" s="14">
        <v>42000</v>
      </c>
      <c r="CX29" s="14">
        <v>42000</v>
      </c>
      <c r="CY29" s="14">
        <v>42000</v>
      </c>
      <c r="CZ29" s="14">
        <v>61000</v>
      </c>
      <c r="DA29" s="14">
        <v>42000</v>
      </c>
    </row>
    <row r="30" spans="1:105" s="15" customFormat="1">
      <c r="A30" s="311"/>
      <c r="B30" s="17" t="s">
        <v>185</v>
      </c>
      <c r="C30" s="12">
        <v>311</v>
      </c>
      <c r="D30" s="13">
        <f t="shared" si="2"/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</row>
    <row r="31" spans="1:105" s="46" customFormat="1">
      <c r="A31" s="311"/>
      <c r="B31" s="42" t="s">
        <v>137</v>
      </c>
      <c r="C31" s="43">
        <v>312</v>
      </c>
      <c r="D31" s="44">
        <f t="shared" si="2"/>
        <v>1529000</v>
      </c>
      <c r="E31" s="45">
        <v>0</v>
      </c>
      <c r="F31" s="45">
        <v>0</v>
      </c>
      <c r="G31" s="45">
        <v>0</v>
      </c>
      <c r="H31" s="45">
        <v>43000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63000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50000</v>
      </c>
      <c r="Y31" s="45">
        <v>0</v>
      </c>
      <c r="Z31" s="45">
        <v>0</v>
      </c>
      <c r="AA31" s="45">
        <v>0</v>
      </c>
      <c r="AB31" s="45">
        <v>0</v>
      </c>
      <c r="AC31" s="45">
        <v>40000</v>
      </c>
      <c r="AD31" s="45">
        <v>0</v>
      </c>
      <c r="AE31" s="45">
        <v>0</v>
      </c>
      <c r="AF31" s="45">
        <v>0</v>
      </c>
      <c r="AG31" s="45">
        <v>0</v>
      </c>
      <c r="AH31" s="45">
        <v>32000</v>
      </c>
      <c r="AI31" s="45">
        <v>0</v>
      </c>
      <c r="AJ31" s="45">
        <v>0</v>
      </c>
      <c r="AK31" s="45">
        <v>95000</v>
      </c>
      <c r="AL31" s="45">
        <v>39000</v>
      </c>
      <c r="AM31" s="45">
        <v>0</v>
      </c>
      <c r="AN31" s="45">
        <v>0</v>
      </c>
      <c r="AO31" s="45">
        <v>48000</v>
      </c>
      <c r="AP31" s="45">
        <v>0</v>
      </c>
      <c r="AQ31" s="45">
        <v>63000</v>
      </c>
      <c r="AR31" s="45">
        <v>42000</v>
      </c>
      <c r="AS31" s="45">
        <v>47000</v>
      </c>
      <c r="AT31" s="45">
        <v>74000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44000</v>
      </c>
      <c r="BB31" s="45">
        <v>0</v>
      </c>
      <c r="BC31" s="45">
        <v>0</v>
      </c>
      <c r="BD31" s="45">
        <v>40000</v>
      </c>
      <c r="BE31" s="45">
        <v>135000</v>
      </c>
      <c r="BF31" s="45">
        <v>0</v>
      </c>
      <c r="BG31" s="45">
        <v>40000</v>
      </c>
      <c r="BH31" s="45">
        <v>0</v>
      </c>
      <c r="BI31" s="45">
        <v>0</v>
      </c>
      <c r="BJ31" s="45">
        <v>65000</v>
      </c>
      <c r="BK31" s="45">
        <v>0</v>
      </c>
      <c r="BL31" s="45">
        <v>0</v>
      </c>
      <c r="BM31" s="45">
        <v>63000</v>
      </c>
      <c r="BN31" s="45">
        <v>0</v>
      </c>
      <c r="BO31" s="45">
        <v>0</v>
      </c>
      <c r="BP31" s="45">
        <v>0</v>
      </c>
      <c r="BQ31" s="45">
        <v>36000</v>
      </c>
      <c r="BR31" s="45">
        <v>0</v>
      </c>
      <c r="BS31" s="45">
        <v>0</v>
      </c>
      <c r="BT31" s="45">
        <v>0</v>
      </c>
      <c r="BU31" s="45">
        <v>49000</v>
      </c>
      <c r="BV31" s="45">
        <v>0</v>
      </c>
      <c r="BW31" s="45">
        <v>0</v>
      </c>
      <c r="BX31" s="45">
        <v>49000</v>
      </c>
      <c r="BY31" s="45">
        <v>0</v>
      </c>
      <c r="BZ31" s="45">
        <v>0</v>
      </c>
      <c r="CA31" s="45">
        <v>58000</v>
      </c>
      <c r="CB31" s="45">
        <v>0</v>
      </c>
      <c r="CC31" s="45">
        <v>0</v>
      </c>
      <c r="CD31" s="45">
        <v>0</v>
      </c>
      <c r="CE31" s="45">
        <v>0</v>
      </c>
      <c r="CF31" s="45">
        <v>65000</v>
      </c>
      <c r="CG31" s="45">
        <v>0</v>
      </c>
      <c r="CH31" s="45">
        <v>0</v>
      </c>
      <c r="CI31" s="45">
        <v>0</v>
      </c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0</v>
      </c>
      <c r="CP31" s="45">
        <v>0</v>
      </c>
      <c r="CQ31" s="45">
        <v>0</v>
      </c>
      <c r="CR31" s="45">
        <v>31000</v>
      </c>
      <c r="CS31" s="45">
        <v>0</v>
      </c>
      <c r="CT31" s="45">
        <v>47000</v>
      </c>
      <c r="CU31" s="45">
        <v>76000</v>
      </c>
      <c r="CV31" s="45">
        <v>0</v>
      </c>
      <c r="CW31" s="45">
        <v>0</v>
      </c>
      <c r="CX31" s="45">
        <v>0</v>
      </c>
      <c r="CY31" s="45">
        <v>0</v>
      </c>
      <c r="CZ31" s="45">
        <v>43000</v>
      </c>
      <c r="DA31" s="45">
        <v>52000</v>
      </c>
    </row>
    <row r="32" spans="1:105" s="15" customFormat="1">
      <c r="A32" s="311"/>
      <c r="B32" s="11" t="s">
        <v>138</v>
      </c>
      <c r="C32" s="12">
        <v>321</v>
      </c>
      <c r="D32" s="13">
        <f t="shared" si="2"/>
        <v>27489000</v>
      </c>
      <c r="E32" s="14">
        <v>302000</v>
      </c>
      <c r="F32" s="14">
        <v>730000</v>
      </c>
      <c r="G32" s="14">
        <v>363000</v>
      </c>
      <c r="H32" s="14">
        <v>327000</v>
      </c>
      <c r="I32" s="14">
        <v>448000</v>
      </c>
      <c r="J32" s="14">
        <v>247000</v>
      </c>
      <c r="K32" s="14">
        <v>241000</v>
      </c>
      <c r="L32" s="14">
        <v>302000</v>
      </c>
      <c r="M32" s="14">
        <v>333000</v>
      </c>
      <c r="N32" s="14">
        <v>247000</v>
      </c>
      <c r="O32" s="14">
        <v>369000</v>
      </c>
      <c r="P32" s="14">
        <v>247000</v>
      </c>
      <c r="Q32" s="14">
        <v>314000</v>
      </c>
      <c r="R32" s="14">
        <v>351000</v>
      </c>
      <c r="S32" s="14">
        <v>253000</v>
      </c>
      <c r="T32" s="14">
        <v>241000</v>
      </c>
      <c r="U32" s="14">
        <v>296000</v>
      </c>
      <c r="V32" s="14">
        <v>612000</v>
      </c>
      <c r="W32" s="14">
        <v>419000</v>
      </c>
      <c r="X32" s="14">
        <v>253000</v>
      </c>
      <c r="Y32" s="14">
        <v>296000</v>
      </c>
      <c r="Z32" s="14">
        <v>247000</v>
      </c>
      <c r="AA32" s="14">
        <v>302000</v>
      </c>
      <c r="AB32" s="14">
        <v>320000</v>
      </c>
      <c r="AC32" s="14">
        <v>241000</v>
      </c>
      <c r="AD32" s="14">
        <v>266000</v>
      </c>
      <c r="AE32" s="14">
        <v>241000</v>
      </c>
      <c r="AF32" s="14">
        <v>247000</v>
      </c>
      <c r="AG32" s="14">
        <v>253000</v>
      </c>
      <c r="AH32" s="14">
        <v>241000</v>
      </c>
      <c r="AI32" s="14">
        <v>247000</v>
      </c>
      <c r="AJ32" s="14">
        <v>235000</v>
      </c>
      <c r="AK32" s="14">
        <v>283000</v>
      </c>
      <c r="AL32" s="14">
        <v>247000</v>
      </c>
      <c r="AM32" s="14">
        <v>247000</v>
      </c>
      <c r="AN32" s="14">
        <v>247000</v>
      </c>
      <c r="AO32" s="14">
        <v>241000</v>
      </c>
      <c r="AP32" s="14">
        <v>241000</v>
      </c>
      <c r="AQ32" s="14">
        <v>266000</v>
      </c>
      <c r="AR32" s="14">
        <v>247000</v>
      </c>
      <c r="AS32" s="14">
        <v>253000</v>
      </c>
      <c r="AT32" s="14">
        <v>308000</v>
      </c>
      <c r="AU32" s="14">
        <v>247000</v>
      </c>
      <c r="AV32" s="14">
        <v>241000</v>
      </c>
      <c r="AW32" s="14">
        <v>235000</v>
      </c>
      <c r="AX32" s="14">
        <v>247000</v>
      </c>
      <c r="AY32" s="14">
        <v>247000</v>
      </c>
      <c r="AZ32" s="14">
        <v>247000</v>
      </c>
      <c r="BA32" s="14">
        <v>253000</v>
      </c>
      <c r="BB32" s="14">
        <v>235000</v>
      </c>
      <c r="BC32" s="14">
        <v>247000</v>
      </c>
      <c r="BD32" s="14">
        <v>247000</v>
      </c>
      <c r="BE32" s="14">
        <v>447000</v>
      </c>
      <c r="BF32" s="14">
        <v>247000</v>
      </c>
      <c r="BG32" s="14">
        <v>247000</v>
      </c>
      <c r="BH32" s="14">
        <v>241000</v>
      </c>
      <c r="BI32" s="14">
        <v>247000</v>
      </c>
      <c r="BJ32" s="14">
        <v>247000</v>
      </c>
      <c r="BK32" s="14">
        <v>241000</v>
      </c>
      <c r="BL32" s="14">
        <v>308000</v>
      </c>
      <c r="BM32" s="14">
        <v>247000</v>
      </c>
      <c r="BN32" s="14">
        <v>247000</v>
      </c>
      <c r="BO32" s="14">
        <v>247000</v>
      </c>
      <c r="BP32" s="14">
        <v>247000</v>
      </c>
      <c r="BQ32" s="14">
        <v>259000</v>
      </c>
      <c r="BR32" s="14">
        <v>241000</v>
      </c>
      <c r="BS32" s="14">
        <v>247000</v>
      </c>
      <c r="BT32" s="14">
        <v>247000</v>
      </c>
      <c r="BU32" s="14">
        <v>247000</v>
      </c>
      <c r="BV32" s="14">
        <v>247000</v>
      </c>
      <c r="BW32" s="14">
        <v>247000</v>
      </c>
      <c r="BX32" s="14">
        <v>241000</v>
      </c>
      <c r="BY32" s="14">
        <v>259000</v>
      </c>
      <c r="BZ32" s="14">
        <v>247000</v>
      </c>
      <c r="CA32" s="14">
        <v>253000</v>
      </c>
      <c r="CB32" s="14">
        <v>241000</v>
      </c>
      <c r="CC32" s="14">
        <v>247000</v>
      </c>
      <c r="CD32" s="14">
        <v>247000</v>
      </c>
      <c r="CE32" s="14">
        <v>247000</v>
      </c>
      <c r="CF32" s="14">
        <v>247000</v>
      </c>
      <c r="CG32" s="14">
        <v>247000</v>
      </c>
      <c r="CH32" s="14">
        <v>247000</v>
      </c>
      <c r="CI32" s="14">
        <v>241000</v>
      </c>
      <c r="CJ32" s="14">
        <v>259000</v>
      </c>
      <c r="CK32" s="14">
        <v>247000</v>
      </c>
      <c r="CL32" s="14">
        <v>247000</v>
      </c>
      <c r="CM32" s="14">
        <v>241000</v>
      </c>
      <c r="CN32" s="14">
        <v>247000</v>
      </c>
      <c r="CO32" s="14">
        <v>247000</v>
      </c>
      <c r="CP32" s="14">
        <v>247000</v>
      </c>
      <c r="CQ32" s="14">
        <v>241000</v>
      </c>
      <c r="CR32" s="14">
        <v>247000</v>
      </c>
      <c r="CS32" s="14">
        <v>247000</v>
      </c>
      <c r="CT32" s="14">
        <v>247000</v>
      </c>
      <c r="CU32" s="14">
        <v>247000</v>
      </c>
      <c r="CV32" s="14">
        <v>241000</v>
      </c>
      <c r="CW32" s="14">
        <v>241000</v>
      </c>
      <c r="CX32" s="14">
        <v>241000</v>
      </c>
      <c r="CY32" s="14">
        <v>241000</v>
      </c>
      <c r="CZ32" s="14">
        <v>351000</v>
      </c>
      <c r="DA32" s="14">
        <v>241000</v>
      </c>
    </row>
    <row r="33" spans="1:105" s="15" customFormat="1">
      <c r="A33" s="311"/>
      <c r="B33" s="11" t="s">
        <v>139</v>
      </c>
      <c r="C33" s="12">
        <v>321</v>
      </c>
      <c r="D33" s="13">
        <f t="shared" si="2"/>
        <v>48000</v>
      </c>
      <c r="E33" s="14">
        <v>0</v>
      </c>
      <c r="F33" s="14">
        <v>16000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16000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16000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</row>
    <row r="34" spans="1:105" s="15" customFormat="1">
      <c r="A34" s="311"/>
      <c r="B34" s="11" t="s">
        <v>140</v>
      </c>
      <c r="C34" s="12" t="s">
        <v>141</v>
      </c>
      <c r="D34" s="13">
        <f t="shared" si="2"/>
        <v>2134000</v>
      </c>
      <c r="E34" s="14">
        <v>26000</v>
      </c>
      <c r="F34" s="14">
        <v>70000</v>
      </c>
      <c r="G34" s="14">
        <v>35000</v>
      </c>
      <c r="H34" s="14">
        <v>30000</v>
      </c>
      <c r="I34" s="14">
        <v>47000</v>
      </c>
      <c r="J34" s="14">
        <v>18000</v>
      </c>
      <c r="K34" s="14">
        <v>17000</v>
      </c>
      <c r="L34" s="14">
        <v>26000</v>
      </c>
      <c r="M34" s="14">
        <v>30000</v>
      </c>
      <c r="N34" s="14">
        <v>18000</v>
      </c>
      <c r="O34" s="14">
        <v>36000</v>
      </c>
      <c r="P34" s="14">
        <v>18000</v>
      </c>
      <c r="Q34" s="14">
        <v>28000</v>
      </c>
      <c r="R34" s="14">
        <v>33000</v>
      </c>
      <c r="S34" s="14">
        <v>19000</v>
      </c>
      <c r="T34" s="14">
        <v>17000</v>
      </c>
      <c r="U34" s="14">
        <v>25000</v>
      </c>
      <c r="V34" s="14">
        <v>52000</v>
      </c>
      <c r="W34" s="14">
        <v>43000</v>
      </c>
      <c r="X34" s="14">
        <v>19000</v>
      </c>
      <c r="Y34" s="14">
        <v>25000</v>
      </c>
      <c r="Z34" s="14">
        <v>18000</v>
      </c>
      <c r="AA34" s="14">
        <v>26000</v>
      </c>
      <c r="AB34" s="14">
        <v>29000</v>
      </c>
      <c r="AC34" s="14">
        <v>17000</v>
      </c>
      <c r="AD34" s="14">
        <v>21000</v>
      </c>
      <c r="AE34" s="14">
        <v>17000</v>
      </c>
      <c r="AF34" s="14">
        <v>18000</v>
      </c>
      <c r="AG34" s="14">
        <v>19000</v>
      </c>
      <c r="AH34" s="14">
        <v>17000</v>
      </c>
      <c r="AI34" s="14">
        <v>18000</v>
      </c>
      <c r="AJ34" s="14">
        <v>16000</v>
      </c>
      <c r="AK34" s="14">
        <v>23000</v>
      </c>
      <c r="AL34" s="14">
        <v>18000</v>
      </c>
      <c r="AM34" s="14">
        <v>18000</v>
      </c>
      <c r="AN34" s="14">
        <v>18000</v>
      </c>
      <c r="AO34" s="14">
        <v>17000</v>
      </c>
      <c r="AP34" s="14">
        <v>17000</v>
      </c>
      <c r="AQ34" s="14">
        <v>21000</v>
      </c>
      <c r="AR34" s="14">
        <v>18000</v>
      </c>
      <c r="AS34" s="14">
        <v>19000</v>
      </c>
      <c r="AT34" s="14">
        <v>27000</v>
      </c>
      <c r="AU34" s="14">
        <v>18000</v>
      </c>
      <c r="AV34" s="14">
        <v>17000</v>
      </c>
      <c r="AW34" s="14">
        <v>16000</v>
      </c>
      <c r="AX34" s="14">
        <v>18000</v>
      </c>
      <c r="AY34" s="14">
        <v>18000</v>
      </c>
      <c r="AZ34" s="14">
        <v>18000</v>
      </c>
      <c r="BA34" s="14">
        <v>19000</v>
      </c>
      <c r="BB34" s="14">
        <v>16000</v>
      </c>
      <c r="BC34" s="14">
        <v>18000</v>
      </c>
      <c r="BD34" s="14">
        <v>18000</v>
      </c>
      <c r="BE34" s="14">
        <v>32000</v>
      </c>
      <c r="BF34" s="14">
        <v>18000</v>
      </c>
      <c r="BG34" s="14">
        <v>18000</v>
      </c>
      <c r="BH34" s="14">
        <v>17000</v>
      </c>
      <c r="BI34" s="14">
        <v>18000</v>
      </c>
      <c r="BJ34" s="14">
        <v>18000</v>
      </c>
      <c r="BK34" s="14">
        <v>17000</v>
      </c>
      <c r="BL34" s="14">
        <v>27000</v>
      </c>
      <c r="BM34" s="14">
        <v>18000</v>
      </c>
      <c r="BN34" s="14">
        <v>18000</v>
      </c>
      <c r="BO34" s="14">
        <v>18000</v>
      </c>
      <c r="BP34" s="14">
        <v>18000</v>
      </c>
      <c r="BQ34" s="14">
        <v>20000</v>
      </c>
      <c r="BR34" s="14">
        <v>17000</v>
      </c>
      <c r="BS34" s="14">
        <v>18000</v>
      </c>
      <c r="BT34" s="14">
        <v>18000</v>
      </c>
      <c r="BU34" s="14">
        <v>18000</v>
      </c>
      <c r="BV34" s="14">
        <v>18000</v>
      </c>
      <c r="BW34" s="14">
        <v>18000</v>
      </c>
      <c r="BX34" s="14">
        <v>17000</v>
      </c>
      <c r="BY34" s="14">
        <v>20000</v>
      </c>
      <c r="BZ34" s="14">
        <v>18000</v>
      </c>
      <c r="CA34" s="14">
        <v>19000</v>
      </c>
      <c r="CB34" s="14">
        <v>17000</v>
      </c>
      <c r="CC34" s="14">
        <v>18000</v>
      </c>
      <c r="CD34" s="14">
        <v>18000</v>
      </c>
      <c r="CE34" s="14">
        <v>18000</v>
      </c>
      <c r="CF34" s="14">
        <v>18000</v>
      </c>
      <c r="CG34" s="14">
        <v>18000</v>
      </c>
      <c r="CH34" s="14">
        <v>18000</v>
      </c>
      <c r="CI34" s="14">
        <v>17000</v>
      </c>
      <c r="CJ34" s="14">
        <v>20000</v>
      </c>
      <c r="CK34" s="14">
        <v>18000</v>
      </c>
      <c r="CL34" s="14">
        <v>18000</v>
      </c>
      <c r="CM34" s="14">
        <v>17000</v>
      </c>
      <c r="CN34" s="14">
        <v>18000</v>
      </c>
      <c r="CO34" s="14">
        <v>18000</v>
      </c>
      <c r="CP34" s="14">
        <v>18000</v>
      </c>
      <c r="CQ34" s="14">
        <v>17000</v>
      </c>
      <c r="CR34" s="14">
        <v>18000</v>
      </c>
      <c r="CS34" s="14">
        <v>18000</v>
      </c>
      <c r="CT34" s="14">
        <v>18000</v>
      </c>
      <c r="CU34" s="14">
        <v>18000</v>
      </c>
      <c r="CV34" s="14">
        <v>17000</v>
      </c>
      <c r="CW34" s="14">
        <v>17000</v>
      </c>
      <c r="CX34" s="14">
        <v>17000</v>
      </c>
      <c r="CY34" s="14">
        <v>17000</v>
      </c>
      <c r="CZ34" s="14">
        <v>33000</v>
      </c>
      <c r="DA34" s="14">
        <v>17000</v>
      </c>
    </row>
    <row r="35" spans="1:105" s="15" customFormat="1">
      <c r="A35" s="311"/>
      <c r="B35" s="11" t="s">
        <v>142</v>
      </c>
      <c r="C35" s="12" t="s">
        <v>141</v>
      </c>
      <c r="D35" s="13">
        <f t="shared" si="2"/>
        <v>2807000</v>
      </c>
      <c r="E35" s="14">
        <v>39000</v>
      </c>
      <c r="F35" s="14">
        <v>284000</v>
      </c>
      <c r="G35" s="14">
        <v>98000</v>
      </c>
      <c r="H35" s="14">
        <v>46000</v>
      </c>
      <c r="I35" s="14">
        <v>198000</v>
      </c>
      <c r="J35" s="14">
        <v>16000</v>
      </c>
      <c r="K35" s="14">
        <v>21000</v>
      </c>
      <c r="L35" s="14">
        <v>61000</v>
      </c>
      <c r="M35" s="14">
        <v>95000</v>
      </c>
      <c r="N35" s="14">
        <v>26000</v>
      </c>
      <c r="O35" s="14">
        <v>103000</v>
      </c>
      <c r="P35" s="14">
        <v>8000</v>
      </c>
      <c r="Q35" s="14">
        <v>47000</v>
      </c>
      <c r="R35" s="14">
        <v>85000</v>
      </c>
      <c r="S35" s="14">
        <v>19000</v>
      </c>
      <c r="T35" s="14">
        <v>17000</v>
      </c>
      <c r="U35" s="14">
        <v>49000</v>
      </c>
      <c r="V35" s="14">
        <v>165000</v>
      </c>
      <c r="W35" s="14">
        <v>167000</v>
      </c>
      <c r="X35" s="14">
        <v>16000</v>
      </c>
      <c r="Y35" s="14">
        <v>56000</v>
      </c>
      <c r="Z35" s="14">
        <v>15000</v>
      </c>
      <c r="AA35" s="14">
        <v>44000</v>
      </c>
      <c r="AB35" s="14">
        <v>67000</v>
      </c>
      <c r="AC35" s="14">
        <v>9000</v>
      </c>
      <c r="AD35" s="14">
        <v>28000</v>
      </c>
      <c r="AE35" s="14">
        <v>16000</v>
      </c>
      <c r="AF35" s="14">
        <v>15000</v>
      </c>
      <c r="AG35" s="14">
        <v>28000</v>
      </c>
      <c r="AH35" s="14">
        <v>7000</v>
      </c>
      <c r="AI35" s="14">
        <v>7000</v>
      </c>
      <c r="AJ35" s="14">
        <v>5000</v>
      </c>
      <c r="AK35" s="14">
        <v>34000</v>
      </c>
      <c r="AL35" s="14">
        <v>12000</v>
      </c>
      <c r="AM35" s="14">
        <v>7000</v>
      </c>
      <c r="AN35" s="14">
        <v>8000</v>
      </c>
      <c r="AO35" s="14">
        <v>6000</v>
      </c>
      <c r="AP35" s="14">
        <v>13000</v>
      </c>
      <c r="AQ35" s="14">
        <v>26000</v>
      </c>
      <c r="AR35" s="14">
        <v>19000</v>
      </c>
      <c r="AS35" s="14">
        <v>25000</v>
      </c>
      <c r="AT35" s="14">
        <v>44000</v>
      </c>
      <c r="AU35" s="14">
        <v>10000</v>
      </c>
      <c r="AV35" s="14">
        <v>4000</v>
      </c>
      <c r="AW35" s="14">
        <v>5000</v>
      </c>
      <c r="AX35" s="14">
        <v>5000</v>
      </c>
      <c r="AY35" s="14">
        <v>15000</v>
      </c>
      <c r="AZ35" s="14">
        <v>9000</v>
      </c>
      <c r="BA35" s="14">
        <v>13000</v>
      </c>
      <c r="BB35" s="14">
        <v>5000</v>
      </c>
      <c r="BC35" s="14">
        <v>4000</v>
      </c>
      <c r="BD35" s="14">
        <v>7000</v>
      </c>
      <c r="BE35" s="14">
        <v>57000</v>
      </c>
      <c r="BF35" s="14">
        <v>12000</v>
      </c>
      <c r="BG35" s="14">
        <v>8000</v>
      </c>
      <c r="BH35" s="14">
        <v>4000</v>
      </c>
      <c r="BI35" s="14">
        <v>10000</v>
      </c>
      <c r="BJ35" s="14">
        <v>9000</v>
      </c>
      <c r="BK35" s="14">
        <v>5000</v>
      </c>
      <c r="BL35" s="14">
        <v>66000</v>
      </c>
      <c r="BM35" s="14">
        <v>7000</v>
      </c>
      <c r="BN35" s="14">
        <v>9000</v>
      </c>
      <c r="BO35" s="14">
        <v>10000</v>
      </c>
      <c r="BP35" s="14">
        <v>7000</v>
      </c>
      <c r="BQ35" s="14">
        <v>21000</v>
      </c>
      <c r="BR35" s="14">
        <v>5000</v>
      </c>
      <c r="BS35" s="14">
        <v>6000</v>
      </c>
      <c r="BT35" s="14">
        <v>7000</v>
      </c>
      <c r="BU35" s="14">
        <v>13000</v>
      </c>
      <c r="BV35" s="14">
        <v>14000</v>
      </c>
      <c r="BW35" s="14">
        <v>7000</v>
      </c>
      <c r="BX35" s="14">
        <v>7000</v>
      </c>
      <c r="BY35" s="14">
        <v>17000</v>
      </c>
      <c r="BZ35" s="14">
        <v>15000</v>
      </c>
      <c r="CA35" s="14">
        <v>19000</v>
      </c>
      <c r="CB35" s="14">
        <v>8000</v>
      </c>
      <c r="CC35" s="14">
        <v>15000</v>
      </c>
      <c r="CD35" s="14">
        <v>19000</v>
      </c>
      <c r="CE35" s="14">
        <v>17000</v>
      </c>
      <c r="CF35" s="14">
        <v>11000</v>
      </c>
      <c r="CG35" s="14">
        <v>9000</v>
      </c>
      <c r="CH35" s="14">
        <v>8000</v>
      </c>
      <c r="CI35" s="14">
        <v>13000</v>
      </c>
      <c r="CJ35" s="14">
        <v>10000</v>
      </c>
      <c r="CK35" s="14">
        <v>16000</v>
      </c>
      <c r="CL35" s="14">
        <v>9000</v>
      </c>
      <c r="CM35" s="14">
        <v>11000</v>
      </c>
      <c r="CN35" s="14">
        <v>13000</v>
      </c>
      <c r="CO35" s="14">
        <v>9000</v>
      </c>
      <c r="CP35" s="14">
        <v>13000</v>
      </c>
      <c r="CQ35" s="14">
        <v>9000</v>
      </c>
      <c r="CR35" s="14">
        <v>9000</v>
      </c>
      <c r="CS35" s="14">
        <v>5000</v>
      </c>
      <c r="CT35" s="14">
        <v>9000</v>
      </c>
      <c r="CU35" s="14">
        <v>11000</v>
      </c>
      <c r="CV35" s="14">
        <v>8000</v>
      </c>
      <c r="CW35" s="14">
        <v>6000</v>
      </c>
      <c r="CX35" s="14">
        <v>8000</v>
      </c>
      <c r="CY35" s="14">
        <v>8000</v>
      </c>
      <c r="CZ35" s="14">
        <v>80000</v>
      </c>
      <c r="DA35" s="14">
        <v>10000</v>
      </c>
    </row>
    <row r="36" spans="1:105" s="15" customFormat="1">
      <c r="A36" s="311"/>
      <c r="B36" s="11" t="s">
        <v>143</v>
      </c>
      <c r="C36" s="12" t="s">
        <v>141</v>
      </c>
      <c r="D36" s="13">
        <f t="shared" si="2"/>
        <v>1318000</v>
      </c>
      <c r="E36" s="14">
        <v>18000</v>
      </c>
      <c r="F36" s="14">
        <v>141000</v>
      </c>
      <c r="G36" s="14">
        <v>48000</v>
      </c>
      <c r="H36" s="14">
        <v>22000</v>
      </c>
      <c r="I36" s="14">
        <v>98000</v>
      </c>
      <c r="J36" s="14">
        <v>7000</v>
      </c>
      <c r="K36" s="14">
        <v>9000</v>
      </c>
      <c r="L36" s="14">
        <v>30000</v>
      </c>
      <c r="M36" s="14">
        <v>48000</v>
      </c>
      <c r="N36" s="14">
        <v>13000</v>
      </c>
      <c r="O36" s="14">
        <v>51000</v>
      </c>
      <c r="P36" s="14">
        <v>3000</v>
      </c>
      <c r="Q36" s="14">
        <v>22000</v>
      </c>
      <c r="R36" s="14">
        <v>41000</v>
      </c>
      <c r="S36" s="14">
        <v>9000</v>
      </c>
      <c r="T36" s="14">
        <v>7000</v>
      </c>
      <c r="U36" s="14">
        <v>23000</v>
      </c>
      <c r="V36" s="14">
        <v>81000</v>
      </c>
      <c r="W36" s="14">
        <v>82000</v>
      </c>
      <c r="X36" s="14">
        <v>7000</v>
      </c>
      <c r="Y36" s="14">
        <v>27000</v>
      </c>
      <c r="Z36" s="14">
        <v>7000</v>
      </c>
      <c r="AA36" s="14">
        <v>21000</v>
      </c>
      <c r="AB36" s="14">
        <v>33000</v>
      </c>
      <c r="AC36" s="14">
        <v>4000</v>
      </c>
      <c r="AD36" s="14">
        <v>14000</v>
      </c>
      <c r="AE36" s="14">
        <v>8000</v>
      </c>
      <c r="AF36" s="14">
        <v>6000</v>
      </c>
      <c r="AG36" s="14">
        <v>13000</v>
      </c>
      <c r="AH36" s="14">
        <v>3000</v>
      </c>
      <c r="AI36" s="14">
        <v>3000</v>
      </c>
      <c r="AJ36" s="14">
        <v>2000</v>
      </c>
      <c r="AK36" s="14">
        <v>17000</v>
      </c>
      <c r="AL36" s="14">
        <v>5000</v>
      </c>
      <c r="AM36" s="14">
        <v>3000</v>
      </c>
      <c r="AN36" s="14">
        <v>3000</v>
      </c>
      <c r="AO36" s="14">
        <v>2000</v>
      </c>
      <c r="AP36" s="14">
        <v>6000</v>
      </c>
      <c r="AQ36" s="14">
        <v>12000</v>
      </c>
      <c r="AR36" s="14">
        <v>9000</v>
      </c>
      <c r="AS36" s="14">
        <v>12000</v>
      </c>
      <c r="AT36" s="14">
        <v>21000</v>
      </c>
      <c r="AU36" s="14">
        <v>5000</v>
      </c>
      <c r="AV36" s="14">
        <v>2000</v>
      </c>
      <c r="AW36" s="14">
        <v>2000</v>
      </c>
      <c r="AX36" s="14">
        <v>1000</v>
      </c>
      <c r="AY36" s="14">
        <v>6000</v>
      </c>
      <c r="AZ36" s="14">
        <v>4000</v>
      </c>
      <c r="BA36" s="14">
        <v>5000</v>
      </c>
      <c r="BB36" s="14">
        <v>1000</v>
      </c>
      <c r="BC36" s="14">
        <v>1000</v>
      </c>
      <c r="BD36" s="14">
        <v>2000</v>
      </c>
      <c r="BE36" s="14">
        <v>29000</v>
      </c>
      <c r="BF36" s="14">
        <v>5000</v>
      </c>
      <c r="BG36" s="14">
        <v>3000</v>
      </c>
      <c r="BH36" s="14">
        <v>1000</v>
      </c>
      <c r="BI36" s="14">
        <v>4000</v>
      </c>
      <c r="BJ36" s="14">
        <v>4000</v>
      </c>
      <c r="BK36" s="14">
        <v>2000</v>
      </c>
      <c r="BL36" s="14">
        <v>32000</v>
      </c>
      <c r="BM36" s="14">
        <v>2000</v>
      </c>
      <c r="BN36" s="14">
        <v>4000</v>
      </c>
      <c r="BO36" s="14">
        <v>4000</v>
      </c>
      <c r="BP36" s="14">
        <v>3000</v>
      </c>
      <c r="BQ36" s="14">
        <v>10000</v>
      </c>
      <c r="BR36" s="14">
        <v>1000</v>
      </c>
      <c r="BS36" s="14">
        <v>2000</v>
      </c>
      <c r="BT36" s="14">
        <v>3000</v>
      </c>
      <c r="BU36" s="14">
        <v>5000</v>
      </c>
      <c r="BV36" s="14">
        <v>6000</v>
      </c>
      <c r="BW36" s="14">
        <v>3000</v>
      </c>
      <c r="BX36" s="14">
        <v>3000</v>
      </c>
      <c r="BY36" s="14">
        <v>7000</v>
      </c>
      <c r="BZ36" s="14">
        <v>6000</v>
      </c>
      <c r="CA36" s="14">
        <v>8000</v>
      </c>
      <c r="CB36" s="14">
        <v>4000</v>
      </c>
      <c r="CC36" s="14">
        <v>7000</v>
      </c>
      <c r="CD36" s="14">
        <v>9000</v>
      </c>
      <c r="CE36" s="14">
        <v>7000</v>
      </c>
      <c r="CF36" s="14">
        <v>6000</v>
      </c>
      <c r="CG36" s="14">
        <v>4000</v>
      </c>
      <c r="CH36" s="14">
        <v>3000</v>
      </c>
      <c r="CI36" s="14">
        <v>5000</v>
      </c>
      <c r="CJ36" s="14">
        <v>4000</v>
      </c>
      <c r="CK36" s="14">
        <v>7000</v>
      </c>
      <c r="CL36" s="14">
        <v>3000</v>
      </c>
      <c r="CM36" s="14">
        <v>5000</v>
      </c>
      <c r="CN36" s="14">
        <v>5000</v>
      </c>
      <c r="CO36" s="14">
        <v>4000</v>
      </c>
      <c r="CP36" s="14">
        <v>5000</v>
      </c>
      <c r="CQ36" s="14">
        <v>4000</v>
      </c>
      <c r="CR36" s="14">
        <v>4000</v>
      </c>
      <c r="CS36" s="14">
        <v>2000</v>
      </c>
      <c r="CT36" s="14">
        <v>4000</v>
      </c>
      <c r="CU36" s="14">
        <v>4000</v>
      </c>
      <c r="CV36" s="14">
        <v>3000</v>
      </c>
      <c r="CW36" s="14">
        <v>3000</v>
      </c>
      <c r="CX36" s="14">
        <v>3000</v>
      </c>
      <c r="CY36" s="14">
        <v>3000</v>
      </c>
      <c r="CZ36" s="14">
        <v>39000</v>
      </c>
      <c r="DA36" s="14">
        <v>4000</v>
      </c>
    </row>
    <row r="37" spans="1:105" s="15" customFormat="1">
      <c r="A37" s="311"/>
      <c r="B37" s="11" t="s">
        <v>144</v>
      </c>
      <c r="C37" s="12" t="s">
        <v>141</v>
      </c>
      <c r="D37" s="13">
        <f t="shared" si="2"/>
        <v>864000</v>
      </c>
      <c r="E37" s="14">
        <v>12000</v>
      </c>
      <c r="F37" s="14">
        <v>12000</v>
      </c>
      <c r="G37" s="14">
        <v>24000</v>
      </c>
      <c r="H37" s="14">
        <v>60000</v>
      </c>
      <c r="I37" s="14">
        <v>36000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36000</v>
      </c>
      <c r="P37" s="14">
        <v>0</v>
      </c>
      <c r="Q37" s="14">
        <v>48000</v>
      </c>
      <c r="R37" s="14">
        <v>36000</v>
      </c>
      <c r="S37" s="14">
        <v>0</v>
      </c>
      <c r="T37" s="14">
        <v>0</v>
      </c>
      <c r="U37" s="14">
        <v>12000</v>
      </c>
      <c r="V37" s="14">
        <v>132000</v>
      </c>
      <c r="W37" s="14">
        <v>20000</v>
      </c>
      <c r="X37" s="14">
        <v>0</v>
      </c>
      <c r="Y37" s="14">
        <v>12000</v>
      </c>
      <c r="Z37" s="14">
        <v>0</v>
      </c>
      <c r="AA37" s="14">
        <v>12000</v>
      </c>
      <c r="AB37" s="14">
        <v>24000</v>
      </c>
      <c r="AC37" s="14">
        <v>0</v>
      </c>
      <c r="AD37" s="14">
        <v>24000</v>
      </c>
      <c r="AE37" s="14">
        <v>0</v>
      </c>
      <c r="AF37" s="14">
        <v>0</v>
      </c>
      <c r="AG37" s="14">
        <v>8000</v>
      </c>
      <c r="AH37" s="14">
        <v>0</v>
      </c>
      <c r="AI37" s="14">
        <v>0</v>
      </c>
      <c r="AJ37" s="14">
        <v>0</v>
      </c>
      <c r="AK37" s="14">
        <v>36000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24000</v>
      </c>
      <c r="AR37" s="14">
        <v>0</v>
      </c>
      <c r="AS37" s="14">
        <v>0</v>
      </c>
      <c r="AT37" s="14">
        <v>36000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12000</v>
      </c>
      <c r="BB37" s="14">
        <v>0</v>
      </c>
      <c r="BC37" s="14">
        <v>0</v>
      </c>
      <c r="BD37" s="14">
        <v>0</v>
      </c>
      <c r="BE37" s="14">
        <v>92000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24000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12000</v>
      </c>
      <c r="BZ37" s="14">
        <v>0</v>
      </c>
      <c r="CA37" s="14">
        <v>12000</v>
      </c>
      <c r="CB37" s="14">
        <v>0</v>
      </c>
      <c r="CC37" s="14">
        <v>0</v>
      </c>
      <c r="CD37" s="14">
        <v>0</v>
      </c>
      <c r="CE37" s="14">
        <v>0</v>
      </c>
      <c r="CF37" s="14">
        <v>0</v>
      </c>
      <c r="CG37" s="14">
        <v>12000</v>
      </c>
      <c r="CH37" s="14">
        <v>0</v>
      </c>
      <c r="CI37" s="14">
        <v>0</v>
      </c>
      <c r="CJ37" s="14">
        <v>36000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60000</v>
      </c>
      <c r="DA37" s="14">
        <v>0</v>
      </c>
    </row>
    <row r="38" spans="1:105" s="15" customFormat="1">
      <c r="A38" s="311"/>
      <c r="B38" s="11" t="s">
        <v>145</v>
      </c>
      <c r="C38" s="12" t="s">
        <v>141</v>
      </c>
      <c r="D38" s="13">
        <f t="shared" si="2"/>
        <v>475000</v>
      </c>
      <c r="E38" s="14">
        <v>8000</v>
      </c>
      <c r="F38" s="14">
        <v>8000</v>
      </c>
      <c r="G38" s="14">
        <v>15000</v>
      </c>
      <c r="H38" s="14">
        <v>36000</v>
      </c>
      <c r="I38" s="14">
        <v>22000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22000</v>
      </c>
      <c r="P38" s="14">
        <v>0</v>
      </c>
      <c r="Q38" s="14">
        <v>29000</v>
      </c>
      <c r="R38" s="14">
        <v>22000</v>
      </c>
      <c r="S38" s="14">
        <v>0</v>
      </c>
      <c r="T38" s="14">
        <v>0</v>
      </c>
      <c r="U38" s="14">
        <v>8000</v>
      </c>
      <c r="V38" s="14">
        <v>26000</v>
      </c>
      <c r="W38" s="14">
        <v>11000</v>
      </c>
      <c r="X38" s="14">
        <v>0</v>
      </c>
      <c r="Y38" s="14">
        <v>8000</v>
      </c>
      <c r="Z38" s="14">
        <v>0</v>
      </c>
      <c r="AA38" s="14">
        <v>8000</v>
      </c>
      <c r="AB38" s="14">
        <v>15000</v>
      </c>
      <c r="AC38" s="14">
        <v>0</v>
      </c>
      <c r="AD38" s="14">
        <v>15000</v>
      </c>
      <c r="AE38" s="14">
        <v>0</v>
      </c>
      <c r="AF38" s="14">
        <v>0</v>
      </c>
      <c r="AG38" s="14">
        <v>4000</v>
      </c>
      <c r="AH38" s="14">
        <v>0</v>
      </c>
      <c r="AI38" s="14">
        <v>0</v>
      </c>
      <c r="AJ38" s="14">
        <v>0</v>
      </c>
      <c r="AK38" s="14">
        <v>22000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15000</v>
      </c>
      <c r="AR38" s="14">
        <v>0</v>
      </c>
      <c r="AS38" s="14">
        <v>0</v>
      </c>
      <c r="AT38" s="14">
        <v>22000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8000</v>
      </c>
      <c r="BB38" s="14">
        <v>0</v>
      </c>
      <c r="BC38" s="14">
        <v>0</v>
      </c>
      <c r="BD38" s="14">
        <v>0</v>
      </c>
      <c r="BE38" s="14">
        <v>54000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15000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8000</v>
      </c>
      <c r="BZ38" s="14">
        <v>0</v>
      </c>
      <c r="CA38" s="14">
        <v>8000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8000</v>
      </c>
      <c r="CH38" s="14">
        <v>0</v>
      </c>
      <c r="CI38" s="14">
        <v>0</v>
      </c>
      <c r="CJ38" s="14">
        <v>22000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36000</v>
      </c>
      <c r="DA38" s="14">
        <v>0</v>
      </c>
    </row>
    <row r="39" spans="1:105" s="46" customFormat="1">
      <c r="A39" s="311"/>
      <c r="B39" s="42" t="s">
        <v>146</v>
      </c>
      <c r="C39" s="43">
        <v>646</v>
      </c>
      <c r="D39" s="44">
        <f t="shared" si="2"/>
        <v>265000</v>
      </c>
      <c r="E39" s="45">
        <v>0</v>
      </c>
      <c r="F39" s="45">
        <v>0</v>
      </c>
      <c r="G39" s="45">
        <v>0</v>
      </c>
      <c r="H39" s="45">
        <v>6000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18000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6000</v>
      </c>
      <c r="Y39" s="45">
        <v>0</v>
      </c>
      <c r="Z39" s="45">
        <v>0</v>
      </c>
      <c r="AA39" s="45">
        <v>0</v>
      </c>
      <c r="AB39" s="45">
        <v>0</v>
      </c>
      <c r="AC39" s="45">
        <v>5000</v>
      </c>
      <c r="AD39" s="45">
        <v>0</v>
      </c>
      <c r="AE39" s="45">
        <v>0</v>
      </c>
      <c r="AF39" s="45">
        <v>0</v>
      </c>
      <c r="AG39" s="45">
        <v>0</v>
      </c>
      <c r="AH39" s="45">
        <v>6000</v>
      </c>
      <c r="AI39" s="45">
        <v>0</v>
      </c>
      <c r="AJ39" s="45">
        <v>0</v>
      </c>
      <c r="AK39" s="45">
        <v>18000</v>
      </c>
      <c r="AL39" s="45">
        <v>5000</v>
      </c>
      <c r="AM39" s="45">
        <v>0</v>
      </c>
      <c r="AN39" s="45">
        <v>0</v>
      </c>
      <c r="AO39" s="45">
        <v>6000</v>
      </c>
      <c r="AP39" s="45">
        <v>0</v>
      </c>
      <c r="AQ39" s="45">
        <v>6000</v>
      </c>
      <c r="AR39" s="45">
        <v>11000</v>
      </c>
      <c r="AS39" s="45">
        <v>5000</v>
      </c>
      <c r="AT39" s="45">
        <v>18000</v>
      </c>
      <c r="AU39" s="45">
        <v>0</v>
      </c>
      <c r="AV39" s="45">
        <v>0</v>
      </c>
      <c r="AW39" s="45">
        <v>0</v>
      </c>
      <c r="AX39" s="45">
        <v>0</v>
      </c>
      <c r="AY39" s="45">
        <v>0</v>
      </c>
      <c r="AZ39" s="45">
        <v>0</v>
      </c>
      <c r="BA39" s="45">
        <v>6000</v>
      </c>
      <c r="BB39" s="45">
        <v>0</v>
      </c>
      <c r="BC39" s="45">
        <v>0</v>
      </c>
      <c r="BD39" s="45">
        <v>6000</v>
      </c>
      <c r="BE39" s="45">
        <v>18000</v>
      </c>
      <c r="BF39" s="45">
        <v>0</v>
      </c>
      <c r="BG39" s="45">
        <v>6000</v>
      </c>
      <c r="BH39" s="45">
        <v>0</v>
      </c>
      <c r="BI39" s="45">
        <v>0</v>
      </c>
      <c r="BJ39" s="45">
        <v>16000</v>
      </c>
      <c r="BK39" s="45">
        <v>0</v>
      </c>
      <c r="BL39" s="45">
        <v>0</v>
      </c>
      <c r="BM39" s="45">
        <v>5000</v>
      </c>
      <c r="BN39" s="45">
        <v>0</v>
      </c>
      <c r="BO39" s="45">
        <v>0</v>
      </c>
      <c r="BP39" s="45">
        <v>0</v>
      </c>
      <c r="BQ39" s="45">
        <v>11000</v>
      </c>
      <c r="BR39" s="45">
        <v>0</v>
      </c>
      <c r="BS39" s="45">
        <v>0</v>
      </c>
      <c r="BT39" s="45">
        <v>0</v>
      </c>
      <c r="BU39" s="45">
        <v>5000</v>
      </c>
      <c r="BV39" s="45">
        <v>0</v>
      </c>
      <c r="BW39" s="45">
        <v>0</v>
      </c>
      <c r="BX39" s="45">
        <v>5000</v>
      </c>
      <c r="BY39" s="45">
        <v>0</v>
      </c>
      <c r="BZ39" s="45">
        <v>0</v>
      </c>
      <c r="CA39" s="45">
        <v>12000</v>
      </c>
      <c r="CB39" s="45">
        <v>0</v>
      </c>
      <c r="CC39" s="45">
        <v>0</v>
      </c>
      <c r="CD39" s="45">
        <v>0</v>
      </c>
      <c r="CE39" s="45">
        <v>0</v>
      </c>
      <c r="CF39" s="45">
        <v>18000</v>
      </c>
      <c r="CG39" s="45">
        <v>0</v>
      </c>
      <c r="CH39" s="45">
        <v>0</v>
      </c>
      <c r="CI39" s="45">
        <v>0</v>
      </c>
      <c r="CJ39" s="45">
        <v>0</v>
      </c>
      <c r="CK39" s="45">
        <v>0</v>
      </c>
      <c r="CL39" s="45">
        <v>0</v>
      </c>
      <c r="CM39" s="45">
        <v>0</v>
      </c>
      <c r="CN39" s="45">
        <v>0</v>
      </c>
      <c r="CO39" s="45">
        <v>0</v>
      </c>
      <c r="CP39" s="45">
        <v>0</v>
      </c>
      <c r="CQ39" s="45">
        <v>0</v>
      </c>
      <c r="CR39" s="45">
        <v>5000</v>
      </c>
      <c r="CS39" s="45">
        <v>0</v>
      </c>
      <c r="CT39" s="45">
        <v>6000</v>
      </c>
      <c r="CU39" s="45">
        <v>18000</v>
      </c>
      <c r="CV39" s="45">
        <v>0</v>
      </c>
      <c r="CW39" s="45">
        <v>0</v>
      </c>
      <c r="CX39" s="45">
        <v>0</v>
      </c>
      <c r="CY39" s="45">
        <v>0</v>
      </c>
      <c r="CZ39" s="45">
        <v>6000</v>
      </c>
      <c r="DA39" s="45">
        <v>12000</v>
      </c>
    </row>
    <row r="40" spans="1:105" s="46" customFormat="1">
      <c r="A40" s="311"/>
      <c r="B40" s="42" t="s">
        <v>147</v>
      </c>
      <c r="C40" s="43">
        <v>661</v>
      </c>
      <c r="D40" s="44">
        <f t="shared" si="2"/>
        <v>27000</v>
      </c>
      <c r="E40" s="45">
        <v>0</v>
      </c>
      <c r="F40" s="45">
        <v>0</v>
      </c>
      <c r="G40" s="45">
        <v>0</v>
      </c>
      <c r="H40" s="45">
        <v>1000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1000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1000</v>
      </c>
      <c r="Y40" s="45">
        <v>0</v>
      </c>
      <c r="Z40" s="45">
        <v>0</v>
      </c>
      <c r="AA40" s="45">
        <v>0</v>
      </c>
      <c r="AB40" s="45">
        <v>0</v>
      </c>
      <c r="AC40" s="45">
        <v>1000</v>
      </c>
      <c r="AD40" s="45">
        <v>0</v>
      </c>
      <c r="AE40" s="45">
        <v>0</v>
      </c>
      <c r="AF40" s="45">
        <v>0</v>
      </c>
      <c r="AG40" s="45">
        <v>0</v>
      </c>
      <c r="AH40" s="45">
        <v>1000</v>
      </c>
      <c r="AI40" s="45">
        <v>0</v>
      </c>
      <c r="AJ40" s="45">
        <v>0</v>
      </c>
      <c r="AK40" s="45">
        <v>1000</v>
      </c>
      <c r="AL40" s="45">
        <v>1000</v>
      </c>
      <c r="AM40" s="45">
        <v>0</v>
      </c>
      <c r="AN40" s="45">
        <v>0</v>
      </c>
      <c r="AO40" s="45">
        <v>1000</v>
      </c>
      <c r="AP40" s="45">
        <v>0</v>
      </c>
      <c r="AQ40" s="45">
        <v>1000</v>
      </c>
      <c r="AR40" s="45">
        <v>0</v>
      </c>
      <c r="AS40" s="45">
        <v>1000</v>
      </c>
      <c r="AT40" s="45">
        <v>1000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1000</v>
      </c>
      <c r="BB40" s="45">
        <v>0</v>
      </c>
      <c r="BC40" s="45">
        <v>0</v>
      </c>
      <c r="BD40" s="45">
        <v>1000</v>
      </c>
      <c r="BE40" s="45">
        <v>1000</v>
      </c>
      <c r="BF40" s="45">
        <v>0</v>
      </c>
      <c r="BG40" s="45">
        <v>1000</v>
      </c>
      <c r="BH40" s="45">
        <v>0</v>
      </c>
      <c r="BI40" s="45">
        <v>0</v>
      </c>
      <c r="BJ40" s="45">
        <v>1000</v>
      </c>
      <c r="BK40" s="45">
        <v>0</v>
      </c>
      <c r="BL40" s="45">
        <v>0</v>
      </c>
      <c r="BM40" s="45">
        <v>1000</v>
      </c>
      <c r="BN40" s="45">
        <v>0</v>
      </c>
      <c r="BO40" s="45">
        <v>0</v>
      </c>
      <c r="BP40" s="45">
        <v>0</v>
      </c>
      <c r="BQ40" s="45">
        <v>1000</v>
      </c>
      <c r="BR40" s="45">
        <v>0</v>
      </c>
      <c r="BS40" s="45">
        <v>0</v>
      </c>
      <c r="BT40" s="45">
        <v>0</v>
      </c>
      <c r="BU40" s="45">
        <v>1000</v>
      </c>
      <c r="BV40" s="45">
        <v>0</v>
      </c>
      <c r="BW40" s="45">
        <v>0</v>
      </c>
      <c r="BX40" s="45">
        <v>1000</v>
      </c>
      <c r="BY40" s="45">
        <v>0</v>
      </c>
      <c r="BZ40" s="45">
        <v>0</v>
      </c>
      <c r="CA40" s="45">
        <v>1000</v>
      </c>
      <c r="CB40" s="45">
        <v>0</v>
      </c>
      <c r="CC40" s="45">
        <v>0</v>
      </c>
      <c r="CD40" s="45">
        <v>0</v>
      </c>
      <c r="CE40" s="45">
        <v>0</v>
      </c>
      <c r="CF40" s="45">
        <v>1000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1000</v>
      </c>
      <c r="CS40" s="45">
        <v>0</v>
      </c>
      <c r="CT40" s="45">
        <v>1000</v>
      </c>
      <c r="CU40" s="45">
        <v>1000</v>
      </c>
      <c r="CV40" s="45">
        <v>0</v>
      </c>
      <c r="CW40" s="45">
        <v>0</v>
      </c>
      <c r="CX40" s="45">
        <v>0</v>
      </c>
      <c r="CY40" s="45">
        <v>0</v>
      </c>
      <c r="CZ40" s="45">
        <v>1000</v>
      </c>
      <c r="DA40" s="45">
        <v>1000</v>
      </c>
    </row>
    <row r="41" spans="1:105" s="46" customFormat="1">
      <c r="A41" s="311"/>
      <c r="B41" s="42" t="s">
        <v>148</v>
      </c>
      <c r="C41" s="43">
        <v>663</v>
      </c>
      <c r="D41" s="44">
        <f t="shared" si="2"/>
        <v>223000</v>
      </c>
      <c r="E41" s="45">
        <v>0</v>
      </c>
      <c r="F41" s="45">
        <v>0</v>
      </c>
      <c r="G41" s="45">
        <v>0</v>
      </c>
      <c r="H41" s="45">
        <v>7000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11000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7000</v>
      </c>
      <c r="Y41" s="45">
        <v>0</v>
      </c>
      <c r="Z41" s="45">
        <v>0</v>
      </c>
      <c r="AA41" s="45">
        <v>0</v>
      </c>
      <c r="AB41" s="45">
        <v>0</v>
      </c>
      <c r="AC41" s="45">
        <v>5000</v>
      </c>
      <c r="AD41" s="45">
        <v>0</v>
      </c>
      <c r="AE41" s="45">
        <v>0</v>
      </c>
      <c r="AF41" s="45">
        <v>0</v>
      </c>
      <c r="AG41" s="45">
        <v>0</v>
      </c>
      <c r="AH41" s="45">
        <v>7000</v>
      </c>
      <c r="AI41" s="45">
        <v>0</v>
      </c>
      <c r="AJ41" s="45">
        <v>0</v>
      </c>
      <c r="AK41" s="45">
        <v>13000</v>
      </c>
      <c r="AL41" s="45">
        <v>5000</v>
      </c>
      <c r="AM41" s="45">
        <v>0</v>
      </c>
      <c r="AN41" s="45">
        <v>0</v>
      </c>
      <c r="AO41" s="45">
        <v>7000</v>
      </c>
      <c r="AP41" s="45">
        <v>0</v>
      </c>
      <c r="AQ41" s="45">
        <v>7000</v>
      </c>
      <c r="AR41" s="45">
        <v>6000</v>
      </c>
      <c r="AS41" s="45">
        <v>5000</v>
      </c>
      <c r="AT41" s="45">
        <v>11000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7000</v>
      </c>
      <c r="BB41" s="45">
        <v>0</v>
      </c>
      <c r="BC41" s="45">
        <v>0</v>
      </c>
      <c r="BD41" s="45">
        <v>7000</v>
      </c>
      <c r="BE41" s="45">
        <v>11000</v>
      </c>
      <c r="BF41" s="45">
        <v>0</v>
      </c>
      <c r="BG41" s="45">
        <v>7000</v>
      </c>
      <c r="BH41" s="45">
        <v>0</v>
      </c>
      <c r="BI41" s="45">
        <v>0</v>
      </c>
      <c r="BJ41" s="45">
        <v>12000</v>
      </c>
      <c r="BK41" s="45">
        <v>0</v>
      </c>
      <c r="BL41" s="45">
        <v>0</v>
      </c>
      <c r="BM41" s="45">
        <v>5000</v>
      </c>
      <c r="BN41" s="45">
        <v>0</v>
      </c>
      <c r="BO41" s="45">
        <v>0</v>
      </c>
      <c r="BP41" s="45">
        <v>0</v>
      </c>
      <c r="BQ41" s="45">
        <v>6000</v>
      </c>
      <c r="BR41" s="45">
        <v>0</v>
      </c>
      <c r="BS41" s="45">
        <v>0</v>
      </c>
      <c r="BT41" s="45">
        <v>0</v>
      </c>
      <c r="BU41" s="45">
        <v>5000</v>
      </c>
      <c r="BV41" s="45">
        <v>0</v>
      </c>
      <c r="BW41" s="45">
        <v>0</v>
      </c>
      <c r="BX41" s="45">
        <v>5000</v>
      </c>
      <c r="BY41" s="45">
        <v>0</v>
      </c>
      <c r="BZ41" s="45">
        <v>0</v>
      </c>
      <c r="CA41" s="45">
        <v>11000</v>
      </c>
      <c r="CB41" s="45">
        <v>0</v>
      </c>
      <c r="CC41" s="45">
        <v>0</v>
      </c>
      <c r="CD41" s="45">
        <v>0</v>
      </c>
      <c r="CE41" s="45">
        <v>0</v>
      </c>
      <c r="CF41" s="45">
        <v>13000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5000</v>
      </c>
      <c r="CS41" s="45">
        <v>0</v>
      </c>
      <c r="CT41" s="45">
        <v>7000</v>
      </c>
      <c r="CU41" s="45">
        <v>13000</v>
      </c>
      <c r="CV41" s="45">
        <v>0</v>
      </c>
      <c r="CW41" s="45">
        <v>0</v>
      </c>
      <c r="CX41" s="45">
        <v>0</v>
      </c>
      <c r="CY41" s="45">
        <v>0</v>
      </c>
      <c r="CZ41" s="45">
        <v>7000</v>
      </c>
      <c r="DA41" s="45">
        <v>11000</v>
      </c>
    </row>
    <row r="42" spans="1:105" s="15" customFormat="1">
      <c r="A42" s="311"/>
      <c r="B42" s="11" t="s">
        <v>149</v>
      </c>
      <c r="C42" s="12">
        <v>744</v>
      </c>
      <c r="D42" s="13">
        <f t="shared" si="2"/>
        <v>978000</v>
      </c>
      <c r="E42" s="14">
        <v>12000</v>
      </c>
      <c r="F42" s="14">
        <v>24000</v>
      </c>
      <c r="G42" s="14">
        <v>18000</v>
      </c>
      <c r="H42" s="14">
        <v>24000</v>
      </c>
      <c r="I42" s="14">
        <v>42000</v>
      </c>
      <c r="J42" s="14">
        <v>24000</v>
      </c>
      <c r="K42" s="14">
        <v>18000</v>
      </c>
      <c r="L42" s="14">
        <v>12000</v>
      </c>
      <c r="M42" s="14">
        <v>12000</v>
      </c>
      <c r="N42" s="14">
        <v>12000</v>
      </c>
      <c r="O42" s="14">
        <v>6000</v>
      </c>
      <c r="P42" s="14">
        <v>0</v>
      </c>
      <c r="Q42" s="14">
        <v>6000</v>
      </c>
      <c r="R42" s="14">
        <v>12000</v>
      </c>
      <c r="S42" s="14">
        <v>12000</v>
      </c>
      <c r="T42" s="14">
        <v>6000</v>
      </c>
      <c r="U42" s="14">
        <v>12000</v>
      </c>
      <c r="V42" s="14">
        <v>30000</v>
      </c>
      <c r="W42" s="14">
        <v>18000</v>
      </c>
      <c r="X42" s="14">
        <v>24000</v>
      </c>
      <c r="Y42" s="14">
        <v>24000</v>
      </c>
      <c r="Z42" s="14">
        <v>12000</v>
      </c>
      <c r="AA42" s="14">
        <v>36000</v>
      </c>
      <c r="AB42" s="14">
        <v>18000</v>
      </c>
      <c r="AC42" s="14">
        <v>0</v>
      </c>
      <c r="AD42" s="14">
        <v>12000</v>
      </c>
      <c r="AE42" s="14">
        <v>0</v>
      </c>
      <c r="AF42" s="14">
        <v>6000</v>
      </c>
      <c r="AG42" s="14">
        <v>12000</v>
      </c>
      <c r="AH42" s="14">
        <v>0</v>
      </c>
      <c r="AI42" s="14">
        <v>6000</v>
      </c>
      <c r="AJ42" s="14">
        <v>6000</v>
      </c>
      <c r="AK42" s="14">
        <v>24000</v>
      </c>
      <c r="AL42" s="14">
        <v>24000</v>
      </c>
      <c r="AM42" s="14">
        <v>0</v>
      </c>
      <c r="AN42" s="14">
        <v>6000</v>
      </c>
      <c r="AO42" s="14">
        <v>6000</v>
      </c>
      <c r="AP42" s="14">
        <v>12000</v>
      </c>
      <c r="AQ42" s="14">
        <v>18000</v>
      </c>
      <c r="AR42" s="14">
        <v>12000</v>
      </c>
      <c r="AS42" s="14">
        <v>18000</v>
      </c>
      <c r="AT42" s="14">
        <v>18000</v>
      </c>
      <c r="AU42" s="14">
        <v>6000</v>
      </c>
      <c r="AV42" s="14">
        <v>24000</v>
      </c>
      <c r="AW42" s="14">
        <v>12000</v>
      </c>
      <c r="AX42" s="14">
        <v>0</v>
      </c>
      <c r="AY42" s="14">
        <v>6000</v>
      </c>
      <c r="AZ42" s="14">
        <v>12000</v>
      </c>
      <c r="BA42" s="14">
        <v>6000</v>
      </c>
      <c r="BB42" s="14">
        <v>0</v>
      </c>
      <c r="BC42" s="14">
        <v>0</v>
      </c>
      <c r="BD42" s="14">
        <v>12000</v>
      </c>
      <c r="BE42" s="14">
        <v>18000</v>
      </c>
      <c r="BF42" s="14">
        <v>0</v>
      </c>
      <c r="BG42" s="14">
        <v>12000</v>
      </c>
      <c r="BH42" s="14">
        <v>0</v>
      </c>
      <c r="BI42" s="14">
        <v>6000</v>
      </c>
      <c r="BJ42" s="14">
        <v>6000</v>
      </c>
      <c r="BK42" s="14">
        <v>0</v>
      </c>
      <c r="BL42" s="14">
        <v>18000</v>
      </c>
      <c r="BM42" s="14">
        <v>0</v>
      </c>
      <c r="BN42" s="14">
        <v>6000</v>
      </c>
      <c r="BO42" s="14">
        <v>6000</v>
      </c>
      <c r="BP42" s="14">
        <v>0</v>
      </c>
      <c r="BQ42" s="14">
        <v>24000</v>
      </c>
      <c r="BR42" s="14">
        <v>0</v>
      </c>
      <c r="BS42" s="14">
        <v>6000</v>
      </c>
      <c r="BT42" s="14">
        <v>0</v>
      </c>
      <c r="BU42" s="14">
        <v>24000</v>
      </c>
      <c r="BV42" s="14">
        <v>6000</v>
      </c>
      <c r="BW42" s="14">
        <v>6000</v>
      </c>
      <c r="BX42" s="14">
        <v>0</v>
      </c>
      <c r="BY42" s="14">
        <v>18000</v>
      </c>
      <c r="BZ42" s="14">
        <v>12000</v>
      </c>
      <c r="CA42" s="14">
        <v>12000</v>
      </c>
      <c r="CB42" s="14">
        <v>12000</v>
      </c>
      <c r="CC42" s="14">
        <v>18000</v>
      </c>
      <c r="CD42" s="14">
        <v>6000</v>
      </c>
      <c r="CE42" s="14">
        <v>0</v>
      </c>
      <c r="CF42" s="14">
        <v>6000</v>
      </c>
      <c r="CG42" s="14">
        <v>6000</v>
      </c>
      <c r="CH42" s="14">
        <v>12000</v>
      </c>
      <c r="CI42" s="14">
        <v>0</v>
      </c>
      <c r="CJ42" s="14">
        <v>6000</v>
      </c>
      <c r="CK42" s="14">
        <v>6000</v>
      </c>
      <c r="CL42" s="14">
        <v>0</v>
      </c>
      <c r="CM42" s="14">
        <v>0</v>
      </c>
      <c r="CN42" s="14">
        <v>6000</v>
      </c>
      <c r="CO42" s="14">
        <v>6000</v>
      </c>
      <c r="CP42" s="14">
        <v>6000</v>
      </c>
      <c r="CQ42" s="14">
        <v>0</v>
      </c>
      <c r="CR42" s="14">
        <v>0</v>
      </c>
      <c r="CS42" s="14">
        <v>6000</v>
      </c>
      <c r="CT42" s="14">
        <v>0</v>
      </c>
      <c r="CU42" s="14">
        <v>12000</v>
      </c>
      <c r="CV42" s="14">
        <v>0</v>
      </c>
      <c r="CW42" s="14">
        <v>6000</v>
      </c>
      <c r="CX42" s="14">
        <v>6000</v>
      </c>
      <c r="CY42" s="14">
        <v>6000</v>
      </c>
      <c r="CZ42" s="14">
        <v>0</v>
      </c>
      <c r="DA42" s="14">
        <v>0</v>
      </c>
    </row>
    <row r="43" spans="1:105" s="15" customFormat="1">
      <c r="A43" s="311"/>
      <c r="B43" s="16" t="s">
        <v>150</v>
      </c>
      <c r="C43" s="12" t="s">
        <v>151</v>
      </c>
      <c r="D43" s="13">
        <f t="shared" si="2"/>
        <v>2414000</v>
      </c>
      <c r="E43" s="14">
        <v>0</v>
      </c>
      <c r="F43" s="14">
        <v>0</v>
      </c>
      <c r="G43" s="14">
        <v>30000</v>
      </c>
      <c r="H43" s="14">
        <v>0</v>
      </c>
      <c r="I43" s="14">
        <v>230000</v>
      </c>
      <c r="J43" s="14">
        <v>50000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187000</v>
      </c>
      <c r="R43" s="14">
        <v>98000</v>
      </c>
      <c r="S43" s="14">
        <v>0</v>
      </c>
      <c r="T43" s="14">
        <v>5000</v>
      </c>
      <c r="U43" s="14">
        <v>0</v>
      </c>
      <c r="V43" s="14">
        <v>0</v>
      </c>
      <c r="W43" s="14">
        <v>0</v>
      </c>
      <c r="X43" s="14">
        <v>0</v>
      </c>
      <c r="Y43" s="14">
        <v>35000</v>
      </c>
      <c r="Z43" s="14">
        <v>7000</v>
      </c>
      <c r="AA43" s="14">
        <v>0</v>
      </c>
      <c r="AB43" s="14">
        <v>50000</v>
      </c>
      <c r="AC43" s="14">
        <v>0</v>
      </c>
      <c r="AD43" s="14">
        <v>0</v>
      </c>
      <c r="AE43" s="14">
        <v>0</v>
      </c>
      <c r="AF43" s="14">
        <v>0</v>
      </c>
      <c r="AG43" s="14">
        <v>20000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60000</v>
      </c>
      <c r="AR43" s="14">
        <v>175000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59000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134000</v>
      </c>
      <c r="BF43" s="14">
        <v>104000</v>
      </c>
      <c r="BG43" s="14">
        <v>0</v>
      </c>
      <c r="BH43" s="14">
        <v>246000</v>
      </c>
      <c r="BI43" s="14">
        <v>0</v>
      </c>
      <c r="BJ43" s="14">
        <v>0</v>
      </c>
      <c r="BK43" s="14">
        <v>0</v>
      </c>
      <c r="BL43" s="14">
        <v>100000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266000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45000</v>
      </c>
      <c r="CA43" s="14">
        <v>60000</v>
      </c>
      <c r="CB43" s="14">
        <v>92000</v>
      </c>
      <c r="CC43" s="14">
        <v>0</v>
      </c>
      <c r="CD43" s="14">
        <v>0</v>
      </c>
      <c r="CE43" s="14">
        <v>0</v>
      </c>
      <c r="CF43" s="14">
        <v>0</v>
      </c>
      <c r="CG43" s="14">
        <v>110000</v>
      </c>
      <c r="CH43" s="14">
        <v>0</v>
      </c>
      <c r="CI43" s="14">
        <v>22000</v>
      </c>
      <c r="CJ43" s="14">
        <v>0</v>
      </c>
      <c r="CK43" s="14">
        <v>0</v>
      </c>
      <c r="CL43" s="14">
        <v>30000</v>
      </c>
      <c r="CM43" s="14">
        <v>0</v>
      </c>
      <c r="CN43" s="14">
        <v>20000</v>
      </c>
      <c r="CO43" s="14">
        <v>50000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37000</v>
      </c>
      <c r="CV43" s="14">
        <v>70000</v>
      </c>
      <c r="CW43" s="14">
        <v>0</v>
      </c>
      <c r="CX43" s="14">
        <v>12000</v>
      </c>
      <c r="CY43" s="14">
        <v>0</v>
      </c>
      <c r="CZ43" s="14">
        <v>10000</v>
      </c>
      <c r="DA43" s="14">
        <v>0</v>
      </c>
    </row>
    <row r="44" spans="1:105" s="15" customFormat="1">
      <c r="A44" s="311"/>
      <c r="B44" s="16" t="s">
        <v>152</v>
      </c>
      <c r="C44" s="12" t="s">
        <v>151</v>
      </c>
      <c r="D44" s="13">
        <f t="shared" si="2"/>
        <v>331000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92000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80000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80000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79000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</row>
    <row r="45" spans="1:105" s="15" customFormat="1">
      <c r="A45" s="311"/>
      <c r="B45" s="16" t="s">
        <v>153</v>
      </c>
      <c r="C45" s="12" t="s">
        <v>151</v>
      </c>
      <c r="D45" s="13">
        <f t="shared" si="2"/>
        <v>450000</v>
      </c>
      <c r="E45" s="14">
        <v>0</v>
      </c>
      <c r="F45" s="14">
        <v>0</v>
      </c>
      <c r="G45" s="14">
        <v>0</v>
      </c>
      <c r="H45" s="14">
        <v>0</v>
      </c>
      <c r="I45" s="14">
        <v>300000</v>
      </c>
      <c r="J45" s="14">
        <v>0</v>
      </c>
      <c r="K45" s="14">
        <v>0</v>
      </c>
      <c r="L45" s="14">
        <v>150000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</row>
    <row r="46" spans="1:105" s="15" customFormat="1">
      <c r="A46" s="311"/>
      <c r="B46" s="16" t="s">
        <v>154</v>
      </c>
      <c r="C46" s="12" t="s">
        <v>151</v>
      </c>
      <c r="D46" s="13">
        <f t="shared" si="2"/>
        <v>4810000</v>
      </c>
      <c r="E46" s="14">
        <v>2000</v>
      </c>
      <c r="F46" s="14">
        <v>600000</v>
      </c>
      <c r="G46" s="14">
        <v>50000</v>
      </c>
      <c r="H46" s="14">
        <v>235000</v>
      </c>
      <c r="I46" s="14">
        <v>100000</v>
      </c>
      <c r="J46" s="14">
        <v>5000</v>
      </c>
      <c r="K46" s="14">
        <v>140000</v>
      </c>
      <c r="L46" s="14">
        <v>450000</v>
      </c>
      <c r="M46" s="14">
        <v>50000</v>
      </c>
      <c r="N46" s="14">
        <v>10000</v>
      </c>
      <c r="O46" s="14">
        <v>350000</v>
      </c>
      <c r="P46" s="14">
        <v>0</v>
      </c>
      <c r="Q46" s="14">
        <v>3000</v>
      </c>
      <c r="R46" s="14">
        <v>35000</v>
      </c>
      <c r="S46" s="14">
        <v>6000</v>
      </c>
      <c r="T46" s="14">
        <v>20000</v>
      </c>
      <c r="U46" s="14">
        <v>97000</v>
      </c>
      <c r="V46" s="14">
        <v>350000</v>
      </c>
      <c r="W46" s="14">
        <v>150000</v>
      </c>
      <c r="X46" s="14">
        <v>15000</v>
      </c>
      <c r="Y46" s="14">
        <v>60000</v>
      </c>
      <c r="Z46" s="14">
        <v>30000</v>
      </c>
      <c r="AA46" s="14">
        <v>100000</v>
      </c>
      <c r="AB46" s="14">
        <v>60000</v>
      </c>
      <c r="AC46" s="14">
        <v>0</v>
      </c>
      <c r="AD46" s="14">
        <v>200000</v>
      </c>
      <c r="AE46" s="14">
        <v>12000</v>
      </c>
      <c r="AF46" s="14">
        <v>5000</v>
      </c>
      <c r="AG46" s="14">
        <v>0</v>
      </c>
      <c r="AH46" s="14">
        <v>0</v>
      </c>
      <c r="AI46" s="14">
        <v>0</v>
      </c>
      <c r="AJ46" s="14">
        <v>18000</v>
      </c>
      <c r="AK46" s="14">
        <v>120000</v>
      </c>
      <c r="AL46" s="14">
        <v>0</v>
      </c>
      <c r="AM46" s="14">
        <v>0</v>
      </c>
      <c r="AN46" s="14">
        <v>0</v>
      </c>
      <c r="AO46" s="14">
        <v>0</v>
      </c>
      <c r="AP46" s="14">
        <v>80000</v>
      </c>
      <c r="AQ46" s="14">
        <v>0</v>
      </c>
      <c r="AR46" s="14">
        <v>78000</v>
      </c>
      <c r="AS46" s="14">
        <v>10000</v>
      </c>
      <c r="AT46" s="14">
        <v>25000</v>
      </c>
      <c r="AU46" s="14">
        <v>20000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10000</v>
      </c>
      <c r="BB46" s="14">
        <v>70000</v>
      </c>
      <c r="BC46" s="14">
        <v>2000</v>
      </c>
      <c r="BD46" s="14">
        <v>0</v>
      </c>
      <c r="BE46" s="14">
        <v>180000</v>
      </c>
      <c r="BF46" s="14">
        <v>12000</v>
      </c>
      <c r="BG46" s="14">
        <v>0</v>
      </c>
      <c r="BH46" s="14">
        <v>4000</v>
      </c>
      <c r="BI46" s="14">
        <v>0</v>
      </c>
      <c r="BJ46" s="14">
        <v>0</v>
      </c>
      <c r="BK46" s="14">
        <v>0</v>
      </c>
      <c r="BL46" s="14">
        <v>89000</v>
      </c>
      <c r="BM46" s="14">
        <v>0</v>
      </c>
      <c r="BN46" s="14">
        <v>0</v>
      </c>
      <c r="BO46" s="14">
        <v>0</v>
      </c>
      <c r="BP46" s="14">
        <v>0</v>
      </c>
      <c r="BQ46" s="14">
        <v>40000</v>
      </c>
      <c r="BR46" s="14">
        <v>0</v>
      </c>
      <c r="BS46" s="14">
        <v>0</v>
      </c>
      <c r="BT46" s="14">
        <v>0</v>
      </c>
      <c r="BU46" s="14">
        <v>10000</v>
      </c>
      <c r="BV46" s="14">
        <v>4000</v>
      </c>
      <c r="BW46" s="14">
        <v>0</v>
      </c>
      <c r="BX46" s="14">
        <v>0</v>
      </c>
      <c r="BY46" s="14">
        <v>30000</v>
      </c>
      <c r="BZ46" s="14">
        <v>10000</v>
      </c>
      <c r="CA46" s="14">
        <v>20000</v>
      </c>
      <c r="CB46" s="14">
        <v>50000</v>
      </c>
      <c r="CC46" s="14">
        <v>10000</v>
      </c>
      <c r="CD46" s="14">
        <v>6000</v>
      </c>
      <c r="CE46" s="14">
        <v>15000</v>
      </c>
      <c r="CF46" s="14">
        <v>15000</v>
      </c>
      <c r="CG46" s="14">
        <v>36000</v>
      </c>
      <c r="CH46" s="14">
        <v>10000</v>
      </c>
      <c r="CI46" s="14">
        <v>8000</v>
      </c>
      <c r="CJ46" s="14">
        <v>20000</v>
      </c>
      <c r="CK46" s="14">
        <v>0</v>
      </c>
      <c r="CL46" s="14">
        <v>5000</v>
      </c>
      <c r="CM46" s="14">
        <v>0</v>
      </c>
      <c r="CN46" s="14">
        <v>10000</v>
      </c>
      <c r="CO46" s="14">
        <v>5000</v>
      </c>
      <c r="CP46" s="14">
        <v>15000</v>
      </c>
      <c r="CQ46" s="14">
        <v>0</v>
      </c>
      <c r="CR46" s="14">
        <v>4000</v>
      </c>
      <c r="CS46" s="14">
        <v>0</v>
      </c>
      <c r="CT46" s="14">
        <v>0</v>
      </c>
      <c r="CU46" s="14">
        <v>10000</v>
      </c>
      <c r="CV46" s="14">
        <v>0</v>
      </c>
      <c r="CW46" s="14">
        <v>3000</v>
      </c>
      <c r="CX46" s="14">
        <v>1000</v>
      </c>
      <c r="CY46" s="14">
        <v>0</v>
      </c>
      <c r="CZ46" s="14">
        <v>400000</v>
      </c>
      <c r="DA46" s="14">
        <v>220000</v>
      </c>
    </row>
    <row r="47" spans="1:105" s="15" customFormat="1" ht="33">
      <c r="A47" s="311"/>
      <c r="B47" s="16" t="s">
        <v>155</v>
      </c>
      <c r="C47" s="12" t="s">
        <v>151</v>
      </c>
      <c r="D47" s="13">
        <f t="shared" si="2"/>
        <v>251000</v>
      </c>
      <c r="E47" s="14">
        <v>0</v>
      </c>
      <c r="F47" s="14">
        <v>170000</v>
      </c>
      <c r="G47" s="14">
        <v>5000</v>
      </c>
      <c r="H47" s="14">
        <v>13000</v>
      </c>
      <c r="I47" s="14">
        <v>5000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2000</v>
      </c>
      <c r="S47" s="14">
        <v>0</v>
      </c>
      <c r="T47" s="14">
        <v>0</v>
      </c>
      <c r="U47" s="14">
        <v>0</v>
      </c>
      <c r="V47" s="14">
        <v>10000</v>
      </c>
      <c r="W47" s="14">
        <v>10000</v>
      </c>
      <c r="X47" s="14">
        <v>0</v>
      </c>
      <c r="Y47" s="14">
        <v>0</v>
      </c>
      <c r="Z47" s="14">
        <v>0</v>
      </c>
      <c r="AA47" s="14">
        <v>0</v>
      </c>
      <c r="AB47" s="14">
        <v>6000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3000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1000</v>
      </c>
      <c r="BH47" s="14">
        <v>3000</v>
      </c>
      <c r="BI47" s="14">
        <v>0</v>
      </c>
      <c r="BJ47" s="14">
        <v>0</v>
      </c>
      <c r="BK47" s="14">
        <v>0</v>
      </c>
      <c r="BL47" s="14">
        <v>10000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2000</v>
      </c>
      <c r="BV47" s="14">
        <v>0</v>
      </c>
      <c r="BW47" s="14">
        <v>0</v>
      </c>
      <c r="BX47" s="14">
        <v>0</v>
      </c>
      <c r="BY47" s="14">
        <v>2000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1000</v>
      </c>
      <c r="CY47" s="14">
        <v>0</v>
      </c>
      <c r="CZ47" s="14">
        <v>5000</v>
      </c>
      <c r="DA47" s="14">
        <v>3000</v>
      </c>
    </row>
    <row r="48" spans="1:105" s="15" customFormat="1">
      <c r="A48" s="311"/>
      <c r="B48" s="17" t="s">
        <v>184</v>
      </c>
      <c r="C48" s="12"/>
      <c r="D48" s="14">
        <f t="shared" ref="D48:AI48" si="3">SUM(D15:D47)</f>
        <v>129288000</v>
      </c>
      <c r="E48" s="14">
        <f t="shared" si="3"/>
        <v>1329000</v>
      </c>
      <c r="F48" s="14">
        <f t="shared" si="3"/>
        <v>4687000</v>
      </c>
      <c r="G48" s="14">
        <f t="shared" si="3"/>
        <v>1710000</v>
      </c>
      <c r="H48" s="14">
        <f t="shared" si="3"/>
        <v>2343000</v>
      </c>
      <c r="I48" s="14">
        <f t="shared" si="3"/>
        <v>2837000</v>
      </c>
      <c r="J48" s="14">
        <f t="shared" si="3"/>
        <v>954000</v>
      </c>
      <c r="K48" s="14">
        <f t="shared" si="3"/>
        <v>950000</v>
      </c>
      <c r="L48" s="14">
        <f t="shared" si="3"/>
        <v>1869000</v>
      </c>
      <c r="M48" s="14">
        <f t="shared" si="3"/>
        <v>1551000</v>
      </c>
      <c r="N48" s="14">
        <f t="shared" si="3"/>
        <v>879000</v>
      </c>
      <c r="O48" s="14">
        <f t="shared" si="3"/>
        <v>2036000</v>
      </c>
      <c r="P48" s="14">
        <f t="shared" si="3"/>
        <v>772000</v>
      </c>
      <c r="Q48" s="14">
        <f t="shared" si="3"/>
        <v>2743000</v>
      </c>
      <c r="R48" s="14">
        <f t="shared" si="3"/>
        <v>1785000</v>
      </c>
      <c r="S48" s="14">
        <f t="shared" si="3"/>
        <v>845000</v>
      </c>
      <c r="T48" s="14">
        <f t="shared" si="3"/>
        <v>785000</v>
      </c>
      <c r="U48" s="14">
        <f t="shared" si="3"/>
        <v>1270000</v>
      </c>
      <c r="V48" s="14">
        <f t="shared" si="3"/>
        <v>2909000</v>
      </c>
      <c r="W48" s="14">
        <f t="shared" si="3"/>
        <v>2162000</v>
      </c>
      <c r="X48" s="14">
        <f t="shared" si="3"/>
        <v>1596000</v>
      </c>
      <c r="Y48" s="14">
        <f t="shared" si="3"/>
        <v>1387000</v>
      </c>
      <c r="Z48" s="14">
        <f t="shared" si="3"/>
        <v>798000</v>
      </c>
      <c r="AA48" s="14">
        <f t="shared" si="3"/>
        <v>1426000</v>
      </c>
      <c r="AB48" s="14">
        <f t="shared" si="3"/>
        <v>1496000</v>
      </c>
      <c r="AC48" s="14">
        <f t="shared" si="3"/>
        <v>1318000</v>
      </c>
      <c r="AD48" s="14">
        <f t="shared" si="3"/>
        <v>1243000</v>
      </c>
      <c r="AE48" s="14">
        <f t="shared" si="3"/>
        <v>844000</v>
      </c>
      <c r="AF48" s="14">
        <f t="shared" si="3"/>
        <v>875000</v>
      </c>
      <c r="AG48" s="14">
        <f t="shared" si="3"/>
        <v>991000</v>
      </c>
      <c r="AH48" s="14">
        <f t="shared" si="3"/>
        <v>1347000</v>
      </c>
      <c r="AI48" s="14">
        <f t="shared" si="3"/>
        <v>888000</v>
      </c>
      <c r="AJ48" s="14">
        <f t="shared" ref="AJ48:BO48" si="4">SUM(AJ15:AJ47)</f>
        <v>798000</v>
      </c>
      <c r="AK48" s="14">
        <f t="shared" si="4"/>
        <v>2248000</v>
      </c>
      <c r="AL48" s="14">
        <f t="shared" si="4"/>
        <v>1378000</v>
      </c>
      <c r="AM48" s="14">
        <f t="shared" si="4"/>
        <v>669000</v>
      </c>
      <c r="AN48" s="14">
        <f t="shared" si="4"/>
        <v>840000</v>
      </c>
      <c r="AO48" s="14">
        <f t="shared" si="4"/>
        <v>1383000</v>
      </c>
      <c r="AP48" s="14">
        <f t="shared" si="4"/>
        <v>843000</v>
      </c>
      <c r="AQ48" s="14">
        <f t="shared" si="4"/>
        <v>1659000</v>
      </c>
      <c r="AR48" s="14">
        <f t="shared" si="4"/>
        <v>1670000</v>
      </c>
      <c r="AS48" s="14">
        <f t="shared" si="4"/>
        <v>1437000</v>
      </c>
      <c r="AT48" s="14">
        <f t="shared" si="4"/>
        <v>2540000</v>
      </c>
      <c r="AU48" s="14">
        <f t="shared" si="4"/>
        <v>1098000</v>
      </c>
      <c r="AV48" s="14">
        <f t="shared" si="4"/>
        <v>816000</v>
      </c>
      <c r="AW48" s="14">
        <f t="shared" si="4"/>
        <v>718000</v>
      </c>
      <c r="AX48" s="14">
        <f t="shared" si="4"/>
        <v>826000</v>
      </c>
      <c r="AY48" s="14">
        <f t="shared" si="4"/>
        <v>882000</v>
      </c>
      <c r="AZ48" s="14">
        <f t="shared" si="4"/>
        <v>790000</v>
      </c>
      <c r="BA48" s="14">
        <f t="shared" si="4"/>
        <v>1492000</v>
      </c>
      <c r="BB48" s="14">
        <f t="shared" si="4"/>
        <v>823000</v>
      </c>
      <c r="BC48" s="14">
        <f t="shared" si="4"/>
        <v>826000</v>
      </c>
      <c r="BD48" s="14">
        <f t="shared" si="4"/>
        <v>1492000</v>
      </c>
      <c r="BE48" s="14">
        <f t="shared" si="4"/>
        <v>3461000</v>
      </c>
      <c r="BF48" s="14">
        <f t="shared" si="4"/>
        <v>899000</v>
      </c>
      <c r="BG48" s="14">
        <f t="shared" si="4"/>
        <v>1426000</v>
      </c>
      <c r="BH48" s="14">
        <f t="shared" si="4"/>
        <v>1062000</v>
      </c>
      <c r="BI48" s="14">
        <f t="shared" si="4"/>
        <v>843000</v>
      </c>
      <c r="BJ48" s="14">
        <f t="shared" si="4"/>
        <v>1725000</v>
      </c>
      <c r="BK48" s="14">
        <f t="shared" si="4"/>
        <v>733000</v>
      </c>
      <c r="BL48" s="14">
        <f t="shared" si="4"/>
        <v>1449000</v>
      </c>
      <c r="BM48" s="14">
        <f t="shared" si="4"/>
        <v>1444000</v>
      </c>
      <c r="BN48" s="14">
        <f t="shared" si="4"/>
        <v>842000</v>
      </c>
      <c r="BO48" s="14">
        <f t="shared" si="4"/>
        <v>785000</v>
      </c>
      <c r="BP48" s="14">
        <f t="shared" ref="BP48:CU48" si="5">SUM(BP15:BP47)</f>
        <v>829000</v>
      </c>
      <c r="BQ48" s="14">
        <f t="shared" si="5"/>
        <v>1801000</v>
      </c>
      <c r="BR48" s="14">
        <f t="shared" si="5"/>
        <v>732000</v>
      </c>
      <c r="BS48" s="14">
        <f t="shared" si="5"/>
        <v>1119000</v>
      </c>
      <c r="BT48" s="14">
        <f t="shared" si="5"/>
        <v>849000</v>
      </c>
      <c r="BU48" s="14">
        <f t="shared" si="5"/>
        <v>1333000</v>
      </c>
      <c r="BV48" s="14">
        <f t="shared" si="5"/>
        <v>828000</v>
      </c>
      <c r="BW48" s="14">
        <f t="shared" si="5"/>
        <v>779000</v>
      </c>
      <c r="BX48" s="14">
        <f t="shared" si="5"/>
        <v>1429000</v>
      </c>
      <c r="BY48" s="14">
        <f t="shared" si="5"/>
        <v>1024000</v>
      </c>
      <c r="BZ48" s="14">
        <f t="shared" si="5"/>
        <v>931000</v>
      </c>
      <c r="CA48" s="14">
        <f t="shared" si="5"/>
        <v>1591000</v>
      </c>
      <c r="CB48" s="14">
        <f t="shared" si="5"/>
        <v>1003000</v>
      </c>
      <c r="CC48" s="14">
        <f t="shared" si="5"/>
        <v>813000</v>
      </c>
      <c r="CD48" s="14">
        <f t="shared" si="5"/>
        <v>860000</v>
      </c>
      <c r="CE48" s="14">
        <f t="shared" si="5"/>
        <v>804000</v>
      </c>
      <c r="CF48" s="14">
        <f t="shared" si="5"/>
        <v>1723000</v>
      </c>
      <c r="CG48" s="14">
        <f t="shared" si="5"/>
        <v>1030000</v>
      </c>
      <c r="CH48" s="14">
        <f t="shared" si="5"/>
        <v>776000</v>
      </c>
      <c r="CI48" s="14">
        <f t="shared" si="5"/>
        <v>778000</v>
      </c>
      <c r="CJ48" s="14">
        <f t="shared" si="5"/>
        <v>938000</v>
      </c>
      <c r="CK48" s="14">
        <f t="shared" si="5"/>
        <v>872000</v>
      </c>
      <c r="CL48" s="14">
        <f t="shared" si="5"/>
        <v>872000</v>
      </c>
      <c r="CM48" s="14">
        <f t="shared" si="5"/>
        <v>804000</v>
      </c>
      <c r="CN48" s="14">
        <f t="shared" si="5"/>
        <v>877000</v>
      </c>
      <c r="CO48" s="14">
        <f t="shared" si="5"/>
        <v>952000</v>
      </c>
      <c r="CP48" s="14">
        <f t="shared" si="5"/>
        <v>895000</v>
      </c>
      <c r="CQ48" s="14">
        <f t="shared" si="5"/>
        <v>743000</v>
      </c>
      <c r="CR48" s="14">
        <f t="shared" si="5"/>
        <v>1346000</v>
      </c>
      <c r="CS48" s="14">
        <f t="shared" si="5"/>
        <v>764000</v>
      </c>
      <c r="CT48" s="14">
        <f t="shared" si="5"/>
        <v>1362000</v>
      </c>
      <c r="CU48" s="14">
        <f t="shared" si="5"/>
        <v>1824000</v>
      </c>
      <c r="CV48" s="14">
        <f t="shared" ref="CV48:DA48" si="6">SUM(CV15:CV47)</f>
        <v>844000</v>
      </c>
      <c r="CW48" s="14">
        <f t="shared" si="6"/>
        <v>802000</v>
      </c>
      <c r="CX48" s="14">
        <f t="shared" si="6"/>
        <v>795000</v>
      </c>
      <c r="CY48" s="14">
        <f t="shared" si="6"/>
        <v>838000</v>
      </c>
      <c r="CZ48" s="14">
        <f t="shared" si="6"/>
        <v>2625000</v>
      </c>
      <c r="DA48" s="14">
        <f t="shared" si="6"/>
        <v>1581000</v>
      </c>
    </row>
    <row r="49" spans="1:105" s="25" customFormat="1" ht="16.5" customHeight="1">
      <c r="A49" s="305" t="s">
        <v>156</v>
      </c>
      <c r="B49" s="33" t="s">
        <v>157</v>
      </c>
      <c r="C49" s="22">
        <v>113</v>
      </c>
      <c r="D49" s="23">
        <f>SUM(E49:DA49)</f>
        <v>1826958000</v>
      </c>
      <c r="E49" s="24">
        <v>22598000</v>
      </c>
      <c r="F49" s="24">
        <v>108057000</v>
      </c>
      <c r="G49" s="24">
        <v>40704000</v>
      </c>
      <c r="H49" s="24">
        <v>31483000</v>
      </c>
      <c r="I49" s="24">
        <v>63853000</v>
      </c>
      <c r="J49" s="24">
        <v>12874000</v>
      </c>
      <c r="K49" s="24">
        <v>12894000</v>
      </c>
      <c r="L49" s="24">
        <v>28891000</v>
      </c>
      <c r="M49" s="24">
        <v>37038000</v>
      </c>
      <c r="N49" s="24">
        <v>13552000</v>
      </c>
      <c r="O49" s="24">
        <v>43833000</v>
      </c>
      <c r="P49" s="24">
        <v>12585000</v>
      </c>
      <c r="Q49" s="24">
        <v>26417000</v>
      </c>
      <c r="R49" s="24">
        <v>41464000</v>
      </c>
      <c r="S49" s="24">
        <v>13563000</v>
      </c>
      <c r="T49" s="24">
        <v>12133000</v>
      </c>
      <c r="U49" s="24">
        <v>24633000</v>
      </c>
      <c r="V49" s="24">
        <v>72095000</v>
      </c>
      <c r="W49" s="24">
        <v>55958000</v>
      </c>
      <c r="X49" s="24">
        <v>13595000</v>
      </c>
      <c r="Y49" s="24">
        <v>27148000</v>
      </c>
      <c r="Z49" s="24">
        <v>13265000</v>
      </c>
      <c r="AA49" s="24">
        <v>25733000</v>
      </c>
      <c r="AB49" s="24">
        <v>30705000</v>
      </c>
      <c r="AC49" s="24">
        <v>12733000</v>
      </c>
      <c r="AD49" s="24">
        <v>17018000</v>
      </c>
      <c r="AE49" s="24">
        <v>13122000</v>
      </c>
      <c r="AF49" s="24">
        <v>12714000</v>
      </c>
      <c r="AG49" s="24">
        <v>13790000</v>
      </c>
      <c r="AH49" s="24">
        <v>10731000</v>
      </c>
      <c r="AI49" s="24">
        <v>12651000</v>
      </c>
      <c r="AJ49" s="24">
        <v>10649000</v>
      </c>
      <c r="AK49" s="24">
        <v>22260000</v>
      </c>
      <c r="AL49" s="24">
        <v>11179000</v>
      </c>
      <c r="AM49" s="24">
        <v>10105000</v>
      </c>
      <c r="AN49" s="24">
        <v>13498000</v>
      </c>
      <c r="AO49" s="24">
        <v>11962000</v>
      </c>
      <c r="AP49" s="24">
        <v>12880000</v>
      </c>
      <c r="AQ49" s="24">
        <v>16429000</v>
      </c>
      <c r="AR49" s="24">
        <v>12865000</v>
      </c>
      <c r="AS49" s="24">
        <v>13406000</v>
      </c>
      <c r="AT49" s="24">
        <v>26477000</v>
      </c>
      <c r="AU49" s="24">
        <v>10708000</v>
      </c>
      <c r="AV49" s="24">
        <v>9147000</v>
      </c>
      <c r="AW49" s="24">
        <v>9058000</v>
      </c>
      <c r="AX49" s="24">
        <v>11222000</v>
      </c>
      <c r="AY49" s="24">
        <v>12420000</v>
      </c>
      <c r="AZ49" s="24">
        <v>10761000</v>
      </c>
      <c r="BA49" s="24">
        <v>12409000</v>
      </c>
      <c r="BB49" s="24">
        <v>9401000</v>
      </c>
      <c r="BC49" s="24">
        <v>10163000</v>
      </c>
      <c r="BD49" s="24">
        <v>10218000</v>
      </c>
      <c r="BE49" s="24">
        <v>39368000</v>
      </c>
      <c r="BF49" s="24">
        <v>12228000</v>
      </c>
      <c r="BG49" s="24">
        <v>11490000</v>
      </c>
      <c r="BH49" s="24">
        <v>9639000</v>
      </c>
      <c r="BI49" s="24">
        <v>9979000</v>
      </c>
      <c r="BJ49" s="24">
        <v>10218000</v>
      </c>
      <c r="BK49" s="24">
        <v>8955000</v>
      </c>
      <c r="BL49" s="24">
        <v>26733000</v>
      </c>
      <c r="BM49" s="24">
        <v>9114000</v>
      </c>
      <c r="BN49" s="24">
        <v>11349000</v>
      </c>
      <c r="BO49" s="24">
        <v>12181000</v>
      </c>
      <c r="BP49" s="24">
        <v>10977000</v>
      </c>
      <c r="BQ49" s="24">
        <v>14737000</v>
      </c>
      <c r="BR49" s="24">
        <v>9593000</v>
      </c>
      <c r="BS49" s="24">
        <v>9874000</v>
      </c>
      <c r="BT49" s="24">
        <v>11150000</v>
      </c>
      <c r="BU49" s="24">
        <v>10174000</v>
      </c>
      <c r="BV49" s="24">
        <v>10663000</v>
      </c>
      <c r="BW49" s="24">
        <v>10311000</v>
      </c>
      <c r="BX49" s="24">
        <v>10487000</v>
      </c>
      <c r="BY49" s="24">
        <v>16074000</v>
      </c>
      <c r="BZ49" s="24">
        <v>14155000</v>
      </c>
      <c r="CA49" s="24">
        <v>14056000</v>
      </c>
      <c r="CB49" s="24">
        <v>12179000</v>
      </c>
      <c r="CC49" s="24">
        <v>14062000</v>
      </c>
      <c r="CD49" s="24">
        <v>14120000</v>
      </c>
      <c r="CE49" s="24">
        <v>14944000</v>
      </c>
      <c r="CF49" s="24">
        <v>15102000</v>
      </c>
      <c r="CG49" s="24">
        <v>14114000</v>
      </c>
      <c r="CH49" s="24">
        <v>14785000</v>
      </c>
      <c r="CI49" s="24">
        <v>13581000</v>
      </c>
      <c r="CJ49" s="24">
        <v>17310000</v>
      </c>
      <c r="CK49" s="24">
        <v>14023000</v>
      </c>
      <c r="CL49" s="24">
        <v>15491000</v>
      </c>
      <c r="CM49" s="24">
        <v>12473000</v>
      </c>
      <c r="CN49" s="24">
        <v>13794000</v>
      </c>
      <c r="CO49" s="24">
        <v>15416000</v>
      </c>
      <c r="CP49" s="24">
        <v>14642000</v>
      </c>
      <c r="CQ49" s="24">
        <v>12075000</v>
      </c>
      <c r="CR49" s="24">
        <v>13813000</v>
      </c>
      <c r="CS49" s="24">
        <v>12465000</v>
      </c>
      <c r="CT49" s="24">
        <v>12513000</v>
      </c>
      <c r="CU49" s="24">
        <v>12993000</v>
      </c>
      <c r="CV49" s="24">
        <v>11944000</v>
      </c>
      <c r="CW49" s="24">
        <v>10266000</v>
      </c>
      <c r="CX49" s="24">
        <v>11554000</v>
      </c>
      <c r="CY49" s="24">
        <v>10508000</v>
      </c>
      <c r="CZ49" s="24">
        <v>42093000</v>
      </c>
      <c r="DA49" s="24">
        <v>12146000</v>
      </c>
    </row>
    <row r="50" spans="1:105" s="25" customFormat="1" ht="16.5" customHeight="1">
      <c r="A50" s="306"/>
      <c r="B50" s="33" t="s">
        <v>747</v>
      </c>
      <c r="C50" s="22">
        <v>114</v>
      </c>
      <c r="D50" s="23">
        <f>SUM(E50:DA50)</f>
        <v>21462000</v>
      </c>
      <c r="E50" s="24">
        <v>0</v>
      </c>
      <c r="F50" s="24">
        <v>1171000</v>
      </c>
      <c r="G50" s="24">
        <v>781000</v>
      </c>
      <c r="H50" s="24">
        <v>0</v>
      </c>
      <c r="I50" s="24">
        <v>390000</v>
      </c>
      <c r="J50" s="24">
        <v>0</v>
      </c>
      <c r="K50" s="24">
        <v>390000</v>
      </c>
      <c r="L50" s="24">
        <v>390000</v>
      </c>
      <c r="M50" s="24">
        <v>0</v>
      </c>
      <c r="N50" s="24">
        <v>0</v>
      </c>
      <c r="O50" s="24">
        <v>781000</v>
      </c>
      <c r="P50" s="24">
        <v>390000</v>
      </c>
      <c r="Q50" s="24">
        <v>0</v>
      </c>
      <c r="R50" s="24">
        <v>0</v>
      </c>
      <c r="S50" s="24">
        <v>390000</v>
      </c>
      <c r="T50" s="24">
        <v>781000</v>
      </c>
      <c r="U50" s="24">
        <v>390000</v>
      </c>
      <c r="V50" s="24">
        <v>390000</v>
      </c>
      <c r="W50" s="24">
        <v>781000</v>
      </c>
      <c r="X50" s="24">
        <v>0</v>
      </c>
      <c r="Y50" s="24">
        <v>0</v>
      </c>
      <c r="Z50" s="24">
        <v>781000</v>
      </c>
      <c r="AA50" s="24">
        <v>0</v>
      </c>
      <c r="AB50" s="24">
        <v>390000</v>
      </c>
      <c r="AC50" s="24">
        <v>781000</v>
      </c>
      <c r="AD50" s="24">
        <v>0</v>
      </c>
      <c r="AE50" s="24">
        <v>0</v>
      </c>
      <c r="AF50" s="24">
        <v>0</v>
      </c>
      <c r="AG50" s="24">
        <v>0</v>
      </c>
      <c r="AH50" s="24">
        <v>390000</v>
      </c>
      <c r="AI50" s="24">
        <v>0</v>
      </c>
      <c r="AJ50" s="24">
        <v>0</v>
      </c>
      <c r="AK50" s="24">
        <v>0</v>
      </c>
      <c r="AL50" s="24">
        <v>390000</v>
      </c>
      <c r="AM50" s="24">
        <v>0</v>
      </c>
      <c r="AN50" s="24">
        <v>0</v>
      </c>
      <c r="AO50" s="24">
        <v>0</v>
      </c>
      <c r="AP50" s="24">
        <v>781000</v>
      </c>
      <c r="AQ50" s="24">
        <v>390000</v>
      </c>
      <c r="AR50" s="24">
        <v>390000</v>
      </c>
      <c r="AS50" s="24">
        <v>390000</v>
      </c>
      <c r="AT50" s="24">
        <v>0</v>
      </c>
      <c r="AU50" s="24">
        <v>0</v>
      </c>
      <c r="AV50" s="24">
        <v>0</v>
      </c>
      <c r="AW50" s="24">
        <v>0</v>
      </c>
      <c r="AX50" s="24">
        <v>464000</v>
      </c>
      <c r="AY50" s="24">
        <v>0</v>
      </c>
      <c r="AZ50" s="24">
        <v>390000</v>
      </c>
      <c r="BA50" s="24">
        <v>0</v>
      </c>
      <c r="BB50" s="24">
        <v>0</v>
      </c>
      <c r="BC50" s="24">
        <v>0</v>
      </c>
      <c r="BD50" s="24">
        <v>0</v>
      </c>
      <c r="BE50" s="24">
        <v>781000</v>
      </c>
      <c r="BF50" s="24">
        <v>390000</v>
      </c>
      <c r="BG50" s="24">
        <v>0</v>
      </c>
      <c r="BH50" s="24">
        <v>0</v>
      </c>
      <c r="BI50" s="24">
        <v>0</v>
      </c>
      <c r="BJ50" s="24">
        <v>0</v>
      </c>
      <c r="BK50" s="24">
        <v>390000</v>
      </c>
      <c r="BL50" s="24">
        <v>390000</v>
      </c>
      <c r="BM50" s="24">
        <v>0</v>
      </c>
      <c r="BN50" s="24">
        <v>0</v>
      </c>
      <c r="BO50" s="24">
        <v>390000</v>
      </c>
      <c r="BP50" s="24">
        <v>0</v>
      </c>
      <c r="BQ50" s="24">
        <v>0</v>
      </c>
      <c r="BR50" s="24">
        <v>390000</v>
      </c>
      <c r="BS50" s="24">
        <v>0</v>
      </c>
      <c r="BT50" s="24">
        <v>0</v>
      </c>
      <c r="BU50" s="24">
        <v>390000</v>
      </c>
      <c r="BV50" s="24">
        <v>390000</v>
      </c>
      <c r="BW50" s="24">
        <v>390000</v>
      </c>
      <c r="BX50" s="24">
        <v>0</v>
      </c>
      <c r="BY50" s="24">
        <v>0</v>
      </c>
      <c r="BZ50" s="24">
        <v>0</v>
      </c>
      <c r="CA50" s="24">
        <v>390000</v>
      </c>
      <c r="CB50" s="24">
        <v>0</v>
      </c>
      <c r="CC50" s="24">
        <v>0</v>
      </c>
      <c r="CD50" s="24">
        <v>0</v>
      </c>
      <c r="CE50" s="24">
        <v>439000</v>
      </c>
      <c r="CF50" s="24">
        <v>390000</v>
      </c>
      <c r="CG50" s="24">
        <v>0</v>
      </c>
      <c r="CH50" s="24">
        <v>0</v>
      </c>
      <c r="CI50" s="24">
        <v>439000</v>
      </c>
      <c r="CJ50" s="24">
        <v>390000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4">
        <v>0</v>
      </c>
      <c r="CQ50" s="24">
        <v>439000</v>
      </c>
      <c r="CR50" s="24">
        <v>390000</v>
      </c>
      <c r="CS50" s="24">
        <v>0</v>
      </c>
      <c r="CT50" s="24">
        <v>439000</v>
      </c>
      <c r="CU50" s="24">
        <v>0</v>
      </c>
      <c r="CV50" s="24">
        <v>439000</v>
      </c>
      <c r="CW50" s="24">
        <v>0</v>
      </c>
      <c r="CX50" s="24">
        <v>390000</v>
      </c>
      <c r="CY50" s="24">
        <v>0</v>
      </c>
      <c r="CZ50" s="24">
        <v>390000</v>
      </c>
      <c r="DA50" s="24">
        <v>464000</v>
      </c>
    </row>
    <row r="51" spans="1:105" s="25" customFormat="1">
      <c r="A51" s="306"/>
      <c r="B51" s="33" t="s">
        <v>158</v>
      </c>
      <c r="C51" s="22">
        <v>114</v>
      </c>
      <c r="D51" s="23">
        <f t="shared" si="2"/>
        <v>100971000</v>
      </c>
      <c r="E51" s="24">
        <v>3024000</v>
      </c>
      <c r="F51" s="24">
        <v>4708000</v>
      </c>
      <c r="G51" s="24">
        <v>4245000</v>
      </c>
      <c r="H51" s="24">
        <v>2994000</v>
      </c>
      <c r="I51" s="24">
        <v>0</v>
      </c>
      <c r="J51" s="24">
        <v>1162000</v>
      </c>
      <c r="K51" s="24">
        <v>0</v>
      </c>
      <c r="L51" s="24">
        <v>1162000</v>
      </c>
      <c r="M51" s="24">
        <v>1743000</v>
      </c>
      <c r="N51" s="24">
        <v>1162000</v>
      </c>
      <c r="O51" s="24">
        <v>1743000</v>
      </c>
      <c r="P51" s="24">
        <v>1191000</v>
      </c>
      <c r="Q51" s="24">
        <v>1773000</v>
      </c>
      <c r="R51" s="24">
        <v>2413000</v>
      </c>
      <c r="S51" s="24">
        <v>1191000</v>
      </c>
      <c r="T51" s="24">
        <v>0</v>
      </c>
      <c r="U51" s="24">
        <v>2413000</v>
      </c>
      <c r="V51" s="24">
        <v>1743000</v>
      </c>
      <c r="W51" s="24">
        <v>2354000</v>
      </c>
      <c r="X51" s="24">
        <v>2413000</v>
      </c>
      <c r="Y51" s="24">
        <v>1162000</v>
      </c>
      <c r="Z51" s="24">
        <v>581000</v>
      </c>
      <c r="AA51" s="24">
        <v>2965000</v>
      </c>
      <c r="AB51" s="24">
        <v>1773000</v>
      </c>
      <c r="AC51" s="24">
        <v>0</v>
      </c>
      <c r="AD51" s="24">
        <v>581000</v>
      </c>
      <c r="AE51" s="24">
        <v>0</v>
      </c>
      <c r="AF51" s="24">
        <v>1191000</v>
      </c>
      <c r="AG51" s="24">
        <v>1191000</v>
      </c>
      <c r="AH51" s="24">
        <v>0</v>
      </c>
      <c r="AI51" s="24">
        <v>581000</v>
      </c>
      <c r="AJ51" s="24">
        <v>0</v>
      </c>
      <c r="AK51" s="24">
        <v>581000</v>
      </c>
      <c r="AL51" s="24">
        <v>1191000</v>
      </c>
      <c r="AM51" s="24">
        <v>1191000</v>
      </c>
      <c r="AN51" s="24">
        <v>581000</v>
      </c>
      <c r="AO51" s="24">
        <v>0</v>
      </c>
      <c r="AP51" s="24">
        <v>0</v>
      </c>
      <c r="AQ51" s="24">
        <v>1162000</v>
      </c>
      <c r="AR51" s="24">
        <v>1191000</v>
      </c>
      <c r="AS51" s="24">
        <v>1773000</v>
      </c>
      <c r="AT51" s="24">
        <v>1162000</v>
      </c>
      <c r="AU51" s="24">
        <v>1191000</v>
      </c>
      <c r="AV51" s="24">
        <v>0</v>
      </c>
      <c r="AW51" s="24">
        <v>0</v>
      </c>
      <c r="AX51" s="24">
        <v>581000</v>
      </c>
      <c r="AY51" s="24">
        <v>1162000</v>
      </c>
      <c r="AZ51" s="24">
        <v>1191000</v>
      </c>
      <c r="BA51" s="24">
        <v>1162000</v>
      </c>
      <c r="BB51" s="24">
        <v>0</v>
      </c>
      <c r="BC51" s="24">
        <v>581000</v>
      </c>
      <c r="BD51" s="24">
        <v>581000</v>
      </c>
      <c r="BE51" s="24">
        <v>1191000</v>
      </c>
      <c r="BF51" s="24">
        <v>1191000</v>
      </c>
      <c r="BG51" s="24">
        <v>581000</v>
      </c>
      <c r="BH51" s="24">
        <v>0</v>
      </c>
      <c r="BI51" s="24">
        <v>1191000</v>
      </c>
      <c r="BJ51" s="24">
        <v>1162000</v>
      </c>
      <c r="BK51" s="24">
        <v>0</v>
      </c>
      <c r="BL51" s="24">
        <v>2965000</v>
      </c>
      <c r="BM51" s="24">
        <v>1162000</v>
      </c>
      <c r="BN51" s="24">
        <v>1191000</v>
      </c>
      <c r="BO51" s="24">
        <v>1162000</v>
      </c>
      <c r="BP51" s="24">
        <v>1191000</v>
      </c>
      <c r="BQ51" s="24">
        <v>1162000</v>
      </c>
      <c r="BR51" s="24">
        <v>0</v>
      </c>
      <c r="BS51" s="24">
        <v>581000</v>
      </c>
      <c r="BT51" s="24">
        <v>581000</v>
      </c>
      <c r="BU51" s="24">
        <v>1162000</v>
      </c>
      <c r="BV51" s="24">
        <v>1191000</v>
      </c>
      <c r="BW51" s="24">
        <v>581000</v>
      </c>
      <c r="BX51" s="24">
        <v>0</v>
      </c>
      <c r="BY51" s="24">
        <v>1191000</v>
      </c>
      <c r="BZ51" s="24">
        <v>1191000</v>
      </c>
      <c r="CA51" s="24">
        <v>1162000</v>
      </c>
      <c r="CB51" s="24">
        <v>0</v>
      </c>
      <c r="CC51" s="24">
        <v>1191000</v>
      </c>
      <c r="CD51" s="24">
        <v>1191000</v>
      </c>
      <c r="CE51" s="24">
        <v>1191000</v>
      </c>
      <c r="CF51" s="24">
        <v>581000</v>
      </c>
      <c r="CG51" s="24">
        <v>0</v>
      </c>
      <c r="CH51" s="24">
        <v>581000</v>
      </c>
      <c r="CI51" s="24">
        <v>0</v>
      </c>
      <c r="CJ51" s="24">
        <v>0</v>
      </c>
      <c r="CK51" s="24">
        <v>1191000</v>
      </c>
      <c r="CL51" s="24">
        <v>1191000</v>
      </c>
      <c r="CM51" s="24">
        <v>0</v>
      </c>
      <c r="CN51" s="24">
        <v>1162000</v>
      </c>
      <c r="CO51" s="24">
        <v>1162000</v>
      </c>
      <c r="CP51" s="24">
        <v>1162000</v>
      </c>
      <c r="CQ51" s="24">
        <v>0</v>
      </c>
      <c r="CR51" s="24">
        <v>581000</v>
      </c>
      <c r="CS51" s="24">
        <v>581000</v>
      </c>
      <c r="CT51" s="24">
        <v>1162000</v>
      </c>
      <c r="CU51" s="24">
        <v>1191000</v>
      </c>
      <c r="CV51" s="24">
        <v>0</v>
      </c>
      <c r="CW51" s="24">
        <v>0</v>
      </c>
      <c r="CX51" s="24">
        <v>0</v>
      </c>
      <c r="CY51" s="24">
        <v>0</v>
      </c>
      <c r="CZ51" s="24">
        <v>2324000</v>
      </c>
      <c r="DA51" s="24">
        <v>0</v>
      </c>
    </row>
    <row r="52" spans="1:105" s="25" customFormat="1" ht="33">
      <c r="A52" s="306"/>
      <c r="B52" s="33" t="s">
        <v>159</v>
      </c>
      <c r="C52" s="22">
        <v>114</v>
      </c>
      <c r="D52" s="23">
        <f t="shared" si="2"/>
        <v>19605000</v>
      </c>
      <c r="E52" s="24">
        <v>675000</v>
      </c>
      <c r="F52" s="24">
        <v>1012000</v>
      </c>
      <c r="G52" s="24">
        <v>557000</v>
      </c>
      <c r="H52" s="24">
        <v>337000</v>
      </c>
      <c r="I52" s="24">
        <v>0</v>
      </c>
      <c r="J52" s="24">
        <v>220000</v>
      </c>
      <c r="K52" s="24">
        <v>0</v>
      </c>
      <c r="L52" s="24">
        <v>337000</v>
      </c>
      <c r="M52" s="24">
        <v>337000</v>
      </c>
      <c r="N52" s="24">
        <v>220000</v>
      </c>
      <c r="O52" s="24">
        <v>337000</v>
      </c>
      <c r="P52" s="24">
        <v>220000</v>
      </c>
      <c r="Q52" s="24">
        <v>220000</v>
      </c>
      <c r="R52" s="24">
        <v>337000</v>
      </c>
      <c r="S52" s="24">
        <v>220000</v>
      </c>
      <c r="T52" s="24">
        <v>0</v>
      </c>
      <c r="U52" s="24">
        <v>337000</v>
      </c>
      <c r="V52" s="24">
        <v>220000</v>
      </c>
      <c r="W52" s="24">
        <v>337000</v>
      </c>
      <c r="X52" s="24">
        <v>337000</v>
      </c>
      <c r="Y52" s="24">
        <v>220000</v>
      </c>
      <c r="Z52" s="24">
        <v>220000</v>
      </c>
      <c r="AA52" s="24">
        <v>337000</v>
      </c>
      <c r="AB52" s="24">
        <v>337000</v>
      </c>
      <c r="AC52" s="24">
        <v>0</v>
      </c>
      <c r="AD52" s="24">
        <v>220000</v>
      </c>
      <c r="AE52" s="24">
        <v>0</v>
      </c>
      <c r="AF52" s="24">
        <v>220000</v>
      </c>
      <c r="AG52" s="24">
        <v>220000</v>
      </c>
      <c r="AH52" s="24">
        <v>0</v>
      </c>
      <c r="AI52" s="24">
        <v>220000</v>
      </c>
      <c r="AJ52" s="24">
        <v>0</v>
      </c>
      <c r="AK52" s="24">
        <v>220000</v>
      </c>
      <c r="AL52" s="24">
        <v>220000</v>
      </c>
      <c r="AM52" s="24">
        <v>220000</v>
      </c>
      <c r="AN52" s="24">
        <v>220000</v>
      </c>
      <c r="AO52" s="24">
        <v>0</v>
      </c>
      <c r="AP52" s="24">
        <v>0</v>
      </c>
      <c r="AQ52" s="24">
        <v>220000</v>
      </c>
      <c r="AR52" s="24">
        <v>220000</v>
      </c>
      <c r="AS52" s="24">
        <v>220000</v>
      </c>
      <c r="AT52" s="24">
        <v>220000</v>
      </c>
      <c r="AU52" s="24">
        <v>220000</v>
      </c>
      <c r="AV52" s="24">
        <v>0</v>
      </c>
      <c r="AW52" s="24">
        <v>0</v>
      </c>
      <c r="AX52" s="24">
        <v>220000</v>
      </c>
      <c r="AY52" s="24">
        <v>220000</v>
      </c>
      <c r="AZ52" s="24">
        <v>220000</v>
      </c>
      <c r="BA52" s="24">
        <v>220000</v>
      </c>
      <c r="BB52" s="24">
        <v>0</v>
      </c>
      <c r="BC52" s="24">
        <v>220000</v>
      </c>
      <c r="BD52" s="24">
        <v>220000</v>
      </c>
      <c r="BE52" s="24">
        <v>337000</v>
      </c>
      <c r="BF52" s="24">
        <v>220000</v>
      </c>
      <c r="BG52" s="24">
        <v>220000</v>
      </c>
      <c r="BH52" s="24">
        <v>0</v>
      </c>
      <c r="BI52" s="24">
        <v>220000</v>
      </c>
      <c r="BJ52" s="24">
        <v>220000</v>
      </c>
      <c r="BK52" s="24">
        <v>0</v>
      </c>
      <c r="BL52" s="24">
        <v>337000</v>
      </c>
      <c r="BM52" s="24">
        <v>220000</v>
      </c>
      <c r="BN52" s="24">
        <v>220000</v>
      </c>
      <c r="BO52" s="24">
        <v>220000</v>
      </c>
      <c r="BP52" s="24">
        <v>220000</v>
      </c>
      <c r="BQ52" s="24">
        <v>220000</v>
      </c>
      <c r="BR52" s="24">
        <v>0</v>
      </c>
      <c r="BS52" s="24">
        <v>220000</v>
      </c>
      <c r="BT52" s="24">
        <v>220000</v>
      </c>
      <c r="BU52" s="24">
        <v>220000</v>
      </c>
      <c r="BV52" s="24">
        <v>220000</v>
      </c>
      <c r="BW52" s="24">
        <v>220000</v>
      </c>
      <c r="BX52" s="24">
        <v>0</v>
      </c>
      <c r="BY52" s="24">
        <v>220000</v>
      </c>
      <c r="BZ52" s="24">
        <v>220000</v>
      </c>
      <c r="CA52" s="24">
        <v>220000</v>
      </c>
      <c r="CB52" s="24">
        <v>0</v>
      </c>
      <c r="CC52" s="24">
        <v>220000</v>
      </c>
      <c r="CD52" s="24">
        <v>220000</v>
      </c>
      <c r="CE52" s="24">
        <v>220000</v>
      </c>
      <c r="CF52" s="24">
        <v>220000</v>
      </c>
      <c r="CG52" s="24">
        <v>0</v>
      </c>
      <c r="CH52" s="24">
        <v>220000</v>
      </c>
      <c r="CI52" s="24">
        <v>0</v>
      </c>
      <c r="CJ52" s="24">
        <v>0</v>
      </c>
      <c r="CK52" s="24">
        <v>220000</v>
      </c>
      <c r="CL52" s="24">
        <v>220000</v>
      </c>
      <c r="CM52" s="24">
        <v>0</v>
      </c>
      <c r="CN52" s="24">
        <v>220000</v>
      </c>
      <c r="CO52" s="24">
        <v>220000</v>
      </c>
      <c r="CP52" s="24">
        <v>220000</v>
      </c>
      <c r="CQ52" s="24">
        <v>0</v>
      </c>
      <c r="CR52" s="24">
        <v>220000</v>
      </c>
      <c r="CS52" s="24">
        <v>220000</v>
      </c>
      <c r="CT52" s="24">
        <v>220000</v>
      </c>
      <c r="CU52" s="24">
        <v>220000</v>
      </c>
      <c r="CV52" s="24">
        <v>0</v>
      </c>
      <c r="CW52" s="24">
        <v>0</v>
      </c>
      <c r="CX52" s="24">
        <v>0</v>
      </c>
      <c r="CY52" s="24">
        <v>0</v>
      </c>
      <c r="CZ52" s="24">
        <v>557000</v>
      </c>
      <c r="DA52" s="24">
        <v>0</v>
      </c>
    </row>
    <row r="53" spans="1:105" s="25" customFormat="1">
      <c r="A53" s="306"/>
      <c r="B53" s="33" t="s">
        <v>160</v>
      </c>
      <c r="C53" s="22">
        <v>114</v>
      </c>
      <c r="D53" s="23">
        <f t="shared" si="2"/>
        <v>567000</v>
      </c>
      <c r="E53" s="24">
        <v>0</v>
      </c>
      <c r="F53" s="24">
        <v>567000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</row>
    <row r="54" spans="1:105" s="25" customFormat="1" ht="33">
      <c r="A54" s="306"/>
      <c r="B54" s="33" t="s">
        <v>161</v>
      </c>
      <c r="C54" s="22">
        <v>124</v>
      </c>
      <c r="D54" s="23">
        <f t="shared" si="2"/>
        <v>5162000</v>
      </c>
      <c r="E54" s="24">
        <v>71000</v>
      </c>
      <c r="F54" s="24">
        <v>416000</v>
      </c>
      <c r="G54" s="24">
        <v>166000</v>
      </c>
      <c r="H54" s="24">
        <v>89000</v>
      </c>
      <c r="I54" s="24">
        <v>249000</v>
      </c>
      <c r="J54" s="24">
        <v>31000</v>
      </c>
      <c r="K54" s="24">
        <v>26000</v>
      </c>
      <c r="L54" s="24">
        <v>71000</v>
      </c>
      <c r="M54" s="24">
        <v>94000</v>
      </c>
      <c r="N54" s="24">
        <v>31000</v>
      </c>
      <c r="O54" s="24">
        <v>172000</v>
      </c>
      <c r="P54" s="24">
        <v>31000</v>
      </c>
      <c r="Q54" s="24">
        <v>80000</v>
      </c>
      <c r="R54" s="24">
        <v>107000</v>
      </c>
      <c r="S54" s="24">
        <v>35000</v>
      </c>
      <c r="T54" s="24">
        <v>26000</v>
      </c>
      <c r="U54" s="24">
        <v>67000</v>
      </c>
      <c r="V54" s="24">
        <v>288000</v>
      </c>
      <c r="W54" s="24">
        <v>224000</v>
      </c>
      <c r="X54" s="24">
        <v>35000</v>
      </c>
      <c r="Y54" s="24">
        <v>67000</v>
      </c>
      <c r="Z54" s="24">
        <v>31000</v>
      </c>
      <c r="AA54" s="24">
        <v>71000</v>
      </c>
      <c r="AB54" s="24">
        <v>85000</v>
      </c>
      <c r="AC54" s="24">
        <v>26000</v>
      </c>
      <c r="AD54" s="24">
        <v>44000</v>
      </c>
      <c r="AE54" s="24">
        <v>26000</v>
      </c>
      <c r="AF54" s="24">
        <v>31000</v>
      </c>
      <c r="AG54" s="24">
        <v>35000</v>
      </c>
      <c r="AH54" s="24">
        <v>26000</v>
      </c>
      <c r="AI54" s="24">
        <v>31000</v>
      </c>
      <c r="AJ54" s="24">
        <v>22000</v>
      </c>
      <c r="AK54" s="24">
        <v>58000</v>
      </c>
      <c r="AL54" s="24">
        <v>31000</v>
      </c>
      <c r="AM54" s="24">
        <v>31000</v>
      </c>
      <c r="AN54" s="24">
        <v>31000</v>
      </c>
      <c r="AO54" s="24">
        <v>26000</v>
      </c>
      <c r="AP54" s="24">
        <v>26000</v>
      </c>
      <c r="AQ54" s="24">
        <v>44000</v>
      </c>
      <c r="AR54" s="24">
        <v>31000</v>
      </c>
      <c r="AS54" s="24">
        <v>35000</v>
      </c>
      <c r="AT54" s="24">
        <v>76000</v>
      </c>
      <c r="AU54" s="24">
        <v>31000</v>
      </c>
      <c r="AV54" s="24">
        <v>26000</v>
      </c>
      <c r="AW54" s="24">
        <v>22000</v>
      </c>
      <c r="AX54" s="24">
        <v>31000</v>
      </c>
      <c r="AY54" s="24">
        <v>31000</v>
      </c>
      <c r="AZ54" s="24">
        <v>31000</v>
      </c>
      <c r="BA54" s="24">
        <v>35000</v>
      </c>
      <c r="BB54" s="24">
        <v>22000</v>
      </c>
      <c r="BC54" s="24">
        <v>31000</v>
      </c>
      <c r="BD54" s="24">
        <v>31000</v>
      </c>
      <c r="BE54" s="24">
        <v>103000</v>
      </c>
      <c r="BF54" s="24">
        <v>31000</v>
      </c>
      <c r="BG54" s="24">
        <v>31000</v>
      </c>
      <c r="BH54" s="24">
        <v>26000</v>
      </c>
      <c r="BI54" s="24">
        <v>31000</v>
      </c>
      <c r="BJ54" s="24">
        <v>31000</v>
      </c>
      <c r="BK54" s="24">
        <v>26000</v>
      </c>
      <c r="BL54" s="24">
        <v>76000</v>
      </c>
      <c r="BM54" s="24">
        <v>31000</v>
      </c>
      <c r="BN54" s="24">
        <v>31000</v>
      </c>
      <c r="BO54" s="24">
        <v>31000</v>
      </c>
      <c r="BP54" s="24">
        <v>31000</v>
      </c>
      <c r="BQ54" s="24">
        <v>40000</v>
      </c>
      <c r="BR54" s="24">
        <v>26000</v>
      </c>
      <c r="BS54" s="24">
        <v>31000</v>
      </c>
      <c r="BT54" s="24">
        <v>31000</v>
      </c>
      <c r="BU54" s="24">
        <v>31000</v>
      </c>
      <c r="BV54" s="24">
        <v>31000</v>
      </c>
      <c r="BW54" s="24">
        <v>31000</v>
      </c>
      <c r="BX54" s="24">
        <v>26000</v>
      </c>
      <c r="BY54" s="24">
        <v>40000</v>
      </c>
      <c r="BZ54" s="24">
        <v>31000</v>
      </c>
      <c r="CA54" s="24">
        <v>35000</v>
      </c>
      <c r="CB54" s="24">
        <v>26000</v>
      </c>
      <c r="CC54" s="24">
        <v>31000</v>
      </c>
      <c r="CD54" s="24">
        <v>31000</v>
      </c>
      <c r="CE54" s="24">
        <v>31000</v>
      </c>
      <c r="CF54" s="24">
        <v>31000</v>
      </c>
      <c r="CG54" s="24">
        <v>31000</v>
      </c>
      <c r="CH54" s="24">
        <v>31000</v>
      </c>
      <c r="CI54" s="24">
        <v>26000</v>
      </c>
      <c r="CJ54" s="24">
        <v>40000</v>
      </c>
      <c r="CK54" s="24">
        <v>31000</v>
      </c>
      <c r="CL54" s="24">
        <v>31000</v>
      </c>
      <c r="CM54" s="24">
        <v>26000</v>
      </c>
      <c r="CN54" s="24">
        <v>31000</v>
      </c>
      <c r="CO54" s="24">
        <v>31000</v>
      </c>
      <c r="CP54" s="24">
        <v>31000</v>
      </c>
      <c r="CQ54" s="24">
        <v>26000</v>
      </c>
      <c r="CR54" s="24">
        <v>31000</v>
      </c>
      <c r="CS54" s="24">
        <v>31000</v>
      </c>
      <c r="CT54" s="24">
        <v>31000</v>
      </c>
      <c r="CU54" s="24">
        <v>31000</v>
      </c>
      <c r="CV54" s="24">
        <v>26000</v>
      </c>
      <c r="CW54" s="24">
        <v>26000</v>
      </c>
      <c r="CX54" s="24">
        <v>26000</v>
      </c>
      <c r="CY54" s="24">
        <v>26000</v>
      </c>
      <c r="CZ54" s="24">
        <v>107000</v>
      </c>
      <c r="DA54" s="24">
        <v>26000</v>
      </c>
    </row>
    <row r="55" spans="1:105" s="25" customFormat="1">
      <c r="A55" s="306"/>
      <c r="B55" s="33" t="s">
        <v>162</v>
      </c>
      <c r="C55" s="22">
        <v>124</v>
      </c>
      <c r="D55" s="23">
        <f t="shared" si="2"/>
        <v>1277000</v>
      </c>
      <c r="E55" s="24">
        <v>0</v>
      </c>
      <c r="F55" s="24">
        <v>449000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414000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414000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</row>
    <row r="56" spans="1:105" s="25" customFormat="1">
      <c r="A56" s="306"/>
      <c r="B56" s="33" t="s">
        <v>163</v>
      </c>
      <c r="C56" s="22">
        <v>124</v>
      </c>
      <c r="D56" s="23">
        <f t="shared" si="2"/>
        <v>216000</v>
      </c>
      <c r="E56" s="24">
        <v>0</v>
      </c>
      <c r="F56" s="24">
        <v>72000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72000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72000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4">
        <v>0</v>
      </c>
      <c r="CZ56" s="24">
        <v>0</v>
      </c>
      <c r="DA56" s="24">
        <v>0</v>
      </c>
    </row>
    <row r="57" spans="1:105" s="25" customFormat="1">
      <c r="A57" s="306"/>
      <c r="B57" s="33" t="s">
        <v>164</v>
      </c>
      <c r="C57" s="22">
        <v>124</v>
      </c>
      <c r="D57" s="23">
        <f t="shared" si="2"/>
        <v>189000</v>
      </c>
      <c r="E57" s="24">
        <v>0</v>
      </c>
      <c r="F57" s="24">
        <v>63000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63000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63000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</row>
    <row r="58" spans="1:105" s="25" customFormat="1">
      <c r="A58" s="306"/>
      <c r="B58" s="33" t="s">
        <v>165</v>
      </c>
      <c r="C58" s="22">
        <v>124</v>
      </c>
      <c r="D58" s="23">
        <f t="shared" si="2"/>
        <v>414000</v>
      </c>
      <c r="E58" s="24">
        <v>0</v>
      </c>
      <c r="F58" s="24">
        <v>156000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150000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108000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4">
        <v>0</v>
      </c>
    </row>
    <row r="59" spans="1:105" s="25" customFormat="1">
      <c r="A59" s="306"/>
      <c r="B59" s="33" t="s">
        <v>166</v>
      </c>
      <c r="C59" s="22">
        <v>131</v>
      </c>
      <c r="D59" s="23">
        <f t="shared" si="2"/>
        <v>1656000</v>
      </c>
      <c r="E59" s="24">
        <v>24000</v>
      </c>
      <c r="F59" s="24">
        <v>0</v>
      </c>
      <c r="G59" s="24">
        <v>0</v>
      </c>
      <c r="H59" s="24">
        <v>0</v>
      </c>
      <c r="I59" s="24">
        <v>0</v>
      </c>
      <c r="J59" s="24">
        <v>24000</v>
      </c>
      <c r="K59" s="24">
        <v>24000</v>
      </c>
      <c r="L59" s="24">
        <v>0</v>
      </c>
      <c r="M59" s="24">
        <v>0</v>
      </c>
      <c r="N59" s="24">
        <v>24000</v>
      </c>
      <c r="O59" s="24">
        <v>0</v>
      </c>
      <c r="P59" s="24">
        <v>24000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24000</v>
      </c>
      <c r="AD59" s="24">
        <v>24000</v>
      </c>
      <c r="AE59" s="24">
        <v>24000</v>
      </c>
      <c r="AF59" s="24">
        <v>24000</v>
      </c>
      <c r="AG59" s="24">
        <v>24000</v>
      </c>
      <c r="AH59" s="24">
        <v>24000</v>
      </c>
      <c r="AI59" s="24">
        <v>24000</v>
      </c>
      <c r="AJ59" s="24">
        <v>24000</v>
      </c>
      <c r="AK59" s="24">
        <v>24000</v>
      </c>
      <c r="AL59" s="24">
        <v>24000</v>
      </c>
      <c r="AM59" s="24">
        <v>24000</v>
      </c>
      <c r="AN59" s="24">
        <v>24000</v>
      </c>
      <c r="AO59" s="24">
        <v>24000</v>
      </c>
      <c r="AP59" s="24">
        <v>24000</v>
      </c>
      <c r="AQ59" s="24">
        <v>0</v>
      </c>
      <c r="AR59" s="24">
        <v>24000</v>
      </c>
      <c r="AS59" s="24">
        <v>0</v>
      </c>
      <c r="AT59" s="24">
        <v>0</v>
      </c>
      <c r="AU59" s="24">
        <v>24000</v>
      </c>
      <c r="AV59" s="24">
        <v>24000</v>
      </c>
      <c r="AW59" s="24">
        <v>24000</v>
      </c>
      <c r="AX59" s="24">
        <v>24000</v>
      </c>
      <c r="AY59" s="24">
        <v>24000</v>
      </c>
      <c r="AZ59" s="24">
        <v>24000</v>
      </c>
      <c r="BA59" s="24">
        <v>24000</v>
      </c>
      <c r="BB59" s="24">
        <v>24000</v>
      </c>
      <c r="BC59" s="24">
        <v>24000</v>
      </c>
      <c r="BD59" s="24">
        <v>24000</v>
      </c>
      <c r="BE59" s="24">
        <v>0</v>
      </c>
      <c r="BF59" s="24">
        <v>0</v>
      </c>
      <c r="BG59" s="24">
        <v>24000</v>
      </c>
      <c r="BH59" s="24">
        <v>24000</v>
      </c>
      <c r="BI59" s="24">
        <v>0</v>
      </c>
      <c r="BJ59" s="24">
        <v>0</v>
      </c>
      <c r="BK59" s="24">
        <v>24000</v>
      </c>
      <c r="BL59" s="24">
        <v>0</v>
      </c>
      <c r="BM59" s="24">
        <v>24000</v>
      </c>
      <c r="BN59" s="24">
        <v>0</v>
      </c>
      <c r="BO59" s="24">
        <v>0</v>
      </c>
      <c r="BP59" s="24">
        <v>24000</v>
      </c>
      <c r="BQ59" s="24">
        <v>24000</v>
      </c>
      <c r="BR59" s="24">
        <v>24000</v>
      </c>
      <c r="BS59" s="24">
        <v>24000</v>
      </c>
      <c r="BT59" s="24">
        <v>24000</v>
      </c>
      <c r="BU59" s="24">
        <v>0</v>
      </c>
      <c r="BV59" s="24">
        <v>24000</v>
      </c>
      <c r="BW59" s="24">
        <v>0</v>
      </c>
      <c r="BX59" s="24">
        <v>24000</v>
      </c>
      <c r="BY59" s="24">
        <v>24000</v>
      </c>
      <c r="BZ59" s="24">
        <v>24000</v>
      </c>
      <c r="CA59" s="24">
        <v>24000</v>
      </c>
      <c r="CB59" s="24">
        <v>24000</v>
      </c>
      <c r="CC59" s="24">
        <v>24000</v>
      </c>
      <c r="CD59" s="24">
        <v>24000</v>
      </c>
      <c r="CE59" s="24">
        <v>24000</v>
      </c>
      <c r="CF59" s="24">
        <v>24000</v>
      </c>
      <c r="CG59" s="24">
        <v>24000</v>
      </c>
      <c r="CH59" s="24">
        <v>24000</v>
      </c>
      <c r="CI59" s="24">
        <v>24000</v>
      </c>
      <c r="CJ59" s="24">
        <v>24000</v>
      </c>
      <c r="CK59" s="24">
        <v>24000</v>
      </c>
      <c r="CL59" s="24">
        <v>24000</v>
      </c>
      <c r="CM59" s="24">
        <v>24000</v>
      </c>
      <c r="CN59" s="24">
        <v>24000</v>
      </c>
      <c r="CO59" s="24">
        <v>24000</v>
      </c>
      <c r="CP59" s="24">
        <v>24000</v>
      </c>
      <c r="CQ59" s="24">
        <v>24000</v>
      </c>
      <c r="CR59" s="24">
        <v>24000</v>
      </c>
      <c r="CS59" s="24">
        <v>24000</v>
      </c>
      <c r="CT59" s="24">
        <v>24000</v>
      </c>
      <c r="CU59" s="24">
        <v>24000</v>
      </c>
      <c r="CV59" s="24">
        <v>24000</v>
      </c>
      <c r="CW59" s="24">
        <v>24000</v>
      </c>
      <c r="CX59" s="24">
        <v>24000</v>
      </c>
      <c r="CY59" s="24">
        <v>24000</v>
      </c>
      <c r="CZ59" s="24">
        <v>0</v>
      </c>
      <c r="DA59" s="24">
        <v>24000</v>
      </c>
    </row>
    <row r="60" spans="1:105" s="25" customFormat="1">
      <c r="A60" s="306"/>
      <c r="B60" s="33" t="s">
        <v>167</v>
      </c>
      <c r="C60" s="22">
        <v>132</v>
      </c>
      <c r="D60" s="23">
        <f t="shared" si="2"/>
        <v>537000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74000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164000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7000</v>
      </c>
      <c r="AT60" s="24">
        <v>0</v>
      </c>
      <c r="AU60" s="24">
        <v>0</v>
      </c>
      <c r="AV60" s="24">
        <v>0</v>
      </c>
      <c r="AW60" s="24">
        <v>68000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68000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8000</v>
      </c>
      <c r="CH60" s="24">
        <v>80000</v>
      </c>
      <c r="CI60" s="24">
        <v>0</v>
      </c>
      <c r="CJ60" s="24">
        <v>0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68000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4">
        <v>0</v>
      </c>
      <c r="DA60" s="24">
        <v>0</v>
      </c>
    </row>
    <row r="61" spans="1:105" s="25" customFormat="1">
      <c r="A61" s="306"/>
      <c r="B61" s="33" t="s">
        <v>168</v>
      </c>
      <c r="C61" s="22">
        <v>151</v>
      </c>
      <c r="D61" s="23">
        <f t="shared" si="2"/>
        <v>197565000</v>
      </c>
      <c r="E61" s="24">
        <v>2175000</v>
      </c>
      <c r="F61" s="24">
        <v>13395000</v>
      </c>
      <c r="G61" s="24">
        <v>5289000</v>
      </c>
      <c r="H61" s="24">
        <v>3227000</v>
      </c>
      <c r="I61" s="24">
        <v>7047000</v>
      </c>
      <c r="J61" s="24">
        <v>1591000</v>
      </c>
      <c r="K61" s="24">
        <v>1805000</v>
      </c>
      <c r="L61" s="24">
        <v>3815000</v>
      </c>
      <c r="M61" s="24">
        <v>4188000</v>
      </c>
      <c r="N61" s="24">
        <v>1608000</v>
      </c>
      <c r="O61" s="24">
        <v>4640000</v>
      </c>
      <c r="P61" s="24">
        <v>1593000</v>
      </c>
      <c r="Q61" s="24">
        <v>2886000</v>
      </c>
      <c r="R61" s="24">
        <v>5113000</v>
      </c>
      <c r="S61" s="24">
        <v>1316000</v>
      </c>
      <c r="T61" s="24">
        <v>1816000</v>
      </c>
      <c r="U61" s="24">
        <v>2731000</v>
      </c>
      <c r="V61" s="24">
        <v>7234000</v>
      </c>
      <c r="W61" s="24">
        <v>7271000</v>
      </c>
      <c r="X61" s="24">
        <v>1711000</v>
      </c>
      <c r="Y61" s="24">
        <v>3338000</v>
      </c>
      <c r="Z61" s="24">
        <v>1656000</v>
      </c>
      <c r="AA61" s="24">
        <v>3261000</v>
      </c>
      <c r="AB61" s="24">
        <v>3495000</v>
      </c>
      <c r="AC61" s="24">
        <v>1547000</v>
      </c>
      <c r="AD61" s="24">
        <v>1991000</v>
      </c>
      <c r="AE61" s="24">
        <v>1484000</v>
      </c>
      <c r="AF61" s="24">
        <v>1283000</v>
      </c>
      <c r="AG61" s="24">
        <v>1698000</v>
      </c>
      <c r="AH61" s="24">
        <v>1300000</v>
      </c>
      <c r="AI61" s="24">
        <v>1409000</v>
      </c>
      <c r="AJ61" s="24">
        <v>1399000</v>
      </c>
      <c r="AK61" s="24">
        <v>2599000</v>
      </c>
      <c r="AL61" s="24">
        <v>1315000</v>
      </c>
      <c r="AM61" s="24">
        <v>858000</v>
      </c>
      <c r="AN61" s="24">
        <v>1445000</v>
      </c>
      <c r="AO61" s="24">
        <v>1454000</v>
      </c>
      <c r="AP61" s="24">
        <v>1621000</v>
      </c>
      <c r="AQ61" s="24">
        <v>1906000</v>
      </c>
      <c r="AR61" s="24">
        <v>1462000</v>
      </c>
      <c r="AS61" s="24">
        <v>1706000</v>
      </c>
      <c r="AT61" s="24">
        <v>2339000</v>
      </c>
      <c r="AU61" s="24">
        <v>864000</v>
      </c>
      <c r="AV61" s="24">
        <v>467000</v>
      </c>
      <c r="AW61" s="24">
        <v>944000</v>
      </c>
      <c r="AX61" s="24">
        <v>1138000</v>
      </c>
      <c r="AY61" s="24">
        <v>1405000</v>
      </c>
      <c r="AZ61" s="24">
        <v>885000</v>
      </c>
      <c r="BA61" s="24">
        <v>1101000</v>
      </c>
      <c r="BB61" s="24">
        <v>785000</v>
      </c>
      <c r="BC61" s="24">
        <v>828000</v>
      </c>
      <c r="BD61" s="24">
        <v>931000</v>
      </c>
      <c r="BE61" s="24">
        <v>4196000</v>
      </c>
      <c r="BF61" s="24">
        <v>1080000</v>
      </c>
      <c r="BG61" s="24">
        <v>1088000</v>
      </c>
      <c r="BH61" s="24">
        <v>879000</v>
      </c>
      <c r="BI61" s="24">
        <v>266000</v>
      </c>
      <c r="BJ61" s="24">
        <v>568000</v>
      </c>
      <c r="BK61" s="24">
        <v>751000</v>
      </c>
      <c r="BL61" s="24">
        <v>2790000</v>
      </c>
      <c r="BM61" s="24">
        <v>569000</v>
      </c>
      <c r="BN61" s="24">
        <v>852000</v>
      </c>
      <c r="BO61" s="24">
        <v>1385000</v>
      </c>
      <c r="BP61" s="24">
        <v>1182000</v>
      </c>
      <c r="BQ61" s="24">
        <v>1223000</v>
      </c>
      <c r="BR61" s="24">
        <v>1015000</v>
      </c>
      <c r="BS61" s="24">
        <v>582000</v>
      </c>
      <c r="BT61" s="24">
        <v>1129000</v>
      </c>
      <c r="BU61" s="24">
        <v>778000</v>
      </c>
      <c r="BV61" s="24">
        <v>824000</v>
      </c>
      <c r="BW61" s="24">
        <v>832000</v>
      </c>
      <c r="BX61" s="24">
        <v>1141000</v>
      </c>
      <c r="BY61" s="24">
        <v>1449000</v>
      </c>
      <c r="BZ61" s="24">
        <v>1646000</v>
      </c>
      <c r="CA61" s="24">
        <v>1353000</v>
      </c>
      <c r="CB61" s="24">
        <v>1506000</v>
      </c>
      <c r="CC61" s="24">
        <v>1445000</v>
      </c>
      <c r="CD61" s="24">
        <v>1723000</v>
      </c>
      <c r="CE61" s="24">
        <v>1547000</v>
      </c>
      <c r="CF61" s="24">
        <v>1500000</v>
      </c>
      <c r="CG61" s="24">
        <v>1600000</v>
      </c>
      <c r="CH61" s="24">
        <v>1540000</v>
      </c>
      <c r="CI61" s="24">
        <v>1588000</v>
      </c>
      <c r="CJ61" s="24">
        <v>1361000</v>
      </c>
      <c r="CK61" s="24">
        <v>1529000</v>
      </c>
      <c r="CL61" s="24">
        <v>1812000</v>
      </c>
      <c r="CM61" s="24">
        <v>1292000</v>
      </c>
      <c r="CN61" s="24">
        <v>1649000</v>
      </c>
      <c r="CO61" s="24">
        <v>1600000</v>
      </c>
      <c r="CP61" s="24">
        <v>1478000</v>
      </c>
      <c r="CQ61" s="24">
        <v>1310000</v>
      </c>
      <c r="CR61" s="24">
        <v>1434000</v>
      </c>
      <c r="CS61" s="24">
        <v>1250000</v>
      </c>
      <c r="CT61" s="24">
        <v>1281000</v>
      </c>
      <c r="CU61" s="24">
        <v>1181000</v>
      </c>
      <c r="CV61" s="24">
        <v>1454000</v>
      </c>
      <c r="CW61" s="24">
        <v>922000</v>
      </c>
      <c r="CX61" s="24">
        <v>1247000</v>
      </c>
      <c r="CY61" s="24">
        <v>785000</v>
      </c>
      <c r="CZ61" s="24">
        <v>4564000</v>
      </c>
      <c r="DA61" s="24">
        <v>1024000</v>
      </c>
    </row>
    <row r="62" spans="1:105" s="25" customFormat="1">
      <c r="A62" s="306"/>
      <c r="B62" s="33" t="s">
        <v>169</v>
      </c>
      <c r="C62" s="22">
        <v>152</v>
      </c>
      <c r="D62" s="23">
        <f t="shared" si="2"/>
        <v>222235000</v>
      </c>
      <c r="E62" s="24">
        <v>2741000</v>
      </c>
      <c r="F62" s="24">
        <v>13292000</v>
      </c>
      <c r="G62" s="24">
        <v>5030000</v>
      </c>
      <c r="H62" s="24">
        <v>3797000</v>
      </c>
      <c r="I62" s="24">
        <v>7828000</v>
      </c>
      <c r="J62" s="24">
        <v>1564000</v>
      </c>
      <c r="K62" s="24">
        <v>1621000</v>
      </c>
      <c r="L62" s="24">
        <v>3583000</v>
      </c>
      <c r="M62" s="24">
        <v>4513000</v>
      </c>
      <c r="N62" s="24">
        <v>1642000</v>
      </c>
      <c r="O62" s="24">
        <v>5428000</v>
      </c>
      <c r="P62" s="24">
        <v>1579000</v>
      </c>
      <c r="Q62" s="24">
        <v>3197000</v>
      </c>
      <c r="R62" s="24">
        <v>5031000</v>
      </c>
      <c r="S62" s="24">
        <v>1729000</v>
      </c>
      <c r="T62" s="24">
        <v>1583000</v>
      </c>
      <c r="U62" s="24">
        <v>3034000</v>
      </c>
      <c r="V62" s="24">
        <v>8821000</v>
      </c>
      <c r="W62" s="24">
        <v>6914000</v>
      </c>
      <c r="X62" s="24">
        <v>1648000</v>
      </c>
      <c r="Y62" s="24">
        <v>3317000</v>
      </c>
      <c r="Z62" s="24">
        <v>1711000</v>
      </c>
      <c r="AA62" s="24">
        <v>3101000</v>
      </c>
      <c r="AB62" s="24">
        <v>3799000</v>
      </c>
      <c r="AC62" s="24">
        <v>1655000</v>
      </c>
      <c r="AD62" s="24">
        <v>2067000</v>
      </c>
      <c r="AE62" s="24">
        <v>1613000</v>
      </c>
      <c r="AF62" s="24">
        <v>1566000</v>
      </c>
      <c r="AG62" s="24">
        <v>1668000</v>
      </c>
      <c r="AH62" s="24">
        <v>1367000</v>
      </c>
      <c r="AI62" s="24">
        <v>1530000</v>
      </c>
      <c r="AJ62" s="24">
        <v>1302000</v>
      </c>
      <c r="AK62" s="24">
        <v>2710000</v>
      </c>
      <c r="AL62" s="24">
        <v>1548000</v>
      </c>
      <c r="AM62" s="24">
        <v>1255000</v>
      </c>
      <c r="AN62" s="24">
        <v>1652000</v>
      </c>
      <c r="AO62" s="24">
        <v>1457000</v>
      </c>
      <c r="AP62" s="24">
        <v>1669000</v>
      </c>
      <c r="AQ62" s="24">
        <v>2048000</v>
      </c>
      <c r="AR62" s="24">
        <v>1639000</v>
      </c>
      <c r="AS62" s="24">
        <v>1694000</v>
      </c>
      <c r="AT62" s="24">
        <v>3211000</v>
      </c>
      <c r="AU62" s="24">
        <v>1323000</v>
      </c>
      <c r="AV62" s="24">
        <v>1031000</v>
      </c>
      <c r="AW62" s="24">
        <v>1115000</v>
      </c>
      <c r="AX62" s="24">
        <v>1317000</v>
      </c>
      <c r="AY62" s="24">
        <v>1533000</v>
      </c>
      <c r="AZ62" s="24">
        <v>1388000</v>
      </c>
      <c r="BA62" s="24">
        <v>1465000</v>
      </c>
      <c r="BB62" s="24">
        <v>1082000</v>
      </c>
      <c r="BC62" s="24">
        <v>1191000</v>
      </c>
      <c r="BD62" s="24">
        <v>1210000</v>
      </c>
      <c r="BE62" s="24">
        <v>4868000</v>
      </c>
      <c r="BF62" s="24">
        <v>1567000</v>
      </c>
      <c r="BG62" s="24">
        <v>1426000</v>
      </c>
      <c r="BH62" s="24">
        <v>1184000</v>
      </c>
      <c r="BI62" s="24">
        <v>1162000</v>
      </c>
      <c r="BJ62" s="24">
        <v>1274000</v>
      </c>
      <c r="BK62" s="24">
        <v>1154000</v>
      </c>
      <c r="BL62" s="24">
        <v>3333000</v>
      </c>
      <c r="BM62" s="24">
        <v>1125000</v>
      </c>
      <c r="BN62" s="24">
        <v>1408000</v>
      </c>
      <c r="BO62" s="24">
        <v>1554000</v>
      </c>
      <c r="BP62" s="24">
        <v>1355000</v>
      </c>
      <c r="BQ62" s="24">
        <v>1796000</v>
      </c>
      <c r="BR62" s="24">
        <v>1229000</v>
      </c>
      <c r="BS62" s="24">
        <v>1206000</v>
      </c>
      <c r="BT62" s="24">
        <v>1382000</v>
      </c>
      <c r="BU62" s="24">
        <v>1299000</v>
      </c>
      <c r="BV62" s="24">
        <v>1373000</v>
      </c>
      <c r="BW62" s="24">
        <v>1335000</v>
      </c>
      <c r="BX62" s="24">
        <v>1290000</v>
      </c>
      <c r="BY62" s="24">
        <v>1831000</v>
      </c>
      <c r="BZ62" s="24">
        <v>1593000</v>
      </c>
      <c r="CA62" s="24">
        <v>1633000</v>
      </c>
      <c r="CB62" s="24">
        <v>1390000</v>
      </c>
      <c r="CC62" s="24">
        <v>1590000</v>
      </c>
      <c r="CD62" s="24">
        <v>1608000</v>
      </c>
      <c r="CE62" s="24">
        <v>1737000</v>
      </c>
      <c r="CF62" s="24">
        <v>1790000</v>
      </c>
      <c r="CG62" s="24">
        <v>1597000</v>
      </c>
      <c r="CH62" s="24">
        <v>1673000</v>
      </c>
      <c r="CI62" s="24">
        <v>1582000</v>
      </c>
      <c r="CJ62" s="24">
        <v>2003000</v>
      </c>
      <c r="CK62" s="24">
        <v>1590000</v>
      </c>
      <c r="CL62" s="24">
        <v>1765000</v>
      </c>
      <c r="CM62" s="24">
        <v>1422000</v>
      </c>
      <c r="CN62" s="24">
        <v>1572000</v>
      </c>
      <c r="CO62" s="24">
        <v>1765000</v>
      </c>
      <c r="CP62" s="24">
        <v>1650000</v>
      </c>
      <c r="CQ62" s="24">
        <v>1429000</v>
      </c>
      <c r="CR62" s="24">
        <v>1625000</v>
      </c>
      <c r="CS62" s="24">
        <v>1414000</v>
      </c>
      <c r="CT62" s="24">
        <v>1493000</v>
      </c>
      <c r="CU62" s="24">
        <v>1439000</v>
      </c>
      <c r="CV62" s="24">
        <v>1432000</v>
      </c>
      <c r="CW62" s="24">
        <v>1171000</v>
      </c>
      <c r="CX62" s="24">
        <v>1472000</v>
      </c>
      <c r="CY62" s="24">
        <v>1306000</v>
      </c>
      <c r="CZ62" s="24">
        <v>5139000</v>
      </c>
      <c r="DA62" s="24">
        <v>1395000</v>
      </c>
    </row>
    <row r="63" spans="1:105" s="25" customFormat="1" ht="33">
      <c r="A63" s="306"/>
      <c r="B63" s="33" t="s">
        <v>170</v>
      </c>
      <c r="C63" s="22">
        <v>161</v>
      </c>
      <c r="D63" s="23">
        <f t="shared" si="2"/>
        <v>154788000</v>
      </c>
      <c r="E63" s="24">
        <v>1971000</v>
      </c>
      <c r="F63" s="24">
        <v>9677000</v>
      </c>
      <c r="G63" s="24">
        <v>3635000</v>
      </c>
      <c r="H63" s="24">
        <v>2689000</v>
      </c>
      <c r="I63" s="24">
        <v>5603000</v>
      </c>
      <c r="J63" s="24">
        <v>1145000</v>
      </c>
      <c r="K63" s="24">
        <v>1129000</v>
      </c>
      <c r="L63" s="24">
        <v>2560000</v>
      </c>
      <c r="M63" s="24">
        <v>3267000</v>
      </c>
      <c r="N63" s="24">
        <v>1215000</v>
      </c>
      <c r="O63" s="24">
        <v>3854000</v>
      </c>
      <c r="P63" s="24">
        <v>1101000</v>
      </c>
      <c r="Q63" s="24">
        <v>2234000</v>
      </c>
      <c r="R63" s="24">
        <v>3712000</v>
      </c>
      <c r="S63" s="24">
        <v>1156000</v>
      </c>
      <c r="T63" s="24">
        <v>1080000</v>
      </c>
      <c r="U63" s="24">
        <v>2161000</v>
      </c>
      <c r="V63" s="24">
        <v>6261000</v>
      </c>
      <c r="W63" s="24">
        <v>4956000</v>
      </c>
      <c r="X63" s="24">
        <v>1231000</v>
      </c>
      <c r="Y63" s="24">
        <v>2362000</v>
      </c>
      <c r="Z63" s="24">
        <v>1176000</v>
      </c>
      <c r="AA63" s="24">
        <v>2268000</v>
      </c>
      <c r="AB63" s="24">
        <v>2659000</v>
      </c>
      <c r="AC63" s="24">
        <v>1146000</v>
      </c>
      <c r="AD63" s="24">
        <v>1498000</v>
      </c>
      <c r="AE63" s="24">
        <v>1161000</v>
      </c>
      <c r="AF63" s="24">
        <v>1104000</v>
      </c>
      <c r="AG63" s="24">
        <v>1212000</v>
      </c>
      <c r="AH63" s="24">
        <v>942000</v>
      </c>
      <c r="AI63" s="24">
        <v>1108000</v>
      </c>
      <c r="AJ63" s="24">
        <v>954000</v>
      </c>
      <c r="AK63" s="24">
        <v>1927000</v>
      </c>
      <c r="AL63" s="24">
        <v>1028000</v>
      </c>
      <c r="AM63" s="24">
        <v>822000</v>
      </c>
      <c r="AN63" s="24">
        <v>1156000</v>
      </c>
      <c r="AO63" s="24">
        <v>1041000</v>
      </c>
      <c r="AP63" s="24">
        <v>1136000</v>
      </c>
      <c r="AQ63" s="24">
        <v>1428000</v>
      </c>
      <c r="AR63" s="24">
        <v>1122000</v>
      </c>
      <c r="AS63" s="24">
        <v>1156000</v>
      </c>
      <c r="AT63" s="24">
        <v>2227000</v>
      </c>
      <c r="AU63" s="24">
        <v>863000</v>
      </c>
      <c r="AV63" s="24">
        <v>651000</v>
      </c>
      <c r="AW63" s="24">
        <v>779000</v>
      </c>
      <c r="AX63" s="24">
        <v>864000</v>
      </c>
      <c r="AY63" s="24">
        <v>1059000</v>
      </c>
      <c r="AZ63" s="24">
        <v>867000</v>
      </c>
      <c r="BA63" s="24">
        <v>993000</v>
      </c>
      <c r="BB63" s="24">
        <v>708000</v>
      </c>
      <c r="BC63" s="24">
        <v>805000</v>
      </c>
      <c r="BD63" s="24">
        <v>812000</v>
      </c>
      <c r="BE63" s="24">
        <v>3379000</v>
      </c>
      <c r="BF63" s="24">
        <v>1013000</v>
      </c>
      <c r="BG63" s="24">
        <v>961000</v>
      </c>
      <c r="BH63" s="24">
        <v>808000</v>
      </c>
      <c r="BI63" s="24">
        <v>692000</v>
      </c>
      <c r="BJ63" s="24">
        <v>793000</v>
      </c>
      <c r="BK63" s="24">
        <v>747000</v>
      </c>
      <c r="BL63" s="24">
        <v>2262000</v>
      </c>
      <c r="BM63" s="24">
        <v>722000</v>
      </c>
      <c r="BN63" s="24">
        <v>942000</v>
      </c>
      <c r="BO63" s="24">
        <v>1056000</v>
      </c>
      <c r="BP63" s="24">
        <v>925000</v>
      </c>
      <c r="BQ63" s="24">
        <v>1203000</v>
      </c>
      <c r="BR63" s="24">
        <v>797000</v>
      </c>
      <c r="BS63" s="24">
        <v>793000</v>
      </c>
      <c r="BT63" s="24">
        <v>932000</v>
      </c>
      <c r="BU63" s="24">
        <v>806000</v>
      </c>
      <c r="BV63" s="24">
        <v>857000</v>
      </c>
      <c r="BW63" s="24">
        <v>843000</v>
      </c>
      <c r="BX63" s="24">
        <v>892000</v>
      </c>
      <c r="BY63" s="24">
        <v>1268000</v>
      </c>
      <c r="BZ63" s="24">
        <v>1155000</v>
      </c>
      <c r="CA63" s="24">
        <v>1093000</v>
      </c>
      <c r="CB63" s="24">
        <v>980000</v>
      </c>
      <c r="CC63" s="24">
        <v>1130000</v>
      </c>
      <c r="CD63" s="24">
        <v>1165000</v>
      </c>
      <c r="CE63" s="24">
        <v>1193000</v>
      </c>
      <c r="CF63" s="24">
        <v>1220000</v>
      </c>
      <c r="CG63" s="24">
        <v>1145000</v>
      </c>
      <c r="CH63" s="24">
        <v>646000</v>
      </c>
      <c r="CI63" s="24">
        <v>1103000</v>
      </c>
      <c r="CJ63" s="24">
        <v>1371000</v>
      </c>
      <c r="CK63" s="24">
        <v>1121000</v>
      </c>
      <c r="CL63" s="24">
        <v>1248000</v>
      </c>
      <c r="CM63" s="24">
        <v>996000</v>
      </c>
      <c r="CN63" s="24">
        <v>1133000</v>
      </c>
      <c r="CO63" s="24">
        <v>1243000</v>
      </c>
      <c r="CP63" s="24">
        <v>1178000</v>
      </c>
      <c r="CQ63" s="24">
        <v>974000</v>
      </c>
      <c r="CR63" s="24">
        <v>1092000</v>
      </c>
      <c r="CS63" s="24">
        <v>996000</v>
      </c>
      <c r="CT63" s="24">
        <v>986000</v>
      </c>
      <c r="CU63" s="24">
        <v>997000</v>
      </c>
      <c r="CV63" s="24">
        <v>962000</v>
      </c>
      <c r="CW63" s="24">
        <v>807000</v>
      </c>
      <c r="CX63" s="24">
        <v>981000</v>
      </c>
      <c r="CY63" s="24">
        <v>880000</v>
      </c>
      <c r="CZ63" s="24">
        <v>3701000</v>
      </c>
      <c r="DA63" s="24">
        <v>930000</v>
      </c>
    </row>
    <row r="64" spans="1:105" s="25" customFormat="1">
      <c r="A64" s="306"/>
      <c r="B64" s="33" t="s">
        <v>171</v>
      </c>
      <c r="C64" s="22">
        <v>181</v>
      </c>
      <c r="D64" s="23">
        <f t="shared" si="2"/>
        <v>46140000</v>
      </c>
      <c r="E64" s="24">
        <v>581000</v>
      </c>
      <c r="F64" s="24">
        <v>3150000</v>
      </c>
      <c r="G64" s="24">
        <v>1192000</v>
      </c>
      <c r="H64" s="24">
        <v>813000</v>
      </c>
      <c r="I64" s="24">
        <v>1743000</v>
      </c>
      <c r="J64" s="24">
        <v>383000</v>
      </c>
      <c r="K64" s="24">
        <v>366000</v>
      </c>
      <c r="L64" s="24">
        <v>795000</v>
      </c>
      <c r="M64" s="24">
        <v>1034000</v>
      </c>
      <c r="N64" s="24">
        <v>419000</v>
      </c>
      <c r="O64" s="24">
        <v>1194000</v>
      </c>
      <c r="P64" s="24">
        <v>354000</v>
      </c>
      <c r="Q64" s="24">
        <v>674000</v>
      </c>
      <c r="R64" s="24">
        <v>1203000</v>
      </c>
      <c r="S64" s="24">
        <v>337000</v>
      </c>
      <c r="T64" s="24">
        <v>336000</v>
      </c>
      <c r="U64" s="24">
        <v>668000</v>
      </c>
      <c r="V64" s="24">
        <v>1928000</v>
      </c>
      <c r="W64" s="24">
        <v>1603000</v>
      </c>
      <c r="X64" s="24">
        <v>424000</v>
      </c>
      <c r="Y64" s="24">
        <v>716000</v>
      </c>
      <c r="Z64" s="24">
        <v>378000</v>
      </c>
      <c r="AA64" s="24">
        <v>731000</v>
      </c>
      <c r="AB64" s="24">
        <v>779000</v>
      </c>
      <c r="AC64" s="24">
        <v>350000</v>
      </c>
      <c r="AD64" s="24">
        <v>469000</v>
      </c>
      <c r="AE64" s="24">
        <v>362000</v>
      </c>
      <c r="AF64" s="24">
        <v>323000</v>
      </c>
      <c r="AG64" s="24">
        <v>406000</v>
      </c>
      <c r="AH64" s="24">
        <v>287000</v>
      </c>
      <c r="AI64" s="24">
        <v>368000</v>
      </c>
      <c r="AJ64" s="24">
        <v>317000</v>
      </c>
      <c r="AK64" s="24">
        <v>570000</v>
      </c>
      <c r="AL64" s="24">
        <v>282000</v>
      </c>
      <c r="AM64" s="24">
        <v>189000</v>
      </c>
      <c r="AN64" s="24">
        <v>348000</v>
      </c>
      <c r="AO64" s="24">
        <v>345000</v>
      </c>
      <c r="AP64" s="24">
        <v>370000</v>
      </c>
      <c r="AQ64" s="24">
        <v>426000</v>
      </c>
      <c r="AR64" s="24">
        <v>316000</v>
      </c>
      <c r="AS64" s="24">
        <v>341000</v>
      </c>
      <c r="AT64" s="24">
        <v>647000</v>
      </c>
      <c r="AU64" s="24">
        <v>198000</v>
      </c>
      <c r="AV64" s="24">
        <v>126000</v>
      </c>
      <c r="AW64" s="24">
        <v>232000</v>
      </c>
      <c r="AX64" s="24">
        <v>222000</v>
      </c>
      <c r="AY64" s="24">
        <v>288000</v>
      </c>
      <c r="AZ64" s="24">
        <v>208000</v>
      </c>
      <c r="BA64" s="24">
        <v>238000</v>
      </c>
      <c r="BB64" s="24">
        <v>181000</v>
      </c>
      <c r="BC64" s="24">
        <v>225000</v>
      </c>
      <c r="BD64" s="24">
        <v>205000</v>
      </c>
      <c r="BE64" s="24">
        <v>1020000</v>
      </c>
      <c r="BF64" s="24">
        <v>246000</v>
      </c>
      <c r="BG64" s="24">
        <v>248000</v>
      </c>
      <c r="BH64" s="24">
        <v>227000</v>
      </c>
      <c r="BI64" s="24">
        <v>91000</v>
      </c>
      <c r="BJ64" s="24">
        <v>163000</v>
      </c>
      <c r="BK64" s="24">
        <v>179000</v>
      </c>
      <c r="BL64" s="24">
        <v>635000</v>
      </c>
      <c r="BM64" s="24">
        <v>165000</v>
      </c>
      <c r="BN64" s="24">
        <v>226000</v>
      </c>
      <c r="BO64" s="24">
        <v>292000</v>
      </c>
      <c r="BP64" s="24">
        <v>253000</v>
      </c>
      <c r="BQ64" s="24">
        <v>338000</v>
      </c>
      <c r="BR64" s="24">
        <v>221000</v>
      </c>
      <c r="BS64" s="24">
        <v>178000</v>
      </c>
      <c r="BT64" s="24">
        <v>235000</v>
      </c>
      <c r="BU64" s="24">
        <v>191000</v>
      </c>
      <c r="BV64" s="24">
        <v>184000</v>
      </c>
      <c r="BW64" s="24">
        <v>190000</v>
      </c>
      <c r="BX64" s="24">
        <v>262000</v>
      </c>
      <c r="BY64" s="24">
        <v>359000</v>
      </c>
      <c r="BZ64" s="24">
        <v>352000</v>
      </c>
      <c r="CA64" s="24">
        <v>303000</v>
      </c>
      <c r="CB64" s="24">
        <v>297000</v>
      </c>
      <c r="CC64" s="24">
        <v>341000</v>
      </c>
      <c r="CD64" s="24">
        <v>361000</v>
      </c>
      <c r="CE64" s="24">
        <v>374000</v>
      </c>
      <c r="CF64" s="24">
        <v>358000</v>
      </c>
      <c r="CG64" s="24">
        <v>356000</v>
      </c>
      <c r="CH64" s="24">
        <v>185000</v>
      </c>
      <c r="CI64" s="24">
        <v>342000</v>
      </c>
      <c r="CJ64" s="24">
        <v>398000</v>
      </c>
      <c r="CK64" s="24">
        <v>337000</v>
      </c>
      <c r="CL64" s="24">
        <v>374000</v>
      </c>
      <c r="CM64" s="24">
        <v>282000</v>
      </c>
      <c r="CN64" s="24">
        <v>329000</v>
      </c>
      <c r="CO64" s="24">
        <v>380000</v>
      </c>
      <c r="CP64" s="24">
        <v>371000</v>
      </c>
      <c r="CQ64" s="24">
        <v>273000</v>
      </c>
      <c r="CR64" s="24">
        <v>329000</v>
      </c>
      <c r="CS64" s="24">
        <v>319000</v>
      </c>
      <c r="CT64" s="24">
        <v>237000</v>
      </c>
      <c r="CU64" s="24">
        <v>281000</v>
      </c>
      <c r="CV64" s="24">
        <v>258000</v>
      </c>
      <c r="CW64" s="24">
        <v>215000</v>
      </c>
      <c r="CX64" s="24">
        <v>284000</v>
      </c>
      <c r="CY64" s="24">
        <v>223000</v>
      </c>
      <c r="CZ64" s="24">
        <v>1204000</v>
      </c>
      <c r="DA64" s="24">
        <v>234000</v>
      </c>
    </row>
    <row r="65" spans="1:105" s="25" customFormat="1">
      <c r="A65" s="306"/>
      <c r="B65" s="33" t="s">
        <v>172</v>
      </c>
      <c r="C65" s="22">
        <v>181</v>
      </c>
      <c r="D65" s="23">
        <f t="shared" si="2"/>
        <v>124193000</v>
      </c>
      <c r="E65" s="24">
        <v>1545000</v>
      </c>
      <c r="F65" s="24">
        <v>6519000</v>
      </c>
      <c r="G65" s="24">
        <v>2480000</v>
      </c>
      <c r="H65" s="24">
        <v>2045000</v>
      </c>
      <c r="I65" s="24">
        <v>4120000</v>
      </c>
      <c r="J65" s="24">
        <v>728000</v>
      </c>
      <c r="K65" s="24">
        <v>815000</v>
      </c>
      <c r="L65" s="24">
        <v>1881000</v>
      </c>
      <c r="M65" s="24">
        <v>2294000</v>
      </c>
      <c r="N65" s="24">
        <v>719000</v>
      </c>
      <c r="O65" s="24">
        <v>2893000</v>
      </c>
      <c r="P65" s="24">
        <v>805000</v>
      </c>
      <c r="Q65" s="24">
        <v>1744000</v>
      </c>
      <c r="R65" s="24">
        <v>2462000</v>
      </c>
      <c r="S65" s="24">
        <v>983000</v>
      </c>
      <c r="T65" s="24">
        <v>865000</v>
      </c>
      <c r="U65" s="24">
        <v>1547000</v>
      </c>
      <c r="V65" s="24">
        <v>4707000</v>
      </c>
      <c r="W65" s="24">
        <v>3457000</v>
      </c>
      <c r="X65" s="24">
        <v>720000</v>
      </c>
      <c r="Y65" s="24">
        <v>1779000</v>
      </c>
      <c r="Z65" s="24">
        <v>887000</v>
      </c>
      <c r="AA65" s="24">
        <v>1518000</v>
      </c>
      <c r="AB65" s="24">
        <v>2152000</v>
      </c>
      <c r="AC65" s="24">
        <v>901000</v>
      </c>
      <c r="AD65" s="24">
        <v>1071000</v>
      </c>
      <c r="AE65" s="24">
        <v>824000</v>
      </c>
      <c r="AF65" s="24">
        <v>888000</v>
      </c>
      <c r="AG65" s="24">
        <v>775000</v>
      </c>
      <c r="AH65" s="24">
        <v>750000</v>
      </c>
      <c r="AI65" s="24">
        <v>704000</v>
      </c>
      <c r="AJ65" s="24">
        <v>606000</v>
      </c>
      <c r="AK65" s="24">
        <v>1522000</v>
      </c>
      <c r="AL65" s="24">
        <v>951000</v>
      </c>
      <c r="AM65" s="24">
        <v>877000</v>
      </c>
      <c r="AN65" s="24">
        <v>880000</v>
      </c>
      <c r="AO65" s="24">
        <v>676000</v>
      </c>
      <c r="AP65" s="24">
        <v>863000</v>
      </c>
      <c r="AQ65" s="24">
        <v>1136000</v>
      </c>
      <c r="AR65" s="24">
        <v>987000</v>
      </c>
      <c r="AS65" s="24">
        <v>967000</v>
      </c>
      <c r="AT65" s="24">
        <v>1837000</v>
      </c>
      <c r="AU65" s="24">
        <v>899000</v>
      </c>
      <c r="AV65" s="24">
        <v>790000</v>
      </c>
      <c r="AW65" s="24">
        <v>609000</v>
      </c>
      <c r="AX65" s="24">
        <v>915000</v>
      </c>
      <c r="AY65" s="24">
        <v>912000</v>
      </c>
      <c r="AZ65" s="24">
        <v>947000</v>
      </c>
      <c r="BA65" s="24">
        <v>1002000</v>
      </c>
      <c r="BB65" s="24">
        <v>691000</v>
      </c>
      <c r="BC65" s="24">
        <v>714000</v>
      </c>
      <c r="BD65" s="24">
        <v>792000</v>
      </c>
      <c r="BE65" s="24">
        <v>2703000</v>
      </c>
      <c r="BF65" s="24">
        <v>1041000</v>
      </c>
      <c r="BG65" s="24">
        <v>914000</v>
      </c>
      <c r="BH65" s="24">
        <v>685000</v>
      </c>
      <c r="BI65" s="24">
        <v>988000</v>
      </c>
      <c r="BJ65" s="24">
        <v>923000</v>
      </c>
      <c r="BK65" s="24">
        <v>776000</v>
      </c>
      <c r="BL65" s="24">
        <v>1975000</v>
      </c>
      <c r="BM65" s="24">
        <v>782000</v>
      </c>
      <c r="BN65" s="24">
        <v>942000</v>
      </c>
      <c r="BO65" s="24">
        <v>949000</v>
      </c>
      <c r="BP65" s="24">
        <v>802000</v>
      </c>
      <c r="BQ65" s="24">
        <v>1039000</v>
      </c>
      <c r="BR65" s="24">
        <v>732000</v>
      </c>
      <c r="BS65" s="24">
        <v>860000</v>
      </c>
      <c r="BT65" s="24">
        <v>893000</v>
      </c>
      <c r="BU65" s="24">
        <v>882000</v>
      </c>
      <c r="BV65" s="24">
        <v>1001000</v>
      </c>
      <c r="BW65" s="24">
        <v>943000</v>
      </c>
      <c r="BX65" s="24">
        <v>727000</v>
      </c>
      <c r="BY65" s="24">
        <v>1116000</v>
      </c>
      <c r="BZ65" s="24">
        <v>921000</v>
      </c>
      <c r="CA65" s="24">
        <v>1052000</v>
      </c>
      <c r="CB65" s="24">
        <v>775000</v>
      </c>
      <c r="CC65" s="24">
        <v>922000</v>
      </c>
      <c r="CD65" s="24">
        <v>870000</v>
      </c>
      <c r="CE65" s="24">
        <v>976000</v>
      </c>
      <c r="CF65" s="24">
        <v>1065000</v>
      </c>
      <c r="CG65" s="24">
        <v>880000</v>
      </c>
      <c r="CH65" s="24">
        <v>559000</v>
      </c>
      <c r="CI65" s="24">
        <v>906000</v>
      </c>
      <c r="CJ65" s="24">
        <v>1222000</v>
      </c>
      <c r="CK65" s="24">
        <v>985000</v>
      </c>
      <c r="CL65" s="24">
        <v>995000</v>
      </c>
      <c r="CM65" s="24">
        <v>894000</v>
      </c>
      <c r="CN65" s="24">
        <v>952000</v>
      </c>
      <c r="CO65" s="24">
        <v>993000</v>
      </c>
      <c r="CP65" s="24">
        <v>902000</v>
      </c>
      <c r="CQ65" s="24">
        <v>914000</v>
      </c>
      <c r="CR65" s="24">
        <v>955000</v>
      </c>
      <c r="CS65" s="24">
        <v>751000</v>
      </c>
      <c r="CT65" s="24">
        <v>1065000</v>
      </c>
      <c r="CU65" s="24">
        <v>895000</v>
      </c>
      <c r="CV65" s="24">
        <v>950000</v>
      </c>
      <c r="CW65" s="24">
        <v>757000</v>
      </c>
      <c r="CX65" s="24">
        <v>864000</v>
      </c>
      <c r="CY65" s="24">
        <v>849000</v>
      </c>
      <c r="CZ65" s="24">
        <v>2538000</v>
      </c>
      <c r="DA65" s="24">
        <v>962000</v>
      </c>
    </row>
    <row r="66" spans="1:105" s="25" customFormat="1">
      <c r="A66" s="306"/>
      <c r="B66" s="33" t="s">
        <v>175</v>
      </c>
      <c r="C66" s="22">
        <v>183</v>
      </c>
      <c r="D66" s="23">
        <f>SUM(E66:DA66)</f>
        <v>2434000</v>
      </c>
      <c r="E66" s="24">
        <v>28000</v>
      </c>
      <c r="F66" s="24">
        <v>175000</v>
      </c>
      <c r="G66" s="24">
        <v>52000</v>
      </c>
      <c r="H66" s="24">
        <v>42000</v>
      </c>
      <c r="I66" s="24">
        <v>87000</v>
      </c>
      <c r="J66" s="24">
        <v>21000</v>
      </c>
      <c r="K66" s="24">
        <v>21000</v>
      </c>
      <c r="L66" s="24">
        <v>45000</v>
      </c>
      <c r="M66" s="24">
        <v>59000</v>
      </c>
      <c r="N66" s="24">
        <v>24000</v>
      </c>
      <c r="O66" s="24">
        <v>63000</v>
      </c>
      <c r="P66" s="24">
        <v>21000</v>
      </c>
      <c r="Q66" s="24">
        <v>31000</v>
      </c>
      <c r="R66" s="24">
        <v>66000</v>
      </c>
      <c r="S66" s="24">
        <v>17000</v>
      </c>
      <c r="T66" s="24">
        <v>21000</v>
      </c>
      <c r="U66" s="24">
        <v>35000</v>
      </c>
      <c r="V66" s="24">
        <v>91000</v>
      </c>
      <c r="W66" s="24">
        <v>80000</v>
      </c>
      <c r="X66" s="24">
        <v>24000</v>
      </c>
      <c r="Y66" s="24">
        <v>38000</v>
      </c>
      <c r="Z66" s="24">
        <v>21000</v>
      </c>
      <c r="AA66" s="24">
        <v>38000</v>
      </c>
      <c r="AB66" s="24">
        <v>45000</v>
      </c>
      <c r="AC66" s="24">
        <v>21000</v>
      </c>
      <c r="AD66" s="24">
        <v>24000</v>
      </c>
      <c r="AE66" s="24">
        <v>17000</v>
      </c>
      <c r="AF66" s="24">
        <v>17000</v>
      </c>
      <c r="AG66" s="24">
        <v>24000</v>
      </c>
      <c r="AH66" s="24">
        <v>17000</v>
      </c>
      <c r="AI66" s="24">
        <v>21000</v>
      </c>
      <c r="AJ66" s="24">
        <v>17000</v>
      </c>
      <c r="AK66" s="24">
        <v>31000</v>
      </c>
      <c r="AL66" s="24">
        <v>14000</v>
      </c>
      <c r="AM66" s="24">
        <v>7000</v>
      </c>
      <c r="AN66" s="24">
        <v>14000</v>
      </c>
      <c r="AO66" s="24">
        <v>21000</v>
      </c>
      <c r="AP66" s="24">
        <v>17000</v>
      </c>
      <c r="AQ66" s="24">
        <v>28000</v>
      </c>
      <c r="AR66" s="24">
        <v>17000</v>
      </c>
      <c r="AS66" s="24">
        <v>21000</v>
      </c>
      <c r="AT66" s="24">
        <v>28000</v>
      </c>
      <c r="AU66" s="24">
        <v>17000</v>
      </c>
      <c r="AV66" s="24">
        <v>7000</v>
      </c>
      <c r="AW66" s="24">
        <v>10000</v>
      </c>
      <c r="AX66" s="24">
        <v>14000</v>
      </c>
      <c r="AY66" s="24">
        <v>14000</v>
      </c>
      <c r="AZ66" s="24">
        <v>7000</v>
      </c>
      <c r="BA66" s="24">
        <v>10000</v>
      </c>
      <c r="BB66" s="24">
        <v>10000</v>
      </c>
      <c r="BC66" s="24">
        <v>7000</v>
      </c>
      <c r="BD66" s="24">
        <v>10000</v>
      </c>
      <c r="BE66" s="24">
        <v>56000</v>
      </c>
      <c r="BF66" s="24">
        <v>14000</v>
      </c>
      <c r="BG66" s="24">
        <v>14000</v>
      </c>
      <c r="BH66" s="24">
        <v>10000</v>
      </c>
      <c r="BI66" s="24">
        <v>3000</v>
      </c>
      <c r="BJ66" s="24">
        <v>3000</v>
      </c>
      <c r="BK66" s="24">
        <v>10000</v>
      </c>
      <c r="BL66" s="24">
        <v>38000</v>
      </c>
      <c r="BM66" s="24">
        <v>7000</v>
      </c>
      <c r="BN66" s="24">
        <v>14000</v>
      </c>
      <c r="BO66" s="24">
        <v>17000</v>
      </c>
      <c r="BP66" s="24">
        <v>10000</v>
      </c>
      <c r="BQ66" s="24">
        <v>10000</v>
      </c>
      <c r="BR66" s="24">
        <v>14000</v>
      </c>
      <c r="BS66" s="24">
        <v>10000</v>
      </c>
      <c r="BT66" s="24">
        <v>14000</v>
      </c>
      <c r="BU66" s="24">
        <v>10000</v>
      </c>
      <c r="BV66" s="24">
        <v>10000</v>
      </c>
      <c r="BW66" s="24">
        <v>10000</v>
      </c>
      <c r="BX66" s="24">
        <v>14000</v>
      </c>
      <c r="BY66" s="24">
        <v>17000</v>
      </c>
      <c r="BZ66" s="24">
        <v>24000</v>
      </c>
      <c r="CA66" s="24">
        <v>14000</v>
      </c>
      <c r="CB66" s="24">
        <v>14000</v>
      </c>
      <c r="CC66" s="24">
        <v>17000</v>
      </c>
      <c r="CD66" s="24">
        <v>21000</v>
      </c>
      <c r="CE66" s="24">
        <v>24000</v>
      </c>
      <c r="CF66" s="24">
        <v>21000</v>
      </c>
      <c r="CG66" s="24">
        <v>17000</v>
      </c>
      <c r="CH66" s="24">
        <v>24000</v>
      </c>
      <c r="CI66" s="24">
        <v>21000</v>
      </c>
      <c r="CJ66" s="24">
        <v>24000</v>
      </c>
      <c r="CK66" s="24">
        <v>17000</v>
      </c>
      <c r="CL66" s="24">
        <v>21000</v>
      </c>
      <c r="CM66" s="24">
        <v>10000</v>
      </c>
      <c r="CN66" s="24">
        <v>21000</v>
      </c>
      <c r="CO66" s="24">
        <v>21000</v>
      </c>
      <c r="CP66" s="24">
        <v>17000</v>
      </c>
      <c r="CQ66" s="24">
        <v>14000</v>
      </c>
      <c r="CR66" s="24">
        <v>14000</v>
      </c>
      <c r="CS66" s="24">
        <v>17000</v>
      </c>
      <c r="CT66" s="24">
        <v>14000</v>
      </c>
      <c r="CU66" s="24">
        <v>10000</v>
      </c>
      <c r="CV66" s="24">
        <v>10000</v>
      </c>
      <c r="CW66" s="24">
        <v>14000</v>
      </c>
      <c r="CX66" s="24">
        <v>17000</v>
      </c>
      <c r="CY66" s="24">
        <v>14000</v>
      </c>
      <c r="CZ66" s="24">
        <v>63000</v>
      </c>
      <c r="DA66" s="24">
        <v>7000</v>
      </c>
    </row>
    <row r="67" spans="1:105" s="25" customFormat="1">
      <c r="A67" s="306"/>
      <c r="B67" s="33" t="s">
        <v>173</v>
      </c>
      <c r="C67" s="22" t="s">
        <v>174</v>
      </c>
      <c r="D67" s="23">
        <f t="shared" si="2"/>
        <v>26185000</v>
      </c>
      <c r="E67" s="24">
        <v>221000</v>
      </c>
      <c r="F67" s="24">
        <v>838000</v>
      </c>
      <c r="G67" s="24">
        <v>511000</v>
      </c>
      <c r="H67" s="24">
        <v>353000</v>
      </c>
      <c r="I67" s="24">
        <v>514000</v>
      </c>
      <c r="J67" s="24">
        <v>224000</v>
      </c>
      <c r="K67" s="24">
        <v>227000</v>
      </c>
      <c r="L67" s="24">
        <v>448000</v>
      </c>
      <c r="M67" s="24">
        <v>472000</v>
      </c>
      <c r="N67" s="24">
        <v>224000</v>
      </c>
      <c r="O67" s="24">
        <v>524000</v>
      </c>
      <c r="P67" s="24">
        <v>252000</v>
      </c>
      <c r="Q67" s="24">
        <v>385000</v>
      </c>
      <c r="R67" s="24">
        <v>502000</v>
      </c>
      <c r="S67" s="24">
        <v>249000</v>
      </c>
      <c r="T67" s="24">
        <v>280000</v>
      </c>
      <c r="U67" s="24">
        <v>340000</v>
      </c>
      <c r="V67" s="24">
        <v>752000</v>
      </c>
      <c r="W67" s="24">
        <v>532000</v>
      </c>
      <c r="X67" s="24">
        <v>224000</v>
      </c>
      <c r="Y67" s="24">
        <v>425000</v>
      </c>
      <c r="Z67" s="24">
        <v>274000</v>
      </c>
      <c r="AA67" s="24">
        <v>413000</v>
      </c>
      <c r="AB67" s="24">
        <v>393000</v>
      </c>
      <c r="AC67" s="24">
        <v>252000</v>
      </c>
      <c r="AD67" s="24">
        <v>240000</v>
      </c>
      <c r="AE67" s="24">
        <v>190000</v>
      </c>
      <c r="AF67" s="24">
        <v>166000</v>
      </c>
      <c r="AG67" s="24">
        <v>224000</v>
      </c>
      <c r="AH67" s="24">
        <v>203000</v>
      </c>
      <c r="AI67" s="24">
        <v>189000</v>
      </c>
      <c r="AJ67" s="24">
        <v>196000</v>
      </c>
      <c r="AK67" s="24">
        <v>280000</v>
      </c>
      <c r="AL67" s="24">
        <v>249000</v>
      </c>
      <c r="AM67" s="24">
        <v>156000</v>
      </c>
      <c r="AN67" s="24">
        <v>199000</v>
      </c>
      <c r="AO67" s="24">
        <v>194000</v>
      </c>
      <c r="AP67" s="24">
        <v>250000</v>
      </c>
      <c r="AQ67" s="24">
        <v>255000</v>
      </c>
      <c r="AR67" s="24">
        <v>222000</v>
      </c>
      <c r="AS67" s="24">
        <v>248000</v>
      </c>
      <c r="AT67" s="24">
        <v>423000</v>
      </c>
      <c r="AU67" s="24">
        <v>179000</v>
      </c>
      <c r="AV67" s="24">
        <v>118000</v>
      </c>
      <c r="AW67" s="24">
        <v>181000</v>
      </c>
      <c r="AX67" s="24">
        <v>249000</v>
      </c>
      <c r="AY67" s="24">
        <v>199000</v>
      </c>
      <c r="AZ67" s="24">
        <v>212000</v>
      </c>
      <c r="BA67" s="24">
        <v>204000</v>
      </c>
      <c r="BB67" s="24">
        <v>176000</v>
      </c>
      <c r="BC67" s="24">
        <v>180000</v>
      </c>
      <c r="BD67" s="24">
        <v>162000</v>
      </c>
      <c r="BE67" s="24">
        <v>520000</v>
      </c>
      <c r="BF67" s="24">
        <v>224000</v>
      </c>
      <c r="BG67" s="24">
        <v>128000</v>
      </c>
      <c r="BH67" s="24">
        <v>162000</v>
      </c>
      <c r="BI67" s="24">
        <v>131000</v>
      </c>
      <c r="BJ67" s="24">
        <v>182000</v>
      </c>
      <c r="BK67" s="24">
        <v>193000</v>
      </c>
      <c r="BL67" s="24">
        <v>408000</v>
      </c>
      <c r="BM67" s="24">
        <v>152000</v>
      </c>
      <c r="BN67" s="24">
        <v>213000</v>
      </c>
      <c r="BO67" s="24">
        <v>222000</v>
      </c>
      <c r="BP67" s="24">
        <v>196000</v>
      </c>
      <c r="BQ67" s="24">
        <v>240000</v>
      </c>
      <c r="BR67" s="24">
        <v>199000</v>
      </c>
      <c r="BS67" s="24">
        <v>187000</v>
      </c>
      <c r="BT67" s="24">
        <v>169000</v>
      </c>
      <c r="BU67" s="24">
        <v>216000</v>
      </c>
      <c r="BV67" s="24">
        <v>206000</v>
      </c>
      <c r="BW67" s="24">
        <v>224000</v>
      </c>
      <c r="BX67" s="24">
        <v>196000</v>
      </c>
      <c r="BY67" s="24">
        <v>218000</v>
      </c>
      <c r="BZ67" s="24">
        <v>224000</v>
      </c>
      <c r="CA67" s="24">
        <v>226000</v>
      </c>
      <c r="CB67" s="24">
        <v>168000</v>
      </c>
      <c r="CC67" s="24">
        <v>214000</v>
      </c>
      <c r="CD67" s="24">
        <v>171000</v>
      </c>
      <c r="CE67" s="24">
        <v>221000</v>
      </c>
      <c r="CF67" s="24">
        <v>252000</v>
      </c>
      <c r="CG67" s="24">
        <v>182000</v>
      </c>
      <c r="CH67" s="24">
        <v>218000</v>
      </c>
      <c r="CI67" s="24">
        <v>224000</v>
      </c>
      <c r="CJ67" s="24">
        <v>250000</v>
      </c>
      <c r="CK67" s="24">
        <v>252000</v>
      </c>
      <c r="CL67" s="24">
        <v>199000</v>
      </c>
      <c r="CM67" s="24">
        <v>150000</v>
      </c>
      <c r="CN67" s="24">
        <v>168000</v>
      </c>
      <c r="CO67" s="24">
        <v>222000</v>
      </c>
      <c r="CP67" s="24">
        <v>200000</v>
      </c>
      <c r="CQ67" s="24">
        <v>222000</v>
      </c>
      <c r="CR67" s="24">
        <v>220000</v>
      </c>
      <c r="CS67" s="24">
        <v>222000</v>
      </c>
      <c r="CT67" s="24">
        <v>168000</v>
      </c>
      <c r="CU67" s="24">
        <v>172000</v>
      </c>
      <c r="CV67" s="24">
        <v>206000</v>
      </c>
      <c r="CW67" s="24">
        <v>171000</v>
      </c>
      <c r="CX67" s="24">
        <v>224000</v>
      </c>
      <c r="CY67" s="24">
        <v>196000</v>
      </c>
      <c r="CZ67" s="24">
        <v>474000</v>
      </c>
      <c r="DA67" s="24">
        <v>210000</v>
      </c>
    </row>
    <row r="68" spans="1:105" s="25" customFormat="1">
      <c r="A68" s="306"/>
      <c r="B68" s="34" t="s">
        <v>176</v>
      </c>
      <c r="C68" s="22" t="s">
        <v>151</v>
      </c>
      <c r="D68" s="23">
        <f t="shared" si="2"/>
        <v>108000</v>
      </c>
      <c r="E68" s="24">
        <v>0</v>
      </c>
      <c r="F68" s="24">
        <v>0</v>
      </c>
      <c r="G68" s="24">
        <v>0</v>
      </c>
      <c r="H68" s="24">
        <v>15000</v>
      </c>
      <c r="I68" s="24">
        <v>0</v>
      </c>
      <c r="J68" s="24">
        <v>0</v>
      </c>
      <c r="K68" s="24">
        <v>10000</v>
      </c>
      <c r="L68" s="24">
        <v>50000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3000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30000</v>
      </c>
    </row>
    <row r="69" spans="1:105" s="26" customFormat="1">
      <c r="A69" s="307"/>
      <c r="B69" s="35" t="s">
        <v>184</v>
      </c>
      <c r="C69" s="35"/>
      <c r="D69" s="36">
        <f t="shared" ref="D69:AI69" si="7">SUM(D49:D68)</f>
        <v>2752662000</v>
      </c>
      <c r="E69" s="36">
        <f t="shared" si="7"/>
        <v>35654000</v>
      </c>
      <c r="F69" s="36">
        <f t="shared" si="7"/>
        <v>163717000</v>
      </c>
      <c r="G69" s="36">
        <f t="shared" si="7"/>
        <v>64642000</v>
      </c>
      <c r="H69" s="36">
        <f t="shared" si="7"/>
        <v>47884000</v>
      </c>
      <c r="I69" s="36">
        <f t="shared" si="7"/>
        <v>91434000</v>
      </c>
      <c r="J69" s="36">
        <f t="shared" si="7"/>
        <v>19967000</v>
      </c>
      <c r="K69" s="36">
        <f t="shared" si="7"/>
        <v>19328000</v>
      </c>
      <c r="L69" s="36">
        <f t="shared" si="7"/>
        <v>44028000</v>
      </c>
      <c r="M69" s="36">
        <f t="shared" si="7"/>
        <v>55039000</v>
      </c>
      <c r="N69" s="36">
        <f t="shared" si="7"/>
        <v>20840000</v>
      </c>
      <c r="O69" s="36">
        <f t="shared" si="7"/>
        <v>65462000</v>
      </c>
      <c r="P69" s="36">
        <f t="shared" si="7"/>
        <v>20146000</v>
      </c>
      <c r="Q69" s="36">
        <f t="shared" si="7"/>
        <v>39641000</v>
      </c>
      <c r="R69" s="36">
        <f t="shared" si="7"/>
        <v>62410000</v>
      </c>
      <c r="S69" s="36">
        <f t="shared" si="7"/>
        <v>21186000</v>
      </c>
      <c r="T69" s="36">
        <f t="shared" si="7"/>
        <v>18921000</v>
      </c>
      <c r="U69" s="36">
        <f t="shared" si="7"/>
        <v>38359000</v>
      </c>
      <c r="V69" s="36">
        <f t="shared" si="7"/>
        <v>105229000</v>
      </c>
      <c r="W69" s="36">
        <f t="shared" si="7"/>
        <v>84467000</v>
      </c>
      <c r="X69" s="36">
        <f t="shared" si="7"/>
        <v>22362000</v>
      </c>
      <c r="Y69" s="36">
        <f t="shared" si="7"/>
        <v>40572000</v>
      </c>
      <c r="Z69" s="36">
        <f t="shared" si="7"/>
        <v>21055000</v>
      </c>
      <c r="AA69" s="36">
        <f t="shared" si="7"/>
        <v>40436000</v>
      </c>
      <c r="AB69" s="36">
        <f t="shared" si="7"/>
        <v>46612000</v>
      </c>
      <c r="AC69" s="36">
        <f t="shared" si="7"/>
        <v>19436000</v>
      </c>
      <c r="AD69" s="36">
        <f t="shared" si="7"/>
        <v>25247000</v>
      </c>
      <c r="AE69" s="36">
        <f t="shared" si="7"/>
        <v>18823000</v>
      </c>
      <c r="AF69" s="36">
        <f t="shared" si="7"/>
        <v>19527000</v>
      </c>
      <c r="AG69" s="36">
        <f t="shared" si="7"/>
        <v>21267000</v>
      </c>
      <c r="AH69" s="36">
        <f t="shared" si="7"/>
        <v>16037000</v>
      </c>
      <c r="AI69" s="36">
        <f t="shared" si="7"/>
        <v>18836000</v>
      </c>
      <c r="AJ69" s="36">
        <f t="shared" ref="AJ69:BO69" si="8">SUM(AJ49:AJ68)</f>
        <v>15486000</v>
      </c>
      <c r="AK69" s="36">
        <f t="shared" si="8"/>
        <v>32782000</v>
      </c>
      <c r="AL69" s="36">
        <f t="shared" si="8"/>
        <v>18422000</v>
      </c>
      <c r="AM69" s="36">
        <f t="shared" si="8"/>
        <v>15899000</v>
      </c>
      <c r="AN69" s="36">
        <f t="shared" si="8"/>
        <v>20048000</v>
      </c>
      <c r="AO69" s="36">
        <f t="shared" si="8"/>
        <v>17200000</v>
      </c>
      <c r="AP69" s="36">
        <f t="shared" si="8"/>
        <v>19637000</v>
      </c>
      <c r="AQ69" s="36">
        <f t="shared" si="8"/>
        <v>25472000</v>
      </c>
      <c r="AR69" s="36">
        <f t="shared" si="8"/>
        <v>20486000</v>
      </c>
      <c r="AS69" s="36">
        <f t="shared" si="8"/>
        <v>21964000</v>
      </c>
      <c r="AT69" s="36">
        <f t="shared" si="8"/>
        <v>38647000</v>
      </c>
      <c r="AU69" s="36">
        <f t="shared" si="8"/>
        <v>16517000</v>
      </c>
      <c r="AV69" s="36">
        <f t="shared" si="8"/>
        <v>12387000</v>
      </c>
      <c r="AW69" s="36">
        <f t="shared" si="8"/>
        <v>13042000</v>
      </c>
      <c r="AX69" s="36">
        <f t="shared" si="8"/>
        <v>17261000</v>
      </c>
      <c r="AY69" s="36">
        <f t="shared" si="8"/>
        <v>19267000</v>
      </c>
      <c r="AZ69" s="36">
        <f t="shared" si="8"/>
        <v>17131000</v>
      </c>
      <c r="BA69" s="36">
        <f t="shared" si="8"/>
        <v>18863000</v>
      </c>
      <c r="BB69" s="36">
        <f t="shared" si="8"/>
        <v>13080000</v>
      </c>
      <c r="BC69" s="36">
        <f t="shared" si="8"/>
        <v>14969000</v>
      </c>
      <c r="BD69" s="36">
        <f t="shared" si="8"/>
        <v>15196000</v>
      </c>
      <c r="BE69" s="36">
        <f t="shared" si="8"/>
        <v>59179000</v>
      </c>
      <c r="BF69" s="36">
        <f t="shared" si="8"/>
        <v>19245000</v>
      </c>
      <c r="BG69" s="36">
        <f t="shared" si="8"/>
        <v>17125000</v>
      </c>
      <c r="BH69" s="36">
        <f t="shared" si="8"/>
        <v>13644000</v>
      </c>
      <c r="BI69" s="36">
        <f t="shared" si="8"/>
        <v>14754000</v>
      </c>
      <c r="BJ69" s="36">
        <f t="shared" si="8"/>
        <v>15537000</v>
      </c>
      <c r="BK69" s="36">
        <f t="shared" si="8"/>
        <v>13205000</v>
      </c>
      <c r="BL69" s="36">
        <f t="shared" si="8"/>
        <v>41942000</v>
      </c>
      <c r="BM69" s="36">
        <f t="shared" si="8"/>
        <v>14073000</v>
      </c>
      <c r="BN69" s="36">
        <f t="shared" si="8"/>
        <v>17388000</v>
      </c>
      <c r="BO69" s="36">
        <f t="shared" si="8"/>
        <v>19459000</v>
      </c>
      <c r="BP69" s="36">
        <f t="shared" ref="BP69:CU69" si="9">SUM(BP49:BP68)</f>
        <v>17166000</v>
      </c>
      <c r="BQ69" s="36">
        <f t="shared" si="9"/>
        <v>22032000</v>
      </c>
      <c r="BR69" s="36">
        <f t="shared" si="9"/>
        <v>14240000</v>
      </c>
      <c r="BS69" s="36">
        <f t="shared" si="9"/>
        <v>14546000</v>
      </c>
      <c r="BT69" s="36">
        <f t="shared" si="9"/>
        <v>16760000</v>
      </c>
      <c r="BU69" s="36">
        <f t="shared" si="9"/>
        <v>16227000</v>
      </c>
      <c r="BV69" s="36">
        <f t="shared" si="9"/>
        <v>16974000</v>
      </c>
      <c r="BW69" s="36">
        <f t="shared" si="9"/>
        <v>15910000</v>
      </c>
      <c r="BX69" s="36">
        <f t="shared" si="9"/>
        <v>15059000</v>
      </c>
      <c r="BY69" s="36">
        <f t="shared" si="9"/>
        <v>23807000</v>
      </c>
      <c r="BZ69" s="36">
        <f t="shared" si="9"/>
        <v>21536000</v>
      </c>
      <c r="CA69" s="36">
        <f t="shared" si="9"/>
        <v>21561000</v>
      </c>
      <c r="CB69" s="36">
        <f t="shared" si="9"/>
        <v>17359000</v>
      </c>
      <c r="CC69" s="36">
        <f t="shared" si="9"/>
        <v>21187000</v>
      </c>
      <c r="CD69" s="36">
        <f t="shared" si="9"/>
        <v>21505000</v>
      </c>
      <c r="CE69" s="36">
        <f t="shared" si="9"/>
        <v>22921000</v>
      </c>
      <c r="CF69" s="36">
        <f t="shared" si="9"/>
        <v>22554000</v>
      </c>
      <c r="CG69" s="36">
        <f t="shared" si="9"/>
        <v>19954000</v>
      </c>
      <c r="CH69" s="36">
        <f t="shared" si="9"/>
        <v>20566000</v>
      </c>
      <c r="CI69" s="36">
        <f t="shared" si="9"/>
        <v>19836000</v>
      </c>
      <c r="CJ69" s="36">
        <f t="shared" si="9"/>
        <v>24393000</v>
      </c>
      <c r="CK69" s="36">
        <f t="shared" si="9"/>
        <v>21320000</v>
      </c>
      <c r="CL69" s="36">
        <f t="shared" si="9"/>
        <v>23371000</v>
      </c>
      <c r="CM69" s="36">
        <f t="shared" si="9"/>
        <v>17569000</v>
      </c>
      <c r="CN69" s="36">
        <f t="shared" si="9"/>
        <v>21055000</v>
      </c>
      <c r="CO69" s="36">
        <f t="shared" si="9"/>
        <v>23077000</v>
      </c>
      <c r="CP69" s="36">
        <f t="shared" si="9"/>
        <v>21875000</v>
      </c>
      <c r="CQ69" s="36">
        <f t="shared" si="9"/>
        <v>17700000</v>
      </c>
      <c r="CR69" s="36">
        <f t="shared" si="9"/>
        <v>20728000</v>
      </c>
      <c r="CS69" s="36">
        <f t="shared" si="9"/>
        <v>18358000</v>
      </c>
      <c r="CT69" s="36">
        <f t="shared" si="9"/>
        <v>19633000</v>
      </c>
      <c r="CU69" s="36">
        <f t="shared" si="9"/>
        <v>19434000</v>
      </c>
      <c r="CV69" s="36">
        <f t="shared" ref="CV69:DA69" si="10">SUM(CV49:CV68)</f>
        <v>17705000</v>
      </c>
      <c r="CW69" s="36">
        <f t="shared" si="10"/>
        <v>14373000</v>
      </c>
      <c r="CX69" s="36">
        <f t="shared" si="10"/>
        <v>17083000</v>
      </c>
      <c r="CY69" s="36">
        <f t="shared" si="10"/>
        <v>14811000</v>
      </c>
      <c r="CZ69" s="36">
        <f t="shared" si="10"/>
        <v>63154000</v>
      </c>
      <c r="DA69" s="36">
        <f t="shared" si="10"/>
        <v>17452000</v>
      </c>
    </row>
    <row r="70" spans="1:105" s="21" customFormat="1" ht="16.5" customHeight="1">
      <c r="A70" s="308" t="s">
        <v>177</v>
      </c>
      <c r="B70" s="27" t="s">
        <v>178</v>
      </c>
      <c r="C70" s="18">
        <v>161</v>
      </c>
      <c r="D70" s="19">
        <f t="shared" si="2"/>
        <v>1721000</v>
      </c>
      <c r="E70" s="20">
        <v>0</v>
      </c>
      <c r="F70" s="20">
        <v>270000</v>
      </c>
      <c r="G70" s="20">
        <v>0</v>
      </c>
      <c r="H70" s="20">
        <v>0</v>
      </c>
      <c r="I70" s="20">
        <v>0</v>
      </c>
      <c r="J70" s="20">
        <v>32000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34000</v>
      </c>
      <c r="W70" s="20">
        <v>69000</v>
      </c>
      <c r="X70" s="20">
        <v>34000</v>
      </c>
      <c r="Y70" s="20">
        <v>63000</v>
      </c>
      <c r="Z70" s="20">
        <v>0</v>
      </c>
      <c r="AA70" s="20">
        <v>96000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20000</v>
      </c>
      <c r="AL70" s="20">
        <v>0</v>
      </c>
      <c r="AM70" s="20">
        <v>0</v>
      </c>
      <c r="AN70" s="20">
        <v>0</v>
      </c>
      <c r="AO70" s="20">
        <v>20000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20000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 s="20">
        <v>0</v>
      </c>
      <c r="BK70" s="20">
        <v>0</v>
      </c>
      <c r="BL70" s="20">
        <v>0</v>
      </c>
      <c r="BM70" s="20">
        <v>999000</v>
      </c>
      <c r="BN70" s="20">
        <v>0</v>
      </c>
      <c r="BO70" s="20">
        <v>0</v>
      </c>
      <c r="BP70" s="20">
        <v>0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BZ70" s="20">
        <v>0</v>
      </c>
      <c r="CA70" s="20">
        <v>0</v>
      </c>
      <c r="CB70" s="20">
        <v>0</v>
      </c>
      <c r="CC70" s="20">
        <v>0</v>
      </c>
      <c r="CD70" s="20">
        <v>0</v>
      </c>
      <c r="CE70" s="20">
        <v>0</v>
      </c>
      <c r="CF70" s="20">
        <v>0</v>
      </c>
      <c r="CG70" s="20">
        <v>0</v>
      </c>
      <c r="CH70" s="20">
        <v>0</v>
      </c>
      <c r="CI70" s="20">
        <v>0</v>
      </c>
      <c r="CJ70" s="20">
        <v>0</v>
      </c>
      <c r="CK70" s="20">
        <v>0</v>
      </c>
      <c r="CL70" s="20">
        <v>0</v>
      </c>
      <c r="CM70" s="20">
        <v>0</v>
      </c>
      <c r="CN70" s="20">
        <v>0</v>
      </c>
      <c r="CO70" s="20">
        <v>0</v>
      </c>
      <c r="CP70" s="20">
        <v>0</v>
      </c>
      <c r="CQ70" s="20">
        <v>0</v>
      </c>
      <c r="CR70" s="20">
        <v>0</v>
      </c>
      <c r="CS70" s="20">
        <v>0</v>
      </c>
      <c r="CT70" s="20">
        <v>0</v>
      </c>
      <c r="CU70" s="20">
        <v>0</v>
      </c>
      <c r="CV70" s="20">
        <v>0</v>
      </c>
      <c r="CW70" s="20">
        <v>0</v>
      </c>
      <c r="CX70" s="20">
        <v>64000</v>
      </c>
      <c r="CY70" s="20">
        <v>0</v>
      </c>
      <c r="CZ70" s="20">
        <v>0</v>
      </c>
      <c r="DA70" s="20">
        <v>0</v>
      </c>
    </row>
    <row r="71" spans="1:105" s="21" customFormat="1">
      <c r="A71" s="308"/>
      <c r="B71" s="27" t="s">
        <v>179</v>
      </c>
      <c r="C71" s="18">
        <v>161</v>
      </c>
      <c r="D71" s="19">
        <f t="shared" si="2"/>
        <v>488306000</v>
      </c>
      <c r="E71" s="20">
        <v>13332000</v>
      </c>
      <c r="F71" s="20">
        <v>39103000</v>
      </c>
      <c r="G71" s="20">
        <v>20288000</v>
      </c>
      <c r="H71" s="20">
        <v>9933000</v>
      </c>
      <c r="I71" s="20">
        <v>29865000</v>
      </c>
      <c r="J71" s="20">
        <v>5343000</v>
      </c>
      <c r="K71" s="20">
        <v>10673000</v>
      </c>
      <c r="L71" s="20">
        <v>7114000</v>
      </c>
      <c r="M71" s="20">
        <v>12377000</v>
      </c>
      <c r="N71" s="20">
        <v>4546000</v>
      </c>
      <c r="O71" s="20">
        <v>17718000</v>
      </c>
      <c r="P71" s="20">
        <v>5581000</v>
      </c>
      <c r="Q71" s="20">
        <v>3271000</v>
      </c>
      <c r="R71" s="20">
        <v>5202000</v>
      </c>
      <c r="S71" s="20">
        <v>3893000</v>
      </c>
      <c r="T71" s="20">
        <v>4602000</v>
      </c>
      <c r="U71" s="20">
        <v>13003000</v>
      </c>
      <c r="V71" s="20">
        <v>29058000</v>
      </c>
      <c r="W71" s="20">
        <v>12074000</v>
      </c>
      <c r="X71" s="20">
        <v>5188000</v>
      </c>
      <c r="Y71" s="20">
        <v>9722000</v>
      </c>
      <c r="Z71" s="20">
        <v>5676000</v>
      </c>
      <c r="AA71" s="20">
        <v>11733000</v>
      </c>
      <c r="AB71" s="20">
        <v>13451000</v>
      </c>
      <c r="AC71" s="20">
        <v>2890000</v>
      </c>
      <c r="AD71" s="20">
        <v>3837000</v>
      </c>
      <c r="AE71" s="20">
        <v>871000</v>
      </c>
      <c r="AF71" s="20">
        <v>2810000</v>
      </c>
      <c r="AG71" s="20">
        <v>3664000</v>
      </c>
      <c r="AH71" s="20">
        <v>2377000</v>
      </c>
      <c r="AI71" s="20">
        <v>1813000</v>
      </c>
      <c r="AJ71" s="20">
        <v>2378000</v>
      </c>
      <c r="AK71" s="20">
        <v>10257000</v>
      </c>
      <c r="AL71" s="20">
        <v>4302000</v>
      </c>
      <c r="AM71" s="20">
        <v>2485000</v>
      </c>
      <c r="AN71" s="20">
        <v>3315000</v>
      </c>
      <c r="AO71" s="20">
        <v>1232000</v>
      </c>
      <c r="AP71" s="20">
        <v>5755000</v>
      </c>
      <c r="AQ71" s="20">
        <v>6733000</v>
      </c>
      <c r="AR71" s="20">
        <v>3693000</v>
      </c>
      <c r="AS71" s="20">
        <v>1791000</v>
      </c>
      <c r="AT71" s="20">
        <v>6830000</v>
      </c>
      <c r="AU71" s="20">
        <v>2688000</v>
      </c>
      <c r="AV71" s="20">
        <v>460000</v>
      </c>
      <c r="AW71" s="20">
        <v>512000</v>
      </c>
      <c r="AX71" s="20">
        <v>2862000</v>
      </c>
      <c r="AY71" s="20">
        <v>1372000</v>
      </c>
      <c r="AZ71" s="20">
        <v>285000</v>
      </c>
      <c r="BA71" s="20">
        <v>1251000</v>
      </c>
      <c r="BB71" s="20">
        <v>727000</v>
      </c>
      <c r="BC71" s="20">
        <v>468000</v>
      </c>
      <c r="BD71" s="20">
        <v>1698000</v>
      </c>
      <c r="BE71" s="20">
        <v>10198000</v>
      </c>
      <c r="BF71" s="20">
        <v>1502000</v>
      </c>
      <c r="BG71" s="20">
        <v>2999000</v>
      </c>
      <c r="BH71" s="20">
        <v>1176000</v>
      </c>
      <c r="BI71" s="20">
        <v>1886000</v>
      </c>
      <c r="BJ71" s="20">
        <v>521000</v>
      </c>
      <c r="BK71" s="20">
        <v>1076000</v>
      </c>
      <c r="BL71" s="20">
        <v>5490000</v>
      </c>
      <c r="BM71" s="20">
        <v>1021000</v>
      </c>
      <c r="BN71" s="20">
        <v>806000</v>
      </c>
      <c r="BO71" s="20">
        <v>134000</v>
      </c>
      <c r="BP71" s="20">
        <v>0</v>
      </c>
      <c r="BQ71" s="20">
        <v>1661000</v>
      </c>
      <c r="BR71" s="20">
        <v>1853000</v>
      </c>
      <c r="BS71" s="20">
        <v>1311000</v>
      </c>
      <c r="BT71" s="20">
        <v>1650000</v>
      </c>
      <c r="BU71" s="20">
        <v>539000</v>
      </c>
      <c r="BV71" s="20">
        <v>1306000</v>
      </c>
      <c r="BW71" s="20">
        <v>477000</v>
      </c>
      <c r="BX71" s="20">
        <v>1158000</v>
      </c>
      <c r="BY71" s="20">
        <v>3790000</v>
      </c>
      <c r="BZ71" s="20">
        <v>3477000</v>
      </c>
      <c r="CA71" s="20">
        <v>1737000</v>
      </c>
      <c r="CB71" s="20">
        <v>2773000</v>
      </c>
      <c r="CC71" s="20">
        <v>3538000</v>
      </c>
      <c r="CD71" s="20">
        <v>6934000</v>
      </c>
      <c r="CE71" s="20">
        <v>1006000</v>
      </c>
      <c r="CF71" s="20">
        <v>3674000</v>
      </c>
      <c r="CG71" s="20">
        <v>3894000</v>
      </c>
      <c r="CH71" s="20">
        <v>3042000</v>
      </c>
      <c r="CI71" s="20">
        <v>5492000</v>
      </c>
      <c r="CJ71" s="20">
        <v>2374000</v>
      </c>
      <c r="CK71" s="20">
        <v>2836000</v>
      </c>
      <c r="CL71" s="20">
        <v>2166000</v>
      </c>
      <c r="CM71" s="20">
        <v>2073000</v>
      </c>
      <c r="CN71" s="20">
        <v>4062000</v>
      </c>
      <c r="CO71" s="20">
        <v>3229000</v>
      </c>
      <c r="CP71" s="20">
        <v>2306000</v>
      </c>
      <c r="CQ71" s="20">
        <v>791000</v>
      </c>
      <c r="CR71" s="20">
        <v>2971000</v>
      </c>
      <c r="CS71" s="20">
        <v>2978000</v>
      </c>
      <c r="CT71" s="20">
        <v>3051000</v>
      </c>
      <c r="CU71" s="20">
        <v>2760000</v>
      </c>
      <c r="CV71" s="20">
        <v>993000</v>
      </c>
      <c r="CW71" s="20">
        <v>913000</v>
      </c>
      <c r="CX71" s="20">
        <v>1901000</v>
      </c>
      <c r="CY71" s="20">
        <v>505000</v>
      </c>
      <c r="CZ71" s="20">
        <v>4006000</v>
      </c>
      <c r="DA71" s="20">
        <v>168000</v>
      </c>
    </row>
    <row r="72" spans="1:105" s="21" customFormat="1" ht="33">
      <c r="A72" s="308"/>
      <c r="B72" s="27" t="s">
        <v>180</v>
      </c>
      <c r="C72" s="18">
        <v>162</v>
      </c>
      <c r="D72" s="19">
        <f t="shared" si="2"/>
        <v>597000</v>
      </c>
      <c r="E72" s="20">
        <v>0</v>
      </c>
      <c r="F72" s="20">
        <v>0</v>
      </c>
      <c r="G72" s="20">
        <v>232000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0</v>
      </c>
      <c r="BJ72" s="20">
        <v>0</v>
      </c>
      <c r="BK72" s="20">
        <v>0</v>
      </c>
      <c r="BL72" s="20">
        <v>0</v>
      </c>
      <c r="BM72" s="20">
        <v>0</v>
      </c>
      <c r="BN72" s="20">
        <v>0</v>
      </c>
      <c r="BO72" s="20">
        <v>0</v>
      </c>
      <c r="BP72" s="20">
        <v>0</v>
      </c>
      <c r="BQ72" s="20">
        <v>0</v>
      </c>
      <c r="BR72" s="20">
        <v>0</v>
      </c>
      <c r="BS72" s="20">
        <v>0</v>
      </c>
      <c r="BT72" s="20">
        <v>0</v>
      </c>
      <c r="BU72" s="20">
        <v>233000</v>
      </c>
      <c r="BV72" s="20">
        <v>0</v>
      </c>
      <c r="BW72" s="20">
        <v>0</v>
      </c>
      <c r="BX72" s="20">
        <v>0</v>
      </c>
      <c r="BY72" s="20">
        <v>0</v>
      </c>
      <c r="BZ72" s="20">
        <v>0</v>
      </c>
      <c r="CA72" s="20">
        <v>0</v>
      </c>
      <c r="CB72" s="20">
        <v>0</v>
      </c>
      <c r="CC72" s="20">
        <v>0</v>
      </c>
      <c r="CD72" s="20">
        <v>0</v>
      </c>
      <c r="CE72" s="20">
        <v>0</v>
      </c>
      <c r="CF72" s="20">
        <v>132000</v>
      </c>
      <c r="CG72" s="20">
        <v>0</v>
      </c>
      <c r="CH72" s="20">
        <v>0</v>
      </c>
      <c r="CI72" s="20">
        <v>0</v>
      </c>
      <c r="CJ72" s="20">
        <v>0</v>
      </c>
      <c r="CK72" s="20">
        <v>0</v>
      </c>
      <c r="CL72" s="20">
        <v>0</v>
      </c>
      <c r="CM72" s="20">
        <v>0</v>
      </c>
      <c r="CN72" s="20">
        <v>0</v>
      </c>
      <c r="CO72" s="20">
        <v>0</v>
      </c>
      <c r="CP72" s="20">
        <v>0</v>
      </c>
      <c r="CQ72" s="20">
        <v>0</v>
      </c>
      <c r="CR72" s="20">
        <v>0</v>
      </c>
      <c r="CS72" s="20">
        <v>0</v>
      </c>
      <c r="CT72" s="20">
        <v>0</v>
      </c>
      <c r="CU72" s="20">
        <v>0</v>
      </c>
      <c r="CV72" s="20">
        <v>0</v>
      </c>
      <c r="CW72" s="20">
        <v>0</v>
      </c>
      <c r="CX72" s="20">
        <v>0</v>
      </c>
      <c r="CY72" s="20">
        <v>0</v>
      </c>
      <c r="CZ72" s="20">
        <v>0</v>
      </c>
      <c r="DA72" s="20">
        <v>0</v>
      </c>
    </row>
    <row r="73" spans="1:105" s="21" customFormat="1">
      <c r="A73" s="308"/>
      <c r="B73" s="27" t="s">
        <v>181</v>
      </c>
      <c r="C73" s="18">
        <v>163</v>
      </c>
      <c r="D73" s="19">
        <f t="shared" si="2"/>
        <v>4662000</v>
      </c>
      <c r="E73" s="20">
        <v>0</v>
      </c>
      <c r="F73" s="20">
        <v>283000</v>
      </c>
      <c r="G73" s="20">
        <v>0</v>
      </c>
      <c r="H73" s="20">
        <v>0</v>
      </c>
      <c r="I73" s="20">
        <v>0</v>
      </c>
      <c r="J73" s="20">
        <v>134000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212000</v>
      </c>
      <c r="T73" s="20">
        <v>505000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105000</v>
      </c>
      <c r="AB73" s="20">
        <v>0</v>
      </c>
      <c r="AC73" s="20">
        <v>0</v>
      </c>
      <c r="AD73" s="20">
        <v>0</v>
      </c>
      <c r="AE73" s="20">
        <v>0</v>
      </c>
      <c r="AF73" s="20">
        <v>750000</v>
      </c>
      <c r="AG73" s="20">
        <v>0</v>
      </c>
      <c r="AH73" s="20">
        <v>0</v>
      </c>
      <c r="AI73" s="20">
        <v>0</v>
      </c>
      <c r="AJ73" s="20">
        <v>0</v>
      </c>
      <c r="AK73" s="20">
        <v>90000</v>
      </c>
      <c r="AL73" s="20">
        <v>0</v>
      </c>
      <c r="AM73" s="20">
        <v>0</v>
      </c>
      <c r="AN73" s="20">
        <v>0</v>
      </c>
      <c r="AO73" s="20">
        <v>84000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113000</v>
      </c>
      <c r="AW73" s="20">
        <v>0</v>
      </c>
      <c r="AX73" s="20">
        <v>0</v>
      </c>
      <c r="AY73" s="20">
        <v>0</v>
      </c>
      <c r="AZ73" s="20">
        <v>250000</v>
      </c>
      <c r="BA73" s="20">
        <v>186000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456000</v>
      </c>
      <c r="BH73" s="20">
        <v>0</v>
      </c>
      <c r="BI73" s="20">
        <v>0</v>
      </c>
      <c r="BJ73" s="20">
        <v>101000</v>
      </c>
      <c r="BK73" s="20">
        <v>0</v>
      </c>
      <c r="BL73" s="20">
        <v>0</v>
      </c>
      <c r="BM73" s="20">
        <v>0</v>
      </c>
      <c r="BN73" s="20">
        <v>49000</v>
      </c>
      <c r="BO73" s="20">
        <v>339000</v>
      </c>
      <c r="BP73" s="20">
        <v>0</v>
      </c>
      <c r="BQ73" s="20">
        <v>276000</v>
      </c>
      <c r="BR73" s="20">
        <v>0</v>
      </c>
      <c r="BS73" s="20">
        <v>0</v>
      </c>
      <c r="BT73" s="20">
        <v>0</v>
      </c>
      <c r="BU73" s="20">
        <v>0</v>
      </c>
      <c r="BV73" s="20">
        <v>0</v>
      </c>
      <c r="BW73" s="20">
        <v>0</v>
      </c>
      <c r="BX73" s="20">
        <v>0</v>
      </c>
      <c r="BY73" s="20">
        <v>167000</v>
      </c>
      <c r="BZ73" s="20">
        <v>0</v>
      </c>
      <c r="CA73" s="20">
        <v>0</v>
      </c>
      <c r="CB73" s="20">
        <v>0</v>
      </c>
      <c r="CC73" s="20">
        <v>133000</v>
      </c>
      <c r="CD73" s="20">
        <v>0</v>
      </c>
      <c r="CE73" s="20">
        <v>0</v>
      </c>
      <c r="CF73" s="20">
        <v>0</v>
      </c>
      <c r="CG73" s="20">
        <v>0</v>
      </c>
      <c r="CH73" s="20">
        <v>0</v>
      </c>
      <c r="CI73" s="20">
        <v>0</v>
      </c>
      <c r="CJ73" s="20">
        <v>0</v>
      </c>
      <c r="CK73" s="20">
        <v>0</v>
      </c>
      <c r="CL73" s="20">
        <v>0</v>
      </c>
      <c r="CM73" s="20">
        <v>248000</v>
      </c>
      <c r="CN73" s="20">
        <v>0</v>
      </c>
      <c r="CO73" s="20">
        <v>0</v>
      </c>
      <c r="CP73" s="20">
        <v>0</v>
      </c>
      <c r="CQ73" s="20">
        <v>0</v>
      </c>
      <c r="CR73" s="20">
        <v>0</v>
      </c>
      <c r="CS73" s="20">
        <v>181000</v>
      </c>
      <c r="CT73" s="20">
        <v>0</v>
      </c>
      <c r="CU73" s="20">
        <v>0</v>
      </c>
      <c r="CV73" s="20">
        <v>0</v>
      </c>
      <c r="CW73" s="20">
        <v>0</v>
      </c>
      <c r="CX73" s="20">
        <v>0</v>
      </c>
      <c r="CY73" s="20">
        <v>0</v>
      </c>
      <c r="CZ73" s="20">
        <v>0</v>
      </c>
      <c r="DA73" s="20">
        <v>0</v>
      </c>
    </row>
    <row r="74" spans="1:105" s="21" customFormat="1">
      <c r="A74" s="308"/>
      <c r="B74" s="27" t="s">
        <v>182</v>
      </c>
      <c r="C74" s="18">
        <v>163</v>
      </c>
      <c r="D74" s="19">
        <f t="shared" si="2"/>
        <v>36283000</v>
      </c>
      <c r="E74" s="20">
        <v>814000</v>
      </c>
      <c r="F74" s="20">
        <v>2697000</v>
      </c>
      <c r="G74" s="20">
        <v>1865000</v>
      </c>
      <c r="H74" s="20">
        <v>200000</v>
      </c>
      <c r="I74" s="20">
        <v>509000</v>
      </c>
      <c r="J74" s="20">
        <v>442000</v>
      </c>
      <c r="K74" s="20">
        <v>575000</v>
      </c>
      <c r="L74" s="20">
        <v>246000</v>
      </c>
      <c r="M74" s="20">
        <v>809000</v>
      </c>
      <c r="N74" s="20">
        <v>0</v>
      </c>
      <c r="O74" s="20">
        <v>1044000</v>
      </c>
      <c r="P74" s="20">
        <v>0</v>
      </c>
      <c r="Q74" s="20">
        <v>0</v>
      </c>
      <c r="R74" s="20">
        <v>916000</v>
      </c>
      <c r="S74" s="20">
        <v>446000</v>
      </c>
      <c r="T74" s="20">
        <v>0</v>
      </c>
      <c r="U74" s="20">
        <v>1110000</v>
      </c>
      <c r="V74" s="20">
        <v>1005000</v>
      </c>
      <c r="W74" s="20">
        <v>828000</v>
      </c>
      <c r="X74" s="20">
        <v>0</v>
      </c>
      <c r="Y74" s="20">
        <v>632000</v>
      </c>
      <c r="Z74" s="20">
        <v>518000</v>
      </c>
      <c r="AA74" s="20">
        <v>231000</v>
      </c>
      <c r="AB74" s="20">
        <v>734000</v>
      </c>
      <c r="AC74" s="20">
        <v>398000</v>
      </c>
      <c r="AD74" s="20">
        <v>0</v>
      </c>
      <c r="AE74" s="20">
        <v>457000</v>
      </c>
      <c r="AF74" s="20">
        <v>0</v>
      </c>
      <c r="AG74" s="20">
        <v>471000</v>
      </c>
      <c r="AH74" s="20">
        <v>504000</v>
      </c>
      <c r="AI74" s="20">
        <v>232000</v>
      </c>
      <c r="AJ74" s="20">
        <v>545000</v>
      </c>
      <c r="AK74" s="20">
        <v>1062000</v>
      </c>
      <c r="AL74" s="20">
        <v>615000</v>
      </c>
      <c r="AM74" s="20">
        <v>131000</v>
      </c>
      <c r="AN74" s="20">
        <v>1087000</v>
      </c>
      <c r="AO74" s="20">
        <v>0</v>
      </c>
      <c r="AP74" s="20">
        <v>131000</v>
      </c>
      <c r="AQ74" s="20">
        <v>421000</v>
      </c>
      <c r="AR74" s="20">
        <v>968000</v>
      </c>
      <c r="AS74" s="20">
        <v>551000</v>
      </c>
      <c r="AT74" s="20">
        <v>625000</v>
      </c>
      <c r="AU74" s="20">
        <v>0</v>
      </c>
      <c r="AV74" s="20">
        <v>276000</v>
      </c>
      <c r="AW74" s="20">
        <v>0</v>
      </c>
      <c r="AX74" s="20">
        <v>0</v>
      </c>
      <c r="AY74" s="20">
        <v>722000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346000</v>
      </c>
      <c r="BF74" s="20">
        <v>589000</v>
      </c>
      <c r="BG74" s="20">
        <v>0</v>
      </c>
      <c r="BH74" s="20">
        <v>129000</v>
      </c>
      <c r="BI74" s="20">
        <v>0</v>
      </c>
      <c r="BJ74" s="20">
        <v>569000</v>
      </c>
      <c r="BK74" s="20">
        <v>0</v>
      </c>
      <c r="BL74" s="20">
        <v>0</v>
      </c>
      <c r="BM74" s="20">
        <v>0</v>
      </c>
      <c r="BN74" s="20">
        <v>276000</v>
      </c>
      <c r="BO74" s="20">
        <v>0</v>
      </c>
      <c r="BP74" s="20">
        <v>0</v>
      </c>
      <c r="BQ74" s="20">
        <v>0</v>
      </c>
      <c r="BR74" s="20">
        <v>0</v>
      </c>
      <c r="BS74" s="20">
        <v>0</v>
      </c>
      <c r="BT74" s="20">
        <v>0</v>
      </c>
      <c r="BU74" s="20">
        <v>0</v>
      </c>
      <c r="BV74" s="20">
        <v>439000</v>
      </c>
      <c r="BW74" s="20">
        <v>0</v>
      </c>
      <c r="BX74" s="20">
        <v>0</v>
      </c>
      <c r="BY74" s="20">
        <v>634000</v>
      </c>
      <c r="BZ74" s="20">
        <v>555000</v>
      </c>
      <c r="CA74" s="20">
        <v>426000</v>
      </c>
      <c r="CB74" s="20">
        <v>241000</v>
      </c>
      <c r="CC74" s="20">
        <v>0</v>
      </c>
      <c r="CD74" s="20">
        <v>116000</v>
      </c>
      <c r="CE74" s="20">
        <v>190000</v>
      </c>
      <c r="CF74" s="20">
        <v>865000</v>
      </c>
      <c r="CG74" s="20">
        <v>925000</v>
      </c>
      <c r="CH74" s="20">
        <v>0</v>
      </c>
      <c r="CI74" s="20">
        <v>0</v>
      </c>
      <c r="CJ74" s="20">
        <v>0</v>
      </c>
      <c r="CK74" s="20">
        <v>0</v>
      </c>
      <c r="CL74" s="20">
        <v>273000</v>
      </c>
      <c r="CM74" s="20">
        <v>0</v>
      </c>
      <c r="CN74" s="20">
        <v>123000</v>
      </c>
      <c r="CO74" s="20">
        <v>511000</v>
      </c>
      <c r="CP74" s="20">
        <v>1474000</v>
      </c>
      <c r="CQ74" s="20">
        <v>0</v>
      </c>
      <c r="CR74" s="20">
        <v>1079000</v>
      </c>
      <c r="CS74" s="20">
        <v>217000</v>
      </c>
      <c r="CT74" s="20">
        <v>659000</v>
      </c>
      <c r="CU74" s="20">
        <v>241000</v>
      </c>
      <c r="CV74" s="20">
        <v>466000</v>
      </c>
      <c r="CW74" s="20">
        <v>0</v>
      </c>
      <c r="CX74" s="20">
        <v>123000</v>
      </c>
      <c r="CY74" s="20">
        <v>0</v>
      </c>
      <c r="CZ74" s="20">
        <v>0</v>
      </c>
      <c r="DA74" s="20">
        <v>0</v>
      </c>
    </row>
    <row r="75" spans="1:105" s="21" customFormat="1">
      <c r="A75" s="308"/>
      <c r="B75" s="27" t="s">
        <v>184</v>
      </c>
      <c r="C75" s="18"/>
      <c r="D75" s="20">
        <f>SUM(D70:D74)</f>
        <v>531569000</v>
      </c>
      <c r="E75" s="20">
        <f t="shared" ref="E75:BP75" si="11">SUM(E70:E74)</f>
        <v>14146000</v>
      </c>
      <c r="F75" s="20">
        <f t="shared" si="11"/>
        <v>42353000</v>
      </c>
      <c r="G75" s="20">
        <f t="shared" si="11"/>
        <v>22385000</v>
      </c>
      <c r="H75" s="20">
        <f t="shared" si="11"/>
        <v>10133000</v>
      </c>
      <c r="I75" s="20">
        <f t="shared" si="11"/>
        <v>30374000</v>
      </c>
      <c r="J75" s="20">
        <f t="shared" si="11"/>
        <v>5951000</v>
      </c>
      <c r="K75" s="20">
        <f t="shared" si="11"/>
        <v>11248000</v>
      </c>
      <c r="L75" s="20">
        <f t="shared" si="11"/>
        <v>7360000</v>
      </c>
      <c r="M75" s="20">
        <f t="shared" si="11"/>
        <v>13186000</v>
      </c>
      <c r="N75" s="20">
        <f t="shared" si="11"/>
        <v>4546000</v>
      </c>
      <c r="O75" s="20">
        <f t="shared" si="11"/>
        <v>18762000</v>
      </c>
      <c r="P75" s="20">
        <f t="shared" si="11"/>
        <v>5581000</v>
      </c>
      <c r="Q75" s="20">
        <f t="shared" si="11"/>
        <v>3271000</v>
      </c>
      <c r="R75" s="20">
        <f t="shared" si="11"/>
        <v>6118000</v>
      </c>
      <c r="S75" s="20">
        <f t="shared" si="11"/>
        <v>4551000</v>
      </c>
      <c r="T75" s="20">
        <f t="shared" si="11"/>
        <v>5107000</v>
      </c>
      <c r="U75" s="20">
        <f t="shared" si="11"/>
        <v>14113000</v>
      </c>
      <c r="V75" s="20">
        <f t="shared" si="11"/>
        <v>30097000</v>
      </c>
      <c r="W75" s="20">
        <f t="shared" si="11"/>
        <v>12971000</v>
      </c>
      <c r="X75" s="20">
        <f t="shared" si="11"/>
        <v>5222000</v>
      </c>
      <c r="Y75" s="20">
        <f t="shared" si="11"/>
        <v>10417000</v>
      </c>
      <c r="Z75" s="20">
        <f t="shared" si="11"/>
        <v>6194000</v>
      </c>
      <c r="AA75" s="20">
        <f t="shared" si="11"/>
        <v>12165000</v>
      </c>
      <c r="AB75" s="20">
        <f t="shared" si="11"/>
        <v>14185000</v>
      </c>
      <c r="AC75" s="20">
        <f t="shared" si="11"/>
        <v>3288000</v>
      </c>
      <c r="AD75" s="20">
        <f t="shared" si="11"/>
        <v>3837000</v>
      </c>
      <c r="AE75" s="20">
        <f t="shared" si="11"/>
        <v>1328000</v>
      </c>
      <c r="AF75" s="20">
        <f t="shared" si="11"/>
        <v>3560000</v>
      </c>
      <c r="AG75" s="20">
        <f t="shared" si="11"/>
        <v>4135000</v>
      </c>
      <c r="AH75" s="20">
        <f t="shared" si="11"/>
        <v>2881000</v>
      </c>
      <c r="AI75" s="20">
        <f t="shared" si="11"/>
        <v>2045000</v>
      </c>
      <c r="AJ75" s="20">
        <f t="shared" si="11"/>
        <v>2923000</v>
      </c>
      <c r="AK75" s="20">
        <f t="shared" si="11"/>
        <v>11429000</v>
      </c>
      <c r="AL75" s="20">
        <f t="shared" si="11"/>
        <v>4917000</v>
      </c>
      <c r="AM75" s="20">
        <f t="shared" si="11"/>
        <v>2616000</v>
      </c>
      <c r="AN75" s="20">
        <f t="shared" si="11"/>
        <v>4402000</v>
      </c>
      <c r="AO75" s="20">
        <f t="shared" si="11"/>
        <v>1336000</v>
      </c>
      <c r="AP75" s="20">
        <f t="shared" si="11"/>
        <v>5886000</v>
      </c>
      <c r="AQ75" s="20">
        <f t="shared" si="11"/>
        <v>7154000</v>
      </c>
      <c r="AR75" s="20">
        <f t="shared" si="11"/>
        <v>4661000</v>
      </c>
      <c r="AS75" s="20">
        <f t="shared" si="11"/>
        <v>2342000</v>
      </c>
      <c r="AT75" s="20">
        <f t="shared" si="11"/>
        <v>7455000</v>
      </c>
      <c r="AU75" s="20">
        <f t="shared" si="11"/>
        <v>2688000</v>
      </c>
      <c r="AV75" s="20">
        <f t="shared" si="11"/>
        <v>849000</v>
      </c>
      <c r="AW75" s="20">
        <f t="shared" si="11"/>
        <v>512000</v>
      </c>
      <c r="AX75" s="20">
        <f t="shared" si="11"/>
        <v>2862000</v>
      </c>
      <c r="AY75" s="20">
        <f t="shared" si="11"/>
        <v>2094000</v>
      </c>
      <c r="AZ75" s="20">
        <f t="shared" si="11"/>
        <v>555000</v>
      </c>
      <c r="BA75" s="20">
        <f t="shared" si="11"/>
        <v>1437000</v>
      </c>
      <c r="BB75" s="20">
        <f t="shared" si="11"/>
        <v>727000</v>
      </c>
      <c r="BC75" s="20">
        <f t="shared" si="11"/>
        <v>468000</v>
      </c>
      <c r="BD75" s="20">
        <f t="shared" si="11"/>
        <v>1698000</v>
      </c>
      <c r="BE75" s="20">
        <f t="shared" si="11"/>
        <v>10544000</v>
      </c>
      <c r="BF75" s="20">
        <f t="shared" si="11"/>
        <v>2091000</v>
      </c>
      <c r="BG75" s="20">
        <f t="shared" si="11"/>
        <v>3455000</v>
      </c>
      <c r="BH75" s="20">
        <f t="shared" si="11"/>
        <v>1305000</v>
      </c>
      <c r="BI75" s="20">
        <f t="shared" si="11"/>
        <v>1886000</v>
      </c>
      <c r="BJ75" s="20">
        <f t="shared" si="11"/>
        <v>1191000</v>
      </c>
      <c r="BK75" s="20">
        <f t="shared" si="11"/>
        <v>1076000</v>
      </c>
      <c r="BL75" s="20">
        <f t="shared" si="11"/>
        <v>5490000</v>
      </c>
      <c r="BM75" s="20">
        <f t="shared" si="11"/>
        <v>2020000</v>
      </c>
      <c r="BN75" s="20">
        <f t="shared" si="11"/>
        <v>1131000</v>
      </c>
      <c r="BO75" s="20">
        <f t="shared" si="11"/>
        <v>473000</v>
      </c>
      <c r="BP75" s="20">
        <f t="shared" si="11"/>
        <v>0</v>
      </c>
      <c r="BQ75" s="20">
        <f t="shared" ref="BQ75:DA75" si="12">SUM(BQ70:BQ74)</f>
        <v>1937000</v>
      </c>
      <c r="BR75" s="20">
        <f t="shared" si="12"/>
        <v>1853000</v>
      </c>
      <c r="BS75" s="20">
        <f t="shared" si="12"/>
        <v>1311000</v>
      </c>
      <c r="BT75" s="20">
        <f t="shared" si="12"/>
        <v>1650000</v>
      </c>
      <c r="BU75" s="20">
        <f t="shared" si="12"/>
        <v>772000</v>
      </c>
      <c r="BV75" s="20">
        <f t="shared" si="12"/>
        <v>1745000</v>
      </c>
      <c r="BW75" s="20">
        <f t="shared" si="12"/>
        <v>477000</v>
      </c>
      <c r="BX75" s="20">
        <f t="shared" si="12"/>
        <v>1158000</v>
      </c>
      <c r="BY75" s="20">
        <f t="shared" si="12"/>
        <v>4591000</v>
      </c>
      <c r="BZ75" s="20">
        <f t="shared" si="12"/>
        <v>4032000</v>
      </c>
      <c r="CA75" s="20">
        <f t="shared" si="12"/>
        <v>2163000</v>
      </c>
      <c r="CB75" s="20">
        <f t="shared" si="12"/>
        <v>3014000</v>
      </c>
      <c r="CC75" s="20">
        <f t="shared" si="12"/>
        <v>3671000</v>
      </c>
      <c r="CD75" s="20">
        <f t="shared" si="12"/>
        <v>7050000</v>
      </c>
      <c r="CE75" s="20">
        <f t="shared" si="12"/>
        <v>1196000</v>
      </c>
      <c r="CF75" s="20">
        <f t="shared" si="12"/>
        <v>4671000</v>
      </c>
      <c r="CG75" s="20">
        <f t="shared" si="12"/>
        <v>4819000</v>
      </c>
      <c r="CH75" s="20">
        <f t="shared" si="12"/>
        <v>3042000</v>
      </c>
      <c r="CI75" s="20">
        <f t="shared" si="12"/>
        <v>5492000</v>
      </c>
      <c r="CJ75" s="20">
        <f t="shared" si="12"/>
        <v>2374000</v>
      </c>
      <c r="CK75" s="20">
        <f t="shared" si="12"/>
        <v>2836000</v>
      </c>
      <c r="CL75" s="20">
        <f t="shared" si="12"/>
        <v>2439000</v>
      </c>
      <c r="CM75" s="20">
        <f t="shared" si="12"/>
        <v>2321000</v>
      </c>
      <c r="CN75" s="20">
        <f t="shared" si="12"/>
        <v>4185000</v>
      </c>
      <c r="CO75" s="20">
        <f t="shared" si="12"/>
        <v>3740000</v>
      </c>
      <c r="CP75" s="20">
        <f t="shared" si="12"/>
        <v>3780000</v>
      </c>
      <c r="CQ75" s="20">
        <f t="shared" si="12"/>
        <v>791000</v>
      </c>
      <c r="CR75" s="20">
        <f t="shared" si="12"/>
        <v>4050000</v>
      </c>
      <c r="CS75" s="20">
        <f t="shared" si="12"/>
        <v>3376000</v>
      </c>
      <c r="CT75" s="20">
        <f t="shared" si="12"/>
        <v>3710000</v>
      </c>
      <c r="CU75" s="20">
        <f t="shared" si="12"/>
        <v>3001000</v>
      </c>
      <c r="CV75" s="20">
        <f t="shared" si="12"/>
        <v>1459000</v>
      </c>
      <c r="CW75" s="20">
        <f t="shared" si="12"/>
        <v>913000</v>
      </c>
      <c r="CX75" s="20">
        <f t="shared" si="12"/>
        <v>2088000</v>
      </c>
      <c r="CY75" s="20">
        <f t="shared" si="12"/>
        <v>505000</v>
      </c>
      <c r="CZ75" s="20">
        <f t="shared" si="12"/>
        <v>4006000</v>
      </c>
      <c r="DA75" s="20">
        <f t="shared" si="12"/>
        <v>168000</v>
      </c>
    </row>
    <row r="76" spans="1:105" s="31" customFormat="1">
      <c r="A76" s="309" t="s">
        <v>183</v>
      </c>
      <c r="B76" s="32" t="s">
        <v>150</v>
      </c>
      <c r="C76" s="28" t="s">
        <v>151</v>
      </c>
      <c r="D76" s="29">
        <f t="shared" si="2"/>
        <v>2463000</v>
      </c>
      <c r="E76" s="30">
        <v>213000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17000</v>
      </c>
      <c r="T76" s="30">
        <v>0</v>
      </c>
      <c r="U76" s="30">
        <v>0</v>
      </c>
      <c r="V76" s="30">
        <v>91000</v>
      </c>
      <c r="W76" s="30">
        <v>0</v>
      </c>
      <c r="X76" s="30">
        <v>0</v>
      </c>
      <c r="Y76" s="30">
        <v>28000</v>
      </c>
      <c r="Z76" s="30">
        <v>131000</v>
      </c>
      <c r="AA76" s="30">
        <v>0</v>
      </c>
      <c r="AB76" s="30">
        <v>70000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43000</v>
      </c>
      <c r="AP76" s="30">
        <v>0</v>
      </c>
      <c r="AQ76" s="30">
        <v>0</v>
      </c>
      <c r="AR76" s="30">
        <v>132000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254000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96000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32000</v>
      </c>
      <c r="BU76" s="30">
        <v>0</v>
      </c>
      <c r="BV76" s="30">
        <v>0</v>
      </c>
      <c r="BW76" s="30">
        <v>0</v>
      </c>
      <c r="BX76" s="30">
        <v>50000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75000</v>
      </c>
      <c r="CI76" s="30">
        <v>0</v>
      </c>
      <c r="CJ76" s="30">
        <v>220000</v>
      </c>
      <c r="CK76" s="30">
        <v>0</v>
      </c>
      <c r="CL76" s="30">
        <v>0</v>
      </c>
      <c r="CM76" s="30">
        <v>42000</v>
      </c>
      <c r="CN76" s="30">
        <v>55000</v>
      </c>
      <c r="CO76" s="30">
        <v>50000</v>
      </c>
      <c r="CP76" s="30">
        <v>0</v>
      </c>
      <c r="CQ76" s="30">
        <v>0</v>
      </c>
      <c r="CR76" s="30">
        <v>600000</v>
      </c>
      <c r="CS76" s="30">
        <v>0</v>
      </c>
      <c r="CT76" s="30">
        <v>0</v>
      </c>
      <c r="CU76" s="30">
        <v>127000</v>
      </c>
      <c r="CV76" s="30">
        <v>12000</v>
      </c>
      <c r="CW76" s="30">
        <v>0</v>
      </c>
      <c r="CX76" s="30">
        <v>0</v>
      </c>
      <c r="CY76" s="30">
        <v>0</v>
      </c>
      <c r="CZ76" s="30">
        <v>5000</v>
      </c>
      <c r="DA76" s="30">
        <v>120000</v>
      </c>
    </row>
    <row r="77" spans="1:105" s="31" customFormat="1">
      <c r="A77" s="309"/>
      <c r="B77" s="32" t="s">
        <v>154</v>
      </c>
      <c r="C77" s="28" t="s">
        <v>151</v>
      </c>
      <c r="D77" s="29">
        <f t="shared" si="2"/>
        <v>417000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100000</v>
      </c>
      <c r="M77" s="30">
        <v>0</v>
      </c>
      <c r="N77" s="30">
        <v>0</v>
      </c>
      <c r="O77" s="30">
        <v>100000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30000</v>
      </c>
      <c r="V77" s="30">
        <v>150000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22000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15000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</row>
    <row r="78" spans="1:105" s="31" customFormat="1">
      <c r="A78" s="309"/>
      <c r="B78" s="32" t="s">
        <v>184</v>
      </c>
      <c r="C78" s="28"/>
      <c r="D78" s="30">
        <f>SUM(D76:D77)</f>
        <v>2880000</v>
      </c>
      <c r="E78" s="30">
        <f t="shared" ref="E78:BP78" si="13">SUM(E76:E77)</f>
        <v>213000</v>
      </c>
      <c r="F78" s="30">
        <f t="shared" si="13"/>
        <v>0</v>
      </c>
      <c r="G78" s="30">
        <f t="shared" si="13"/>
        <v>0</v>
      </c>
      <c r="H78" s="30">
        <f t="shared" si="13"/>
        <v>0</v>
      </c>
      <c r="I78" s="30">
        <f t="shared" si="13"/>
        <v>0</v>
      </c>
      <c r="J78" s="30">
        <f t="shared" si="13"/>
        <v>0</v>
      </c>
      <c r="K78" s="30">
        <f t="shared" si="13"/>
        <v>0</v>
      </c>
      <c r="L78" s="30">
        <f t="shared" si="13"/>
        <v>100000</v>
      </c>
      <c r="M78" s="30">
        <f t="shared" si="13"/>
        <v>0</v>
      </c>
      <c r="N78" s="30">
        <f t="shared" si="13"/>
        <v>0</v>
      </c>
      <c r="O78" s="30">
        <f t="shared" si="13"/>
        <v>100000</v>
      </c>
      <c r="P78" s="30">
        <f t="shared" si="13"/>
        <v>0</v>
      </c>
      <c r="Q78" s="30">
        <f t="shared" si="13"/>
        <v>0</v>
      </c>
      <c r="R78" s="30">
        <f t="shared" si="13"/>
        <v>0</v>
      </c>
      <c r="S78" s="30">
        <f t="shared" si="13"/>
        <v>17000</v>
      </c>
      <c r="T78" s="30">
        <f t="shared" si="13"/>
        <v>0</v>
      </c>
      <c r="U78" s="30">
        <f t="shared" si="13"/>
        <v>30000</v>
      </c>
      <c r="V78" s="30">
        <f t="shared" si="13"/>
        <v>241000</v>
      </c>
      <c r="W78" s="30">
        <f t="shared" si="13"/>
        <v>0</v>
      </c>
      <c r="X78" s="30">
        <f t="shared" si="13"/>
        <v>0</v>
      </c>
      <c r="Y78" s="30">
        <f t="shared" si="13"/>
        <v>28000</v>
      </c>
      <c r="Z78" s="30">
        <f t="shared" si="13"/>
        <v>131000</v>
      </c>
      <c r="AA78" s="30">
        <f t="shared" si="13"/>
        <v>0</v>
      </c>
      <c r="AB78" s="30">
        <f t="shared" si="13"/>
        <v>70000</v>
      </c>
      <c r="AC78" s="30">
        <f t="shared" si="13"/>
        <v>0</v>
      </c>
      <c r="AD78" s="30">
        <f t="shared" si="13"/>
        <v>0</v>
      </c>
      <c r="AE78" s="30">
        <f t="shared" si="13"/>
        <v>0</v>
      </c>
      <c r="AF78" s="30">
        <f t="shared" si="13"/>
        <v>0</v>
      </c>
      <c r="AG78" s="30">
        <f t="shared" si="13"/>
        <v>0</v>
      </c>
      <c r="AH78" s="30">
        <f t="shared" si="13"/>
        <v>0</v>
      </c>
      <c r="AI78" s="30">
        <f t="shared" si="13"/>
        <v>0</v>
      </c>
      <c r="AJ78" s="30">
        <f t="shared" si="13"/>
        <v>0</v>
      </c>
      <c r="AK78" s="30">
        <f t="shared" si="13"/>
        <v>0</v>
      </c>
      <c r="AL78" s="30">
        <f t="shared" si="13"/>
        <v>0</v>
      </c>
      <c r="AM78" s="30">
        <f t="shared" si="13"/>
        <v>0</v>
      </c>
      <c r="AN78" s="30">
        <f t="shared" si="13"/>
        <v>0</v>
      </c>
      <c r="AO78" s="30">
        <f t="shared" si="13"/>
        <v>43000</v>
      </c>
      <c r="AP78" s="30">
        <f t="shared" si="13"/>
        <v>0</v>
      </c>
      <c r="AQ78" s="30">
        <f t="shared" si="13"/>
        <v>0</v>
      </c>
      <c r="AR78" s="30">
        <f t="shared" si="13"/>
        <v>154000</v>
      </c>
      <c r="AS78" s="30">
        <f t="shared" si="13"/>
        <v>0</v>
      </c>
      <c r="AT78" s="30">
        <f t="shared" si="13"/>
        <v>0</v>
      </c>
      <c r="AU78" s="30">
        <f t="shared" si="13"/>
        <v>0</v>
      </c>
      <c r="AV78" s="30">
        <f t="shared" si="13"/>
        <v>0</v>
      </c>
      <c r="AW78" s="30">
        <f t="shared" si="13"/>
        <v>0</v>
      </c>
      <c r="AX78" s="30">
        <f t="shared" si="13"/>
        <v>0</v>
      </c>
      <c r="AY78" s="30">
        <f t="shared" si="13"/>
        <v>0</v>
      </c>
      <c r="AZ78" s="30">
        <f t="shared" si="13"/>
        <v>0</v>
      </c>
      <c r="BA78" s="30">
        <f t="shared" si="13"/>
        <v>0</v>
      </c>
      <c r="BB78" s="30">
        <f t="shared" si="13"/>
        <v>254000</v>
      </c>
      <c r="BC78" s="30">
        <f t="shared" si="13"/>
        <v>0</v>
      </c>
      <c r="BD78" s="30">
        <f t="shared" si="13"/>
        <v>0</v>
      </c>
      <c r="BE78" s="30">
        <f t="shared" si="13"/>
        <v>0</v>
      </c>
      <c r="BF78" s="30">
        <f t="shared" si="13"/>
        <v>0</v>
      </c>
      <c r="BG78" s="30">
        <f t="shared" si="13"/>
        <v>0</v>
      </c>
      <c r="BH78" s="30">
        <f t="shared" si="13"/>
        <v>0</v>
      </c>
      <c r="BI78" s="30">
        <f t="shared" si="13"/>
        <v>0</v>
      </c>
      <c r="BJ78" s="30">
        <f t="shared" si="13"/>
        <v>96000</v>
      </c>
      <c r="BK78" s="30">
        <f t="shared" si="13"/>
        <v>0</v>
      </c>
      <c r="BL78" s="30">
        <f t="shared" si="13"/>
        <v>0</v>
      </c>
      <c r="BM78" s="30">
        <f t="shared" si="13"/>
        <v>0</v>
      </c>
      <c r="BN78" s="30">
        <f t="shared" si="13"/>
        <v>0</v>
      </c>
      <c r="BO78" s="30">
        <f t="shared" si="13"/>
        <v>0</v>
      </c>
      <c r="BP78" s="30">
        <f t="shared" si="13"/>
        <v>0</v>
      </c>
      <c r="BQ78" s="30">
        <f t="shared" ref="BQ78:DA78" si="14">SUM(BQ76:BQ77)</f>
        <v>0</v>
      </c>
      <c r="BR78" s="30">
        <f t="shared" si="14"/>
        <v>0</v>
      </c>
      <c r="BS78" s="30">
        <f t="shared" si="14"/>
        <v>0</v>
      </c>
      <c r="BT78" s="30">
        <f t="shared" si="14"/>
        <v>32000</v>
      </c>
      <c r="BU78" s="30">
        <f t="shared" si="14"/>
        <v>0</v>
      </c>
      <c r="BV78" s="30">
        <f t="shared" si="14"/>
        <v>0</v>
      </c>
      <c r="BW78" s="30">
        <f t="shared" si="14"/>
        <v>0</v>
      </c>
      <c r="BX78" s="30">
        <f t="shared" si="14"/>
        <v>50000</v>
      </c>
      <c r="BY78" s="30">
        <f t="shared" si="14"/>
        <v>0</v>
      </c>
      <c r="BZ78" s="30">
        <f t="shared" si="14"/>
        <v>0</v>
      </c>
      <c r="CA78" s="30">
        <f t="shared" si="14"/>
        <v>0</v>
      </c>
      <c r="CB78" s="30">
        <f t="shared" si="14"/>
        <v>0</v>
      </c>
      <c r="CC78" s="30">
        <f t="shared" si="14"/>
        <v>0</v>
      </c>
      <c r="CD78" s="30">
        <f t="shared" si="14"/>
        <v>0</v>
      </c>
      <c r="CE78" s="30">
        <f t="shared" si="14"/>
        <v>0</v>
      </c>
      <c r="CF78" s="30">
        <f t="shared" si="14"/>
        <v>15000</v>
      </c>
      <c r="CG78" s="30">
        <f t="shared" si="14"/>
        <v>0</v>
      </c>
      <c r="CH78" s="30">
        <f t="shared" si="14"/>
        <v>75000</v>
      </c>
      <c r="CI78" s="30">
        <f t="shared" si="14"/>
        <v>0</v>
      </c>
      <c r="CJ78" s="30">
        <f t="shared" si="14"/>
        <v>220000</v>
      </c>
      <c r="CK78" s="30">
        <f t="shared" si="14"/>
        <v>0</v>
      </c>
      <c r="CL78" s="30">
        <f t="shared" si="14"/>
        <v>0</v>
      </c>
      <c r="CM78" s="30">
        <f t="shared" si="14"/>
        <v>42000</v>
      </c>
      <c r="CN78" s="30">
        <f t="shared" si="14"/>
        <v>55000</v>
      </c>
      <c r="CO78" s="30">
        <f t="shared" si="14"/>
        <v>50000</v>
      </c>
      <c r="CP78" s="30">
        <f t="shared" si="14"/>
        <v>0</v>
      </c>
      <c r="CQ78" s="30">
        <f t="shared" si="14"/>
        <v>0</v>
      </c>
      <c r="CR78" s="30">
        <f t="shared" si="14"/>
        <v>600000</v>
      </c>
      <c r="CS78" s="30">
        <f t="shared" si="14"/>
        <v>0</v>
      </c>
      <c r="CT78" s="30">
        <f t="shared" si="14"/>
        <v>0</v>
      </c>
      <c r="CU78" s="30">
        <f t="shared" si="14"/>
        <v>127000</v>
      </c>
      <c r="CV78" s="30">
        <f t="shared" si="14"/>
        <v>12000</v>
      </c>
      <c r="CW78" s="30">
        <f t="shared" si="14"/>
        <v>0</v>
      </c>
      <c r="CX78" s="30">
        <f t="shared" si="14"/>
        <v>0</v>
      </c>
      <c r="CY78" s="30">
        <f t="shared" si="14"/>
        <v>0</v>
      </c>
      <c r="CZ78" s="30">
        <f t="shared" si="14"/>
        <v>5000</v>
      </c>
      <c r="DA78" s="30">
        <f t="shared" si="14"/>
        <v>120000</v>
      </c>
    </row>
  </sheetData>
  <mergeCells count="18">
    <mergeCell ref="A49:A69"/>
    <mergeCell ref="A70:A75"/>
    <mergeCell ref="A76:A78"/>
    <mergeCell ref="A7:B7"/>
    <mergeCell ref="A8:B8"/>
    <mergeCell ref="A9:B9"/>
    <mergeCell ref="A10:B10"/>
    <mergeCell ref="A11:B11"/>
    <mergeCell ref="A12:B12"/>
    <mergeCell ref="A13:B13"/>
    <mergeCell ref="A14:B14"/>
    <mergeCell ref="A15:A48"/>
    <mergeCell ref="A6:B6"/>
    <mergeCell ref="A1:B1"/>
    <mergeCell ref="A2:B2"/>
    <mergeCell ref="A3:B3"/>
    <mergeCell ref="A4:B4"/>
    <mergeCell ref="A5:B5"/>
  </mergeCells>
  <phoneticPr fontId="3" type="noConversion"/>
  <pageMargins left="0.7" right="0.7" top="0.75" bottom="0.75" header="0.3" footer="0.3"/>
  <pageSetup paperSize="8" scale="61" fitToWidth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113"/>
  <sheetViews>
    <sheetView topLeftCell="A76" workbookViewId="0">
      <selection activeCell="D72" sqref="D72:Q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616</v>
      </c>
      <c r="D1" s="246" t="str">
        <f>VLOOKUP(C1,學校編號!A:B,2,FALSE)</f>
        <v>616嘉里國小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24813000</v>
      </c>
      <c r="E2" s="154"/>
      <c r="F2" s="154">
        <f t="shared" ref="F2:Q2" si="0">F49+F71+F77+F83</f>
        <v>7071000</v>
      </c>
      <c r="G2" s="154">
        <f t="shared" si="0"/>
        <v>1754000</v>
      </c>
      <c r="H2" s="154">
        <f t="shared" si="0"/>
        <v>1775000</v>
      </c>
      <c r="I2" s="154">
        <f t="shared" si="0"/>
        <v>2117000</v>
      </c>
      <c r="J2" s="154">
        <f t="shared" si="0"/>
        <v>1754000</v>
      </c>
      <c r="K2" s="154">
        <f t="shared" si="0"/>
        <v>1756000</v>
      </c>
      <c r="L2" s="154">
        <f t="shared" si="0"/>
        <v>1782000</v>
      </c>
      <c r="M2" s="154">
        <f t="shared" si="0"/>
        <v>1754000</v>
      </c>
      <c r="N2" s="154">
        <f t="shared" si="0"/>
        <v>3209000</v>
      </c>
      <c r="O2" s="154">
        <f t="shared" si="0"/>
        <v>1753000</v>
      </c>
      <c r="P2" s="154">
        <f t="shared" si="0"/>
        <v>62000</v>
      </c>
      <c r="Q2" s="154">
        <f t="shared" si="0"/>
        <v>26000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120000</v>
      </c>
      <c r="E3" s="154" t="s">
        <v>1060</v>
      </c>
      <c r="F3" s="154">
        <v>20000</v>
      </c>
      <c r="G3" s="154">
        <v>10000</v>
      </c>
      <c r="H3" s="154">
        <v>10000</v>
      </c>
      <c r="I3" s="154">
        <v>10000</v>
      </c>
      <c r="J3" s="154">
        <v>10000</v>
      </c>
      <c r="K3" s="154">
        <v>10000</v>
      </c>
      <c r="L3" s="154">
        <v>10000</v>
      </c>
      <c r="M3" s="154">
        <v>10000</v>
      </c>
      <c r="N3" s="154">
        <v>10000</v>
      </c>
      <c r="O3" s="154">
        <v>10000</v>
      </c>
      <c r="P3" s="154">
        <v>10000</v>
      </c>
      <c r="Q3" s="154">
        <v>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51000</v>
      </c>
      <c r="E4" s="154" t="s">
        <v>1060</v>
      </c>
      <c r="F4" s="154">
        <v>8500</v>
      </c>
      <c r="G4" s="154">
        <v>4250</v>
      </c>
      <c r="H4" s="154">
        <v>4250</v>
      </c>
      <c r="I4" s="154">
        <v>4250</v>
      </c>
      <c r="J4" s="154">
        <v>4250</v>
      </c>
      <c r="K4" s="154">
        <v>4250</v>
      </c>
      <c r="L4" s="154">
        <v>4250</v>
      </c>
      <c r="M4" s="154">
        <v>4250</v>
      </c>
      <c r="N4" s="154">
        <v>4250</v>
      </c>
      <c r="O4" s="154">
        <v>4250</v>
      </c>
      <c r="P4" s="154">
        <v>4250</v>
      </c>
      <c r="Q4" s="154">
        <v>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64000</v>
      </c>
      <c r="E7" s="154" t="s">
        <v>1060</v>
      </c>
      <c r="F7" s="154">
        <v>10670</v>
      </c>
      <c r="G7" s="154">
        <v>5333</v>
      </c>
      <c r="H7" s="154">
        <v>5333</v>
      </c>
      <c r="I7" s="154">
        <v>5333</v>
      </c>
      <c r="J7" s="154">
        <v>5333</v>
      </c>
      <c r="K7" s="154">
        <v>5333</v>
      </c>
      <c r="L7" s="154">
        <v>5333</v>
      </c>
      <c r="M7" s="154">
        <v>5333</v>
      </c>
      <c r="N7" s="154">
        <v>5333</v>
      </c>
      <c r="O7" s="154">
        <v>5333</v>
      </c>
      <c r="P7" s="154">
        <v>5333</v>
      </c>
      <c r="Q7" s="154">
        <v>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0</v>
      </c>
      <c r="E8" s="154" t="s">
        <v>1060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0</v>
      </c>
      <c r="E9" s="154" t="s">
        <v>1060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5667</v>
      </c>
      <c r="G13" s="154">
        <v>5667</v>
      </c>
      <c r="H13" s="154">
        <v>5667</v>
      </c>
      <c r="I13" s="154">
        <v>5667</v>
      </c>
      <c r="J13" s="154">
        <v>5667</v>
      </c>
      <c r="K13" s="154">
        <v>5667</v>
      </c>
      <c r="L13" s="154">
        <v>5667</v>
      </c>
      <c r="M13" s="154">
        <v>5667</v>
      </c>
      <c r="N13" s="154">
        <v>5667</v>
      </c>
      <c r="O13" s="154">
        <v>5667</v>
      </c>
      <c r="P13" s="154">
        <v>5667</v>
      </c>
      <c r="Q13" s="154">
        <v>5663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32000</v>
      </c>
      <c r="E15" s="154" t="s">
        <v>745</v>
      </c>
      <c r="F15" s="154">
        <v>16000</v>
      </c>
      <c r="G15" s="154"/>
      <c r="H15" s="154"/>
      <c r="I15" s="154"/>
      <c r="J15" s="154"/>
      <c r="K15" s="154"/>
      <c r="L15" s="154">
        <v>16000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42000</v>
      </c>
      <c r="E17" s="154" t="s">
        <v>1060</v>
      </c>
      <c r="F17" s="154">
        <v>3500</v>
      </c>
      <c r="G17" s="154">
        <v>3500</v>
      </c>
      <c r="H17" s="154">
        <v>3500</v>
      </c>
      <c r="I17" s="154">
        <v>3500</v>
      </c>
      <c r="J17" s="154">
        <v>3500</v>
      </c>
      <c r="K17" s="154">
        <v>3500</v>
      </c>
      <c r="L17" s="154">
        <v>3500</v>
      </c>
      <c r="M17" s="154">
        <v>3500</v>
      </c>
      <c r="N17" s="154">
        <v>3500</v>
      </c>
      <c r="O17" s="154">
        <v>3500</v>
      </c>
      <c r="P17" s="154">
        <v>3500</v>
      </c>
      <c r="Q17" s="154">
        <v>3500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15000</v>
      </c>
      <c r="E24" s="154" t="s">
        <v>745</v>
      </c>
      <c r="F24" s="154">
        <v>8000</v>
      </c>
      <c r="G24" s="154"/>
      <c r="H24" s="154"/>
      <c r="I24" s="154"/>
      <c r="J24" s="154"/>
      <c r="K24" s="154"/>
      <c r="L24" s="154"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488000</v>
      </c>
      <c r="E25" s="242"/>
      <c r="F25" s="242">
        <f>ROUND(SUM(F3:F24),-3)</f>
        <v>80000</v>
      </c>
      <c r="G25" s="242">
        <f t="shared" ref="G25:P25" si="2">ROUND(SUM(G3:G24),-3)</f>
        <v>37000</v>
      </c>
      <c r="H25" s="242">
        <f t="shared" si="2"/>
        <v>37000</v>
      </c>
      <c r="I25" s="242">
        <f t="shared" si="2"/>
        <v>37000</v>
      </c>
      <c r="J25" s="242">
        <f t="shared" si="2"/>
        <v>37000</v>
      </c>
      <c r="K25" s="242">
        <f t="shared" si="2"/>
        <v>37000</v>
      </c>
      <c r="L25" s="242">
        <f t="shared" si="2"/>
        <v>60000</v>
      </c>
      <c r="M25" s="242">
        <f t="shared" si="2"/>
        <v>37000</v>
      </c>
      <c r="N25" s="242">
        <f t="shared" si="2"/>
        <v>37000</v>
      </c>
      <c r="O25" s="242">
        <f t="shared" si="2"/>
        <v>37000</v>
      </c>
      <c r="P25" s="242">
        <f t="shared" si="2"/>
        <v>37000</v>
      </c>
      <c r="Q25" s="242">
        <f t="shared" ref="Q25" si="3">D25-SUM(F25:P25)</f>
        <v>15000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241000</v>
      </c>
      <c r="E28" s="154" t="s">
        <v>1060</v>
      </c>
      <c r="F28" s="154">
        <v>40170</v>
      </c>
      <c r="G28" s="154">
        <v>20083</v>
      </c>
      <c r="H28" s="154">
        <v>20083</v>
      </c>
      <c r="I28" s="154">
        <v>20083</v>
      </c>
      <c r="J28" s="154">
        <v>20083</v>
      </c>
      <c r="K28" s="154">
        <v>20083</v>
      </c>
      <c r="L28" s="154">
        <v>20083</v>
      </c>
      <c r="M28" s="154">
        <v>20083</v>
      </c>
      <c r="N28" s="154">
        <v>20083</v>
      </c>
      <c r="O28" s="154">
        <v>20083</v>
      </c>
      <c r="P28" s="154">
        <v>20083</v>
      </c>
      <c r="Q28" s="154">
        <v>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17000</v>
      </c>
      <c r="E30" s="154" t="s">
        <v>1060</v>
      </c>
      <c r="F30" s="154">
        <v>1417</v>
      </c>
      <c r="G30" s="154">
        <v>1417</v>
      </c>
      <c r="H30" s="154">
        <v>1417</v>
      </c>
      <c r="I30" s="154">
        <v>1417</v>
      </c>
      <c r="J30" s="154">
        <v>1417</v>
      </c>
      <c r="K30" s="154">
        <v>1417</v>
      </c>
      <c r="L30" s="154">
        <v>1417</v>
      </c>
      <c r="M30" s="154">
        <v>1417</v>
      </c>
      <c r="N30" s="154">
        <v>1417</v>
      </c>
      <c r="O30" s="154">
        <v>1417</v>
      </c>
      <c r="P30" s="154">
        <v>1417</v>
      </c>
      <c r="Q30" s="154">
        <v>1413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15000</v>
      </c>
      <c r="E31" s="154" t="s">
        <v>1060</v>
      </c>
      <c r="F31" s="154">
        <v>1250</v>
      </c>
      <c r="G31" s="154">
        <v>1250</v>
      </c>
      <c r="H31" s="154">
        <v>1250</v>
      </c>
      <c r="I31" s="154">
        <v>1250</v>
      </c>
      <c r="J31" s="154">
        <v>1250</v>
      </c>
      <c r="K31" s="154">
        <v>1250</v>
      </c>
      <c r="L31" s="154">
        <v>1250</v>
      </c>
      <c r="M31" s="154">
        <v>1250</v>
      </c>
      <c r="N31" s="154">
        <v>1250</v>
      </c>
      <c r="O31" s="154">
        <v>1250</v>
      </c>
      <c r="P31" s="154">
        <v>1250</v>
      </c>
      <c r="Q31" s="154">
        <v>1250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8000</v>
      </c>
      <c r="E32" s="154" t="s">
        <v>1060</v>
      </c>
      <c r="F32" s="154">
        <v>667</v>
      </c>
      <c r="G32" s="154">
        <v>667</v>
      </c>
      <c r="H32" s="154">
        <v>667</v>
      </c>
      <c r="I32" s="154">
        <v>667</v>
      </c>
      <c r="J32" s="154">
        <v>667</v>
      </c>
      <c r="K32" s="154">
        <v>667</v>
      </c>
      <c r="L32" s="154">
        <v>667</v>
      </c>
      <c r="M32" s="154">
        <v>667</v>
      </c>
      <c r="N32" s="154">
        <v>667</v>
      </c>
      <c r="O32" s="154">
        <v>667</v>
      </c>
      <c r="P32" s="154">
        <v>667</v>
      </c>
      <c r="Q32" s="154">
        <v>663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10000</v>
      </c>
      <c r="E37" s="154" t="s">
        <v>745</v>
      </c>
      <c r="F37" s="154">
        <v>5000</v>
      </c>
      <c r="G37" s="154"/>
      <c r="H37" s="154"/>
      <c r="I37" s="154"/>
      <c r="J37" s="154"/>
      <c r="K37" s="154"/>
      <c r="L37" s="154">
        <v>5000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291000</v>
      </c>
      <c r="E38" s="242"/>
      <c r="F38" s="242">
        <f t="shared" ref="F38:P38" si="5">ROUND(SUM(F26:F37),-3)</f>
        <v>49000</v>
      </c>
      <c r="G38" s="242">
        <f t="shared" si="5"/>
        <v>23000</v>
      </c>
      <c r="H38" s="242">
        <f t="shared" si="5"/>
        <v>23000</v>
      </c>
      <c r="I38" s="242">
        <f t="shared" si="5"/>
        <v>23000</v>
      </c>
      <c r="J38" s="242">
        <f t="shared" si="5"/>
        <v>23000</v>
      </c>
      <c r="K38" s="242">
        <f t="shared" si="5"/>
        <v>23000</v>
      </c>
      <c r="L38" s="242">
        <f t="shared" si="5"/>
        <v>28000</v>
      </c>
      <c r="M38" s="242">
        <f t="shared" si="5"/>
        <v>23000</v>
      </c>
      <c r="N38" s="242">
        <f t="shared" si="5"/>
        <v>23000</v>
      </c>
      <c r="O38" s="242">
        <f t="shared" si="5"/>
        <v>23000</v>
      </c>
      <c r="P38" s="242">
        <f t="shared" si="5"/>
        <v>23000</v>
      </c>
      <c r="Q38" s="242">
        <f>D38-SUM(F38:P38)</f>
        <v>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2000</v>
      </c>
      <c r="L48" s="242">
        <f t="shared" si="9"/>
        <v>0</v>
      </c>
      <c r="M48" s="242">
        <f t="shared" si="9"/>
        <v>0</v>
      </c>
      <c r="N48" s="242">
        <f t="shared" si="9"/>
        <v>2000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785000</v>
      </c>
      <c r="E49" s="154"/>
      <c r="F49" s="250">
        <f t="shared" ref="F49:Q49" si="10">F25+F38+F46+F48</f>
        <v>131000</v>
      </c>
      <c r="G49" s="250">
        <f t="shared" si="10"/>
        <v>60000</v>
      </c>
      <c r="H49" s="250">
        <f t="shared" si="10"/>
        <v>60000</v>
      </c>
      <c r="I49" s="250">
        <f t="shared" si="10"/>
        <v>60000</v>
      </c>
      <c r="J49" s="250">
        <f t="shared" si="10"/>
        <v>60000</v>
      </c>
      <c r="K49" s="250">
        <f t="shared" si="10"/>
        <v>62000</v>
      </c>
      <c r="L49" s="250">
        <f t="shared" si="10"/>
        <v>88000</v>
      </c>
      <c r="M49" s="250">
        <f t="shared" si="10"/>
        <v>60000</v>
      </c>
      <c r="N49" s="250">
        <f t="shared" si="10"/>
        <v>62000</v>
      </c>
      <c r="O49" s="250">
        <f t="shared" si="10"/>
        <v>60000</v>
      </c>
      <c r="P49" s="250">
        <f t="shared" si="10"/>
        <v>60000</v>
      </c>
      <c r="Q49" s="250">
        <f t="shared" si="10"/>
        <v>22000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12133000</v>
      </c>
      <c r="E50" s="249" t="s">
        <v>1064</v>
      </c>
      <c r="F50" s="154">
        <v>3033000</v>
      </c>
      <c r="G50" s="154">
        <v>1011000</v>
      </c>
      <c r="H50" s="154">
        <v>1011000</v>
      </c>
      <c r="I50" s="154">
        <v>1011000</v>
      </c>
      <c r="J50" s="154">
        <v>1011000</v>
      </c>
      <c r="K50" s="154">
        <v>1011000</v>
      </c>
      <c r="L50" s="154">
        <v>1011000</v>
      </c>
      <c r="M50" s="154">
        <v>1011000</v>
      </c>
      <c r="N50" s="154">
        <v>1011000</v>
      </c>
      <c r="O50" s="154">
        <v>1012000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781000</v>
      </c>
      <c r="E51" s="249" t="s">
        <v>1064</v>
      </c>
      <c r="F51" s="154">
        <v>195000</v>
      </c>
      <c r="G51" s="154">
        <v>65000</v>
      </c>
      <c r="H51" s="154">
        <v>65000</v>
      </c>
      <c r="I51" s="154">
        <v>65000</v>
      </c>
      <c r="J51" s="154">
        <v>65000</v>
      </c>
      <c r="K51" s="154">
        <v>65000</v>
      </c>
      <c r="L51" s="154">
        <v>65000</v>
      </c>
      <c r="M51" s="154">
        <v>65000</v>
      </c>
      <c r="N51" s="154">
        <v>65000</v>
      </c>
      <c r="O51" s="154"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0</v>
      </c>
      <c r="E52" s="249" t="s">
        <v>1064</v>
      </c>
      <c r="F52" s="154">
        <v>0</v>
      </c>
      <c r="G52" s="154">
        <v>0</v>
      </c>
      <c r="H52" s="154">
        <v>0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0</v>
      </c>
      <c r="E53" s="249" t="s">
        <v>1064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26000</v>
      </c>
      <c r="E55" s="154" t="s">
        <v>1060</v>
      </c>
      <c r="F55" s="154">
        <v>2167</v>
      </c>
      <c r="G55" s="154">
        <v>2167</v>
      </c>
      <c r="H55" s="154">
        <v>2167</v>
      </c>
      <c r="I55" s="154">
        <v>2167</v>
      </c>
      <c r="J55" s="154">
        <v>2167</v>
      </c>
      <c r="K55" s="154">
        <v>2167</v>
      </c>
      <c r="L55" s="154">
        <v>2167</v>
      </c>
      <c r="M55" s="154">
        <v>2167</v>
      </c>
      <c r="N55" s="154">
        <v>2167</v>
      </c>
      <c r="O55" s="154">
        <v>2167</v>
      </c>
      <c r="P55" s="154">
        <v>2167</v>
      </c>
      <c r="Q55" s="154">
        <v>2163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1816000</v>
      </c>
      <c r="E62" s="154" t="s">
        <v>1065</v>
      </c>
      <c r="F62" s="154"/>
      <c r="G62" s="154"/>
      <c r="H62" s="154"/>
      <c r="I62" s="154">
        <v>363000</v>
      </c>
      <c r="J62" s="154"/>
      <c r="K62" s="154"/>
      <c r="L62" s="154"/>
      <c r="M62" s="154"/>
      <c r="N62" s="154">
        <v>1453000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1583000</v>
      </c>
      <c r="E63" s="154" t="s">
        <v>1066</v>
      </c>
      <c r="F63" s="154">
        <v>1583000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1080000</v>
      </c>
      <c r="E64" s="249" t="s">
        <v>1064</v>
      </c>
      <c r="F64" s="154">
        <v>270000</v>
      </c>
      <c r="G64" s="154">
        <v>90000</v>
      </c>
      <c r="H64" s="154">
        <v>90000</v>
      </c>
      <c r="I64" s="154">
        <v>90000</v>
      </c>
      <c r="J64" s="154">
        <v>90000</v>
      </c>
      <c r="K64" s="154">
        <v>90000</v>
      </c>
      <c r="L64" s="154">
        <v>90000</v>
      </c>
      <c r="M64" s="154">
        <v>90000</v>
      </c>
      <c r="N64" s="154">
        <v>90000</v>
      </c>
      <c r="O64" s="154">
        <v>90000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336000</v>
      </c>
      <c r="E65" s="249" t="s">
        <v>1064</v>
      </c>
      <c r="F65" s="154">
        <v>84000</v>
      </c>
      <c r="G65" s="154">
        <v>28000</v>
      </c>
      <c r="H65" s="154">
        <v>28000</v>
      </c>
      <c r="I65" s="154">
        <v>28000</v>
      </c>
      <c r="J65" s="154">
        <v>28000</v>
      </c>
      <c r="K65" s="154">
        <v>28000</v>
      </c>
      <c r="L65" s="154">
        <v>28000</v>
      </c>
      <c r="M65" s="154">
        <v>28000</v>
      </c>
      <c r="N65" s="154">
        <v>28000</v>
      </c>
      <c r="O65" s="154">
        <v>28000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865000</v>
      </c>
      <c r="E66" s="249" t="s">
        <v>1064</v>
      </c>
      <c r="F66" s="154">
        <v>216000</v>
      </c>
      <c r="G66" s="154">
        <v>72000</v>
      </c>
      <c r="H66" s="154">
        <v>72000</v>
      </c>
      <c r="I66" s="154">
        <v>72000</v>
      </c>
      <c r="J66" s="154">
        <v>72000</v>
      </c>
      <c r="K66" s="154">
        <v>72000</v>
      </c>
      <c r="L66" s="154">
        <v>72000</v>
      </c>
      <c r="M66" s="154">
        <v>72000</v>
      </c>
      <c r="N66" s="154">
        <v>72000</v>
      </c>
      <c r="O66" s="154">
        <v>73000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21000</v>
      </c>
      <c r="E67" s="154" t="s">
        <v>1068</v>
      </c>
      <c r="F67" s="154"/>
      <c r="G67" s="154"/>
      <c r="H67" s="154"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280000</v>
      </c>
      <c r="E68" s="154" t="s">
        <v>1066</v>
      </c>
      <c r="F68" s="154">
        <v>280000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18921000</v>
      </c>
      <c r="E71" s="242"/>
      <c r="F71" s="242">
        <f>ROUND(SUM(F50:F69),-3)</f>
        <v>5663000</v>
      </c>
      <c r="G71" s="242">
        <f t="shared" ref="G71:P71" si="11">ROUND(SUM(G50:G69),-3)</f>
        <v>1268000</v>
      </c>
      <c r="H71" s="242">
        <f t="shared" si="11"/>
        <v>1289000</v>
      </c>
      <c r="I71" s="242">
        <f t="shared" si="11"/>
        <v>1631000</v>
      </c>
      <c r="J71" s="242">
        <f t="shared" si="11"/>
        <v>1268000</v>
      </c>
      <c r="K71" s="242">
        <f t="shared" si="11"/>
        <v>1268000</v>
      </c>
      <c r="L71" s="242">
        <f t="shared" si="11"/>
        <v>1268000</v>
      </c>
      <c r="M71" s="242">
        <f t="shared" si="11"/>
        <v>1268000</v>
      </c>
      <c r="N71" s="242">
        <f t="shared" si="11"/>
        <v>2721000</v>
      </c>
      <c r="O71" s="242">
        <f t="shared" si="11"/>
        <v>1271000</v>
      </c>
      <c r="P71" s="242">
        <f t="shared" si="11"/>
        <v>2000</v>
      </c>
      <c r="Q71" s="242">
        <f>D71-SUM(F71:P71)</f>
        <v>4000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4602000</v>
      </c>
      <c r="E73" s="249" t="s">
        <v>1064</v>
      </c>
      <c r="F73" s="154">
        <v>1151000</v>
      </c>
      <c r="G73" s="154">
        <v>384000</v>
      </c>
      <c r="H73" s="154">
        <v>384000</v>
      </c>
      <c r="I73" s="154">
        <v>384000</v>
      </c>
      <c r="J73" s="154">
        <v>384000</v>
      </c>
      <c r="K73" s="154">
        <v>384000</v>
      </c>
      <c r="L73" s="154">
        <v>384000</v>
      </c>
      <c r="M73" s="154">
        <v>384000</v>
      </c>
      <c r="N73" s="154">
        <v>384000</v>
      </c>
      <c r="O73" s="154">
        <v>379000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505000</v>
      </c>
      <c r="E75" s="249" t="s">
        <v>1064</v>
      </c>
      <c r="F75" s="154">
        <v>126000</v>
      </c>
      <c r="G75" s="154">
        <v>42000</v>
      </c>
      <c r="H75" s="154">
        <v>42000</v>
      </c>
      <c r="I75" s="154">
        <v>42000</v>
      </c>
      <c r="J75" s="154">
        <v>42000</v>
      </c>
      <c r="K75" s="154">
        <v>42000</v>
      </c>
      <c r="L75" s="154">
        <v>42000</v>
      </c>
      <c r="M75" s="154">
        <v>42000</v>
      </c>
      <c r="N75" s="154">
        <v>42000</v>
      </c>
      <c r="O75" s="154">
        <v>43000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0</v>
      </c>
      <c r="E76" s="249" t="s">
        <v>1064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5107000</v>
      </c>
      <c r="E77" s="242"/>
      <c r="F77" s="242">
        <f>ROUND(SUM(F72:F76),-3)</f>
        <v>1277000</v>
      </c>
      <c r="G77" s="242">
        <f t="shared" ref="G77:N77" si="12">ROUND(SUM(G72:G76),-3)</f>
        <v>426000</v>
      </c>
      <c r="H77" s="242">
        <f t="shared" si="12"/>
        <v>426000</v>
      </c>
      <c r="I77" s="242">
        <f t="shared" si="12"/>
        <v>426000</v>
      </c>
      <c r="J77" s="242">
        <f t="shared" si="12"/>
        <v>426000</v>
      </c>
      <c r="K77" s="242">
        <f t="shared" si="12"/>
        <v>426000</v>
      </c>
      <c r="L77" s="242">
        <f t="shared" si="12"/>
        <v>426000</v>
      </c>
      <c r="M77" s="242">
        <f t="shared" si="12"/>
        <v>426000</v>
      </c>
      <c r="N77" s="242">
        <f t="shared" si="12"/>
        <v>426000</v>
      </c>
      <c r="O77" s="242">
        <f>D77-SUM(F77:N77)</f>
        <v>422000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24028000</v>
      </c>
      <c r="E78" s="242"/>
      <c r="F78" s="242">
        <f>F77+F71</f>
        <v>6940000</v>
      </c>
      <c r="G78" s="242">
        <f t="shared" ref="G78:R78" si="14">G77+G71</f>
        <v>1694000</v>
      </c>
      <c r="H78" s="242">
        <f t="shared" si="14"/>
        <v>1715000</v>
      </c>
      <c r="I78" s="242">
        <f t="shared" si="14"/>
        <v>2057000</v>
      </c>
      <c r="J78" s="242">
        <f t="shared" si="14"/>
        <v>1694000</v>
      </c>
      <c r="K78" s="242">
        <f t="shared" si="14"/>
        <v>1694000</v>
      </c>
      <c r="L78" s="242">
        <f t="shared" si="14"/>
        <v>1694000</v>
      </c>
      <c r="M78" s="242">
        <f t="shared" si="14"/>
        <v>1694000</v>
      </c>
      <c r="N78" s="242">
        <f t="shared" si="14"/>
        <v>3147000</v>
      </c>
      <c r="O78" s="242">
        <f t="shared" si="14"/>
        <v>1693000</v>
      </c>
      <c r="P78" s="242">
        <f t="shared" si="14"/>
        <v>2000</v>
      </c>
      <c r="Q78" s="242">
        <f t="shared" si="14"/>
        <v>4000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-5000</v>
      </c>
      <c r="E86" s="154"/>
      <c r="F86" s="154">
        <f>D86</f>
        <v>-5000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24808000</v>
      </c>
      <c r="E87" s="154"/>
      <c r="F87" s="154">
        <f>F88+F89+F90+F91</f>
        <v>7066000</v>
      </c>
      <c r="G87" s="154">
        <f t="shared" ref="G87:Q87" si="16">G88+G89+G90+G91</f>
        <v>1754000</v>
      </c>
      <c r="H87" s="154">
        <f t="shared" si="16"/>
        <v>1775000</v>
      </c>
      <c r="I87" s="154">
        <f t="shared" si="16"/>
        <v>2117000</v>
      </c>
      <c r="J87" s="154">
        <f t="shared" si="16"/>
        <v>1754000</v>
      </c>
      <c r="K87" s="154">
        <f t="shared" si="16"/>
        <v>1756000</v>
      </c>
      <c r="L87" s="154">
        <f t="shared" si="16"/>
        <v>1782000</v>
      </c>
      <c r="M87" s="154">
        <f t="shared" si="16"/>
        <v>1754000</v>
      </c>
      <c r="N87" s="154">
        <f t="shared" si="16"/>
        <v>3209000</v>
      </c>
      <c r="O87" s="154">
        <f t="shared" si="16"/>
        <v>1753000</v>
      </c>
      <c r="P87" s="154">
        <f t="shared" si="16"/>
        <v>62000</v>
      </c>
      <c r="Q87" s="154">
        <f t="shared" si="16"/>
        <v>26000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24786000</v>
      </c>
      <c r="E91" s="242"/>
      <c r="F91" s="242">
        <f>F92+F93+F94+F95</f>
        <v>7056000</v>
      </c>
      <c r="G91" s="242">
        <f t="shared" ref="G91:Q91" si="18">G92+G93+G94+G95</f>
        <v>1754000</v>
      </c>
      <c r="H91" s="242">
        <f t="shared" si="18"/>
        <v>1775000</v>
      </c>
      <c r="I91" s="242">
        <f t="shared" si="18"/>
        <v>2117000</v>
      </c>
      <c r="J91" s="242">
        <f t="shared" si="18"/>
        <v>1754000</v>
      </c>
      <c r="K91" s="242">
        <f t="shared" si="18"/>
        <v>1756000</v>
      </c>
      <c r="L91" s="242">
        <f t="shared" si="18"/>
        <v>1771000</v>
      </c>
      <c r="M91" s="242">
        <f t="shared" si="18"/>
        <v>1754000</v>
      </c>
      <c r="N91" s="242">
        <f t="shared" si="18"/>
        <v>3209000</v>
      </c>
      <c r="O91" s="242">
        <f t="shared" si="18"/>
        <v>1753000</v>
      </c>
      <c r="P91" s="242">
        <f t="shared" si="18"/>
        <v>62000</v>
      </c>
      <c r="Q91" s="242">
        <f t="shared" si="18"/>
        <v>25000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0</v>
      </c>
      <c r="E92" s="252" t="s">
        <v>681</v>
      </c>
      <c r="F92" s="154">
        <f>ROUND($D92/12*4,-3)</f>
        <v>0</v>
      </c>
      <c r="G92" s="154"/>
      <c r="H92" s="154">
        <f>ROUND($D92/12*2,-3)</f>
        <v>0</v>
      </c>
      <c r="I92" s="154"/>
      <c r="J92" s="154">
        <f>ROUND($D92/12*2,-3)</f>
        <v>0</v>
      </c>
      <c r="K92" s="154"/>
      <c r="L92" s="154">
        <f>ROUND($D92/12*2,-3)</f>
        <v>0</v>
      </c>
      <c r="M92" s="154"/>
      <c r="N92" s="154">
        <f>D92-SUM(F92:M92)</f>
        <v>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19">ROUND($D93/12,-3)</f>
        <v>6000</v>
      </c>
      <c r="H93" s="154">
        <f t="shared" si="19"/>
        <v>6000</v>
      </c>
      <c r="I93" s="154">
        <f t="shared" si="19"/>
        <v>6000</v>
      </c>
      <c r="J93" s="154">
        <f t="shared" si="19"/>
        <v>6000</v>
      </c>
      <c r="K93" s="154">
        <f t="shared" si="19"/>
        <v>6000</v>
      </c>
      <c r="L93" s="154">
        <f t="shared" si="19"/>
        <v>6000</v>
      </c>
      <c r="M93" s="154">
        <f t="shared" si="19"/>
        <v>6000</v>
      </c>
      <c r="N93" s="154">
        <f t="shared" si="19"/>
        <v>6000</v>
      </c>
      <c r="O93" s="154">
        <f t="shared" si="19"/>
        <v>6000</v>
      </c>
      <c r="P93" s="154">
        <f t="shared" si="19"/>
        <v>6000</v>
      </c>
      <c r="Q93" s="154">
        <f>D93-SUM(F93:P93)</f>
        <v>11000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24709000</v>
      </c>
      <c r="E95" s="154"/>
      <c r="F95" s="154">
        <f>F2+F86-F88-F89-F90-F92-F93-F94</f>
        <v>7050000</v>
      </c>
      <c r="G95" s="154">
        <f t="shared" ref="G95:Q95" si="20">G2-G88-G89-G90-G92-G93-G94</f>
        <v>1748000</v>
      </c>
      <c r="H95" s="154">
        <f t="shared" si="20"/>
        <v>1769000</v>
      </c>
      <c r="I95" s="154">
        <f t="shared" si="20"/>
        <v>2111000</v>
      </c>
      <c r="J95" s="154">
        <f t="shared" si="20"/>
        <v>1748000</v>
      </c>
      <c r="K95" s="154">
        <f t="shared" si="20"/>
        <v>1750000</v>
      </c>
      <c r="L95" s="154">
        <f t="shared" si="20"/>
        <v>1765000</v>
      </c>
      <c r="M95" s="154">
        <f t="shared" si="20"/>
        <v>1748000</v>
      </c>
      <c r="N95" s="154">
        <f t="shared" si="20"/>
        <v>3203000</v>
      </c>
      <c r="O95" s="154">
        <f t="shared" si="20"/>
        <v>1747000</v>
      </c>
      <c r="P95" s="154">
        <f t="shared" si="20"/>
        <v>56000</v>
      </c>
      <c r="Q95" s="154">
        <f t="shared" si="20"/>
        <v>14000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24709000</v>
      </c>
    </row>
    <row r="108" spans="2:17" ht="16.5" customHeight="1"/>
    <row r="109" spans="2:17" ht="16.5" customHeight="1">
      <c r="B109" s="4" t="s">
        <v>951</v>
      </c>
      <c r="D109" s="52">
        <f>D91-D77</f>
        <v>19679000</v>
      </c>
      <c r="F109" s="52">
        <f>F91-F77</f>
        <v>5779000</v>
      </c>
      <c r="G109" s="52">
        <f t="shared" ref="G109:Q109" si="21">G91-G77</f>
        <v>1328000</v>
      </c>
      <c r="H109" s="52">
        <f t="shared" si="21"/>
        <v>1349000</v>
      </c>
      <c r="I109" s="52">
        <f t="shared" si="21"/>
        <v>1691000</v>
      </c>
      <c r="J109" s="52">
        <f t="shared" si="21"/>
        <v>1328000</v>
      </c>
      <c r="K109" s="52">
        <f t="shared" si="21"/>
        <v>1330000</v>
      </c>
      <c r="L109" s="52">
        <f t="shared" si="21"/>
        <v>1345000</v>
      </c>
      <c r="M109" s="52">
        <f t="shared" si="21"/>
        <v>1328000</v>
      </c>
      <c r="N109" s="52">
        <f t="shared" si="21"/>
        <v>2783000</v>
      </c>
      <c r="O109" s="52">
        <f t="shared" si="21"/>
        <v>1331000</v>
      </c>
      <c r="P109" s="52">
        <f t="shared" si="21"/>
        <v>62000</v>
      </c>
      <c r="Q109" s="52">
        <f t="shared" si="21"/>
        <v>25000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5" priority="1" operator="less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617</v>
      </c>
      <c r="D1" s="246" t="str">
        <f>VLOOKUP(C1,學校編號!A:B,2,FALSE)</f>
        <v>617吉安國小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53772000</v>
      </c>
      <c r="E2" s="154"/>
      <c r="F2" s="154">
        <f t="shared" ref="F2:Q2" si="0">F49+F71+F77+F83</f>
        <v>15137000</v>
      </c>
      <c r="G2" s="154">
        <f t="shared" si="0"/>
        <v>3955000</v>
      </c>
      <c r="H2" s="154">
        <f t="shared" si="0"/>
        <v>3990000</v>
      </c>
      <c r="I2" s="154">
        <f t="shared" si="0"/>
        <v>4501000</v>
      </c>
      <c r="J2" s="154">
        <f t="shared" si="0"/>
        <v>3955000</v>
      </c>
      <c r="K2" s="154">
        <f t="shared" si="0"/>
        <v>3959000</v>
      </c>
      <c r="L2" s="154">
        <f t="shared" si="0"/>
        <v>4048000</v>
      </c>
      <c r="M2" s="154">
        <f t="shared" si="0"/>
        <v>3955000</v>
      </c>
      <c r="N2" s="154">
        <f t="shared" si="0"/>
        <v>6144000</v>
      </c>
      <c r="O2" s="154">
        <f t="shared" si="0"/>
        <v>3938000</v>
      </c>
      <c r="P2" s="154">
        <f t="shared" si="0"/>
        <v>98000</v>
      </c>
      <c r="Q2" s="154">
        <f t="shared" si="0"/>
        <v>92000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258000</v>
      </c>
      <c r="E3" s="154" t="s">
        <v>744</v>
      </c>
      <c r="F3" s="154">
        <f t="shared" ref="F3:P17" si="1">ROUND($D3/12,0)</f>
        <v>21500</v>
      </c>
      <c r="G3" s="154">
        <f t="shared" si="1"/>
        <v>21500</v>
      </c>
      <c r="H3" s="154">
        <f t="shared" si="1"/>
        <v>21500</v>
      </c>
      <c r="I3" s="154">
        <f t="shared" si="1"/>
        <v>21500</v>
      </c>
      <c r="J3" s="154">
        <f t="shared" si="1"/>
        <v>21500</v>
      </c>
      <c r="K3" s="154">
        <f t="shared" si="1"/>
        <v>21500</v>
      </c>
      <c r="L3" s="154">
        <f t="shared" si="1"/>
        <v>21500</v>
      </c>
      <c r="M3" s="154">
        <f t="shared" si="1"/>
        <v>21500</v>
      </c>
      <c r="N3" s="154">
        <f t="shared" si="1"/>
        <v>21500</v>
      </c>
      <c r="O3" s="154">
        <f t="shared" si="1"/>
        <v>21500</v>
      </c>
      <c r="P3" s="154">
        <f t="shared" si="1"/>
        <v>21500</v>
      </c>
      <c r="Q3" s="154">
        <f t="shared" ref="Q3:Q10" si="2">D3-SUM(F3:P3)</f>
        <v>21500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111000</v>
      </c>
      <c r="E4" s="154" t="s">
        <v>744</v>
      </c>
      <c r="F4" s="154">
        <f t="shared" si="1"/>
        <v>9250</v>
      </c>
      <c r="G4" s="154">
        <f t="shared" si="1"/>
        <v>9250</v>
      </c>
      <c r="H4" s="154">
        <f t="shared" si="1"/>
        <v>9250</v>
      </c>
      <c r="I4" s="154">
        <f t="shared" si="1"/>
        <v>9250</v>
      </c>
      <c r="J4" s="154">
        <f t="shared" si="1"/>
        <v>9250</v>
      </c>
      <c r="K4" s="154">
        <f t="shared" si="1"/>
        <v>9250</v>
      </c>
      <c r="L4" s="154">
        <f t="shared" si="1"/>
        <v>9250</v>
      </c>
      <c r="M4" s="154">
        <f t="shared" si="1"/>
        <v>9250</v>
      </c>
      <c r="N4" s="154">
        <f t="shared" si="1"/>
        <v>9250</v>
      </c>
      <c r="O4" s="154">
        <f t="shared" si="1"/>
        <v>9250</v>
      </c>
      <c r="P4" s="154">
        <f t="shared" si="1"/>
        <v>9250</v>
      </c>
      <c r="Q4" s="154">
        <f t="shared" si="2"/>
        <v>9250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58000</v>
      </c>
      <c r="E15" s="154" t="s">
        <v>201</v>
      </c>
      <c r="F15" s="154">
        <f>ROUND($D15/2,-3)</f>
        <v>29000</v>
      </c>
      <c r="G15" s="154"/>
      <c r="H15" s="154"/>
      <c r="I15" s="154"/>
      <c r="J15" s="154"/>
      <c r="K15" s="154"/>
      <c r="L15" s="154">
        <f>D15-F15</f>
        <v>29000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52000</v>
      </c>
      <c r="E17" s="154" t="s">
        <v>744</v>
      </c>
      <c r="F17" s="154">
        <f>ROUND($D17/12,0)</f>
        <v>4333</v>
      </c>
      <c r="G17" s="154">
        <f t="shared" si="1"/>
        <v>4333</v>
      </c>
      <c r="H17" s="154">
        <f t="shared" si="1"/>
        <v>4333</v>
      </c>
      <c r="I17" s="154">
        <f t="shared" si="1"/>
        <v>4333</v>
      </c>
      <c r="J17" s="154">
        <f t="shared" si="1"/>
        <v>4333</v>
      </c>
      <c r="K17" s="154">
        <f t="shared" si="1"/>
        <v>4333</v>
      </c>
      <c r="L17" s="154">
        <f t="shared" si="1"/>
        <v>4333</v>
      </c>
      <c r="M17" s="154">
        <f t="shared" si="1"/>
        <v>4333</v>
      </c>
      <c r="N17" s="154">
        <f t="shared" si="1"/>
        <v>4333</v>
      </c>
      <c r="O17" s="154">
        <f t="shared" si="1"/>
        <v>4333</v>
      </c>
      <c r="P17" s="154">
        <f t="shared" si="1"/>
        <v>4333</v>
      </c>
      <c r="Q17" s="154">
        <f>D17-SUM(F17:P17)</f>
        <v>4337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97000</v>
      </c>
      <c r="E24" s="154" t="s">
        <v>201</v>
      </c>
      <c r="F24" s="154">
        <f>ROUND($D24/2,-3)</f>
        <v>49000</v>
      </c>
      <c r="G24" s="154"/>
      <c r="H24" s="154"/>
      <c r="I24" s="154"/>
      <c r="J24" s="154"/>
      <c r="K24" s="154"/>
      <c r="L24" s="154">
        <f>D24-F24</f>
        <v>48000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845000</v>
      </c>
      <c r="E25" s="242"/>
      <c r="F25" s="242">
        <f>ROUND(SUM(F3:F24),-3)</f>
        <v>136000</v>
      </c>
      <c r="G25" s="242">
        <f t="shared" ref="G25:P25" si="5">ROUND(SUM(G3:G24),-3)</f>
        <v>58000</v>
      </c>
      <c r="H25" s="242">
        <f t="shared" si="5"/>
        <v>58000</v>
      </c>
      <c r="I25" s="242">
        <f t="shared" si="5"/>
        <v>58000</v>
      </c>
      <c r="J25" s="242">
        <f t="shared" si="5"/>
        <v>58000</v>
      </c>
      <c r="K25" s="242">
        <f t="shared" si="5"/>
        <v>58000</v>
      </c>
      <c r="L25" s="242">
        <f t="shared" si="5"/>
        <v>135000</v>
      </c>
      <c r="M25" s="242">
        <f t="shared" si="5"/>
        <v>58000</v>
      </c>
      <c r="N25" s="242">
        <f t="shared" si="5"/>
        <v>58000</v>
      </c>
      <c r="O25" s="242">
        <f t="shared" si="5"/>
        <v>58000</v>
      </c>
      <c r="P25" s="242">
        <f t="shared" si="5"/>
        <v>58000</v>
      </c>
      <c r="Q25" s="242">
        <f t="shared" ref="Q25:Q34" si="6">D25-SUM(F25:P25)</f>
        <v>52000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296000</v>
      </c>
      <c r="E28" s="154" t="s">
        <v>744</v>
      </c>
      <c r="F28" s="154">
        <f t="shared" ref="F28:F34" si="9">ROUND($D28/12,0)</f>
        <v>24667</v>
      </c>
      <c r="G28" s="154">
        <f t="shared" si="7"/>
        <v>24667</v>
      </c>
      <c r="H28" s="154">
        <f t="shared" si="7"/>
        <v>24667</v>
      </c>
      <c r="I28" s="154">
        <f t="shared" si="7"/>
        <v>24667</v>
      </c>
      <c r="J28" s="154">
        <f t="shared" si="7"/>
        <v>24667</v>
      </c>
      <c r="K28" s="154">
        <f t="shared" si="7"/>
        <v>24667</v>
      </c>
      <c r="L28" s="154">
        <f t="shared" si="7"/>
        <v>24667</v>
      </c>
      <c r="M28" s="154">
        <f t="shared" si="7"/>
        <v>24667</v>
      </c>
      <c r="N28" s="154">
        <f t="shared" si="7"/>
        <v>24667</v>
      </c>
      <c r="O28" s="154">
        <f t="shared" si="7"/>
        <v>24667</v>
      </c>
      <c r="P28" s="154">
        <f t="shared" si="7"/>
        <v>24667</v>
      </c>
      <c r="Q28" s="154">
        <f t="shared" si="6"/>
        <v>24663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25000</v>
      </c>
      <c r="E30" s="154" t="s">
        <v>744</v>
      </c>
      <c r="F30" s="154">
        <f t="shared" si="9"/>
        <v>2083</v>
      </c>
      <c r="G30" s="154">
        <f t="shared" si="7"/>
        <v>2083</v>
      </c>
      <c r="H30" s="154">
        <f t="shared" si="7"/>
        <v>2083</v>
      </c>
      <c r="I30" s="154">
        <f t="shared" si="7"/>
        <v>2083</v>
      </c>
      <c r="J30" s="154">
        <f t="shared" si="7"/>
        <v>2083</v>
      </c>
      <c r="K30" s="154">
        <f t="shared" si="7"/>
        <v>2083</v>
      </c>
      <c r="L30" s="154">
        <f t="shared" si="7"/>
        <v>2083</v>
      </c>
      <c r="M30" s="154">
        <f t="shared" si="7"/>
        <v>2083</v>
      </c>
      <c r="N30" s="154">
        <f t="shared" si="7"/>
        <v>2083</v>
      </c>
      <c r="O30" s="154">
        <f t="shared" si="7"/>
        <v>2083</v>
      </c>
      <c r="P30" s="154">
        <f t="shared" si="7"/>
        <v>2083</v>
      </c>
      <c r="Q30" s="154">
        <f t="shared" si="6"/>
        <v>2087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49000</v>
      </c>
      <c r="E31" s="154" t="s">
        <v>744</v>
      </c>
      <c r="F31" s="154">
        <f t="shared" si="9"/>
        <v>4083</v>
      </c>
      <c r="G31" s="154">
        <f t="shared" si="7"/>
        <v>4083</v>
      </c>
      <c r="H31" s="154">
        <f t="shared" si="7"/>
        <v>4083</v>
      </c>
      <c r="I31" s="154">
        <f t="shared" si="7"/>
        <v>4083</v>
      </c>
      <c r="J31" s="154">
        <f t="shared" si="7"/>
        <v>4083</v>
      </c>
      <c r="K31" s="154">
        <f t="shared" si="7"/>
        <v>4083</v>
      </c>
      <c r="L31" s="154">
        <f t="shared" si="7"/>
        <v>4083</v>
      </c>
      <c r="M31" s="154">
        <f t="shared" si="7"/>
        <v>4083</v>
      </c>
      <c r="N31" s="154">
        <f t="shared" si="7"/>
        <v>4083</v>
      </c>
      <c r="O31" s="154">
        <f t="shared" si="7"/>
        <v>4083</v>
      </c>
      <c r="P31" s="154">
        <f t="shared" si="7"/>
        <v>4083</v>
      </c>
      <c r="Q31" s="154">
        <f t="shared" si="6"/>
        <v>4087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23000</v>
      </c>
      <c r="E32" s="154" t="s">
        <v>744</v>
      </c>
      <c r="F32" s="154">
        <f t="shared" si="9"/>
        <v>1917</v>
      </c>
      <c r="G32" s="154">
        <f t="shared" si="7"/>
        <v>1917</v>
      </c>
      <c r="H32" s="154">
        <f t="shared" si="7"/>
        <v>1917</v>
      </c>
      <c r="I32" s="154">
        <f t="shared" si="7"/>
        <v>1917</v>
      </c>
      <c r="J32" s="154">
        <f t="shared" si="7"/>
        <v>1917</v>
      </c>
      <c r="K32" s="154">
        <f t="shared" si="7"/>
        <v>1917</v>
      </c>
      <c r="L32" s="154">
        <f t="shared" si="7"/>
        <v>1917</v>
      </c>
      <c r="M32" s="154">
        <f t="shared" si="7"/>
        <v>1917</v>
      </c>
      <c r="N32" s="154">
        <f t="shared" si="7"/>
        <v>1917</v>
      </c>
      <c r="O32" s="154">
        <f t="shared" si="7"/>
        <v>1917</v>
      </c>
      <c r="P32" s="154">
        <f t="shared" si="7"/>
        <v>1917</v>
      </c>
      <c r="Q32" s="154">
        <f t="shared" si="6"/>
        <v>1913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413000</v>
      </c>
      <c r="E38" s="242"/>
      <c r="F38" s="242">
        <f t="shared" ref="F38:P38" si="10">ROUND(SUM(F26:F37),-3)</f>
        <v>34000</v>
      </c>
      <c r="G38" s="242">
        <f t="shared" si="10"/>
        <v>34000</v>
      </c>
      <c r="H38" s="242">
        <f t="shared" si="10"/>
        <v>34000</v>
      </c>
      <c r="I38" s="242">
        <f t="shared" si="10"/>
        <v>34000</v>
      </c>
      <c r="J38" s="242">
        <f t="shared" si="10"/>
        <v>34000</v>
      </c>
      <c r="K38" s="242">
        <f t="shared" si="10"/>
        <v>34000</v>
      </c>
      <c r="L38" s="242">
        <f t="shared" si="10"/>
        <v>34000</v>
      </c>
      <c r="M38" s="242">
        <f t="shared" si="10"/>
        <v>34000</v>
      </c>
      <c r="N38" s="242">
        <f t="shared" si="10"/>
        <v>34000</v>
      </c>
      <c r="O38" s="242">
        <f t="shared" si="10"/>
        <v>34000</v>
      </c>
      <c r="P38" s="242">
        <f t="shared" si="10"/>
        <v>34000</v>
      </c>
      <c r="Q38" s="242">
        <f>D38-SUM(F38:P38)</f>
        <v>39000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1270000</v>
      </c>
      <c r="E49" s="154"/>
      <c r="F49" s="250">
        <f t="shared" ref="F49:Q49" si="15">F25+F38+F46+F48</f>
        <v>174000</v>
      </c>
      <c r="G49" s="250">
        <f t="shared" si="15"/>
        <v>92000</v>
      </c>
      <c r="H49" s="250">
        <f t="shared" si="15"/>
        <v>92000</v>
      </c>
      <c r="I49" s="250">
        <f t="shared" si="15"/>
        <v>92000</v>
      </c>
      <c r="J49" s="250">
        <f t="shared" si="15"/>
        <v>92000</v>
      </c>
      <c r="K49" s="250">
        <f t="shared" si="15"/>
        <v>96000</v>
      </c>
      <c r="L49" s="250">
        <f t="shared" si="15"/>
        <v>169000</v>
      </c>
      <c r="M49" s="250">
        <f t="shared" si="15"/>
        <v>92000</v>
      </c>
      <c r="N49" s="250">
        <f t="shared" si="15"/>
        <v>96000</v>
      </c>
      <c r="O49" s="250">
        <f t="shared" si="15"/>
        <v>92000</v>
      </c>
      <c r="P49" s="250">
        <f t="shared" si="15"/>
        <v>92000</v>
      </c>
      <c r="Q49" s="250">
        <f t="shared" si="15"/>
        <v>91000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24633000</v>
      </c>
      <c r="E50" s="249" t="s">
        <v>210</v>
      </c>
      <c r="F50" s="154">
        <f>ROUND($D50/12*3,-3)</f>
        <v>6158000</v>
      </c>
      <c r="G50" s="154">
        <f>ROUND($D50/12,-3)</f>
        <v>2053000</v>
      </c>
      <c r="H50" s="154">
        <f t="shared" ref="H50:N54" si="16">ROUND($D50/12,-3)</f>
        <v>2053000</v>
      </c>
      <c r="I50" s="154">
        <f t="shared" si="16"/>
        <v>2053000</v>
      </c>
      <c r="J50" s="154">
        <f t="shared" si="16"/>
        <v>2053000</v>
      </c>
      <c r="K50" s="154">
        <f t="shared" si="16"/>
        <v>2053000</v>
      </c>
      <c r="L50" s="154">
        <f t="shared" si="16"/>
        <v>2053000</v>
      </c>
      <c r="M50" s="154">
        <f t="shared" si="16"/>
        <v>2053000</v>
      </c>
      <c r="N50" s="154">
        <f t="shared" si="16"/>
        <v>2053000</v>
      </c>
      <c r="O50" s="154">
        <f>D50-SUM(F50:N50)</f>
        <v>2051000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2413000</v>
      </c>
      <c r="E52" s="249" t="s">
        <v>210</v>
      </c>
      <c r="F52" s="154">
        <f>ROUND($D52/12*3,-3)</f>
        <v>603000</v>
      </c>
      <c r="G52" s="154">
        <f>ROUND($D52/12,-3)</f>
        <v>201000</v>
      </c>
      <c r="H52" s="154">
        <f t="shared" si="16"/>
        <v>201000</v>
      </c>
      <c r="I52" s="154">
        <f t="shared" si="16"/>
        <v>201000</v>
      </c>
      <c r="J52" s="154">
        <f t="shared" si="16"/>
        <v>201000</v>
      </c>
      <c r="K52" s="154">
        <f t="shared" si="16"/>
        <v>201000</v>
      </c>
      <c r="L52" s="154">
        <f t="shared" si="16"/>
        <v>201000</v>
      </c>
      <c r="M52" s="154">
        <f t="shared" si="16"/>
        <v>201000</v>
      </c>
      <c r="N52" s="154">
        <f t="shared" si="16"/>
        <v>201000</v>
      </c>
      <c r="O52" s="154">
        <f>D52-SUM(F52:N52)</f>
        <v>202000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67000</v>
      </c>
      <c r="E55" s="154" t="s">
        <v>744</v>
      </c>
      <c r="F55" s="154">
        <f t="shared" ref="F55:P61" si="17">ROUND($D55/12,0)</f>
        <v>5583</v>
      </c>
      <c r="G55" s="154">
        <f t="shared" si="17"/>
        <v>5583</v>
      </c>
      <c r="H55" s="154">
        <f t="shared" si="17"/>
        <v>5583</v>
      </c>
      <c r="I55" s="154">
        <f t="shared" si="17"/>
        <v>5583</v>
      </c>
      <c r="J55" s="154">
        <f t="shared" si="17"/>
        <v>5583</v>
      </c>
      <c r="K55" s="154">
        <f t="shared" si="17"/>
        <v>5583</v>
      </c>
      <c r="L55" s="154">
        <f t="shared" si="17"/>
        <v>5583</v>
      </c>
      <c r="M55" s="154">
        <f t="shared" si="17"/>
        <v>5583</v>
      </c>
      <c r="N55" s="154">
        <f t="shared" si="17"/>
        <v>5583</v>
      </c>
      <c r="O55" s="154">
        <f t="shared" si="17"/>
        <v>5583</v>
      </c>
      <c r="P55" s="154">
        <f t="shared" si="17"/>
        <v>5583</v>
      </c>
      <c r="Q55" s="154">
        <f t="shared" ref="Q55:Q61" si="18">D55-SUM(F55:P55)</f>
        <v>5587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2731000</v>
      </c>
      <c r="E62" s="154" t="s">
        <v>205</v>
      </c>
      <c r="F62" s="154"/>
      <c r="G62" s="154"/>
      <c r="H62" s="154"/>
      <c r="I62" s="154">
        <f>ROUND($D62/5,-3)</f>
        <v>546000</v>
      </c>
      <c r="J62" s="154"/>
      <c r="K62" s="154"/>
      <c r="L62" s="154"/>
      <c r="M62" s="154"/>
      <c r="N62" s="154">
        <f>D62-I62</f>
        <v>2185000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3034000</v>
      </c>
      <c r="E63" s="154" t="s">
        <v>203</v>
      </c>
      <c r="F63" s="154">
        <f>D63</f>
        <v>3034000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2161000</v>
      </c>
      <c r="E64" s="249" t="s">
        <v>210</v>
      </c>
      <c r="F64" s="154">
        <f>ROUND($D64/12*3,-3)</f>
        <v>540000</v>
      </c>
      <c r="G64" s="154">
        <f>ROUND($D64/12,-3)</f>
        <v>180000</v>
      </c>
      <c r="H64" s="154">
        <f t="shared" ref="H64:N66" si="19">ROUND($D64/12,-3)</f>
        <v>180000</v>
      </c>
      <c r="I64" s="154">
        <f t="shared" si="19"/>
        <v>180000</v>
      </c>
      <c r="J64" s="154">
        <f t="shared" si="19"/>
        <v>180000</v>
      </c>
      <c r="K64" s="154">
        <f t="shared" si="19"/>
        <v>180000</v>
      </c>
      <c r="L64" s="154">
        <f t="shared" si="19"/>
        <v>180000</v>
      </c>
      <c r="M64" s="154">
        <f t="shared" si="19"/>
        <v>180000</v>
      </c>
      <c r="N64" s="154">
        <f t="shared" si="19"/>
        <v>180000</v>
      </c>
      <c r="O64" s="154">
        <f>D64-SUM(F64:N64)</f>
        <v>181000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668000</v>
      </c>
      <c r="E65" s="249" t="s">
        <v>210</v>
      </c>
      <c r="F65" s="154">
        <f>ROUND($D65/12*3,-3)</f>
        <v>167000</v>
      </c>
      <c r="G65" s="154">
        <f>ROUND($D65/12,-3)</f>
        <v>56000</v>
      </c>
      <c r="H65" s="154">
        <f t="shared" si="19"/>
        <v>56000</v>
      </c>
      <c r="I65" s="154">
        <f t="shared" si="19"/>
        <v>56000</v>
      </c>
      <c r="J65" s="154">
        <f t="shared" si="19"/>
        <v>56000</v>
      </c>
      <c r="K65" s="154">
        <f t="shared" si="19"/>
        <v>56000</v>
      </c>
      <c r="L65" s="154">
        <f t="shared" si="19"/>
        <v>56000</v>
      </c>
      <c r="M65" s="154">
        <f t="shared" si="19"/>
        <v>56000</v>
      </c>
      <c r="N65" s="154">
        <f t="shared" si="19"/>
        <v>56000</v>
      </c>
      <c r="O65" s="154">
        <f>D65-SUM(F65:N65)</f>
        <v>53000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1547000</v>
      </c>
      <c r="E66" s="249" t="s">
        <v>210</v>
      </c>
      <c r="F66" s="154">
        <f>ROUND($D66/12*3,-3)</f>
        <v>387000</v>
      </c>
      <c r="G66" s="154">
        <f>ROUND($D66/12,-3)</f>
        <v>129000</v>
      </c>
      <c r="H66" s="154">
        <f t="shared" si="19"/>
        <v>129000</v>
      </c>
      <c r="I66" s="154">
        <f t="shared" si="19"/>
        <v>129000</v>
      </c>
      <c r="J66" s="154">
        <f t="shared" si="19"/>
        <v>129000</v>
      </c>
      <c r="K66" s="154">
        <f t="shared" si="19"/>
        <v>129000</v>
      </c>
      <c r="L66" s="154">
        <f t="shared" si="19"/>
        <v>129000</v>
      </c>
      <c r="M66" s="154">
        <f t="shared" si="19"/>
        <v>129000</v>
      </c>
      <c r="N66" s="154">
        <f t="shared" si="19"/>
        <v>129000</v>
      </c>
      <c r="O66" s="154">
        <f>D66-SUM(F66:N66)</f>
        <v>128000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35000</v>
      </c>
      <c r="E67" s="154" t="s">
        <v>204</v>
      </c>
      <c r="F67" s="154"/>
      <c r="G67" s="154"/>
      <c r="H67" s="154">
        <f>D67</f>
        <v>35000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340000</v>
      </c>
      <c r="E68" s="154" t="s">
        <v>203</v>
      </c>
      <c r="F68" s="154">
        <f>D68</f>
        <v>340000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3000</v>
      </c>
      <c r="E69" s="154" t="s">
        <v>201</v>
      </c>
      <c r="F69" s="154">
        <f>ROUND($D69/2,-3)</f>
        <v>2000</v>
      </c>
      <c r="G69" s="154"/>
      <c r="H69" s="154"/>
      <c r="I69" s="154"/>
      <c r="J69" s="154"/>
      <c r="K69" s="154"/>
      <c r="L69" s="154">
        <f>D69-F69</f>
        <v>1000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38359000</v>
      </c>
      <c r="E71" s="242"/>
      <c r="F71" s="242">
        <f>ROUND(SUM(F50:F69),-3)</f>
        <v>11419000</v>
      </c>
      <c r="G71" s="242">
        <f t="shared" ref="G71:P71" si="20">ROUND(SUM(G50:G69),-3)</f>
        <v>2686000</v>
      </c>
      <c r="H71" s="242">
        <f t="shared" si="20"/>
        <v>2721000</v>
      </c>
      <c r="I71" s="242">
        <f t="shared" si="20"/>
        <v>3232000</v>
      </c>
      <c r="J71" s="242">
        <f t="shared" si="20"/>
        <v>2686000</v>
      </c>
      <c r="K71" s="242">
        <f t="shared" si="20"/>
        <v>2686000</v>
      </c>
      <c r="L71" s="242">
        <f t="shared" si="20"/>
        <v>2687000</v>
      </c>
      <c r="M71" s="242">
        <f t="shared" si="20"/>
        <v>2686000</v>
      </c>
      <c r="N71" s="242">
        <f t="shared" si="20"/>
        <v>4871000</v>
      </c>
      <c r="O71" s="242">
        <f t="shared" si="20"/>
        <v>2678000</v>
      </c>
      <c r="P71" s="242">
        <f t="shared" si="20"/>
        <v>6000</v>
      </c>
      <c r="Q71" s="242">
        <f>D71-SUM(F71:P71)</f>
        <v>1000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13003000</v>
      </c>
      <c r="E73" s="249" t="s">
        <v>210</v>
      </c>
      <c r="F73" s="154">
        <f>ROUND($D73/12*3,-3)</f>
        <v>3251000</v>
      </c>
      <c r="G73" s="154">
        <f>ROUND($D73/12,-3)</f>
        <v>1084000</v>
      </c>
      <c r="H73" s="154">
        <f t="shared" ref="H73:N76" si="21">ROUND($D73/12,-3)</f>
        <v>1084000</v>
      </c>
      <c r="I73" s="154">
        <f t="shared" si="21"/>
        <v>1084000</v>
      </c>
      <c r="J73" s="154">
        <f t="shared" si="21"/>
        <v>1084000</v>
      </c>
      <c r="K73" s="154">
        <f t="shared" si="21"/>
        <v>1084000</v>
      </c>
      <c r="L73" s="154">
        <f t="shared" si="21"/>
        <v>1084000</v>
      </c>
      <c r="M73" s="154">
        <f t="shared" si="21"/>
        <v>1084000</v>
      </c>
      <c r="N73" s="154">
        <f t="shared" si="21"/>
        <v>1084000</v>
      </c>
      <c r="O73" s="154">
        <f>D73-SUM(F73:N73)</f>
        <v>1080000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1110000</v>
      </c>
      <c r="E76" s="249" t="s">
        <v>210</v>
      </c>
      <c r="F76" s="154">
        <f>ROUND($D76/12*3,-3)</f>
        <v>278000</v>
      </c>
      <c r="G76" s="154">
        <f>ROUND($D76/12,-3)</f>
        <v>93000</v>
      </c>
      <c r="H76" s="154">
        <f t="shared" si="21"/>
        <v>93000</v>
      </c>
      <c r="I76" s="154">
        <f t="shared" si="21"/>
        <v>93000</v>
      </c>
      <c r="J76" s="154">
        <f t="shared" si="21"/>
        <v>93000</v>
      </c>
      <c r="K76" s="154">
        <f t="shared" si="21"/>
        <v>93000</v>
      </c>
      <c r="L76" s="154">
        <f t="shared" si="21"/>
        <v>93000</v>
      </c>
      <c r="M76" s="154">
        <f t="shared" si="21"/>
        <v>93000</v>
      </c>
      <c r="N76" s="154">
        <f t="shared" si="21"/>
        <v>93000</v>
      </c>
      <c r="O76" s="154">
        <f>D76-SUM(F76:N76)</f>
        <v>88000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14113000</v>
      </c>
      <c r="E77" s="242"/>
      <c r="F77" s="242">
        <f>ROUND(SUM(F72:F76),-3)</f>
        <v>3529000</v>
      </c>
      <c r="G77" s="242">
        <f t="shared" ref="G77:N77" si="22">ROUND(SUM(G72:G76),-3)</f>
        <v>1177000</v>
      </c>
      <c r="H77" s="242">
        <f t="shared" si="22"/>
        <v>1177000</v>
      </c>
      <c r="I77" s="242">
        <f t="shared" si="22"/>
        <v>1177000</v>
      </c>
      <c r="J77" s="242">
        <f t="shared" si="22"/>
        <v>1177000</v>
      </c>
      <c r="K77" s="242">
        <f t="shared" si="22"/>
        <v>1177000</v>
      </c>
      <c r="L77" s="242">
        <f t="shared" si="22"/>
        <v>1177000</v>
      </c>
      <c r="M77" s="242">
        <f t="shared" si="22"/>
        <v>1177000</v>
      </c>
      <c r="N77" s="242">
        <f t="shared" si="22"/>
        <v>1177000</v>
      </c>
      <c r="O77" s="242">
        <f>D77-SUM(F77:N77)</f>
        <v>1168000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52472000</v>
      </c>
      <c r="E78" s="242"/>
      <c r="F78" s="242">
        <f>F77+F71</f>
        <v>14948000</v>
      </c>
      <c r="G78" s="242">
        <f t="shared" ref="G78:R78" si="24">G77+G71</f>
        <v>3863000</v>
      </c>
      <c r="H78" s="242">
        <f t="shared" si="24"/>
        <v>3898000</v>
      </c>
      <c r="I78" s="242">
        <f t="shared" si="24"/>
        <v>4409000</v>
      </c>
      <c r="J78" s="242">
        <f t="shared" si="24"/>
        <v>3863000</v>
      </c>
      <c r="K78" s="242">
        <f t="shared" si="24"/>
        <v>3863000</v>
      </c>
      <c r="L78" s="242">
        <f t="shared" si="24"/>
        <v>3864000</v>
      </c>
      <c r="M78" s="242">
        <f t="shared" si="24"/>
        <v>3863000</v>
      </c>
      <c r="N78" s="242">
        <f t="shared" si="24"/>
        <v>6048000</v>
      </c>
      <c r="O78" s="242">
        <f t="shared" si="24"/>
        <v>3846000</v>
      </c>
      <c r="P78" s="242">
        <f t="shared" si="24"/>
        <v>6000</v>
      </c>
      <c r="Q78" s="242">
        <f t="shared" si="24"/>
        <v>1000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30000</v>
      </c>
      <c r="E80" s="242" t="s">
        <v>745</v>
      </c>
      <c r="F80" s="242">
        <f>ROUNDUP(D80/2,-3)</f>
        <v>15000</v>
      </c>
      <c r="G80" s="242"/>
      <c r="H80" s="242"/>
      <c r="I80" s="242"/>
      <c r="J80" s="242"/>
      <c r="K80" s="242"/>
      <c r="L80" s="242">
        <f>D80-F80</f>
        <v>15000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30000</v>
      </c>
      <c r="E83" s="251"/>
      <c r="F83" s="251">
        <f>SUM(F79:F82)</f>
        <v>15000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53772000</v>
      </c>
      <c r="E87" s="154"/>
      <c r="F87" s="154">
        <f>F88+F89+F90+F91</f>
        <v>15137000</v>
      </c>
      <c r="G87" s="154">
        <f t="shared" ref="G87:Q87" si="26">G88+G89+G90+G91</f>
        <v>3955000</v>
      </c>
      <c r="H87" s="154">
        <f t="shared" si="26"/>
        <v>3990000</v>
      </c>
      <c r="I87" s="154">
        <f t="shared" si="26"/>
        <v>4501000</v>
      </c>
      <c r="J87" s="154">
        <f t="shared" si="26"/>
        <v>3955000</v>
      </c>
      <c r="K87" s="154">
        <f t="shared" si="26"/>
        <v>3959000</v>
      </c>
      <c r="L87" s="154">
        <f t="shared" si="26"/>
        <v>4048000</v>
      </c>
      <c r="M87" s="154">
        <f t="shared" si="26"/>
        <v>3955000</v>
      </c>
      <c r="N87" s="154">
        <f t="shared" si="26"/>
        <v>6144000</v>
      </c>
      <c r="O87" s="154">
        <f t="shared" si="26"/>
        <v>3938000</v>
      </c>
      <c r="P87" s="154">
        <f t="shared" si="26"/>
        <v>98000</v>
      </c>
      <c r="Q87" s="154">
        <f t="shared" si="26"/>
        <v>92000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130000</v>
      </c>
      <c r="E88" s="242" t="s">
        <v>201</v>
      </c>
      <c r="F88" s="242">
        <f>ROUND($D88/2,-3)</f>
        <v>65000</v>
      </c>
      <c r="G88" s="242"/>
      <c r="H88" s="242"/>
      <c r="I88" s="242"/>
      <c r="J88" s="242"/>
      <c r="K88" s="242"/>
      <c r="L88" s="242">
        <f>D88-F88</f>
        <v>65000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53640000</v>
      </c>
      <c r="E91" s="242"/>
      <c r="F91" s="242">
        <f>F92+F93+F94+F95</f>
        <v>15072000</v>
      </c>
      <c r="G91" s="242">
        <f t="shared" ref="G91:Q91" si="28">G92+G93+G94+G95</f>
        <v>3955000</v>
      </c>
      <c r="H91" s="242">
        <f t="shared" si="28"/>
        <v>3990000</v>
      </c>
      <c r="I91" s="242">
        <f t="shared" si="28"/>
        <v>4501000</v>
      </c>
      <c r="J91" s="242">
        <f t="shared" si="28"/>
        <v>3955000</v>
      </c>
      <c r="K91" s="242">
        <f t="shared" si="28"/>
        <v>3959000</v>
      </c>
      <c r="L91" s="242">
        <f t="shared" si="28"/>
        <v>3982000</v>
      </c>
      <c r="M91" s="242">
        <f t="shared" si="28"/>
        <v>3955000</v>
      </c>
      <c r="N91" s="242">
        <f t="shared" si="28"/>
        <v>6144000</v>
      </c>
      <c r="O91" s="242">
        <f t="shared" si="28"/>
        <v>3938000</v>
      </c>
      <c r="P91" s="242">
        <f t="shared" si="28"/>
        <v>98000</v>
      </c>
      <c r="Q91" s="242">
        <f t="shared" si="28"/>
        <v>91000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2881000</v>
      </c>
      <c r="E92" s="252" t="s">
        <v>681</v>
      </c>
      <c r="F92" s="154">
        <f>ROUND($D92/12*4,-3)</f>
        <v>960000</v>
      </c>
      <c r="G92" s="154"/>
      <c r="H92" s="154">
        <f>ROUND($D92/12*2,-3)</f>
        <v>480000</v>
      </c>
      <c r="I92" s="154"/>
      <c r="J92" s="154">
        <f>ROUND($D92/12*2,-3)</f>
        <v>480000</v>
      </c>
      <c r="K92" s="154"/>
      <c r="L92" s="154">
        <f>ROUND($D92/12*2,-3)</f>
        <v>480000</v>
      </c>
      <c r="M92" s="154"/>
      <c r="N92" s="154">
        <f>D92-SUM(F92:M92)</f>
        <v>481000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181000</v>
      </c>
      <c r="E93" s="243" t="s">
        <v>403</v>
      </c>
      <c r="F93" s="154">
        <f>ROUND($D93/12,-3)</f>
        <v>15000</v>
      </c>
      <c r="G93" s="154">
        <f t="shared" ref="G93:P93" si="29">ROUND($D93/12,-3)</f>
        <v>15000</v>
      </c>
      <c r="H93" s="154">
        <f t="shared" si="29"/>
        <v>15000</v>
      </c>
      <c r="I93" s="154">
        <f t="shared" si="29"/>
        <v>15000</v>
      </c>
      <c r="J93" s="154">
        <f t="shared" si="29"/>
        <v>15000</v>
      </c>
      <c r="K93" s="154">
        <f t="shared" si="29"/>
        <v>15000</v>
      </c>
      <c r="L93" s="154">
        <f t="shared" si="29"/>
        <v>15000</v>
      </c>
      <c r="M93" s="154">
        <f t="shared" si="29"/>
        <v>15000</v>
      </c>
      <c r="N93" s="154">
        <f t="shared" si="29"/>
        <v>15000</v>
      </c>
      <c r="O93" s="154">
        <f t="shared" si="29"/>
        <v>15000</v>
      </c>
      <c r="P93" s="154">
        <f t="shared" si="29"/>
        <v>15000</v>
      </c>
      <c r="Q93" s="154">
        <f>D93-SUM(F93:P93)</f>
        <v>16000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50578000</v>
      </c>
      <c r="E95" s="154"/>
      <c r="F95" s="154">
        <f>F2+F86-F88-F89-F90-F92-F93-F94</f>
        <v>14097000</v>
      </c>
      <c r="G95" s="154">
        <f t="shared" ref="G95:Q95" si="30">G2-G88-G89-G90-G92-G93-G94</f>
        <v>3940000</v>
      </c>
      <c r="H95" s="154">
        <f t="shared" si="30"/>
        <v>3495000</v>
      </c>
      <c r="I95" s="154">
        <f t="shared" si="30"/>
        <v>4486000</v>
      </c>
      <c r="J95" s="154">
        <f t="shared" si="30"/>
        <v>3460000</v>
      </c>
      <c r="K95" s="154">
        <f t="shared" si="30"/>
        <v>3944000</v>
      </c>
      <c r="L95" s="154">
        <f t="shared" si="30"/>
        <v>3487000</v>
      </c>
      <c r="M95" s="154">
        <f t="shared" si="30"/>
        <v>3940000</v>
      </c>
      <c r="N95" s="154">
        <f t="shared" si="30"/>
        <v>5648000</v>
      </c>
      <c r="O95" s="154">
        <f t="shared" si="30"/>
        <v>3923000</v>
      </c>
      <c r="P95" s="154">
        <f t="shared" si="30"/>
        <v>83000</v>
      </c>
      <c r="Q95" s="154">
        <f t="shared" si="30"/>
        <v>75000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2500000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381000</v>
      </c>
    </row>
    <row r="102" spans="2:17" ht="33">
      <c r="B102" s="197" t="s">
        <v>414</v>
      </c>
      <c r="D102" s="52">
        <f>HLOOKUP(D1,縣庫撥款收入明細表!H:DD,16,FALSE)</f>
        <v>168000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50578000</v>
      </c>
    </row>
    <row r="108" spans="2:17" ht="16.5" customHeight="1"/>
    <row r="109" spans="2:17" ht="16.5" customHeight="1">
      <c r="B109" s="4" t="s">
        <v>951</v>
      </c>
      <c r="D109" s="52">
        <f>D91-D77</f>
        <v>39527000</v>
      </c>
      <c r="F109" s="52">
        <f>F91-F77</f>
        <v>11543000</v>
      </c>
      <c r="G109" s="52">
        <f t="shared" ref="G109:Q109" si="31">G91-G77</f>
        <v>2778000</v>
      </c>
      <c r="H109" s="52">
        <f t="shared" si="31"/>
        <v>2813000</v>
      </c>
      <c r="I109" s="52">
        <f t="shared" si="31"/>
        <v>3324000</v>
      </c>
      <c r="J109" s="52">
        <f t="shared" si="31"/>
        <v>2778000</v>
      </c>
      <c r="K109" s="52">
        <f t="shared" si="31"/>
        <v>2782000</v>
      </c>
      <c r="L109" s="52">
        <f t="shared" si="31"/>
        <v>2805000</v>
      </c>
      <c r="M109" s="52">
        <f t="shared" si="31"/>
        <v>2778000</v>
      </c>
      <c r="N109" s="52">
        <f t="shared" si="31"/>
        <v>4967000</v>
      </c>
      <c r="O109" s="52">
        <f t="shared" si="31"/>
        <v>2770000</v>
      </c>
      <c r="P109" s="52">
        <f t="shared" si="31"/>
        <v>98000</v>
      </c>
      <c r="Q109" s="52">
        <f t="shared" si="31"/>
        <v>91000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4" priority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618</v>
      </c>
      <c r="D1" s="246" t="str">
        <f>VLOOKUP(C1,學校編號!A:B,2,FALSE)</f>
        <v>618宜昌國小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138476000</v>
      </c>
      <c r="E2" s="154"/>
      <c r="F2" s="154">
        <f t="shared" ref="F2:Q2" si="0">F49+F71+F77+F83</f>
        <v>39636000</v>
      </c>
      <c r="G2" s="154">
        <f t="shared" si="0"/>
        <v>10062000</v>
      </c>
      <c r="H2" s="154">
        <f t="shared" si="0"/>
        <v>10153000</v>
      </c>
      <c r="I2" s="154">
        <f t="shared" si="0"/>
        <v>11509000</v>
      </c>
      <c r="J2" s="154">
        <f t="shared" si="0"/>
        <v>10062000</v>
      </c>
      <c r="K2" s="154">
        <f t="shared" si="0"/>
        <v>10072000</v>
      </c>
      <c r="L2" s="154">
        <f t="shared" si="0"/>
        <v>10450000</v>
      </c>
      <c r="M2" s="154">
        <f t="shared" si="0"/>
        <v>10062000</v>
      </c>
      <c r="N2" s="154">
        <f t="shared" si="0"/>
        <v>15859000</v>
      </c>
      <c r="O2" s="154">
        <f t="shared" si="0"/>
        <v>10051000</v>
      </c>
      <c r="P2" s="154">
        <f t="shared" si="0"/>
        <v>277000</v>
      </c>
      <c r="Q2" s="154">
        <f t="shared" si="0"/>
        <v>283000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577000</v>
      </c>
      <c r="E3" s="154" t="s">
        <v>744</v>
      </c>
      <c r="F3" s="154">
        <f t="shared" ref="F3:P17" si="1">ROUND($D3/12,0)</f>
        <v>48083</v>
      </c>
      <c r="G3" s="154">
        <f t="shared" si="1"/>
        <v>48083</v>
      </c>
      <c r="H3" s="154">
        <f t="shared" si="1"/>
        <v>48083</v>
      </c>
      <c r="I3" s="154">
        <f t="shared" si="1"/>
        <v>48083</v>
      </c>
      <c r="J3" s="154">
        <f t="shared" si="1"/>
        <v>48083</v>
      </c>
      <c r="K3" s="154">
        <f t="shared" si="1"/>
        <v>48083</v>
      </c>
      <c r="L3" s="154">
        <f t="shared" si="1"/>
        <v>48083</v>
      </c>
      <c r="M3" s="154">
        <f t="shared" si="1"/>
        <v>48083</v>
      </c>
      <c r="N3" s="154">
        <f t="shared" si="1"/>
        <v>48083</v>
      </c>
      <c r="O3" s="154">
        <f t="shared" si="1"/>
        <v>48083</v>
      </c>
      <c r="P3" s="154">
        <f t="shared" si="1"/>
        <v>48083</v>
      </c>
      <c r="Q3" s="154">
        <f t="shared" ref="Q3:Q10" si="2">D3-SUM(F3:P3)</f>
        <v>48087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248000</v>
      </c>
      <c r="E4" s="154" t="s">
        <v>744</v>
      </c>
      <c r="F4" s="154">
        <f t="shared" si="1"/>
        <v>20667</v>
      </c>
      <c r="G4" s="154">
        <f t="shared" si="1"/>
        <v>20667</v>
      </c>
      <c r="H4" s="154">
        <f t="shared" si="1"/>
        <v>20667</v>
      </c>
      <c r="I4" s="154">
        <f t="shared" si="1"/>
        <v>20667</v>
      </c>
      <c r="J4" s="154">
        <f t="shared" si="1"/>
        <v>20667</v>
      </c>
      <c r="K4" s="154">
        <f t="shared" si="1"/>
        <v>20667</v>
      </c>
      <c r="L4" s="154">
        <f t="shared" si="1"/>
        <v>20667</v>
      </c>
      <c r="M4" s="154">
        <f t="shared" si="1"/>
        <v>20667</v>
      </c>
      <c r="N4" s="154">
        <f t="shared" si="1"/>
        <v>20667</v>
      </c>
      <c r="O4" s="154">
        <f t="shared" si="1"/>
        <v>20667</v>
      </c>
      <c r="P4" s="154">
        <f t="shared" si="1"/>
        <v>20667</v>
      </c>
      <c r="Q4" s="154">
        <f t="shared" si="2"/>
        <v>20663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1"/>
        <v>3750</v>
      </c>
      <c r="H5" s="154">
        <f t="shared" si="1"/>
        <v>3750</v>
      </c>
      <c r="I5" s="154">
        <f t="shared" si="1"/>
        <v>3750</v>
      </c>
      <c r="J5" s="154">
        <f t="shared" si="1"/>
        <v>3750</v>
      </c>
      <c r="K5" s="154">
        <f t="shared" si="1"/>
        <v>3750</v>
      </c>
      <c r="L5" s="154">
        <f t="shared" si="1"/>
        <v>3750</v>
      </c>
      <c r="M5" s="154">
        <f t="shared" si="1"/>
        <v>3750</v>
      </c>
      <c r="N5" s="154">
        <f t="shared" si="1"/>
        <v>3750</v>
      </c>
      <c r="O5" s="154">
        <f t="shared" si="1"/>
        <v>3750</v>
      </c>
      <c r="P5" s="154">
        <f t="shared" si="1"/>
        <v>3750</v>
      </c>
      <c r="Q5" s="154">
        <f t="shared" si="2"/>
        <v>3750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87000</v>
      </c>
      <c r="E7" s="154" t="s">
        <v>744</v>
      </c>
      <c r="F7" s="154">
        <f t="shared" si="1"/>
        <v>7250</v>
      </c>
      <c r="G7" s="154">
        <f t="shared" si="1"/>
        <v>7250</v>
      </c>
      <c r="H7" s="154">
        <f t="shared" si="1"/>
        <v>7250</v>
      </c>
      <c r="I7" s="154">
        <f t="shared" si="1"/>
        <v>7250</v>
      </c>
      <c r="J7" s="154">
        <f t="shared" si="1"/>
        <v>7250</v>
      </c>
      <c r="K7" s="154">
        <f t="shared" si="1"/>
        <v>7250</v>
      </c>
      <c r="L7" s="154">
        <f t="shared" si="1"/>
        <v>7250</v>
      </c>
      <c r="M7" s="154">
        <f t="shared" si="1"/>
        <v>7250</v>
      </c>
      <c r="N7" s="154">
        <f t="shared" si="1"/>
        <v>7250</v>
      </c>
      <c r="O7" s="154">
        <f t="shared" si="1"/>
        <v>7250</v>
      </c>
      <c r="P7" s="154">
        <f t="shared" si="1"/>
        <v>7250</v>
      </c>
      <c r="Q7" s="154">
        <f t="shared" si="2"/>
        <v>7250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176000</v>
      </c>
      <c r="E15" s="154" t="s">
        <v>201</v>
      </c>
      <c r="F15" s="154">
        <f>ROUND($D15/2,-3)</f>
        <v>88000</v>
      </c>
      <c r="G15" s="154"/>
      <c r="H15" s="154"/>
      <c r="I15" s="154"/>
      <c r="J15" s="154"/>
      <c r="K15" s="154"/>
      <c r="L15" s="154">
        <f>D15-F15</f>
        <v>88000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72000</v>
      </c>
      <c r="E17" s="154" t="s">
        <v>744</v>
      </c>
      <c r="F17" s="154">
        <f>ROUND($D17/12,0)</f>
        <v>6000</v>
      </c>
      <c r="G17" s="154">
        <f t="shared" si="1"/>
        <v>6000</v>
      </c>
      <c r="H17" s="154">
        <f t="shared" si="1"/>
        <v>6000</v>
      </c>
      <c r="I17" s="154">
        <f t="shared" si="1"/>
        <v>6000</v>
      </c>
      <c r="J17" s="154">
        <f t="shared" si="1"/>
        <v>6000</v>
      </c>
      <c r="K17" s="154">
        <f t="shared" si="1"/>
        <v>6000</v>
      </c>
      <c r="L17" s="154">
        <f t="shared" si="1"/>
        <v>6000</v>
      </c>
      <c r="M17" s="154">
        <f t="shared" si="1"/>
        <v>6000</v>
      </c>
      <c r="N17" s="154">
        <f t="shared" si="1"/>
        <v>6000</v>
      </c>
      <c r="O17" s="154">
        <f t="shared" si="1"/>
        <v>6000</v>
      </c>
      <c r="P17" s="154">
        <f t="shared" si="1"/>
        <v>6000</v>
      </c>
      <c r="Q17" s="154">
        <f>D17-SUM(F17:P17)</f>
        <v>6000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360000</v>
      </c>
      <c r="E24" s="154" t="s">
        <v>201</v>
      </c>
      <c r="F24" s="154">
        <f>ROUND($D24/2,-3)</f>
        <v>180000</v>
      </c>
      <c r="G24" s="154"/>
      <c r="H24" s="154"/>
      <c r="I24" s="154"/>
      <c r="J24" s="154"/>
      <c r="K24" s="154"/>
      <c r="L24" s="154">
        <f>D24-F24</f>
        <v>180000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1795000</v>
      </c>
      <c r="E25" s="242"/>
      <c r="F25" s="242">
        <f>ROUND(SUM(F3:F24),-3)</f>
        <v>373000</v>
      </c>
      <c r="G25" s="242">
        <f t="shared" ref="G25:P25" si="5">ROUND(SUM(G3:G24),-3)</f>
        <v>105000</v>
      </c>
      <c r="H25" s="242">
        <f t="shared" si="5"/>
        <v>105000</v>
      </c>
      <c r="I25" s="242">
        <f t="shared" si="5"/>
        <v>105000</v>
      </c>
      <c r="J25" s="242">
        <f t="shared" si="5"/>
        <v>105000</v>
      </c>
      <c r="K25" s="242">
        <f t="shared" si="5"/>
        <v>105000</v>
      </c>
      <c r="L25" s="242">
        <f t="shared" si="5"/>
        <v>373000</v>
      </c>
      <c r="M25" s="242">
        <f t="shared" si="5"/>
        <v>105000</v>
      </c>
      <c r="N25" s="242">
        <f t="shared" si="5"/>
        <v>105000</v>
      </c>
      <c r="O25" s="242">
        <f t="shared" si="5"/>
        <v>105000</v>
      </c>
      <c r="P25" s="242">
        <f t="shared" si="5"/>
        <v>105000</v>
      </c>
      <c r="Q25" s="242">
        <f t="shared" ref="Q25:Q34" si="6">D25-SUM(F25:P25)</f>
        <v>104000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612000</v>
      </c>
      <c r="E28" s="154" t="s">
        <v>744</v>
      </c>
      <c r="F28" s="154">
        <f t="shared" ref="F28:F34" si="9">ROUND($D28/12,0)</f>
        <v>51000</v>
      </c>
      <c r="G28" s="154">
        <f t="shared" si="7"/>
        <v>51000</v>
      </c>
      <c r="H28" s="154">
        <f t="shared" si="7"/>
        <v>51000</v>
      </c>
      <c r="I28" s="154">
        <f t="shared" si="7"/>
        <v>51000</v>
      </c>
      <c r="J28" s="154">
        <f t="shared" si="7"/>
        <v>51000</v>
      </c>
      <c r="K28" s="154">
        <f t="shared" si="7"/>
        <v>51000</v>
      </c>
      <c r="L28" s="154">
        <f t="shared" si="7"/>
        <v>51000</v>
      </c>
      <c r="M28" s="154">
        <f t="shared" si="7"/>
        <v>51000</v>
      </c>
      <c r="N28" s="154">
        <f t="shared" si="7"/>
        <v>51000</v>
      </c>
      <c r="O28" s="154">
        <f t="shared" si="7"/>
        <v>51000</v>
      </c>
      <c r="P28" s="154">
        <f t="shared" si="7"/>
        <v>51000</v>
      </c>
      <c r="Q28" s="154">
        <f t="shared" si="6"/>
        <v>51000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si="7"/>
        <v>1333</v>
      </c>
      <c r="H29" s="154">
        <f t="shared" si="7"/>
        <v>1333</v>
      </c>
      <c r="I29" s="154">
        <f t="shared" si="7"/>
        <v>1333</v>
      </c>
      <c r="J29" s="154">
        <f t="shared" si="7"/>
        <v>1333</v>
      </c>
      <c r="K29" s="154">
        <f t="shared" si="7"/>
        <v>1333</v>
      </c>
      <c r="L29" s="154">
        <f t="shared" si="7"/>
        <v>1333</v>
      </c>
      <c r="M29" s="154">
        <f t="shared" si="7"/>
        <v>1333</v>
      </c>
      <c r="N29" s="154">
        <f t="shared" si="7"/>
        <v>1333</v>
      </c>
      <c r="O29" s="154">
        <f t="shared" si="7"/>
        <v>1333</v>
      </c>
      <c r="P29" s="154">
        <f t="shared" si="7"/>
        <v>1333</v>
      </c>
      <c r="Q29" s="154">
        <f t="shared" si="6"/>
        <v>1337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52000</v>
      </c>
      <c r="E30" s="154" t="s">
        <v>744</v>
      </c>
      <c r="F30" s="154">
        <f t="shared" si="9"/>
        <v>4333</v>
      </c>
      <c r="G30" s="154">
        <f t="shared" si="7"/>
        <v>4333</v>
      </c>
      <c r="H30" s="154">
        <f t="shared" si="7"/>
        <v>4333</v>
      </c>
      <c r="I30" s="154">
        <f t="shared" si="7"/>
        <v>4333</v>
      </c>
      <c r="J30" s="154">
        <f t="shared" si="7"/>
        <v>4333</v>
      </c>
      <c r="K30" s="154">
        <f t="shared" si="7"/>
        <v>4333</v>
      </c>
      <c r="L30" s="154">
        <f t="shared" si="7"/>
        <v>4333</v>
      </c>
      <c r="M30" s="154">
        <f t="shared" si="7"/>
        <v>4333</v>
      </c>
      <c r="N30" s="154">
        <f t="shared" si="7"/>
        <v>4333</v>
      </c>
      <c r="O30" s="154">
        <f t="shared" si="7"/>
        <v>4333</v>
      </c>
      <c r="P30" s="154">
        <f t="shared" si="7"/>
        <v>4333</v>
      </c>
      <c r="Q30" s="154">
        <f t="shared" si="6"/>
        <v>4337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165000</v>
      </c>
      <c r="E31" s="154" t="s">
        <v>744</v>
      </c>
      <c r="F31" s="154">
        <f t="shared" si="9"/>
        <v>13750</v>
      </c>
      <c r="G31" s="154">
        <f t="shared" si="7"/>
        <v>13750</v>
      </c>
      <c r="H31" s="154">
        <f t="shared" si="7"/>
        <v>13750</v>
      </c>
      <c r="I31" s="154">
        <f t="shared" si="7"/>
        <v>13750</v>
      </c>
      <c r="J31" s="154">
        <f t="shared" si="7"/>
        <v>13750</v>
      </c>
      <c r="K31" s="154">
        <f t="shared" si="7"/>
        <v>13750</v>
      </c>
      <c r="L31" s="154">
        <f t="shared" si="7"/>
        <v>13750</v>
      </c>
      <c r="M31" s="154">
        <f t="shared" si="7"/>
        <v>13750</v>
      </c>
      <c r="N31" s="154">
        <f t="shared" si="7"/>
        <v>13750</v>
      </c>
      <c r="O31" s="154">
        <f t="shared" si="7"/>
        <v>13750</v>
      </c>
      <c r="P31" s="154">
        <f t="shared" si="7"/>
        <v>13750</v>
      </c>
      <c r="Q31" s="154">
        <f t="shared" si="6"/>
        <v>13750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81000</v>
      </c>
      <c r="E32" s="154" t="s">
        <v>744</v>
      </c>
      <c r="F32" s="154">
        <f t="shared" si="9"/>
        <v>6750</v>
      </c>
      <c r="G32" s="154">
        <f t="shared" si="7"/>
        <v>6750</v>
      </c>
      <c r="H32" s="154">
        <f t="shared" si="7"/>
        <v>6750</v>
      </c>
      <c r="I32" s="154">
        <f t="shared" si="7"/>
        <v>6750</v>
      </c>
      <c r="J32" s="154">
        <f t="shared" si="7"/>
        <v>6750</v>
      </c>
      <c r="K32" s="154">
        <f t="shared" si="7"/>
        <v>6750</v>
      </c>
      <c r="L32" s="154">
        <f t="shared" si="7"/>
        <v>6750</v>
      </c>
      <c r="M32" s="154">
        <f t="shared" si="7"/>
        <v>6750</v>
      </c>
      <c r="N32" s="154">
        <f t="shared" si="7"/>
        <v>6750</v>
      </c>
      <c r="O32" s="154">
        <f t="shared" si="7"/>
        <v>6750</v>
      </c>
      <c r="P32" s="154">
        <f t="shared" si="7"/>
        <v>6750</v>
      </c>
      <c r="Q32" s="154">
        <f t="shared" si="6"/>
        <v>6750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132000</v>
      </c>
      <c r="E33" s="154" t="s">
        <v>744</v>
      </c>
      <c r="F33" s="154">
        <f t="shared" si="9"/>
        <v>11000</v>
      </c>
      <c r="G33" s="154">
        <f t="shared" si="7"/>
        <v>11000</v>
      </c>
      <c r="H33" s="154">
        <f t="shared" si="7"/>
        <v>11000</v>
      </c>
      <c r="I33" s="154">
        <f t="shared" si="7"/>
        <v>11000</v>
      </c>
      <c r="J33" s="154">
        <f t="shared" si="7"/>
        <v>11000</v>
      </c>
      <c r="K33" s="154">
        <f t="shared" si="7"/>
        <v>11000</v>
      </c>
      <c r="L33" s="154">
        <f t="shared" si="7"/>
        <v>11000</v>
      </c>
      <c r="M33" s="154">
        <f t="shared" si="7"/>
        <v>11000</v>
      </c>
      <c r="N33" s="154">
        <f t="shared" si="7"/>
        <v>11000</v>
      </c>
      <c r="O33" s="154">
        <f t="shared" si="7"/>
        <v>11000</v>
      </c>
      <c r="P33" s="154">
        <f t="shared" si="7"/>
        <v>11000</v>
      </c>
      <c r="Q33" s="154">
        <f t="shared" si="6"/>
        <v>11000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26000</v>
      </c>
      <c r="E34" s="154" t="s">
        <v>744</v>
      </c>
      <c r="F34" s="154">
        <f t="shared" si="9"/>
        <v>2167</v>
      </c>
      <c r="G34" s="154">
        <f t="shared" si="7"/>
        <v>2167</v>
      </c>
      <c r="H34" s="154">
        <f t="shared" si="7"/>
        <v>2167</v>
      </c>
      <c r="I34" s="154">
        <f t="shared" si="7"/>
        <v>2167</v>
      </c>
      <c r="J34" s="154">
        <f t="shared" si="7"/>
        <v>2167</v>
      </c>
      <c r="K34" s="154">
        <f t="shared" si="7"/>
        <v>2167</v>
      </c>
      <c r="L34" s="154">
        <f t="shared" si="7"/>
        <v>2167</v>
      </c>
      <c r="M34" s="154">
        <f t="shared" si="7"/>
        <v>2167</v>
      </c>
      <c r="N34" s="154">
        <f t="shared" si="7"/>
        <v>2167</v>
      </c>
      <c r="O34" s="154">
        <f t="shared" si="7"/>
        <v>2167</v>
      </c>
      <c r="P34" s="154">
        <f t="shared" si="7"/>
        <v>2167</v>
      </c>
      <c r="Q34" s="154">
        <f t="shared" si="6"/>
        <v>2163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1084000</v>
      </c>
      <c r="E38" s="242"/>
      <c r="F38" s="242">
        <f t="shared" ref="F38:P38" si="10">ROUND(SUM(F26:F37),-3)</f>
        <v>90000</v>
      </c>
      <c r="G38" s="242">
        <f t="shared" si="10"/>
        <v>90000</v>
      </c>
      <c r="H38" s="242">
        <f t="shared" si="10"/>
        <v>90000</v>
      </c>
      <c r="I38" s="242">
        <f t="shared" si="10"/>
        <v>90000</v>
      </c>
      <c r="J38" s="242">
        <f t="shared" si="10"/>
        <v>90000</v>
      </c>
      <c r="K38" s="242">
        <f t="shared" si="10"/>
        <v>90000</v>
      </c>
      <c r="L38" s="242">
        <f t="shared" si="10"/>
        <v>90000</v>
      </c>
      <c r="M38" s="242">
        <f t="shared" si="10"/>
        <v>90000</v>
      </c>
      <c r="N38" s="242">
        <f t="shared" si="10"/>
        <v>90000</v>
      </c>
      <c r="O38" s="242">
        <f t="shared" si="10"/>
        <v>90000</v>
      </c>
      <c r="P38" s="242">
        <f t="shared" si="10"/>
        <v>90000</v>
      </c>
      <c r="Q38" s="242">
        <f>D38-SUM(F38:P38)</f>
        <v>94000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30000</v>
      </c>
      <c r="E47" s="154" t="s">
        <v>202</v>
      </c>
      <c r="F47" s="154">
        <f>ROUND($D47/3,0)</f>
        <v>10000</v>
      </c>
      <c r="G47" s="154"/>
      <c r="H47" s="154"/>
      <c r="I47" s="154"/>
      <c r="J47" s="154"/>
      <c r="K47" s="154">
        <f>ROUND($D47/3,0)</f>
        <v>10000</v>
      </c>
      <c r="L47" s="154"/>
      <c r="M47" s="154"/>
      <c r="N47" s="154">
        <f>ROUND($D47/3,0)</f>
        <v>10000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30000</v>
      </c>
      <c r="E48" s="242"/>
      <c r="F48" s="242">
        <f>ROUND(SUM(F47),-3)</f>
        <v>10000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10000</v>
      </c>
      <c r="L48" s="242">
        <f t="shared" si="14"/>
        <v>0</v>
      </c>
      <c r="M48" s="242">
        <f t="shared" si="14"/>
        <v>0</v>
      </c>
      <c r="N48" s="242">
        <f t="shared" si="14"/>
        <v>10000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2909000</v>
      </c>
      <c r="E49" s="154"/>
      <c r="F49" s="250">
        <f t="shared" ref="F49:Q49" si="15">F25+F38+F46+F48</f>
        <v>473000</v>
      </c>
      <c r="G49" s="250">
        <f t="shared" si="15"/>
        <v>195000</v>
      </c>
      <c r="H49" s="250">
        <f t="shared" si="15"/>
        <v>195000</v>
      </c>
      <c r="I49" s="250">
        <f t="shared" si="15"/>
        <v>195000</v>
      </c>
      <c r="J49" s="250">
        <f t="shared" si="15"/>
        <v>195000</v>
      </c>
      <c r="K49" s="250">
        <f t="shared" si="15"/>
        <v>205000</v>
      </c>
      <c r="L49" s="250">
        <f t="shared" si="15"/>
        <v>463000</v>
      </c>
      <c r="M49" s="250">
        <f t="shared" si="15"/>
        <v>195000</v>
      </c>
      <c r="N49" s="250">
        <f t="shared" si="15"/>
        <v>205000</v>
      </c>
      <c r="O49" s="250">
        <f t="shared" si="15"/>
        <v>195000</v>
      </c>
      <c r="P49" s="250">
        <f t="shared" si="15"/>
        <v>195000</v>
      </c>
      <c r="Q49" s="250">
        <f t="shared" si="15"/>
        <v>198000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72095000</v>
      </c>
      <c r="E50" s="249" t="s">
        <v>210</v>
      </c>
      <c r="F50" s="154">
        <f>ROUND($D50/12*3,-3)</f>
        <v>18024000</v>
      </c>
      <c r="G50" s="154">
        <f>ROUND($D50/12,-3)</f>
        <v>6008000</v>
      </c>
      <c r="H50" s="154">
        <f t="shared" ref="H50:N54" si="16">ROUND($D50/12,-3)</f>
        <v>6008000</v>
      </c>
      <c r="I50" s="154">
        <f t="shared" si="16"/>
        <v>6008000</v>
      </c>
      <c r="J50" s="154">
        <f t="shared" si="16"/>
        <v>6008000</v>
      </c>
      <c r="K50" s="154">
        <f t="shared" si="16"/>
        <v>6008000</v>
      </c>
      <c r="L50" s="154">
        <f t="shared" si="16"/>
        <v>6008000</v>
      </c>
      <c r="M50" s="154">
        <f t="shared" si="16"/>
        <v>6008000</v>
      </c>
      <c r="N50" s="154">
        <f t="shared" si="16"/>
        <v>6008000</v>
      </c>
      <c r="O50" s="154">
        <f>D50-SUM(F50:N50)</f>
        <v>6007000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1743000</v>
      </c>
      <c r="E52" s="249" t="s">
        <v>210</v>
      </c>
      <c r="F52" s="154">
        <f>ROUND($D52/12*3,-3)</f>
        <v>436000</v>
      </c>
      <c r="G52" s="154">
        <f>ROUND($D52/12,-3)</f>
        <v>145000</v>
      </c>
      <c r="H52" s="154">
        <f t="shared" si="16"/>
        <v>145000</v>
      </c>
      <c r="I52" s="154">
        <f t="shared" si="16"/>
        <v>145000</v>
      </c>
      <c r="J52" s="154">
        <f t="shared" si="16"/>
        <v>145000</v>
      </c>
      <c r="K52" s="154">
        <f t="shared" si="16"/>
        <v>145000</v>
      </c>
      <c r="L52" s="154">
        <f t="shared" si="16"/>
        <v>145000</v>
      </c>
      <c r="M52" s="154">
        <f t="shared" si="16"/>
        <v>145000</v>
      </c>
      <c r="N52" s="154">
        <f t="shared" si="16"/>
        <v>145000</v>
      </c>
      <c r="O52" s="154">
        <f>D52-SUM(F52:N52)</f>
        <v>147000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288000</v>
      </c>
      <c r="E55" s="154" t="s">
        <v>744</v>
      </c>
      <c r="F55" s="154">
        <f t="shared" ref="F55:P61" si="17">ROUND($D55/12,0)</f>
        <v>24000</v>
      </c>
      <c r="G55" s="154">
        <f t="shared" si="17"/>
        <v>24000</v>
      </c>
      <c r="H55" s="154">
        <f t="shared" si="17"/>
        <v>24000</v>
      </c>
      <c r="I55" s="154">
        <f t="shared" si="17"/>
        <v>24000</v>
      </c>
      <c r="J55" s="154">
        <f t="shared" si="17"/>
        <v>24000</v>
      </c>
      <c r="K55" s="154">
        <f t="shared" si="17"/>
        <v>24000</v>
      </c>
      <c r="L55" s="154">
        <f t="shared" si="17"/>
        <v>24000</v>
      </c>
      <c r="M55" s="154">
        <f t="shared" si="17"/>
        <v>24000</v>
      </c>
      <c r="N55" s="154">
        <f t="shared" si="17"/>
        <v>24000</v>
      </c>
      <c r="O55" s="154">
        <f t="shared" si="17"/>
        <v>24000</v>
      </c>
      <c r="P55" s="154">
        <f t="shared" si="17"/>
        <v>24000</v>
      </c>
      <c r="Q55" s="154">
        <f t="shared" ref="Q55:Q61" si="18">D55-SUM(F55:P55)</f>
        <v>24000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414000</v>
      </c>
      <c r="E56" s="154" t="s">
        <v>744</v>
      </c>
      <c r="F56" s="154">
        <f t="shared" si="17"/>
        <v>34500</v>
      </c>
      <c r="G56" s="154">
        <f t="shared" si="17"/>
        <v>34500</v>
      </c>
      <c r="H56" s="154">
        <f t="shared" si="17"/>
        <v>34500</v>
      </c>
      <c r="I56" s="154">
        <f t="shared" si="17"/>
        <v>34500</v>
      </c>
      <c r="J56" s="154">
        <f t="shared" si="17"/>
        <v>34500</v>
      </c>
      <c r="K56" s="154">
        <f t="shared" si="17"/>
        <v>34500</v>
      </c>
      <c r="L56" s="154">
        <f t="shared" si="17"/>
        <v>34500</v>
      </c>
      <c r="M56" s="154">
        <f t="shared" si="17"/>
        <v>34500</v>
      </c>
      <c r="N56" s="154">
        <f t="shared" si="17"/>
        <v>34500</v>
      </c>
      <c r="O56" s="154">
        <f t="shared" si="17"/>
        <v>34500</v>
      </c>
      <c r="P56" s="154">
        <f t="shared" si="17"/>
        <v>34500</v>
      </c>
      <c r="Q56" s="154">
        <f t="shared" si="18"/>
        <v>34500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7"/>
        <v>6000</v>
      </c>
      <c r="G57" s="154">
        <f t="shared" si="17"/>
        <v>6000</v>
      </c>
      <c r="H57" s="154">
        <f t="shared" si="17"/>
        <v>6000</v>
      </c>
      <c r="I57" s="154">
        <f t="shared" si="17"/>
        <v>6000</v>
      </c>
      <c r="J57" s="154">
        <f t="shared" si="17"/>
        <v>6000</v>
      </c>
      <c r="K57" s="154">
        <f t="shared" si="17"/>
        <v>6000</v>
      </c>
      <c r="L57" s="154">
        <f t="shared" si="17"/>
        <v>6000</v>
      </c>
      <c r="M57" s="154">
        <f t="shared" si="17"/>
        <v>6000</v>
      </c>
      <c r="N57" s="154">
        <f t="shared" si="17"/>
        <v>6000</v>
      </c>
      <c r="O57" s="154">
        <f t="shared" si="17"/>
        <v>6000</v>
      </c>
      <c r="P57" s="154">
        <f t="shared" si="17"/>
        <v>6000</v>
      </c>
      <c r="Q57" s="154">
        <f t="shared" si="18"/>
        <v>6000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7"/>
        <v>5250</v>
      </c>
      <c r="G58" s="154">
        <f t="shared" si="17"/>
        <v>5250</v>
      </c>
      <c r="H58" s="154">
        <f t="shared" si="17"/>
        <v>5250</v>
      </c>
      <c r="I58" s="154">
        <f t="shared" si="17"/>
        <v>5250</v>
      </c>
      <c r="J58" s="154">
        <f t="shared" si="17"/>
        <v>5250</v>
      </c>
      <c r="K58" s="154">
        <f t="shared" si="17"/>
        <v>5250</v>
      </c>
      <c r="L58" s="154">
        <f t="shared" si="17"/>
        <v>5250</v>
      </c>
      <c r="M58" s="154">
        <f t="shared" si="17"/>
        <v>5250</v>
      </c>
      <c r="N58" s="154">
        <f t="shared" si="17"/>
        <v>5250</v>
      </c>
      <c r="O58" s="154">
        <f t="shared" si="17"/>
        <v>5250</v>
      </c>
      <c r="P58" s="154">
        <f t="shared" si="17"/>
        <v>5250</v>
      </c>
      <c r="Q58" s="154">
        <f t="shared" si="18"/>
        <v>5250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150000</v>
      </c>
      <c r="E59" s="154" t="s">
        <v>744</v>
      </c>
      <c r="F59" s="154">
        <f t="shared" si="17"/>
        <v>12500</v>
      </c>
      <c r="G59" s="154">
        <f t="shared" si="17"/>
        <v>12500</v>
      </c>
      <c r="H59" s="154">
        <f t="shared" si="17"/>
        <v>12500</v>
      </c>
      <c r="I59" s="154">
        <f t="shared" si="17"/>
        <v>12500</v>
      </c>
      <c r="J59" s="154">
        <f t="shared" si="17"/>
        <v>12500</v>
      </c>
      <c r="K59" s="154">
        <f t="shared" si="17"/>
        <v>12500</v>
      </c>
      <c r="L59" s="154">
        <f t="shared" si="17"/>
        <v>12500</v>
      </c>
      <c r="M59" s="154">
        <f t="shared" si="17"/>
        <v>12500</v>
      </c>
      <c r="N59" s="154">
        <f t="shared" si="17"/>
        <v>12500</v>
      </c>
      <c r="O59" s="154">
        <f t="shared" si="17"/>
        <v>12500</v>
      </c>
      <c r="P59" s="154">
        <f t="shared" si="17"/>
        <v>12500</v>
      </c>
      <c r="Q59" s="154">
        <f t="shared" si="18"/>
        <v>12500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7234000</v>
      </c>
      <c r="E62" s="154" t="s">
        <v>205</v>
      </c>
      <c r="F62" s="154"/>
      <c r="G62" s="154"/>
      <c r="H62" s="154"/>
      <c r="I62" s="154">
        <f>ROUND($D62/5,-3)</f>
        <v>1447000</v>
      </c>
      <c r="J62" s="154"/>
      <c r="K62" s="154"/>
      <c r="L62" s="154"/>
      <c r="M62" s="154"/>
      <c r="N62" s="154">
        <f>D62-I62</f>
        <v>5787000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8821000</v>
      </c>
      <c r="E63" s="154" t="s">
        <v>203</v>
      </c>
      <c r="F63" s="154">
        <f>D63</f>
        <v>8821000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6261000</v>
      </c>
      <c r="E64" s="249" t="s">
        <v>210</v>
      </c>
      <c r="F64" s="154">
        <f>ROUND($D64/12*3,-3)</f>
        <v>1565000</v>
      </c>
      <c r="G64" s="154">
        <f>ROUND($D64/12,-3)</f>
        <v>522000</v>
      </c>
      <c r="H64" s="154">
        <f t="shared" ref="H64:N66" si="19">ROUND($D64/12,-3)</f>
        <v>522000</v>
      </c>
      <c r="I64" s="154">
        <f t="shared" si="19"/>
        <v>522000</v>
      </c>
      <c r="J64" s="154">
        <f t="shared" si="19"/>
        <v>522000</v>
      </c>
      <c r="K64" s="154">
        <f t="shared" si="19"/>
        <v>522000</v>
      </c>
      <c r="L64" s="154">
        <f t="shared" si="19"/>
        <v>522000</v>
      </c>
      <c r="M64" s="154">
        <f t="shared" si="19"/>
        <v>522000</v>
      </c>
      <c r="N64" s="154">
        <f t="shared" si="19"/>
        <v>522000</v>
      </c>
      <c r="O64" s="154">
        <f>D64-SUM(F64:N64)</f>
        <v>520000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1928000</v>
      </c>
      <c r="E65" s="249" t="s">
        <v>210</v>
      </c>
      <c r="F65" s="154">
        <f>ROUND($D65/12*3,-3)</f>
        <v>482000</v>
      </c>
      <c r="G65" s="154">
        <f>ROUND($D65/12,-3)</f>
        <v>161000</v>
      </c>
      <c r="H65" s="154">
        <f t="shared" si="19"/>
        <v>161000</v>
      </c>
      <c r="I65" s="154">
        <f t="shared" si="19"/>
        <v>161000</v>
      </c>
      <c r="J65" s="154">
        <f t="shared" si="19"/>
        <v>161000</v>
      </c>
      <c r="K65" s="154">
        <f t="shared" si="19"/>
        <v>161000</v>
      </c>
      <c r="L65" s="154">
        <f t="shared" si="19"/>
        <v>161000</v>
      </c>
      <c r="M65" s="154">
        <f t="shared" si="19"/>
        <v>161000</v>
      </c>
      <c r="N65" s="154">
        <f t="shared" si="19"/>
        <v>161000</v>
      </c>
      <c r="O65" s="154">
        <f>D65-SUM(F65:N65)</f>
        <v>158000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4707000</v>
      </c>
      <c r="E66" s="249" t="s">
        <v>210</v>
      </c>
      <c r="F66" s="154">
        <f>ROUND($D66/12*3,-3)</f>
        <v>1177000</v>
      </c>
      <c r="G66" s="154">
        <f>ROUND($D66/12,-3)</f>
        <v>392000</v>
      </c>
      <c r="H66" s="154">
        <f t="shared" si="19"/>
        <v>392000</v>
      </c>
      <c r="I66" s="154">
        <f t="shared" si="19"/>
        <v>392000</v>
      </c>
      <c r="J66" s="154">
        <f t="shared" si="19"/>
        <v>392000</v>
      </c>
      <c r="K66" s="154">
        <f t="shared" si="19"/>
        <v>392000</v>
      </c>
      <c r="L66" s="154">
        <f t="shared" si="19"/>
        <v>392000</v>
      </c>
      <c r="M66" s="154">
        <f t="shared" si="19"/>
        <v>392000</v>
      </c>
      <c r="N66" s="154">
        <f t="shared" si="19"/>
        <v>392000</v>
      </c>
      <c r="O66" s="154">
        <f>D66-SUM(F66:N66)</f>
        <v>394000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91000</v>
      </c>
      <c r="E67" s="154" t="s">
        <v>204</v>
      </c>
      <c r="F67" s="154"/>
      <c r="G67" s="154"/>
      <c r="H67" s="154">
        <f>D67</f>
        <v>91000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752000</v>
      </c>
      <c r="E68" s="154" t="s">
        <v>203</v>
      </c>
      <c r="F68" s="154">
        <f>D68</f>
        <v>752000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105229000</v>
      </c>
      <c r="E71" s="242"/>
      <c r="F71" s="242">
        <f>ROUND(SUM(F50:F69),-3)</f>
        <v>31492000</v>
      </c>
      <c r="G71" s="242">
        <f t="shared" ref="G71:P71" si="20">ROUND(SUM(G50:G69),-3)</f>
        <v>7361000</v>
      </c>
      <c r="H71" s="242">
        <f t="shared" si="20"/>
        <v>7452000</v>
      </c>
      <c r="I71" s="242">
        <f t="shared" si="20"/>
        <v>8808000</v>
      </c>
      <c r="J71" s="242">
        <f t="shared" si="20"/>
        <v>7361000</v>
      </c>
      <c r="K71" s="242">
        <f t="shared" si="20"/>
        <v>7361000</v>
      </c>
      <c r="L71" s="242">
        <f t="shared" si="20"/>
        <v>7361000</v>
      </c>
      <c r="M71" s="242">
        <f t="shared" si="20"/>
        <v>7361000</v>
      </c>
      <c r="N71" s="242">
        <f t="shared" si="20"/>
        <v>13148000</v>
      </c>
      <c r="O71" s="242">
        <f t="shared" si="20"/>
        <v>7357000</v>
      </c>
      <c r="P71" s="242">
        <f t="shared" si="20"/>
        <v>82000</v>
      </c>
      <c r="Q71" s="242">
        <f>D71-SUM(F71:P71)</f>
        <v>85000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34000</v>
      </c>
      <c r="E72" s="154" t="s">
        <v>203</v>
      </c>
      <c r="F72" s="154">
        <f>D72</f>
        <v>34000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29058000</v>
      </c>
      <c r="E73" s="249" t="s">
        <v>210</v>
      </c>
      <c r="F73" s="154">
        <f>ROUND($D73/12*3,-3)</f>
        <v>7265000</v>
      </c>
      <c r="G73" s="154">
        <f>ROUND($D73/12,-3)</f>
        <v>2422000</v>
      </c>
      <c r="H73" s="154">
        <f t="shared" ref="H73:N76" si="21">ROUND($D73/12,-3)</f>
        <v>2422000</v>
      </c>
      <c r="I73" s="154">
        <f t="shared" si="21"/>
        <v>2422000</v>
      </c>
      <c r="J73" s="154">
        <f t="shared" si="21"/>
        <v>2422000</v>
      </c>
      <c r="K73" s="154">
        <f t="shared" si="21"/>
        <v>2422000</v>
      </c>
      <c r="L73" s="154">
        <f t="shared" si="21"/>
        <v>2422000</v>
      </c>
      <c r="M73" s="154">
        <f t="shared" si="21"/>
        <v>2422000</v>
      </c>
      <c r="N73" s="154">
        <f t="shared" si="21"/>
        <v>2422000</v>
      </c>
      <c r="O73" s="154">
        <f>D73-SUM(F73:N73)</f>
        <v>2417000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1005000</v>
      </c>
      <c r="E76" s="249" t="s">
        <v>210</v>
      </c>
      <c r="F76" s="154">
        <f>ROUND($D76/12*3,-3)</f>
        <v>251000</v>
      </c>
      <c r="G76" s="154">
        <f>ROUND($D76/12,-3)</f>
        <v>84000</v>
      </c>
      <c r="H76" s="154">
        <f t="shared" si="21"/>
        <v>84000</v>
      </c>
      <c r="I76" s="154">
        <f t="shared" si="21"/>
        <v>84000</v>
      </c>
      <c r="J76" s="154">
        <f t="shared" si="21"/>
        <v>84000</v>
      </c>
      <c r="K76" s="154">
        <f t="shared" si="21"/>
        <v>84000</v>
      </c>
      <c r="L76" s="154">
        <f t="shared" si="21"/>
        <v>84000</v>
      </c>
      <c r="M76" s="154">
        <f t="shared" si="21"/>
        <v>84000</v>
      </c>
      <c r="N76" s="154">
        <f t="shared" si="21"/>
        <v>84000</v>
      </c>
      <c r="O76" s="154">
        <f>D76-SUM(F76:N76)</f>
        <v>82000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30097000</v>
      </c>
      <c r="E77" s="242"/>
      <c r="F77" s="242">
        <f>ROUND(SUM(F72:F76),-3)</f>
        <v>7550000</v>
      </c>
      <c r="G77" s="242">
        <f t="shared" ref="G77:N77" si="22">ROUND(SUM(G72:G76),-3)</f>
        <v>2506000</v>
      </c>
      <c r="H77" s="242">
        <f t="shared" si="22"/>
        <v>2506000</v>
      </c>
      <c r="I77" s="242">
        <f t="shared" si="22"/>
        <v>2506000</v>
      </c>
      <c r="J77" s="242">
        <f t="shared" si="22"/>
        <v>2506000</v>
      </c>
      <c r="K77" s="242">
        <f t="shared" si="22"/>
        <v>2506000</v>
      </c>
      <c r="L77" s="242">
        <f t="shared" si="22"/>
        <v>2506000</v>
      </c>
      <c r="M77" s="242">
        <f t="shared" si="22"/>
        <v>2506000</v>
      </c>
      <c r="N77" s="242">
        <f t="shared" si="22"/>
        <v>2506000</v>
      </c>
      <c r="O77" s="242">
        <f>D77-SUM(F77:N77)</f>
        <v>2499000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135326000</v>
      </c>
      <c r="E78" s="242"/>
      <c r="F78" s="242">
        <f>F77+F71</f>
        <v>39042000</v>
      </c>
      <c r="G78" s="242">
        <f t="shared" ref="G78:R78" si="24">G77+G71</f>
        <v>9867000</v>
      </c>
      <c r="H78" s="242">
        <f t="shared" si="24"/>
        <v>9958000</v>
      </c>
      <c r="I78" s="242">
        <f t="shared" si="24"/>
        <v>11314000</v>
      </c>
      <c r="J78" s="242">
        <f t="shared" si="24"/>
        <v>9867000</v>
      </c>
      <c r="K78" s="242">
        <f t="shared" si="24"/>
        <v>9867000</v>
      </c>
      <c r="L78" s="242">
        <f t="shared" si="24"/>
        <v>9867000</v>
      </c>
      <c r="M78" s="242">
        <f t="shared" si="24"/>
        <v>9867000</v>
      </c>
      <c r="N78" s="242">
        <f t="shared" si="24"/>
        <v>15654000</v>
      </c>
      <c r="O78" s="242">
        <f t="shared" si="24"/>
        <v>9856000</v>
      </c>
      <c r="P78" s="242">
        <f t="shared" si="24"/>
        <v>82000</v>
      </c>
      <c r="Q78" s="242">
        <f t="shared" si="24"/>
        <v>85000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241000</v>
      </c>
      <c r="E82" s="242" t="s">
        <v>745</v>
      </c>
      <c r="F82" s="242">
        <f>ROUNDUP(D82/2,-3)</f>
        <v>121000</v>
      </c>
      <c r="G82" s="242"/>
      <c r="H82" s="242"/>
      <c r="I82" s="242"/>
      <c r="J82" s="242"/>
      <c r="K82" s="242"/>
      <c r="L82" s="242">
        <f>D82-F82</f>
        <v>120000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241000</v>
      </c>
      <c r="E83" s="251"/>
      <c r="F83" s="251">
        <f>SUM(F79:F82)</f>
        <v>121000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120000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-91000</v>
      </c>
      <c r="E86" s="154"/>
      <c r="F86" s="154">
        <f>D86</f>
        <v>-91000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138385000</v>
      </c>
      <c r="E87" s="154"/>
      <c r="F87" s="154">
        <f>F88+F89+F90+F91</f>
        <v>39545000</v>
      </c>
      <c r="G87" s="154">
        <f t="shared" ref="G87:Q87" si="26">G88+G89+G90+G91</f>
        <v>10062000</v>
      </c>
      <c r="H87" s="154">
        <f t="shared" si="26"/>
        <v>10153000</v>
      </c>
      <c r="I87" s="154">
        <f t="shared" si="26"/>
        <v>11509000</v>
      </c>
      <c r="J87" s="154">
        <f t="shared" si="26"/>
        <v>10062000</v>
      </c>
      <c r="K87" s="154">
        <f t="shared" si="26"/>
        <v>10072000</v>
      </c>
      <c r="L87" s="154">
        <f t="shared" si="26"/>
        <v>10450000</v>
      </c>
      <c r="M87" s="154">
        <f t="shared" si="26"/>
        <v>10062000</v>
      </c>
      <c r="N87" s="154">
        <f t="shared" si="26"/>
        <v>15859000</v>
      </c>
      <c r="O87" s="154">
        <f t="shared" si="26"/>
        <v>10051000</v>
      </c>
      <c r="P87" s="154">
        <f t="shared" si="26"/>
        <v>277000</v>
      </c>
      <c r="Q87" s="154">
        <f t="shared" si="26"/>
        <v>283000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510000</v>
      </c>
      <c r="E88" s="242" t="s">
        <v>201</v>
      </c>
      <c r="F88" s="242">
        <f>ROUND($D88/2,-3)</f>
        <v>255000</v>
      </c>
      <c r="G88" s="242"/>
      <c r="H88" s="242"/>
      <c r="I88" s="242"/>
      <c r="J88" s="242"/>
      <c r="K88" s="242"/>
      <c r="L88" s="242">
        <f>D88-F88</f>
        <v>255000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137870000</v>
      </c>
      <c r="E91" s="242"/>
      <c r="F91" s="242">
        <f>F92+F93+F94+F95</f>
        <v>39290000</v>
      </c>
      <c r="G91" s="242">
        <f t="shared" ref="G91:Q91" si="28">G92+G93+G94+G95</f>
        <v>10062000</v>
      </c>
      <c r="H91" s="242">
        <f t="shared" si="28"/>
        <v>10153000</v>
      </c>
      <c r="I91" s="242">
        <f t="shared" si="28"/>
        <v>11509000</v>
      </c>
      <c r="J91" s="242">
        <f t="shared" si="28"/>
        <v>10062000</v>
      </c>
      <c r="K91" s="242">
        <f t="shared" si="28"/>
        <v>10072000</v>
      </c>
      <c r="L91" s="242">
        <f t="shared" si="28"/>
        <v>10193000</v>
      </c>
      <c r="M91" s="242">
        <f t="shared" si="28"/>
        <v>10062000</v>
      </c>
      <c r="N91" s="242">
        <f t="shared" si="28"/>
        <v>15859000</v>
      </c>
      <c r="O91" s="242">
        <f t="shared" si="28"/>
        <v>10051000</v>
      </c>
      <c r="P91" s="242">
        <f t="shared" si="28"/>
        <v>277000</v>
      </c>
      <c r="Q91" s="242">
        <f t="shared" si="28"/>
        <v>280000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2222000</v>
      </c>
      <c r="E92" s="252" t="s">
        <v>681</v>
      </c>
      <c r="F92" s="154">
        <f>ROUND($D92/12*4,-3)</f>
        <v>741000</v>
      </c>
      <c r="G92" s="154"/>
      <c r="H92" s="154">
        <f>ROUND($D92/12*2,-3)</f>
        <v>370000</v>
      </c>
      <c r="I92" s="154"/>
      <c r="J92" s="154">
        <f>ROUND($D92/12*2,-3)</f>
        <v>370000</v>
      </c>
      <c r="K92" s="154"/>
      <c r="L92" s="154">
        <f>ROUND($D92/12*2,-3)</f>
        <v>370000</v>
      </c>
      <c r="M92" s="154"/>
      <c r="N92" s="154">
        <f>D92-SUM(F92:M92)</f>
        <v>371000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636000</v>
      </c>
      <c r="E93" s="243" t="s">
        <v>403</v>
      </c>
      <c r="F93" s="154">
        <f>ROUND($D93/12,-3)</f>
        <v>53000</v>
      </c>
      <c r="G93" s="154">
        <f t="shared" ref="G93:P93" si="29">ROUND($D93/12,-3)</f>
        <v>53000</v>
      </c>
      <c r="H93" s="154">
        <f t="shared" si="29"/>
        <v>53000</v>
      </c>
      <c r="I93" s="154">
        <f t="shared" si="29"/>
        <v>53000</v>
      </c>
      <c r="J93" s="154">
        <f t="shared" si="29"/>
        <v>53000</v>
      </c>
      <c r="K93" s="154">
        <f t="shared" si="29"/>
        <v>53000</v>
      </c>
      <c r="L93" s="154">
        <f t="shared" si="29"/>
        <v>53000</v>
      </c>
      <c r="M93" s="154">
        <f t="shared" si="29"/>
        <v>53000</v>
      </c>
      <c r="N93" s="154">
        <f t="shared" si="29"/>
        <v>53000</v>
      </c>
      <c r="O93" s="154">
        <f t="shared" si="29"/>
        <v>53000</v>
      </c>
      <c r="P93" s="154">
        <f t="shared" si="29"/>
        <v>53000</v>
      </c>
      <c r="Q93" s="154">
        <f>D93-SUM(F93:P93)</f>
        <v>53000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210000</v>
      </c>
      <c r="E94" s="244" t="s">
        <v>405</v>
      </c>
      <c r="F94" s="154"/>
      <c r="G94" s="154"/>
      <c r="H94" s="154">
        <f>ROUND($D94/2,-3)</f>
        <v>105000</v>
      </c>
      <c r="I94" s="154"/>
      <c r="J94" s="154"/>
      <c r="K94" s="154"/>
      <c r="L94" s="154"/>
      <c r="M94" s="154"/>
      <c r="N94" s="154"/>
      <c r="O94" s="154">
        <f>D94-H94</f>
        <v>105000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134802000</v>
      </c>
      <c r="E95" s="154"/>
      <c r="F95" s="154">
        <f>F2+F86-F88-F89-F90-F92-F93-F94</f>
        <v>38496000</v>
      </c>
      <c r="G95" s="154">
        <f t="shared" ref="G95:Q95" si="30">G2-G88-G89-G90-G92-G93-G94</f>
        <v>10009000</v>
      </c>
      <c r="H95" s="154">
        <f t="shared" si="30"/>
        <v>9625000</v>
      </c>
      <c r="I95" s="154">
        <f t="shared" si="30"/>
        <v>11456000</v>
      </c>
      <c r="J95" s="154">
        <f t="shared" si="30"/>
        <v>9639000</v>
      </c>
      <c r="K95" s="154">
        <f t="shared" si="30"/>
        <v>10019000</v>
      </c>
      <c r="L95" s="154">
        <f t="shared" si="30"/>
        <v>9770000</v>
      </c>
      <c r="M95" s="154">
        <f t="shared" si="30"/>
        <v>10009000</v>
      </c>
      <c r="N95" s="154">
        <f t="shared" si="30"/>
        <v>15435000</v>
      </c>
      <c r="O95" s="154">
        <f t="shared" si="30"/>
        <v>9893000</v>
      </c>
      <c r="P95" s="154">
        <f t="shared" si="30"/>
        <v>224000</v>
      </c>
      <c r="Q95" s="154">
        <f t="shared" si="30"/>
        <v>227000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822000</v>
      </c>
    </row>
    <row r="102" spans="2:17" ht="33">
      <c r="B102" s="197" t="s">
        <v>414</v>
      </c>
      <c r="D102" s="52">
        <f>HLOOKUP(D1,縣庫撥款收入明細表!H:DD,16,FALSE)</f>
        <v>582000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210000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54000</v>
      </c>
    </row>
    <row r="107" spans="2:17" ht="33">
      <c r="B107" s="203" t="s">
        <v>418</v>
      </c>
      <c r="D107" s="52">
        <f>HLOOKUP(D1,縣庫撥款收入明細表!H:DD,21,FALSE)</f>
        <v>134802000</v>
      </c>
    </row>
    <row r="108" spans="2:17" ht="16.5" customHeight="1"/>
    <row r="109" spans="2:17" ht="16.5" customHeight="1">
      <c r="B109" s="4" t="s">
        <v>951</v>
      </c>
      <c r="D109" s="52">
        <f>D91-D77</f>
        <v>107773000</v>
      </c>
      <c r="F109" s="52">
        <f>F91-F77</f>
        <v>31740000</v>
      </c>
      <c r="G109" s="52">
        <f t="shared" ref="G109:Q109" si="31">G91-G77</f>
        <v>7556000</v>
      </c>
      <c r="H109" s="52">
        <f t="shared" si="31"/>
        <v>7647000</v>
      </c>
      <c r="I109" s="52">
        <f t="shared" si="31"/>
        <v>9003000</v>
      </c>
      <c r="J109" s="52">
        <f t="shared" si="31"/>
        <v>7556000</v>
      </c>
      <c r="K109" s="52">
        <f t="shared" si="31"/>
        <v>7566000</v>
      </c>
      <c r="L109" s="52">
        <f t="shared" si="31"/>
        <v>7687000</v>
      </c>
      <c r="M109" s="52">
        <f t="shared" si="31"/>
        <v>7556000</v>
      </c>
      <c r="N109" s="52">
        <f t="shared" si="31"/>
        <v>13353000</v>
      </c>
      <c r="O109" s="52">
        <f t="shared" si="31"/>
        <v>7552000</v>
      </c>
      <c r="P109" s="52">
        <f t="shared" si="31"/>
        <v>277000</v>
      </c>
      <c r="Q109" s="52">
        <f t="shared" si="31"/>
        <v>280000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3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13"/>
  <sheetViews>
    <sheetView topLeftCell="A73" workbookViewId="0">
      <selection activeCell="D72" sqref="D72:Q7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619</v>
      </c>
      <c r="D1" s="246" t="str">
        <f>VLOOKUP(C1,學校編號!A:B,2,FALSE)</f>
        <v>619北昌國小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99600000</v>
      </c>
      <c r="E2" s="154"/>
      <c r="F2" s="154">
        <f t="shared" ref="F2:Q2" si="0">F49+F71+F77+F83</f>
        <v>28429000</v>
      </c>
      <c r="G2" s="154">
        <f t="shared" si="0"/>
        <v>7035000</v>
      </c>
      <c r="H2" s="154">
        <f t="shared" si="0"/>
        <v>7116000</v>
      </c>
      <c r="I2" s="154">
        <f t="shared" si="0"/>
        <v>8489000</v>
      </c>
      <c r="J2" s="154">
        <f t="shared" si="0"/>
        <v>7035000</v>
      </c>
      <c r="K2" s="154">
        <f t="shared" si="0"/>
        <v>7041000</v>
      </c>
      <c r="L2" s="154">
        <f t="shared" si="0"/>
        <v>7182000</v>
      </c>
      <c r="M2" s="154">
        <f t="shared" si="0"/>
        <v>7035000</v>
      </c>
      <c r="N2" s="154">
        <f t="shared" si="0"/>
        <v>12859000</v>
      </c>
      <c r="O2" s="154">
        <f t="shared" si="0"/>
        <v>7035000</v>
      </c>
      <c r="P2" s="154">
        <f t="shared" si="0"/>
        <v>173000</v>
      </c>
      <c r="Q2" s="154">
        <f t="shared" si="0"/>
        <v>171000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479000</v>
      </c>
      <c r="E3" s="154" t="s">
        <v>1060</v>
      </c>
      <c r="F3" s="154">
        <v>39917</v>
      </c>
      <c r="G3" s="154">
        <v>39917</v>
      </c>
      <c r="H3" s="154">
        <v>39917</v>
      </c>
      <c r="I3" s="154">
        <v>39917</v>
      </c>
      <c r="J3" s="154">
        <v>39917</v>
      </c>
      <c r="K3" s="154">
        <v>39917</v>
      </c>
      <c r="L3" s="154">
        <v>39917</v>
      </c>
      <c r="M3" s="154">
        <v>39917</v>
      </c>
      <c r="N3" s="154">
        <v>39917</v>
      </c>
      <c r="O3" s="154">
        <v>39917</v>
      </c>
      <c r="P3" s="154">
        <v>39917</v>
      </c>
      <c r="Q3" s="154">
        <v>39913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206000</v>
      </c>
      <c r="E4" s="154" t="s">
        <v>1060</v>
      </c>
      <c r="F4" s="154">
        <v>17167</v>
      </c>
      <c r="G4" s="154">
        <v>17167</v>
      </c>
      <c r="H4" s="154">
        <v>17167</v>
      </c>
      <c r="I4" s="154">
        <v>17167</v>
      </c>
      <c r="J4" s="154">
        <v>17167</v>
      </c>
      <c r="K4" s="154">
        <v>17167</v>
      </c>
      <c r="L4" s="154">
        <v>17167</v>
      </c>
      <c r="M4" s="154">
        <v>17167</v>
      </c>
      <c r="N4" s="154">
        <v>17167</v>
      </c>
      <c r="O4" s="154">
        <v>17167</v>
      </c>
      <c r="P4" s="154">
        <v>17167</v>
      </c>
      <c r="Q4" s="154">
        <v>17163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81000</v>
      </c>
      <c r="E7" s="154" t="s">
        <v>1060</v>
      </c>
      <c r="F7" s="154">
        <v>6750</v>
      </c>
      <c r="G7" s="154">
        <v>6750</v>
      </c>
      <c r="H7" s="154">
        <v>6750</v>
      </c>
      <c r="I7" s="154">
        <v>6750</v>
      </c>
      <c r="J7" s="154">
        <v>6750</v>
      </c>
      <c r="K7" s="154">
        <v>6750</v>
      </c>
      <c r="L7" s="154">
        <v>6750</v>
      </c>
      <c r="M7" s="154">
        <v>6750</v>
      </c>
      <c r="N7" s="154">
        <v>6750</v>
      </c>
      <c r="O7" s="154">
        <v>6750</v>
      </c>
      <c r="P7" s="154">
        <v>6750</v>
      </c>
      <c r="Q7" s="154">
        <v>6750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90000</v>
      </c>
      <c r="E8" s="154" t="s">
        <v>1060</v>
      </c>
      <c r="F8" s="154">
        <v>7500</v>
      </c>
      <c r="G8" s="154">
        <v>7500</v>
      </c>
      <c r="H8" s="154">
        <v>7500</v>
      </c>
      <c r="I8" s="154">
        <v>7500</v>
      </c>
      <c r="J8" s="154">
        <v>7500</v>
      </c>
      <c r="K8" s="154">
        <v>7500</v>
      </c>
      <c r="L8" s="154">
        <v>7500</v>
      </c>
      <c r="M8" s="154">
        <v>7500</v>
      </c>
      <c r="N8" s="154">
        <v>7500</v>
      </c>
      <c r="O8" s="154">
        <v>7500</v>
      </c>
      <c r="P8" s="154">
        <v>7500</v>
      </c>
      <c r="Q8" s="154">
        <v>7500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15000</v>
      </c>
      <c r="E9" s="154" t="s">
        <v>1060</v>
      </c>
      <c r="F9" s="154">
        <v>1250</v>
      </c>
      <c r="G9" s="154">
        <v>1250</v>
      </c>
      <c r="H9" s="154">
        <v>1250</v>
      </c>
      <c r="I9" s="154">
        <v>1250</v>
      </c>
      <c r="J9" s="154">
        <v>1250</v>
      </c>
      <c r="K9" s="154">
        <v>1250</v>
      </c>
      <c r="L9" s="154">
        <v>1250</v>
      </c>
      <c r="M9" s="154">
        <v>1250</v>
      </c>
      <c r="N9" s="154">
        <v>1250</v>
      </c>
      <c r="O9" s="154">
        <v>1250</v>
      </c>
      <c r="P9" s="154">
        <v>1250</v>
      </c>
      <c r="Q9" s="154">
        <v>1250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164000</v>
      </c>
      <c r="E13" s="154" t="s">
        <v>1060</v>
      </c>
      <c r="F13" s="154">
        <v>13667</v>
      </c>
      <c r="G13" s="154">
        <v>13667</v>
      </c>
      <c r="H13" s="154">
        <v>13667</v>
      </c>
      <c r="I13" s="154">
        <v>13667</v>
      </c>
      <c r="J13" s="154">
        <v>13667</v>
      </c>
      <c r="K13" s="154">
        <v>13667</v>
      </c>
      <c r="L13" s="154">
        <v>13667</v>
      </c>
      <c r="M13" s="154">
        <v>13667</v>
      </c>
      <c r="N13" s="154">
        <v>13667</v>
      </c>
      <c r="O13" s="154">
        <v>13667</v>
      </c>
      <c r="P13" s="154">
        <v>13667</v>
      </c>
      <c r="Q13" s="154">
        <v>13663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134000</v>
      </c>
      <c r="E15" s="154" t="s">
        <v>745</v>
      </c>
      <c r="F15" s="154">
        <v>67000</v>
      </c>
      <c r="G15" s="154"/>
      <c r="H15" s="154"/>
      <c r="I15" s="154"/>
      <c r="J15" s="154"/>
      <c r="K15" s="154"/>
      <c r="L15" s="154">
        <v>67000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73000</v>
      </c>
      <c r="E17" s="154" t="s">
        <v>1060</v>
      </c>
      <c r="F17" s="154">
        <v>6083</v>
      </c>
      <c r="G17" s="154">
        <v>6083</v>
      </c>
      <c r="H17" s="154">
        <v>6083</v>
      </c>
      <c r="I17" s="154">
        <v>6083</v>
      </c>
      <c r="J17" s="154">
        <v>6083</v>
      </c>
      <c r="K17" s="154">
        <v>6083</v>
      </c>
      <c r="L17" s="154">
        <v>6083</v>
      </c>
      <c r="M17" s="154">
        <v>6083</v>
      </c>
      <c r="N17" s="154">
        <v>6083</v>
      </c>
      <c r="O17" s="154">
        <v>6083</v>
      </c>
      <c r="P17" s="154">
        <v>6083</v>
      </c>
      <c r="Q17" s="154">
        <v>6087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140000</v>
      </c>
      <c r="E24" s="154" t="s">
        <v>745</v>
      </c>
      <c r="F24" s="154">
        <v>70000</v>
      </c>
      <c r="G24" s="154"/>
      <c r="H24" s="154"/>
      <c r="I24" s="154"/>
      <c r="J24" s="154"/>
      <c r="K24" s="154"/>
      <c r="L24" s="154">
        <v>70000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1382000</v>
      </c>
      <c r="E25" s="242"/>
      <c r="F25" s="242">
        <f>ROUND(SUM(F3:F24),-3)</f>
        <v>229000</v>
      </c>
      <c r="G25" s="242">
        <f t="shared" ref="G25:P25" si="2">ROUND(SUM(G3:G24),-3)</f>
        <v>92000</v>
      </c>
      <c r="H25" s="242">
        <f t="shared" si="2"/>
        <v>92000</v>
      </c>
      <c r="I25" s="242">
        <f t="shared" si="2"/>
        <v>92000</v>
      </c>
      <c r="J25" s="242">
        <f t="shared" si="2"/>
        <v>92000</v>
      </c>
      <c r="K25" s="242">
        <f t="shared" si="2"/>
        <v>92000</v>
      </c>
      <c r="L25" s="242">
        <f t="shared" si="2"/>
        <v>229000</v>
      </c>
      <c r="M25" s="242">
        <f t="shared" si="2"/>
        <v>92000</v>
      </c>
      <c r="N25" s="242">
        <f t="shared" si="2"/>
        <v>92000</v>
      </c>
      <c r="O25" s="242">
        <f t="shared" si="2"/>
        <v>92000</v>
      </c>
      <c r="P25" s="242">
        <f t="shared" si="2"/>
        <v>92000</v>
      </c>
      <c r="Q25" s="242">
        <f t="shared" ref="Q25" si="3">D25-SUM(F25:P25)</f>
        <v>96000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419000</v>
      </c>
      <c r="E28" s="154" t="s">
        <v>1060</v>
      </c>
      <c r="F28" s="154">
        <v>34917</v>
      </c>
      <c r="G28" s="154">
        <v>34917</v>
      </c>
      <c r="H28" s="154">
        <v>34917</v>
      </c>
      <c r="I28" s="154">
        <v>34917</v>
      </c>
      <c r="J28" s="154">
        <v>34917</v>
      </c>
      <c r="K28" s="154">
        <v>34917</v>
      </c>
      <c r="L28" s="154">
        <v>34917</v>
      </c>
      <c r="M28" s="154">
        <v>34917</v>
      </c>
      <c r="N28" s="154">
        <v>34917</v>
      </c>
      <c r="O28" s="154">
        <v>34917</v>
      </c>
      <c r="P28" s="154">
        <v>34917</v>
      </c>
      <c r="Q28" s="154">
        <v>34913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43000</v>
      </c>
      <c r="E30" s="154" t="s">
        <v>1060</v>
      </c>
      <c r="F30" s="154">
        <v>3583</v>
      </c>
      <c r="G30" s="154">
        <v>3583</v>
      </c>
      <c r="H30" s="154">
        <v>3583</v>
      </c>
      <c r="I30" s="154">
        <v>3583</v>
      </c>
      <c r="J30" s="154">
        <v>3583</v>
      </c>
      <c r="K30" s="154">
        <v>3583</v>
      </c>
      <c r="L30" s="154">
        <v>3583</v>
      </c>
      <c r="M30" s="154">
        <v>3583</v>
      </c>
      <c r="N30" s="154">
        <v>3583</v>
      </c>
      <c r="O30" s="154">
        <v>3583</v>
      </c>
      <c r="P30" s="154">
        <v>3583</v>
      </c>
      <c r="Q30" s="154">
        <v>3587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166000</v>
      </c>
      <c r="E31" s="154" t="s">
        <v>1060</v>
      </c>
      <c r="F31" s="154">
        <v>13833</v>
      </c>
      <c r="G31" s="154">
        <v>13833</v>
      </c>
      <c r="H31" s="154">
        <v>13833</v>
      </c>
      <c r="I31" s="154">
        <v>13833</v>
      </c>
      <c r="J31" s="154">
        <v>13833</v>
      </c>
      <c r="K31" s="154">
        <v>13833</v>
      </c>
      <c r="L31" s="154">
        <v>13833</v>
      </c>
      <c r="M31" s="154">
        <v>13833</v>
      </c>
      <c r="N31" s="154">
        <v>13833</v>
      </c>
      <c r="O31" s="154">
        <v>13833</v>
      </c>
      <c r="P31" s="154">
        <v>13833</v>
      </c>
      <c r="Q31" s="154">
        <v>13837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83000</v>
      </c>
      <c r="E32" s="154" t="s">
        <v>1060</v>
      </c>
      <c r="F32" s="154">
        <v>6917</v>
      </c>
      <c r="G32" s="154">
        <v>6917</v>
      </c>
      <c r="H32" s="154">
        <v>6917</v>
      </c>
      <c r="I32" s="154">
        <v>6917</v>
      </c>
      <c r="J32" s="154">
        <v>6917</v>
      </c>
      <c r="K32" s="154">
        <v>6917</v>
      </c>
      <c r="L32" s="154">
        <v>6917</v>
      </c>
      <c r="M32" s="154">
        <v>6917</v>
      </c>
      <c r="N32" s="154">
        <v>6917</v>
      </c>
      <c r="O32" s="154">
        <v>6917</v>
      </c>
      <c r="P32" s="154">
        <v>6917</v>
      </c>
      <c r="Q32" s="154">
        <v>6913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20000</v>
      </c>
      <c r="E33" s="154" t="s">
        <v>1060</v>
      </c>
      <c r="F33" s="154">
        <v>1667</v>
      </c>
      <c r="G33" s="154">
        <v>1667</v>
      </c>
      <c r="H33" s="154">
        <v>1667</v>
      </c>
      <c r="I33" s="154">
        <v>1667</v>
      </c>
      <c r="J33" s="154">
        <v>1667</v>
      </c>
      <c r="K33" s="154">
        <v>1667</v>
      </c>
      <c r="L33" s="154">
        <v>1667</v>
      </c>
      <c r="M33" s="154">
        <v>1667</v>
      </c>
      <c r="N33" s="154">
        <v>1667</v>
      </c>
      <c r="O33" s="154">
        <v>1667</v>
      </c>
      <c r="P33" s="154">
        <v>1667</v>
      </c>
      <c r="Q33" s="154">
        <v>1663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11000</v>
      </c>
      <c r="E34" s="154" t="s">
        <v>1060</v>
      </c>
      <c r="F34" s="154">
        <v>917</v>
      </c>
      <c r="G34" s="154">
        <v>917</v>
      </c>
      <c r="H34" s="154">
        <v>917</v>
      </c>
      <c r="I34" s="154">
        <v>917</v>
      </c>
      <c r="J34" s="154">
        <v>917</v>
      </c>
      <c r="K34" s="154">
        <v>917</v>
      </c>
      <c r="L34" s="154">
        <v>917</v>
      </c>
      <c r="M34" s="154">
        <v>917</v>
      </c>
      <c r="N34" s="154">
        <v>917</v>
      </c>
      <c r="O34" s="154">
        <v>917</v>
      </c>
      <c r="P34" s="154">
        <v>917</v>
      </c>
      <c r="Q34" s="154">
        <v>913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20000</v>
      </c>
      <c r="E37" s="154" t="s">
        <v>745</v>
      </c>
      <c r="F37" s="154">
        <v>10000</v>
      </c>
      <c r="G37" s="154"/>
      <c r="H37" s="154"/>
      <c r="I37" s="154"/>
      <c r="J37" s="154"/>
      <c r="K37" s="154"/>
      <c r="L37" s="154">
        <v>10000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762000</v>
      </c>
      <c r="E38" s="242"/>
      <c r="F38" s="242">
        <f t="shared" ref="F38:P38" si="5">ROUND(SUM(F26:F37),-3)</f>
        <v>72000</v>
      </c>
      <c r="G38" s="242">
        <f t="shared" si="5"/>
        <v>62000</v>
      </c>
      <c r="H38" s="242">
        <f t="shared" si="5"/>
        <v>62000</v>
      </c>
      <c r="I38" s="242">
        <f t="shared" si="5"/>
        <v>62000</v>
      </c>
      <c r="J38" s="242">
        <f t="shared" si="5"/>
        <v>62000</v>
      </c>
      <c r="K38" s="242">
        <f t="shared" si="5"/>
        <v>62000</v>
      </c>
      <c r="L38" s="242">
        <f t="shared" si="5"/>
        <v>72000</v>
      </c>
      <c r="M38" s="242">
        <f t="shared" si="5"/>
        <v>62000</v>
      </c>
      <c r="N38" s="242">
        <f t="shared" si="5"/>
        <v>62000</v>
      </c>
      <c r="O38" s="242">
        <f t="shared" si="5"/>
        <v>62000</v>
      </c>
      <c r="P38" s="242">
        <f t="shared" si="5"/>
        <v>62000</v>
      </c>
      <c r="Q38" s="242">
        <f>D38-SUM(F38:P38)</f>
        <v>60000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2162000</v>
      </c>
      <c r="E49" s="154"/>
      <c r="F49" s="250">
        <f t="shared" ref="F49:Q49" si="10">F25+F38+F46+F48</f>
        <v>307000</v>
      </c>
      <c r="G49" s="250">
        <f t="shared" si="10"/>
        <v>154000</v>
      </c>
      <c r="H49" s="250">
        <f t="shared" si="10"/>
        <v>154000</v>
      </c>
      <c r="I49" s="250">
        <f t="shared" si="10"/>
        <v>154000</v>
      </c>
      <c r="J49" s="250">
        <f t="shared" si="10"/>
        <v>154000</v>
      </c>
      <c r="K49" s="250">
        <f t="shared" si="10"/>
        <v>160000</v>
      </c>
      <c r="L49" s="250">
        <f t="shared" si="10"/>
        <v>301000</v>
      </c>
      <c r="M49" s="250">
        <f t="shared" si="10"/>
        <v>154000</v>
      </c>
      <c r="N49" s="250">
        <f t="shared" si="10"/>
        <v>160000</v>
      </c>
      <c r="O49" s="250">
        <f t="shared" si="10"/>
        <v>154000</v>
      </c>
      <c r="P49" s="250">
        <f t="shared" si="10"/>
        <v>154000</v>
      </c>
      <c r="Q49" s="250">
        <f t="shared" si="10"/>
        <v>156000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55955000</v>
      </c>
      <c r="E50" s="249" t="s">
        <v>1064</v>
      </c>
      <c r="F50" s="154">
        <v>13989000</v>
      </c>
      <c r="G50" s="154">
        <v>4663000</v>
      </c>
      <c r="H50" s="154">
        <v>4663000</v>
      </c>
      <c r="I50" s="154">
        <v>4663000</v>
      </c>
      <c r="J50" s="154">
        <v>4663000</v>
      </c>
      <c r="K50" s="154">
        <v>4663000</v>
      </c>
      <c r="L50" s="154">
        <v>4663000</v>
      </c>
      <c r="M50" s="154">
        <v>4663000</v>
      </c>
      <c r="N50" s="154">
        <v>4663000</v>
      </c>
      <c r="O50" s="154">
        <v>4662000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781000</v>
      </c>
      <c r="E51" s="249" t="s">
        <v>1064</v>
      </c>
      <c r="F51" s="154">
        <v>195000</v>
      </c>
      <c r="G51" s="154">
        <v>65000</v>
      </c>
      <c r="H51" s="154">
        <v>65000</v>
      </c>
      <c r="I51" s="154">
        <v>65000</v>
      </c>
      <c r="J51" s="154">
        <v>65000</v>
      </c>
      <c r="K51" s="154">
        <v>65000</v>
      </c>
      <c r="L51" s="154">
        <v>65000</v>
      </c>
      <c r="M51" s="154">
        <v>65000</v>
      </c>
      <c r="N51" s="154">
        <v>65000</v>
      </c>
      <c r="O51" s="154"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2354000</v>
      </c>
      <c r="E52" s="249" t="s">
        <v>1064</v>
      </c>
      <c r="F52" s="154">
        <v>589000</v>
      </c>
      <c r="G52" s="154">
        <v>196000</v>
      </c>
      <c r="H52" s="154">
        <v>196000</v>
      </c>
      <c r="I52" s="154">
        <v>196000</v>
      </c>
      <c r="J52" s="154">
        <v>196000</v>
      </c>
      <c r="K52" s="154">
        <v>196000</v>
      </c>
      <c r="L52" s="154">
        <v>196000</v>
      </c>
      <c r="M52" s="154">
        <v>196000</v>
      </c>
      <c r="N52" s="154">
        <v>196000</v>
      </c>
      <c r="O52" s="154">
        <v>197000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338000</v>
      </c>
      <c r="E53" s="249" t="s">
        <v>1064</v>
      </c>
      <c r="F53" s="154">
        <v>85000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224000</v>
      </c>
      <c r="E55" s="154" t="s">
        <v>1060</v>
      </c>
      <c r="F55" s="154">
        <v>18667</v>
      </c>
      <c r="G55" s="154">
        <v>18667</v>
      </c>
      <c r="H55" s="154">
        <v>18667</v>
      </c>
      <c r="I55" s="154">
        <v>18667</v>
      </c>
      <c r="J55" s="154">
        <v>18667</v>
      </c>
      <c r="K55" s="154">
        <v>18667</v>
      </c>
      <c r="L55" s="154">
        <v>18667</v>
      </c>
      <c r="M55" s="154">
        <v>18667</v>
      </c>
      <c r="N55" s="154">
        <v>18667</v>
      </c>
      <c r="O55" s="154">
        <v>18667</v>
      </c>
      <c r="P55" s="154">
        <v>18667</v>
      </c>
      <c r="Q55" s="154">
        <v>18663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7272000</v>
      </c>
      <c r="E62" s="154" t="s">
        <v>1065</v>
      </c>
      <c r="F62" s="154"/>
      <c r="G62" s="154"/>
      <c r="H62" s="154"/>
      <c r="I62" s="154">
        <v>1454000</v>
      </c>
      <c r="J62" s="154"/>
      <c r="K62" s="154"/>
      <c r="L62" s="154"/>
      <c r="M62" s="154"/>
      <c r="N62" s="154">
        <v>5818000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6914000</v>
      </c>
      <c r="E63" s="154" t="s">
        <v>1066</v>
      </c>
      <c r="F63" s="154">
        <v>6914000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4956000</v>
      </c>
      <c r="E64" s="249" t="s">
        <v>1064</v>
      </c>
      <c r="F64" s="154">
        <v>1239000</v>
      </c>
      <c r="G64" s="154">
        <v>413000</v>
      </c>
      <c r="H64" s="154">
        <v>413000</v>
      </c>
      <c r="I64" s="154">
        <v>413000</v>
      </c>
      <c r="J64" s="154">
        <v>413000</v>
      </c>
      <c r="K64" s="154">
        <v>413000</v>
      </c>
      <c r="L64" s="154">
        <v>413000</v>
      </c>
      <c r="M64" s="154">
        <v>413000</v>
      </c>
      <c r="N64" s="154">
        <v>413000</v>
      </c>
      <c r="O64" s="154">
        <v>413000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1603000</v>
      </c>
      <c r="E65" s="249" t="s">
        <v>1064</v>
      </c>
      <c r="F65" s="154">
        <v>401000</v>
      </c>
      <c r="G65" s="154">
        <v>134000</v>
      </c>
      <c r="H65" s="154">
        <v>134000</v>
      </c>
      <c r="I65" s="154">
        <v>134000</v>
      </c>
      <c r="J65" s="154">
        <v>134000</v>
      </c>
      <c r="K65" s="154">
        <v>134000</v>
      </c>
      <c r="L65" s="154">
        <v>134000</v>
      </c>
      <c r="M65" s="154">
        <v>134000</v>
      </c>
      <c r="N65" s="154">
        <v>134000</v>
      </c>
      <c r="O65" s="154">
        <v>130000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3457000</v>
      </c>
      <c r="E66" s="249" t="s">
        <v>1064</v>
      </c>
      <c r="F66" s="154">
        <v>864000</v>
      </c>
      <c r="G66" s="154">
        <v>288000</v>
      </c>
      <c r="H66" s="154">
        <v>288000</v>
      </c>
      <c r="I66" s="154">
        <v>288000</v>
      </c>
      <c r="J66" s="154">
        <v>288000</v>
      </c>
      <c r="K66" s="154">
        <v>288000</v>
      </c>
      <c r="L66" s="154">
        <v>288000</v>
      </c>
      <c r="M66" s="154">
        <v>288000</v>
      </c>
      <c r="N66" s="154">
        <v>288000</v>
      </c>
      <c r="O66" s="154">
        <v>289000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81000</v>
      </c>
      <c r="E67" s="154" t="s">
        <v>1068</v>
      </c>
      <c r="F67" s="154"/>
      <c r="G67" s="154"/>
      <c r="H67" s="154">
        <v>81000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532000</v>
      </c>
      <c r="E68" s="154" t="s">
        <v>1066</v>
      </c>
      <c r="F68" s="154">
        <v>532000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84467000</v>
      </c>
      <c r="E71" s="242"/>
      <c r="F71" s="242">
        <f>ROUND(SUM(F50:F69),-3)</f>
        <v>24827000</v>
      </c>
      <c r="G71" s="242">
        <f t="shared" ref="G71:P71" si="11">ROUND(SUM(G50:G69),-3)</f>
        <v>5806000</v>
      </c>
      <c r="H71" s="242">
        <f t="shared" si="11"/>
        <v>5887000</v>
      </c>
      <c r="I71" s="242">
        <f t="shared" si="11"/>
        <v>7260000</v>
      </c>
      <c r="J71" s="242">
        <f t="shared" si="11"/>
        <v>5806000</v>
      </c>
      <c r="K71" s="242">
        <f t="shared" si="11"/>
        <v>5806000</v>
      </c>
      <c r="L71" s="242">
        <f t="shared" si="11"/>
        <v>5806000</v>
      </c>
      <c r="M71" s="242">
        <f t="shared" si="11"/>
        <v>5806000</v>
      </c>
      <c r="N71" s="242">
        <f t="shared" si="11"/>
        <v>11624000</v>
      </c>
      <c r="O71" s="242">
        <f t="shared" si="11"/>
        <v>5805000</v>
      </c>
      <c r="P71" s="242">
        <f t="shared" si="11"/>
        <v>19000</v>
      </c>
      <c r="Q71" s="242">
        <f>D71-SUM(F71:P71)</f>
        <v>15000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69000</v>
      </c>
      <c r="E72" s="154" t="s">
        <v>1066</v>
      </c>
      <c r="F72" s="154">
        <v>69000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12074000</v>
      </c>
      <c r="E73" s="249" t="s">
        <v>1064</v>
      </c>
      <c r="F73" s="154">
        <v>3019000</v>
      </c>
      <c r="G73" s="154">
        <v>1006000</v>
      </c>
      <c r="H73" s="154">
        <v>1006000</v>
      </c>
      <c r="I73" s="154">
        <v>1006000</v>
      </c>
      <c r="J73" s="154">
        <v>1006000</v>
      </c>
      <c r="K73" s="154">
        <v>1006000</v>
      </c>
      <c r="L73" s="154">
        <v>1006000</v>
      </c>
      <c r="M73" s="154">
        <v>1006000</v>
      </c>
      <c r="N73" s="154">
        <v>1006000</v>
      </c>
      <c r="O73" s="154">
        <v>1007000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828000</v>
      </c>
      <c r="E76" s="249" t="s">
        <v>1064</v>
      </c>
      <c r="F76" s="154">
        <v>207000</v>
      </c>
      <c r="G76" s="154">
        <v>69000</v>
      </c>
      <c r="H76" s="154">
        <v>69000</v>
      </c>
      <c r="I76" s="154">
        <v>69000</v>
      </c>
      <c r="J76" s="154">
        <v>69000</v>
      </c>
      <c r="K76" s="154">
        <v>69000</v>
      </c>
      <c r="L76" s="154">
        <v>69000</v>
      </c>
      <c r="M76" s="154">
        <v>69000</v>
      </c>
      <c r="N76" s="154">
        <v>69000</v>
      </c>
      <c r="O76" s="154">
        <v>69000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12971000</v>
      </c>
      <c r="E77" s="242"/>
      <c r="F77" s="242">
        <f>ROUND(SUM(F72:F76),-3)</f>
        <v>3295000</v>
      </c>
      <c r="G77" s="242">
        <f t="shared" ref="G77:N77" si="12">ROUND(SUM(G72:G76),-3)</f>
        <v>1075000</v>
      </c>
      <c r="H77" s="242">
        <f t="shared" si="12"/>
        <v>1075000</v>
      </c>
      <c r="I77" s="242">
        <f t="shared" si="12"/>
        <v>1075000</v>
      </c>
      <c r="J77" s="242">
        <f t="shared" si="12"/>
        <v>1075000</v>
      </c>
      <c r="K77" s="242">
        <f t="shared" si="12"/>
        <v>1075000</v>
      </c>
      <c r="L77" s="242">
        <f t="shared" si="12"/>
        <v>1075000</v>
      </c>
      <c r="M77" s="242">
        <f t="shared" si="12"/>
        <v>1075000</v>
      </c>
      <c r="N77" s="242">
        <f t="shared" si="12"/>
        <v>1075000</v>
      </c>
      <c r="O77" s="242">
        <f>D77-SUM(F77:N77)</f>
        <v>1076000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97438000</v>
      </c>
      <c r="E78" s="242"/>
      <c r="F78" s="242">
        <f>F77+F71</f>
        <v>28122000</v>
      </c>
      <c r="G78" s="242">
        <f t="shared" ref="G78:R78" si="14">G77+G71</f>
        <v>6881000</v>
      </c>
      <c r="H78" s="242">
        <f t="shared" si="14"/>
        <v>6962000</v>
      </c>
      <c r="I78" s="242">
        <f t="shared" si="14"/>
        <v>8335000</v>
      </c>
      <c r="J78" s="242">
        <f t="shared" si="14"/>
        <v>6881000</v>
      </c>
      <c r="K78" s="242">
        <f t="shared" si="14"/>
        <v>6881000</v>
      </c>
      <c r="L78" s="242">
        <f t="shared" si="14"/>
        <v>6881000</v>
      </c>
      <c r="M78" s="242">
        <f t="shared" si="14"/>
        <v>6881000</v>
      </c>
      <c r="N78" s="242">
        <f t="shared" si="14"/>
        <v>12699000</v>
      </c>
      <c r="O78" s="242">
        <f t="shared" si="14"/>
        <v>6881000</v>
      </c>
      <c r="P78" s="242">
        <f t="shared" si="14"/>
        <v>19000</v>
      </c>
      <c r="Q78" s="242">
        <f t="shared" si="14"/>
        <v>15000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99600000</v>
      </c>
      <c r="E87" s="154"/>
      <c r="F87" s="154">
        <f>F88+F89+F90+F91</f>
        <v>28429000</v>
      </c>
      <c r="G87" s="154">
        <f t="shared" ref="G87:Q87" si="16">G88+G89+G90+G91</f>
        <v>7035000</v>
      </c>
      <c r="H87" s="154">
        <f t="shared" si="16"/>
        <v>7116000</v>
      </c>
      <c r="I87" s="154">
        <f t="shared" si="16"/>
        <v>8489000</v>
      </c>
      <c r="J87" s="154">
        <f t="shared" si="16"/>
        <v>7035000</v>
      </c>
      <c r="K87" s="154">
        <f t="shared" si="16"/>
        <v>7041000</v>
      </c>
      <c r="L87" s="154">
        <f t="shared" si="16"/>
        <v>7182000</v>
      </c>
      <c r="M87" s="154">
        <f t="shared" si="16"/>
        <v>7035000</v>
      </c>
      <c r="N87" s="154">
        <f t="shared" si="16"/>
        <v>12859000</v>
      </c>
      <c r="O87" s="154">
        <f t="shared" si="16"/>
        <v>7035000</v>
      </c>
      <c r="P87" s="154">
        <f t="shared" si="16"/>
        <v>173000</v>
      </c>
      <c r="Q87" s="154">
        <f t="shared" si="16"/>
        <v>171000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160000</v>
      </c>
      <c r="E88" s="242" t="s">
        <v>201</v>
      </c>
      <c r="F88" s="242">
        <f>ROUND($D88/2,-3)</f>
        <v>80000</v>
      </c>
      <c r="G88" s="242"/>
      <c r="H88" s="242"/>
      <c r="I88" s="242"/>
      <c r="J88" s="242"/>
      <c r="K88" s="242"/>
      <c r="L88" s="242">
        <f>D88-F88</f>
        <v>80000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99437000</v>
      </c>
      <c r="E91" s="242"/>
      <c r="F91" s="242">
        <f>F92+F93+F94+F95</f>
        <v>28349000</v>
      </c>
      <c r="G91" s="242">
        <f t="shared" ref="G91:Q91" si="18">G92+G93+G94+G95</f>
        <v>7035000</v>
      </c>
      <c r="H91" s="242">
        <f t="shared" si="18"/>
        <v>7116000</v>
      </c>
      <c r="I91" s="242">
        <f t="shared" si="18"/>
        <v>8489000</v>
      </c>
      <c r="J91" s="242">
        <f t="shared" si="18"/>
        <v>7035000</v>
      </c>
      <c r="K91" s="242">
        <f t="shared" si="18"/>
        <v>7041000</v>
      </c>
      <c r="L91" s="242">
        <f t="shared" si="18"/>
        <v>7101000</v>
      </c>
      <c r="M91" s="242">
        <f t="shared" si="18"/>
        <v>7035000</v>
      </c>
      <c r="N91" s="242">
        <f t="shared" si="18"/>
        <v>12859000</v>
      </c>
      <c r="O91" s="242">
        <f t="shared" si="18"/>
        <v>7035000</v>
      </c>
      <c r="P91" s="242">
        <f t="shared" si="18"/>
        <v>173000</v>
      </c>
      <c r="Q91" s="242">
        <f t="shared" si="18"/>
        <v>169000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1781000</v>
      </c>
      <c r="E92" s="252" t="s">
        <v>681</v>
      </c>
      <c r="F92" s="154">
        <f>ROUND($D92/12*4,-3)</f>
        <v>594000</v>
      </c>
      <c r="G92" s="154"/>
      <c r="H92" s="154">
        <f>ROUND($D92/12*2,-3)</f>
        <v>297000</v>
      </c>
      <c r="I92" s="154"/>
      <c r="J92" s="154">
        <f>ROUND($D92/12*2,-3)</f>
        <v>297000</v>
      </c>
      <c r="K92" s="154"/>
      <c r="L92" s="154">
        <f>ROUND($D92/12*2,-3)</f>
        <v>297000</v>
      </c>
      <c r="M92" s="154"/>
      <c r="N92" s="154">
        <f>D92-SUM(F92:M92)</f>
        <v>296000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462000</v>
      </c>
      <c r="E93" s="243" t="s">
        <v>403</v>
      </c>
      <c r="F93" s="154">
        <f>ROUND($D93/12,-3)</f>
        <v>39000</v>
      </c>
      <c r="G93" s="154">
        <f t="shared" ref="G93:P93" si="19">ROUND($D93/12,-3)</f>
        <v>39000</v>
      </c>
      <c r="H93" s="154">
        <f t="shared" si="19"/>
        <v>39000</v>
      </c>
      <c r="I93" s="154">
        <f t="shared" si="19"/>
        <v>39000</v>
      </c>
      <c r="J93" s="154">
        <f t="shared" si="19"/>
        <v>39000</v>
      </c>
      <c r="K93" s="154">
        <f t="shared" si="19"/>
        <v>39000</v>
      </c>
      <c r="L93" s="154">
        <f t="shared" si="19"/>
        <v>39000</v>
      </c>
      <c r="M93" s="154">
        <f t="shared" si="19"/>
        <v>39000</v>
      </c>
      <c r="N93" s="154">
        <f t="shared" si="19"/>
        <v>39000</v>
      </c>
      <c r="O93" s="154">
        <f t="shared" si="19"/>
        <v>39000</v>
      </c>
      <c r="P93" s="154">
        <f t="shared" si="19"/>
        <v>39000</v>
      </c>
      <c r="Q93" s="154">
        <f>D93-SUM(F93:P93)</f>
        <v>33000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756000</v>
      </c>
      <c r="E94" s="244" t="s">
        <v>405</v>
      </c>
      <c r="F94" s="154"/>
      <c r="G94" s="154"/>
      <c r="H94" s="154">
        <f>ROUND($D94/2,-3)</f>
        <v>378000</v>
      </c>
      <c r="I94" s="154"/>
      <c r="J94" s="154"/>
      <c r="K94" s="154"/>
      <c r="L94" s="154"/>
      <c r="M94" s="154"/>
      <c r="N94" s="154"/>
      <c r="O94" s="154">
        <f>D94-H94</f>
        <v>378000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96438000</v>
      </c>
      <c r="E95" s="154"/>
      <c r="F95" s="154">
        <f>F2+F86-F88-F89-F90-F92-F93-F94</f>
        <v>27716000</v>
      </c>
      <c r="G95" s="154">
        <f t="shared" ref="G95:Q95" si="20">G2-G88-G89-G90-G92-G93-G94</f>
        <v>6996000</v>
      </c>
      <c r="H95" s="154">
        <f t="shared" si="20"/>
        <v>6402000</v>
      </c>
      <c r="I95" s="154">
        <f t="shared" si="20"/>
        <v>8450000</v>
      </c>
      <c r="J95" s="154">
        <f t="shared" si="20"/>
        <v>6699000</v>
      </c>
      <c r="K95" s="154">
        <f t="shared" si="20"/>
        <v>7002000</v>
      </c>
      <c r="L95" s="154">
        <f t="shared" si="20"/>
        <v>6765000</v>
      </c>
      <c r="M95" s="154">
        <f t="shared" si="20"/>
        <v>6996000</v>
      </c>
      <c r="N95" s="154">
        <f t="shared" si="20"/>
        <v>12524000</v>
      </c>
      <c r="O95" s="154">
        <f t="shared" si="20"/>
        <v>6618000</v>
      </c>
      <c r="P95" s="154">
        <f t="shared" si="20"/>
        <v>134000</v>
      </c>
      <c r="Q95" s="154">
        <f t="shared" si="20"/>
        <v>136000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381000</v>
      </c>
    </row>
    <row r="102" spans="2:17" ht="33">
      <c r="B102" s="197" t="s">
        <v>414</v>
      </c>
      <c r="D102" s="52">
        <f>HLOOKUP(D1,縣庫撥款收入明細表!H:DD,16,FALSE)</f>
        <v>420000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756000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42000</v>
      </c>
    </row>
    <row r="107" spans="2:17" ht="33">
      <c r="B107" s="203" t="s">
        <v>418</v>
      </c>
      <c r="D107" s="52">
        <f>HLOOKUP(D1,縣庫撥款收入明細表!H:DD,21,FALSE)</f>
        <v>96438000</v>
      </c>
    </row>
    <row r="108" spans="2:17" ht="16.5" customHeight="1"/>
    <row r="109" spans="2:17" ht="16.5" customHeight="1">
      <c r="B109" s="4" t="s">
        <v>951</v>
      </c>
      <c r="D109" s="52">
        <f>D91-D77</f>
        <v>86466000</v>
      </c>
      <c r="F109" s="52">
        <f>F91-F77</f>
        <v>25054000</v>
      </c>
      <c r="G109" s="52">
        <f t="shared" ref="G109:Q109" si="21">G91-G77</f>
        <v>5960000</v>
      </c>
      <c r="H109" s="52">
        <f t="shared" si="21"/>
        <v>6041000</v>
      </c>
      <c r="I109" s="52">
        <f t="shared" si="21"/>
        <v>7414000</v>
      </c>
      <c r="J109" s="52">
        <f t="shared" si="21"/>
        <v>5960000</v>
      </c>
      <c r="K109" s="52">
        <f t="shared" si="21"/>
        <v>5966000</v>
      </c>
      <c r="L109" s="52">
        <f t="shared" si="21"/>
        <v>6026000</v>
      </c>
      <c r="M109" s="52">
        <f t="shared" si="21"/>
        <v>5960000</v>
      </c>
      <c r="N109" s="52">
        <f t="shared" si="21"/>
        <v>11784000</v>
      </c>
      <c r="O109" s="52">
        <f t="shared" si="21"/>
        <v>5959000</v>
      </c>
      <c r="P109" s="52">
        <f t="shared" si="21"/>
        <v>173000</v>
      </c>
      <c r="Q109" s="52">
        <f t="shared" si="21"/>
        <v>169000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620</v>
      </c>
      <c r="D1" s="246" t="str">
        <f>VLOOKUP(C1,學校編號!A:B,2,FALSE)</f>
        <v>620光華國小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29180000</v>
      </c>
      <c r="E2" s="154"/>
      <c r="F2" s="154">
        <f t="shared" ref="F2:Q2" si="0">F49+F71+F77+F83</f>
        <v>8148000</v>
      </c>
      <c r="G2" s="154">
        <f t="shared" si="0"/>
        <v>2116000</v>
      </c>
      <c r="H2" s="154">
        <f t="shared" si="0"/>
        <v>2145000</v>
      </c>
      <c r="I2" s="154">
        <f t="shared" si="0"/>
        <v>2469000</v>
      </c>
      <c r="J2" s="154">
        <f t="shared" si="0"/>
        <v>2121000</v>
      </c>
      <c r="K2" s="154">
        <f t="shared" si="0"/>
        <v>2129000</v>
      </c>
      <c r="L2" s="154">
        <f t="shared" si="0"/>
        <v>2144000</v>
      </c>
      <c r="M2" s="154">
        <f t="shared" si="0"/>
        <v>2121000</v>
      </c>
      <c r="N2" s="154">
        <f t="shared" si="0"/>
        <v>3498000</v>
      </c>
      <c r="O2" s="154">
        <f t="shared" si="0"/>
        <v>2124000</v>
      </c>
      <c r="P2" s="154">
        <f t="shared" si="0"/>
        <v>88000</v>
      </c>
      <c r="Q2" s="154">
        <f t="shared" si="0"/>
        <v>77000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1213000</v>
      </c>
      <c r="E25" s="242"/>
      <c r="F25" s="242">
        <f>ROUND(SUM(F3:F24),-3)</f>
        <v>223000</v>
      </c>
      <c r="G25" s="242">
        <f t="shared" ref="G25:P25" si="5">ROUND(SUM(G3:G24),-3)</f>
        <v>96000</v>
      </c>
      <c r="H25" s="242">
        <f t="shared" si="5"/>
        <v>96000</v>
      </c>
      <c r="I25" s="242">
        <f t="shared" si="5"/>
        <v>96000</v>
      </c>
      <c r="J25" s="242">
        <f t="shared" si="5"/>
        <v>96000</v>
      </c>
      <c r="K25" s="242">
        <f t="shared" si="5"/>
        <v>96000</v>
      </c>
      <c r="L25" s="242">
        <f t="shared" si="5"/>
        <v>117000</v>
      </c>
      <c r="M25" s="242">
        <f t="shared" si="5"/>
        <v>96000</v>
      </c>
      <c r="N25" s="242">
        <f t="shared" si="5"/>
        <v>96000</v>
      </c>
      <c r="O25" s="242">
        <f t="shared" si="5"/>
        <v>96000</v>
      </c>
      <c r="P25" s="242">
        <f t="shared" si="5"/>
        <v>55000</v>
      </c>
      <c r="Q25" s="242">
        <f t="shared" ref="Q25:Q34" si="6">D25-SUM(F25:P25)</f>
        <v>50000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50000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5000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345000</v>
      </c>
      <c r="E38" s="242"/>
      <c r="F38" s="242">
        <f t="shared" ref="F38:P38" si="10">ROUND(SUM(F26:F37),-3)</f>
        <v>30000</v>
      </c>
      <c r="G38" s="242">
        <f t="shared" si="10"/>
        <v>25000</v>
      </c>
      <c r="H38" s="242">
        <f t="shared" si="10"/>
        <v>30000</v>
      </c>
      <c r="I38" s="242">
        <f t="shared" si="10"/>
        <v>30000</v>
      </c>
      <c r="J38" s="242">
        <f t="shared" si="10"/>
        <v>30000</v>
      </c>
      <c r="K38" s="242">
        <f t="shared" si="10"/>
        <v>30000</v>
      </c>
      <c r="L38" s="242">
        <f t="shared" si="10"/>
        <v>25000</v>
      </c>
      <c r="M38" s="242">
        <f t="shared" si="10"/>
        <v>30000</v>
      </c>
      <c r="N38" s="242">
        <f t="shared" si="10"/>
        <v>30000</v>
      </c>
      <c r="O38" s="242">
        <f t="shared" si="10"/>
        <v>30000</v>
      </c>
      <c r="P38" s="242">
        <f t="shared" si="10"/>
        <v>30000</v>
      </c>
      <c r="Q38" s="242">
        <f>D38-SUM(F38:P38)</f>
        <v>25000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1596000</v>
      </c>
      <c r="E49" s="154"/>
      <c r="F49" s="250">
        <f t="shared" ref="F49:Q49" si="15">F25+F38+F46+F48</f>
        <v>262000</v>
      </c>
      <c r="G49" s="250">
        <f t="shared" si="15"/>
        <v>121000</v>
      </c>
      <c r="H49" s="250">
        <f t="shared" si="15"/>
        <v>126000</v>
      </c>
      <c r="I49" s="250">
        <f t="shared" si="15"/>
        <v>132000</v>
      </c>
      <c r="J49" s="250">
        <f t="shared" si="15"/>
        <v>126000</v>
      </c>
      <c r="K49" s="250">
        <f t="shared" si="15"/>
        <v>134000</v>
      </c>
      <c r="L49" s="250">
        <f t="shared" si="15"/>
        <v>149000</v>
      </c>
      <c r="M49" s="250">
        <f t="shared" si="15"/>
        <v>126000</v>
      </c>
      <c r="N49" s="250">
        <f t="shared" si="15"/>
        <v>134000</v>
      </c>
      <c r="O49" s="250">
        <f t="shared" si="15"/>
        <v>126000</v>
      </c>
      <c r="P49" s="250">
        <f t="shared" si="15"/>
        <v>85000</v>
      </c>
      <c r="Q49" s="250">
        <f t="shared" si="15"/>
        <v>75000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13595000</v>
      </c>
      <c r="E50" s="249" t="s">
        <v>210</v>
      </c>
      <c r="F50" s="154">
        <f>ROUND($D50/12*3,-3)</f>
        <v>3399000</v>
      </c>
      <c r="G50" s="154">
        <f>ROUND($D50/12,-3)</f>
        <v>1133000</v>
      </c>
      <c r="H50" s="154">
        <f t="shared" ref="H50:N54" si="16">ROUND($D50/12,-3)</f>
        <v>1133000</v>
      </c>
      <c r="I50" s="154">
        <f t="shared" si="16"/>
        <v>1133000</v>
      </c>
      <c r="J50" s="154">
        <f t="shared" si="16"/>
        <v>1133000</v>
      </c>
      <c r="K50" s="154">
        <f t="shared" si="16"/>
        <v>1133000</v>
      </c>
      <c r="L50" s="154">
        <f t="shared" si="16"/>
        <v>1133000</v>
      </c>
      <c r="M50" s="154">
        <f t="shared" si="16"/>
        <v>1133000</v>
      </c>
      <c r="N50" s="154">
        <f t="shared" si="16"/>
        <v>1133000</v>
      </c>
      <c r="O50" s="154">
        <f>D50-SUM(F50:N50)</f>
        <v>1132000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2413000</v>
      </c>
      <c r="E52" s="249" t="s">
        <v>210</v>
      </c>
      <c r="F52" s="154">
        <f>ROUND($D52/12*3,-3)</f>
        <v>603000</v>
      </c>
      <c r="G52" s="154">
        <f>ROUND($D52/12,-3)</f>
        <v>201000</v>
      </c>
      <c r="H52" s="154">
        <f t="shared" si="16"/>
        <v>201000</v>
      </c>
      <c r="I52" s="154">
        <f t="shared" si="16"/>
        <v>201000</v>
      </c>
      <c r="J52" s="154">
        <f t="shared" si="16"/>
        <v>201000</v>
      </c>
      <c r="K52" s="154">
        <f t="shared" si="16"/>
        <v>201000</v>
      </c>
      <c r="L52" s="154">
        <f t="shared" si="16"/>
        <v>201000</v>
      </c>
      <c r="M52" s="154">
        <f t="shared" si="16"/>
        <v>201000</v>
      </c>
      <c r="N52" s="154">
        <f t="shared" si="16"/>
        <v>201000</v>
      </c>
      <c r="O52" s="154">
        <f>D52-SUM(F52:N52)</f>
        <v>202000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1711000</v>
      </c>
      <c r="E62" s="154" t="s">
        <v>205</v>
      </c>
      <c r="F62" s="154"/>
      <c r="G62" s="154"/>
      <c r="H62" s="154"/>
      <c r="I62" s="154">
        <f>ROUND($D62/5,-3)</f>
        <v>342000</v>
      </c>
      <c r="J62" s="154"/>
      <c r="K62" s="154"/>
      <c r="L62" s="154"/>
      <c r="M62" s="154"/>
      <c r="N62" s="154">
        <f>D62-I62</f>
        <v>1369000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1648000</v>
      </c>
      <c r="E63" s="154" t="s">
        <v>203</v>
      </c>
      <c r="F63" s="154">
        <f>D63</f>
        <v>1648000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1231000</v>
      </c>
      <c r="E64" s="249" t="s">
        <v>210</v>
      </c>
      <c r="F64" s="154">
        <f>ROUND($D64/12*3,-3)</f>
        <v>308000</v>
      </c>
      <c r="G64" s="154">
        <f>ROUND($D64/12,-3)</f>
        <v>103000</v>
      </c>
      <c r="H64" s="154">
        <f t="shared" ref="H64:N66" si="19">ROUND($D64/12,-3)</f>
        <v>103000</v>
      </c>
      <c r="I64" s="154">
        <f t="shared" si="19"/>
        <v>103000</v>
      </c>
      <c r="J64" s="154">
        <f t="shared" si="19"/>
        <v>103000</v>
      </c>
      <c r="K64" s="154">
        <f t="shared" si="19"/>
        <v>103000</v>
      </c>
      <c r="L64" s="154">
        <f t="shared" si="19"/>
        <v>103000</v>
      </c>
      <c r="M64" s="154">
        <f t="shared" si="19"/>
        <v>103000</v>
      </c>
      <c r="N64" s="154">
        <f t="shared" si="19"/>
        <v>103000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424000</v>
      </c>
      <c r="E65" s="249" t="s">
        <v>210</v>
      </c>
      <c r="F65" s="154">
        <f>ROUND($D65/12*3,-3)</f>
        <v>106000</v>
      </c>
      <c r="G65" s="154">
        <f>ROUND($D65/12,-3)</f>
        <v>35000</v>
      </c>
      <c r="H65" s="154">
        <f t="shared" si="19"/>
        <v>35000</v>
      </c>
      <c r="I65" s="154">
        <f t="shared" si="19"/>
        <v>35000</v>
      </c>
      <c r="J65" s="154">
        <f t="shared" si="19"/>
        <v>35000</v>
      </c>
      <c r="K65" s="154">
        <f t="shared" si="19"/>
        <v>35000</v>
      </c>
      <c r="L65" s="154">
        <f t="shared" si="19"/>
        <v>35000</v>
      </c>
      <c r="M65" s="154">
        <f t="shared" si="19"/>
        <v>35000</v>
      </c>
      <c r="N65" s="154">
        <f t="shared" si="19"/>
        <v>35000</v>
      </c>
      <c r="O65" s="154">
        <f>D65-SUM(F65:N65)</f>
        <v>38000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720000</v>
      </c>
      <c r="E66" s="249" t="s">
        <v>210</v>
      </c>
      <c r="F66" s="154">
        <f>ROUND($D66/12*3,-3)</f>
        <v>180000</v>
      </c>
      <c r="G66" s="154">
        <f>ROUND($D66/12,-3)</f>
        <v>60000</v>
      </c>
      <c r="H66" s="154">
        <f t="shared" si="19"/>
        <v>60000</v>
      </c>
      <c r="I66" s="154">
        <f t="shared" si="19"/>
        <v>60000</v>
      </c>
      <c r="J66" s="154">
        <f t="shared" si="19"/>
        <v>60000</v>
      </c>
      <c r="K66" s="154">
        <f t="shared" si="19"/>
        <v>60000</v>
      </c>
      <c r="L66" s="154">
        <f t="shared" si="19"/>
        <v>60000</v>
      </c>
      <c r="M66" s="154">
        <f t="shared" si="19"/>
        <v>60000</v>
      </c>
      <c r="N66" s="154">
        <f t="shared" si="19"/>
        <v>60000</v>
      </c>
      <c r="O66" s="154">
        <f>D66-SUM(F66:N66)</f>
        <v>60000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22362000</v>
      </c>
      <c r="E71" s="242"/>
      <c r="F71" s="242">
        <f>ROUND(SUM(F50:F69),-3)</f>
        <v>6555000</v>
      </c>
      <c r="G71" s="242">
        <f t="shared" ref="G71:P71" si="20">ROUND(SUM(G50:G69),-3)</f>
        <v>1563000</v>
      </c>
      <c r="H71" s="242">
        <f t="shared" si="20"/>
        <v>1587000</v>
      </c>
      <c r="I71" s="242">
        <f t="shared" si="20"/>
        <v>1905000</v>
      </c>
      <c r="J71" s="242">
        <f t="shared" si="20"/>
        <v>1563000</v>
      </c>
      <c r="K71" s="242">
        <f t="shared" si="20"/>
        <v>1563000</v>
      </c>
      <c r="L71" s="242">
        <f t="shared" si="20"/>
        <v>1563000</v>
      </c>
      <c r="M71" s="242">
        <f t="shared" si="20"/>
        <v>1563000</v>
      </c>
      <c r="N71" s="242">
        <f t="shared" si="20"/>
        <v>2932000</v>
      </c>
      <c r="O71" s="242">
        <f t="shared" si="20"/>
        <v>1563000</v>
      </c>
      <c r="P71" s="242">
        <f t="shared" si="20"/>
        <v>3000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34000</v>
      </c>
      <c r="E72" s="154" t="s">
        <v>203</v>
      </c>
      <c r="F72" s="154">
        <f>D72</f>
        <v>34000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5188000</v>
      </c>
      <c r="E73" s="249" t="s">
        <v>210</v>
      </c>
      <c r="F73" s="154">
        <f>ROUND($D73/12*3,-3)</f>
        <v>1297000</v>
      </c>
      <c r="G73" s="154">
        <f>ROUND($D73/12,-3)</f>
        <v>432000</v>
      </c>
      <c r="H73" s="154">
        <f t="shared" ref="H73:N76" si="21">ROUND($D73/12,-3)</f>
        <v>432000</v>
      </c>
      <c r="I73" s="154">
        <f t="shared" si="21"/>
        <v>432000</v>
      </c>
      <c r="J73" s="154">
        <f t="shared" si="21"/>
        <v>432000</v>
      </c>
      <c r="K73" s="154">
        <f t="shared" si="21"/>
        <v>432000</v>
      </c>
      <c r="L73" s="154">
        <f t="shared" si="21"/>
        <v>432000</v>
      </c>
      <c r="M73" s="154">
        <f t="shared" si="21"/>
        <v>432000</v>
      </c>
      <c r="N73" s="154">
        <f t="shared" si="21"/>
        <v>432000</v>
      </c>
      <c r="O73" s="154">
        <f>D73-SUM(F73:N73)</f>
        <v>435000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5222000</v>
      </c>
      <c r="E77" s="242"/>
      <c r="F77" s="242">
        <f>ROUND(SUM(F72:F76),-3)</f>
        <v>1331000</v>
      </c>
      <c r="G77" s="242">
        <f t="shared" ref="G77:N77" si="22">ROUND(SUM(G72:G76),-3)</f>
        <v>432000</v>
      </c>
      <c r="H77" s="242">
        <f t="shared" si="22"/>
        <v>432000</v>
      </c>
      <c r="I77" s="242">
        <f t="shared" si="22"/>
        <v>432000</v>
      </c>
      <c r="J77" s="242">
        <f t="shared" si="22"/>
        <v>432000</v>
      </c>
      <c r="K77" s="242">
        <f t="shared" si="22"/>
        <v>432000</v>
      </c>
      <c r="L77" s="242">
        <f t="shared" si="22"/>
        <v>432000</v>
      </c>
      <c r="M77" s="242">
        <f t="shared" si="22"/>
        <v>432000</v>
      </c>
      <c r="N77" s="242">
        <f t="shared" si="22"/>
        <v>432000</v>
      </c>
      <c r="O77" s="242">
        <f>D77-SUM(F77:N77)</f>
        <v>435000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27584000</v>
      </c>
      <c r="E78" s="242"/>
      <c r="F78" s="242">
        <f>F77+F71</f>
        <v>7886000</v>
      </c>
      <c r="G78" s="242">
        <f t="shared" ref="G78:R78" si="24">G77+G71</f>
        <v>1995000</v>
      </c>
      <c r="H78" s="242">
        <f t="shared" si="24"/>
        <v>2019000</v>
      </c>
      <c r="I78" s="242">
        <f t="shared" si="24"/>
        <v>2337000</v>
      </c>
      <c r="J78" s="242">
        <f t="shared" si="24"/>
        <v>1995000</v>
      </c>
      <c r="K78" s="242">
        <f t="shared" si="24"/>
        <v>1995000</v>
      </c>
      <c r="L78" s="242">
        <f t="shared" si="24"/>
        <v>1995000</v>
      </c>
      <c r="M78" s="242">
        <f t="shared" si="24"/>
        <v>1995000</v>
      </c>
      <c r="N78" s="242">
        <f t="shared" si="24"/>
        <v>3364000</v>
      </c>
      <c r="O78" s="242">
        <f t="shared" si="24"/>
        <v>1998000</v>
      </c>
      <c r="P78" s="242">
        <f t="shared" si="24"/>
        <v>3000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29180000</v>
      </c>
      <c r="E87" s="154"/>
      <c r="F87" s="154">
        <f>F88+F89+F90+F91</f>
        <v>8148000</v>
      </c>
      <c r="G87" s="154">
        <f t="shared" ref="G87:Q87" si="26">G88+G89+G90+G91</f>
        <v>2116000</v>
      </c>
      <c r="H87" s="154">
        <f t="shared" si="26"/>
        <v>2145000</v>
      </c>
      <c r="I87" s="154">
        <f t="shared" si="26"/>
        <v>2469000</v>
      </c>
      <c r="J87" s="154">
        <f t="shared" si="26"/>
        <v>2121000</v>
      </c>
      <c r="K87" s="154">
        <f t="shared" si="26"/>
        <v>2129000</v>
      </c>
      <c r="L87" s="154">
        <f t="shared" si="26"/>
        <v>2144000</v>
      </c>
      <c r="M87" s="154">
        <f t="shared" si="26"/>
        <v>2121000</v>
      </c>
      <c r="N87" s="154">
        <f t="shared" si="26"/>
        <v>3498000</v>
      </c>
      <c r="O87" s="154">
        <f t="shared" si="26"/>
        <v>2124000</v>
      </c>
      <c r="P87" s="154">
        <f t="shared" si="26"/>
        <v>88000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15000</v>
      </c>
      <c r="E88" s="242" t="s">
        <v>201</v>
      </c>
      <c r="F88" s="242">
        <f>ROUND($D88/2,-3)</f>
        <v>8000</v>
      </c>
      <c r="G88" s="242"/>
      <c r="H88" s="242"/>
      <c r="I88" s="242"/>
      <c r="J88" s="242"/>
      <c r="K88" s="242"/>
      <c r="L88" s="242">
        <f>D88-F88</f>
        <v>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29164000</v>
      </c>
      <c r="E91" s="242"/>
      <c r="F91" s="242">
        <f>F92+F93+F94+F95</f>
        <v>8140000</v>
      </c>
      <c r="G91" s="242">
        <f t="shared" ref="G91:Q91" si="28">G92+G93+G94+G95</f>
        <v>2116000</v>
      </c>
      <c r="H91" s="242">
        <f t="shared" si="28"/>
        <v>2145000</v>
      </c>
      <c r="I91" s="242">
        <f t="shared" si="28"/>
        <v>2469000</v>
      </c>
      <c r="J91" s="242">
        <f t="shared" si="28"/>
        <v>2121000</v>
      </c>
      <c r="K91" s="242">
        <f t="shared" si="28"/>
        <v>2129000</v>
      </c>
      <c r="L91" s="242">
        <f t="shared" si="28"/>
        <v>2137000</v>
      </c>
      <c r="M91" s="242">
        <f t="shared" si="28"/>
        <v>2121000</v>
      </c>
      <c r="N91" s="242">
        <f t="shared" si="28"/>
        <v>3498000</v>
      </c>
      <c r="O91" s="242">
        <f t="shared" si="28"/>
        <v>2124000</v>
      </c>
      <c r="P91" s="242">
        <f t="shared" si="28"/>
        <v>88000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4651000</v>
      </c>
      <c r="E92" s="252" t="s">
        <v>681</v>
      </c>
      <c r="F92" s="154">
        <f>ROUND($D92/12*4,-3)</f>
        <v>1550000</v>
      </c>
      <c r="G92" s="154"/>
      <c r="H92" s="154">
        <f>ROUND($D92/12*2,-3)</f>
        <v>775000</v>
      </c>
      <c r="I92" s="154"/>
      <c r="J92" s="154">
        <f>ROUND($D92/12*2,-3)</f>
        <v>775000</v>
      </c>
      <c r="K92" s="154"/>
      <c r="L92" s="154">
        <f>ROUND($D92/12*2,-3)</f>
        <v>775000</v>
      </c>
      <c r="M92" s="154"/>
      <c r="N92" s="154">
        <f>D92-SUM(F92:M92)</f>
        <v>776000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91000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24422000</v>
      </c>
      <c r="E95" s="154"/>
      <c r="F95" s="154">
        <f>F2+F86-F88-F89-F90-F92-F93-F94</f>
        <v>6582000</v>
      </c>
      <c r="G95" s="154">
        <f t="shared" ref="G95:Q95" si="30">G2-G88-G89-G90-G92-G93-G94</f>
        <v>2108000</v>
      </c>
      <c r="H95" s="154">
        <f t="shared" si="30"/>
        <v>1362000</v>
      </c>
      <c r="I95" s="154">
        <f t="shared" si="30"/>
        <v>2461000</v>
      </c>
      <c r="J95" s="154">
        <f t="shared" si="30"/>
        <v>1338000</v>
      </c>
      <c r="K95" s="154">
        <f t="shared" si="30"/>
        <v>2121000</v>
      </c>
      <c r="L95" s="154">
        <f t="shared" si="30"/>
        <v>1354000</v>
      </c>
      <c r="M95" s="154">
        <f t="shared" si="30"/>
        <v>2113000</v>
      </c>
      <c r="N95" s="154">
        <f t="shared" si="30"/>
        <v>2714000</v>
      </c>
      <c r="O95" s="154">
        <f t="shared" si="30"/>
        <v>2116000</v>
      </c>
      <c r="P95" s="154">
        <f t="shared" si="30"/>
        <v>80000</v>
      </c>
      <c r="Q95" s="154">
        <f t="shared" si="30"/>
        <v>73000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3700000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951000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24422000</v>
      </c>
    </row>
    <row r="108" spans="2:17" ht="16.5" customHeight="1"/>
    <row r="109" spans="2:17" ht="16.5" customHeight="1">
      <c r="B109" s="4" t="s">
        <v>951</v>
      </c>
      <c r="D109" s="52">
        <f>D91-D77</f>
        <v>23942000</v>
      </c>
      <c r="F109" s="52">
        <f>F91-F77</f>
        <v>6809000</v>
      </c>
      <c r="G109" s="52">
        <f t="shared" ref="G109:Q109" si="31">G91-G77</f>
        <v>1684000</v>
      </c>
      <c r="H109" s="52">
        <f t="shared" si="31"/>
        <v>1713000</v>
      </c>
      <c r="I109" s="52">
        <f t="shared" si="31"/>
        <v>2037000</v>
      </c>
      <c r="J109" s="52">
        <f t="shared" si="31"/>
        <v>1689000</v>
      </c>
      <c r="K109" s="52">
        <f t="shared" si="31"/>
        <v>1697000</v>
      </c>
      <c r="L109" s="52">
        <f t="shared" si="31"/>
        <v>1705000</v>
      </c>
      <c r="M109" s="52">
        <f t="shared" si="31"/>
        <v>1689000</v>
      </c>
      <c r="N109" s="52">
        <f t="shared" si="31"/>
        <v>3066000</v>
      </c>
      <c r="O109" s="52">
        <f t="shared" si="31"/>
        <v>1689000</v>
      </c>
      <c r="P109" s="52">
        <f t="shared" si="31"/>
        <v>88000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1" priority="1" operator="less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13"/>
  <sheetViews>
    <sheetView workbookViewId="0">
      <selection activeCell="I82" sqref="I8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621</v>
      </c>
      <c r="D1" s="246" t="str">
        <f>VLOOKUP(C1,學校編號!A:B,2,FALSE)</f>
        <v>621稻香國小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52404000</v>
      </c>
      <c r="E2" s="154"/>
      <c r="F2" s="154">
        <f t="shared" ref="F2:Q2" si="0">F49+F71+F77+F83</f>
        <v>14972000</v>
      </c>
      <c r="G2" s="154">
        <f t="shared" si="0"/>
        <v>3751000</v>
      </c>
      <c r="H2" s="154">
        <f t="shared" si="0"/>
        <v>3789000</v>
      </c>
      <c r="I2" s="154">
        <f t="shared" si="0"/>
        <v>4419000</v>
      </c>
      <c r="J2" s="154">
        <f t="shared" si="0"/>
        <v>3751000</v>
      </c>
      <c r="K2" s="154">
        <f t="shared" si="0"/>
        <v>3783000</v>
      </c>
      <c r="L2" s="154">
        <f t="shared" si="0"/>
        <v>3798000</v>
      </c>
      <c r="M2" s="154">
        <f t="shared" si="0"/>
        <v>3751000</v>
      </c>
      <c r="N2" s="154">
        <f t="shared" si="0"/>
        <v>6429000</v>
      </c>
      <c r="O2" s="154">
        <f t="shared" si="0"/>
        <v>3750000</v>
      </c>
      <c r="P2" s="154">
        <f t="shared" si="0"/>
        <v>106000</v>
      </c>
      <c r="Q2" s="154">
        <f t="shared" si="0"/>
        <v>105000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258000</v>
      </c>
      <c r="E3" s="154" t="s">
        <v>1060</v>
      </c>
      <c r="F3" s="154">
        <v>21500</v>
      </c>
      <c r="G3" s="154">
        <v>21500</v>
      </c>
      <c r="H3" s="154">
        <v>21500</v>
      </c>
      <c r="I3" s="154">
        <v>21500</v>
      </c>
      <c r="J3" s="154">
        <v>21500</v>
      </c>
      <c r="K3" s="154">
        <v>21500</v>
      </c>
      <c r="L3" s="154">
        <v>21500</v>
      </c>
      <c r="M3" s="154">
        <v>21500</v>
      </c>
      <c r="N3" s="154">
        <v>21500</v>
      </c>
      <c r="O3" s="154">
        <v>21500</v>
      </c>
      <c r="P3" s="154">
        <v>21500</v>
      </c>
      <c r="Q3" s="154">
        <v>21500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111000</v>
      </c>
      <c r="E4" s="154" t="s">
        <v>1060</v>
      </c>
      <c r="F4" s="154">
        <v>9250</v>
      </c>
      <c r="G4" s="154">
        <v>9250</v>
      </c>
      <c r="H4" s="154">
        <v>9250</v>
      </c>
      <c r="I4" s="154">
        <v>9250</v>
      </c>
      <c r="J4" s="154">
        <v>9250</v>
      </c>
      <c r="K4" s="154">
        <v>9250</v>
      </c>
      <c r="L4" s="154">
        <v>9250</v>
      </c>
      <c r="M4" s="154">
        <v>9250</v>
      </c>
      <c r="N4" s="154">
        <v>9250</v>
      </c>
      <c r="O4" s="154">
        <v>9250</v>
      </c>
      <c r="P4" s="154">
        <v>9250</v>
      </c>
      <c r="Q4" s="154">
        <v>9250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69000</v>
      </c>
      <c r="E7" s="154" t="s">
        <v>1060</v>
      </c>
      <c r="F7" s="154">
        <v>5750</v>
      </c>
      <c r="G7" s="154">
        <v>5750</v>
      </c>
      <c r="H7" s="154">
        <v>5750</v>
      </c>
      <c r="I7" s="154">
        <v>5750</v>
      </c>
      <c r="J7" s="154">
        <v>5750</v>
      </c>
      <c r="K7" s="154">
        <v>5750</v>
      </c>
      <c r="L7" s="154">
        <v>5750</v>
      </c>
      <c r="M7" s="154">
        <v>5750</v>
      </c>
      <c r="N7" s="154">
        <v>5750</v>
      </c>
      <c r="O7" s="154">
        <v>5750</v>
      </c>
      <c r="P7" s="154">
        <v>5750</v>
      </c>
      <c r="Q7" s="154">
        <v>5750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60000</v>
      </c>
      <c r="E8" s="154" t="s">
        <v>1060</v>
      </c>
      <c r="F8" s="154">
        <v>5000</v>
      </c>
      <c r="G8" s="154">
        <v>5000</v>
      </c>
      <c r="H8" s="154">
        <v>5000</v>
      </c>
      <c r="I8" s="154">
        <v>5000</v>
      </c>
      <c r="J8" s="154">
        <v>5000</v>
      </c>
      <c r="K8" s="154">
        <v>5000</v>
      </c>
      <c r="L8" s="154">
        <v>5000</v>
      </c>
      <c r="M8" s="154">
        <v>5000</v>
      </c>
      <c r="N8" s="154">
        <v>5000</v>
      </c>
      <c r="O8" s="154">
        <v>5000</v>
      </c>
      <c r="P8" s="154">
        <v>5000</v>
      </c>
      <c r="Q8" s="154">
        <v>5000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500</v>
      </c>
      <c r="G9" s="154">
        <v>500</v>
      </c>
      <c r="H9" s="154">
        <v>500</v>
      </c>
      <c r="I9" s="154">
        <v>500</v>
      </c>
      <c r="J9" s="154">
        <v>500</v>
      </c>
      <c r="K9" s="154">
        <v>500</v>
      </c>
      <c r="L9" s="154">
        <v>500</v>
      </c>
      <c r="M9" s="154">
        <v>500</v>
      </c>
      <c r="N9" s="154">
        <v>500</v>
      </c>
      <c r="O9" s="154">
        <v>500</v>
      </c>
      <c r="P9" s="154">
        <v>500</v>
      </c>
      <c r="Q9" s="154">
        <v>500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164000</v>
      </c>
      <c r="E13" s="154" t="s">
        <v>1060</v>
      </c>
      <c r="F13" s="154">
        <v>13667</v>
      </c>
      <c r="G13" s="154">
        <v>13667</v>
      </c>
      <c r="H13" s="154">
        <v>13667</v>
      </c>
      <c r="I13" s="154">
        <v>13667</v>
      </c>
      <c r="J13" s="154">
        <v>13667</v>
      </c>
      <c r="K13" s="154">
        <v>13667</v>
      </c>
      <c r="L13" s="154">
        <v>13667</v>
      </c>
      <c r="M13" s="154">
        <v>13667</v>
      </c>
      <c r="N13" s="154">
        <v>13667</v>
      </c>
      <c r="O13" s="154">
        <v>13667</v>
      </c>
      <c r="P13" s="154">
        <v>13667</v>
      </c>
      <c r="Q13" s="154">
        <v>13663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60000</v>
      </c>
      <c r="E14" s="154" t="s">
        <v>1060</v>
      </c>
      <c r="F14" s="154">
        <v>5000</v>
      </c>
      <c r="G14" s="154">
        <v>5000</v>
      </c>
      <c r="H14" s="154">
        <v>5000</v>
      </c>
      <c r="I14" s="154">
        <v>5000</v>
      </c>
      <c r="J14" s="154">
        <v>5000</v>
      </c>
      <c r="K14" s="154">
        <v>5000</v>
      </c>
      <c r="L14" s="154">
        <v>5000</v>
      </c>
      <c r="M14" s="154">
        <v>5000</v>
      </c>
      <c r="N14" s="154">
        <v>5000</v>
      </c>
      <c r="O14" s="154">
        <v>5000</v>
      </c>
      <c r="P14" s="154">
        <v>5000</v>
      </c>
      <c r="Q14" s="154">
        <v>5000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64000</v>
      </c>
      <c r="E15" s="154" t="s">
        <v>745</v>
      </c>
      <c r="F15" s="154">
        <v>40000</v>
      </c>
      <c r="G15" s="154"/>
      <c r="H15" s="154"/>
      <c r="I15" s="154"/>
      <c r="J15" s="154"/>
      <c r="K15" s="154">
        <v>24000</v>
      </c>
      <c r="L15" s="154">
        <v>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52000</v>
      </c>
      <c r="E17" s="154" t="s">
        <v>1060</v>
      </c>
      <c r="F17" s="154">
        <v>4333</v>
      </c>
      <c r="G17" s="154">
        <v>4333</v>
      </c>
      <c r="H17" s="154">
        <v>4333</v>
      </c>
      <c r="I17" s="154">
        <v>4333</v>
      </c>
      <c r="J17" s="154">
        <v>4333</v>
      </c>
      <c r="K17" s="154">
        <v>4333</v>
      </c>
      <c r="L17" s="154">
        <v>4333</v>
      </c>
      <c r="M17" s="154">
        <v>4333</v>
      </c>
      <c r="N17" s="154">
        <v>4333</v>
      </c>
      <c r="O17" s="154">
        <v>4333</v>
      </c>
      <c r="P17" s="154">
        <v>4333</v>
      </c>
      <c r="Q17" s="154">
        <v>4337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303">
        <v>54000</v>
      </c>
      <c r="E24" s="154" t="s">
        <v>745</v>
      </c>
      <c r="F24" s="154">
        <v>27000</v>
      </c>
      <c r="G24" s="154"/>
      <c r="H24" s="154"/>
      <c r="I24" s="154"/>
      <c r="J24" s="154"/>
      <c r="K24" s="154"/>
      <c r="L24" s="154">
        <v>27000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898000</v>
      </c>
      <c r="E25" s="242"/>
      <c r="F25" s="242">
        <f>ROUND(SUM(F3:F24),-3)</f>
        <v>132000</v>
      </c>
      <c r="G25" s="242">
        <f t="shared" ref="G25:P25" si="2">ROUND(SUM(G3:G24),-3)</f>
        <v>65000</v>
      </c>
      <c r="H25" s="242">
        <f t="shared" si="2"/>
        <v>65000</v>
      </c>
      <c r="I25" s="242">
        <f t="shared" si="2"/>
        <v>65000</v>
      </c>
      <c r="J25" s="242">
        <f t="shared" si="2"/>
        <v>65000</v>
      </c>
      <c r="K25" s="242">
        <f t="shared" si="2"/>
        <v>89000</v>
      </c>
      <c r="L25" s="242">
        <f t="shared" si="2"/>
        <v>92000</v>
      </c>
      <c r="M25" s="242">
        <f t="shared" si="2"/>
        <v>65000</v>
      </c>
      <c r="N25" s="242">
        <f t="shared" si="2"/>
        <v>65000</v>
      </c>
      <c r="O25" s="242">
        <f t="shared" si="2"/>
        <v>65000</v>
      </c>
      <c r="P25" s="242">
        <f t="shared" si="2"/>
        <v>65000</v>
      </c>
      <c r="Q25" s="242">
        <f t="shared" ref="Q25" si="3">D25-SUM(F25:P25)</f>
        <v>65000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296000</v>
      </c>
      <c r="E28" s="154" t="s">
        <v>1060</v>
      </c>
      <c r="F28" s="154">
        <v>24667</v>
      </c>
      <c r="G28" s="154">
        <v>24667</v>
      </c>
      <c r="H28" s="154">
        <v>24667</v>
      </c>
      <c r="I28" s="154">
        <v>24667</v>
      </c>
      <c r="J28" s="154">
        <v>24667</v>
      </c>
      <c r="K28" s="154">
        <v>24667</v>
      </c>
      <c r="L28" s="154">
        <v>24667</v>
      </c>
      <c r="M28" s="154">
        <v>24667</v>
      </c>
      <c r="N28" s="154">
        <v>24667</v>
      </c>
      <c r="O28" s="154">
        <v>24667</v>
      </c>
      <c r="P28" s="154">
        <v>24667</v>
      </c>
      <c r="Q28" s="154">
        <v>24663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25000</v>
      </c>
      <c r="E30" s="154" t="s">
        <v>1060</v>
      </c>
      <c r="F30" s="154">
        <v>2083</v>
      </c>
      <c r="G30" s="154">
        <v>2083</v>
      </c>
      <c r="H30" s="154">
        <v>2083</v>
      </c>
      <c r="I30" s="154">
        <v>2083</v>
      </c>
      <c r="J30" s="154">
        <v>2083</v>
      </c>
      <c r="K30" s="154">
        <v>2083</v>
      </c>
      <c r="L30" s="154">
        <v>2083</v>
      </c>
      <c r="M30" s="154">
        <v>2083</v>
      </c>
      <c r="N30" s="154">
        <v>2083</v>
      </c>
      <c r="O30" s="154">
        <v>2083</v>
      </c>
      <c r="P30" s="154">
        <v>2083</v>
      </c>
      <c r="Q30" s="154">
        <v>2087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56000</v>
      </c>
      <c r="E31" s="154" t="s">
        <v>1060</v>
      </c>
      <c r="F31" s="154">
        <v>4667</v>
      </c>
      <c r="G31" s="154">
        <v>4667</v>
      </c>
      <c r="H31" s="154">
        <v>4667</v>
      </c>
      <c r="I31" s="154">
        <v>4667</v>
      </c>
      <c r="J31" s="154">
        <v>4667</v>
      </c>
      <c r="K31" s="154">
        <v>4667</v>
      </c>
      <c r="L31" s="154">
        <v>4667</v>
      </c>
      <c r="M31" s="154">
        <v>4667</v>
      </c>
      <c r="N31" s="154">
        <v>4667</v>
      </c>
      <c r="O31" s="154">
        <v>4667</v>
      </c>
      <c r="P31" s="154">
        <v>4667</v>
      </c>
      <c r="Q31" s="154">
        <v>4663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27000</v>
      </c>
      <c r="E32" s="154" t="s">
        <v>1060</v>
      </c>
      <c r="F32" s="154">
        <v>2250</v>
      </c>
      <c r="G32" s="154">
        <v>2250</v>
      </c>
      <c r="H32" s="154">
        <v>2250</v>
      </c>
      <c r="I32" s="154">
        <v>2250</v>
      </c>
      <c r="J32" s="154">
        <v>2250</v>
      </c>
      <c r="K32" s="154">
        <v>2250</v>
      </c>
      <c r="L32" s="154">
        <v>2250</v>
      </c>
      <c r="M32" s="154">
        <v>2250</v>
      </c>
      <c r="N32" s="154">
        <v>2250</v>
      </c>
      <c r="O32" s="154">
        <v>2250</v>
      </c>
      <c r="P32" s="154">
        <v>2250</v>
      </c>
      <c r="Q32" s="154">
        <v>2250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12000</v>
      </c>
      <c r="E33" s="154" t="s">
        <v>1060</v>
      </c>
      <c r="F33" s="154">
        <v>1000</v>
      </c>
      <c r="G33" s="154">
        <v>1000</v>
      </c>
      <c r="H33" s="154">
        <v>1000</v>
      </c>
      <c r="I33" s="154">
        <v>1000</v>
      </c>
      <c r="J33" s="154">
        <v>1000</v>
      </c>
      <c r="K33" s="154">
        <v>1000</v>
      </c>
      <c r="L33" s="154">
        <v>1000</v>
      </c>
      <c r="M33" s="154">
        <v>1000</v>
      </c>
      <c r="N33" s="154">
        <v>1000</v>
      </c>
      <c r="O33" s="154">
        <v>1000</v>
      </c>
      <c r="P33" s="154">
        <v>1000</v>
      </c>
      <c r="Q33" s="154">
        <v>1000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8000</v>
      </c>
      <c r="E34" s="154" t="s">
        <v>1060</v>
      </c>
      <c r="F34" s="154">
        <v>667</v>
      </c>
      <c r="G34" s="154">
        <v>667</v>
      </c>
      <c r="H34" s="154">
        <v>667</v>
      </c>
      <c r="I34" s="154">
        <v>667</v>
      </c>
      <c r="J34" s="154">
        <v>667</v>
      </c>
      <c r="K34" s="154">
        <v>667</v>
      </c>
      <c r="L34" s="154">
        <v>667</v>
      </c>
      <c r="M34" s="154">
        <v>667</v>
      </c>
      <c r="N34" s="154">
        <v>667</v>
      </c>
      <c r="O34" s="154">
        <v>667</v>
      </c>
      <c r="P34" s="154">
        <v>667</v>
      </c>
      <c r="Q34" s="154">
        <v>663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303">
        <v>41000</v>
      </c>
      <c r="E37" s="154" t="s">
        <v>745</v>
      </c>
      <c r="F37" s="154">
        <v>21000</v>
      </c>
      <c r="G37" s="154"/>
      <c r="H37" s="154"/>
      <c r="I37" s="154"/>
      <c r="J37" s="154"/>
      <c r="K37" s="154"/>
      <c r="L37" s="154">
        <v>20000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465000</v>
      </c>
      <c r="E38" s="242"/>
      <c r="F38" s="242">
        <f t="shared" ref="F38:P38" si="5">ROUND(SUM(F26:F37),-3)</f>
        <v>56000</v>
      </c>
      <c r="G38" s="242">
        <f t="shared" si="5"/>
        <v>35000</v>
      </c>
      <c r="H38" s="242">
        <f t="shared" si="5"/>
        <v>35000</v>
      </c>
      <c r="I38" s="242">
        <f t="shared" si="5"/>
        <v>35000</v>
      </c>
      <c r="J38" s="242">
        <f t="shared" si="5"/>
        <v>35000</v>
      </c>
      <c r="K38" s="242">
        <f t="shared" si="5"/>
        <v>35000</v>
      </c>
      <c r="L38" s="242">
        <f t="shared" si="5"/>
        <v>55000</v>
      </c>
      <c r="M38" s="242">
        <f t="shared" si="5"/>
        <v>35000</v>
      </c>
      <c r="N38" s="242">
        <f t="shared" si="5"/>
        <v>35000</v>
      </c>
      <c r="O38" s="242">
        <f t="shared" si="5"/>
        <v>35000</v>
      </c>
      <c r="P38" s="242">
        <f t="shared" si="5"/>
        <v>35000</v>
      </c>
      <c r="Q38" s="242">
        <f>D38-SUM(F38:P38)</f>
        <v>39000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8000</v>
      </c>
      <c r="L48" s="242">
        <f t="shared" si="9"/>
        <v>0</v>
      </c>
      <c r="M48" s="242">
        <f t="shared" si="9"/>
        <v>0</v>
      </c>
      <c r="N48" s="242">
        <f t="shared" si="9"/>
        <v>8000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1387000</v>
      </c>
      <c r="E49" s="154"/>
      <c r="F49" s="250">
        <f t="shared" ref="F49:Q49" si="10">F25+F38+F46+F48</f>
        <v>196000</v>
      </c>
      <c r="G49" s="250">
        <f t="shared" si="10"/>
        <v>100000</v>
      </c>
      <c r="H49" s="250">
        <f t="shared" si="10"/>
        <v>100000</v>
      </c>
      <c r="I49" s="250">
        <f t="shared" si="10"/>
        <v>100000</v>
      </c>
      <c r="J49" s="250">
        <f t="shared" si="10"/>
        <v>100000</v>
      </c>
      <c r="K49" s="250">
        <f t="shared" si="10"/>
        <v>132000</v>
      </c>
      <c r="L49" s="250">
        <f t="shared" si="10"/>
        <v>147000</v>
      </c>
      <c r="M49" s="250">
        <f t="shared" si="10"/>
        <v>100000</v>
      </c>
      <c r="N49" s="250">
        <f t="shared" si="10"/>
        <v>108000</v>
      </c>
      <c r="O49" s="250">
        <f t="shared" si="10"/>
        <v>100000</v>
      </c>
      <c r="P49" s="250">
        <f t="shared" si="10"/>
        <v>100000</v>
      </c>
      <c r="Q49" s="250">
        <f t="shared" si="10"/>
        <v>104000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27148000</v>
      </c>
      <c r="E50" s="249" t="s">
        <v>1064</v>
      </c>
      <c r="F50" s="154">
        <v>6787000</v>
      </c>
      <c r="G50" s="154">
        <v>2262000</v>
      </c>
      <c r="H50" s="154">
        <v>2262000</v>
      </c>
      <c r="I50" s="154">
        <v>2262000</v>
      </c>
      <c r="J50" s="154">
        <v>2262000</v>
      </c>
      <c r="K50" s="154">
        <v>2262000</v>
      </c>
      <c r="L50" s="154">
        <v>2262000</v>
      </c>
      <c r="M50" s="154">
        <v>2262000</v>
      </c>
      <c r="N50" s="154">
        <v>2262000</v>
      </c>
      <c r="O50" s="154">
        <v>2265000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0</v>
      </c>
      <c r="E51" s="249" t="s">
        <v>1064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1162000</v>
      </c>
      <c r="E52" s="249" t="s">
        <v>1064</v>
      </c>
      <c r="F52" s="154">
        <v>291000</v>
      </c>
      <c r="G52" s="154">
        <v>97000</v>
      </c>
      <c r="H52" s="154">
        <v>97000</v>
      </c>
      <c r="I52" s="154">
        <v>97000</v>
      </c>
      <c r="J52" s="154">
        <v>97000</v>
      </c>
      <c r="K52" s="154">
        <v>97000</v>
      </c>
      <c r="L52" s="154">
        <v>97000</v>
      </c>
      <c r="M52" s="154">
        <v>97000</v>
      </c>
      <c r="N52" s="154">
        <v>97000</v>
      </c>
      <c r="O52" s="154">
        <v>95000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220000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21000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67000</v>
      </c>
      <c r="E55" s="154" t="s">
        <v>1060</v>
      </c>
      <c r="F55" s="154">
        <v>5583</v>
      </c>
      <c r="G55" s="154">
        <v>5583</v>
      </c>
      <c r="H55" s="154">
        <v>5583</v>
      </c>
      <c r="I55" s="154">
        <v>5583</v>
      </c>
      <c r="J55" s="154">
        <v>5583</v>
      </c>
      <c r="K55" s="154">
        <v>5583</v>
      </c>
      <c r="L55" s="154">
        <v>5583</v>
      </c>
      <c r="M55" s="154">
        <v>5583</v>
      </c>
      <c r="N55" s="154">
        <v>5583</v>
      </c>
      <c r="O55" s="154">
        <v>5583</v>
      </c>
      <c r="P55" s="154">
        <v>5583</v>
      </c>
      <c r="Q55" s="154">
        <v>5587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3338000</v>
      </c>
      <c r="E62" s="154" t="s">
        <v>1065</v>
      </c>
      <c r="F62" s="154"/>
      <c r="G62" s="154"/>
      <c r="H62" s="154"/>
      <c r="I62" s="154">
        <v>668000</v>
      </c>
      <c r="J62" s="154"/>
      <c r="K62" s="154"/>
      <c r="L62" s="154"/>
      <c r="M62" s="154"/>
      <c r="N62" s="154">
        <v>2670000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3317000</v>
      </c>
      <c r="E63" s="154" t="s">
        <v>1066</v>
      </c>
      <c r="F63" s="154">
        <v>3317000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2362000</v>
      </c>
      <c r="E64" s="249" t="s">
        <v>1064</v>
      </c>
      <c r="F64" s="154">
        <v>591000</v>
      </c>
      <c r="G64" s="154">
        <v>197000</v>
      </c>
      <c r="H64" s="154">
        <v>197000</v>
      </c>
      <c r="I64" s="154">
        <v>197000</v>
      </c>
      <c r="J64" s="154">
        <v>197000</v>
      </c>
      <c r="K64" s="154">
        <v>197000</v>
      </c>
      <c r="L64" s="154">
        <v>197000</v>
      </c>
      <c r="M64" s="154">
        <v>197000</v>
      </c>
      <c r="N64" s="154">
        <v>197000</v>
      </c>
      <c r="O64" s="154">
        <v>195000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716000</v>
      </c>
      <c r="E65" s="249" t="s">
        <v>1064</v>
      </c>
      <c r="F65" s="154">
        <v>179000</v>
      </c>
      <c r="G65" s="154">
        <v>60000</v>
      </c>
      <c r="H65" s="154">
        <v>60000</v>
      </c>
      <c r="I65" s="154">
        <v>60000</v>
      </c>
      <c r="J65" s="154">
        <v>60000</v>
      </c>
      <c r="K65" s="154">
        <v>60000</v>
      </c>
      <c r="L65" s="154">
        <v>60000</v>
      </c>
      <c r="M65" s="154">
        <v>60000</v>
      </c>
      <c r="N65" s="154">
        <v>60000</v>
      </c>
      <c r="O65" s="154">
        <v>57000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1779000</v>
      </c>
      <c r="E66" s="249" t="s">
        <v>1064</v>
      </c>
      <c r="F66" s="154">
        <v>445000</v>
      </c>
      <c r="G66" s="154">
        <v>148000</v>
      </c>
      <c r="H66" s="154">
        <v>148000</v>
      </c>
      <c r="I66" s="154">
        <v>148000</v>
      </c>
      <c r="J66" s="154">
        <v>148000</v>
      </c>
      <c r="K66" s="154">
        <v>148000</v>
      </c>
      <c r="L66" s="154">
        <v>148000</v>
      </c>
      <c r="M66" s="154">
        <v>148000</v>
      </c>
      <c r="N66" s="154">
        <v>148000</v>
      </c>
      <c r="O66" s="154">
        <v>150000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38000</v>
      </c>
      <c r="E67" s="154" t="s">
        <v>1068</v>
      </c>
      <c r="F67" s="154"/>
      <c r="G67" s="154"/>
      <c r="H67" s="154">
        <v>38000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425000</v>
      </c>
      <c r="E68" s="154" t="s">
        <v>1066</v>
      </c>
      <c r="F68" s="154">
        <v>425000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40572000</v>
      </c>
      <c r="E71" s="242"/>
      <c r="F71" s="242">
        <f>ROUND(SUM(F50:F69),-3)</f>
        <v>12096000</v>
      </c>
      <c r="G71" s="242">
        <f t="shared" ref="G71:P71" si="11">ROUND(SUM(G50:G69),-3)</f>
        <v>2788000</v>
      </c>
      <c r="H71" s="242">
        <f t="shared" si="11"/>
        <v>2826000</v>
      </c>
      <c r="I71" s="242">
        <f t="shared" si="11"/>
        <v>3456000</v>
      </c>
      <c r="J71" s="242">
        <f t="shared" si="11"/>
        <v>2788000</v>
      </c>
      <c r="K71" s="242">
        <f t="shared" si="11"/>
        <v>2788000</v>
      </c>
      <c r="L71" s="242">
        <f t="shared" si="11"/>
        <v>2788000</v>
      </c>
      <c r="M71" s="242">
        <f t="shared" si="11"/>
        <v>2788000</v>
      </c>
      <c r="N71" s="242">
        <f t="shared" si="11"/>
        <v>5458000</v>
      </c>
      <c r="O71" s="242">
        <f t="shared" si="11"/>
        <v>2789000</v>
      </c>
      <c r="P71" s="242">
        <f t="shared" si="11"/>
        <v>6000</v>
      </c>
      <c r="Q71" s="242">
        <f>D71-SUM(F71:P71)</f>
        <v>1000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63000</v>
      </c>
      <c r="E72" s="154" t="s">
        <v>1066</v>
      </c>
      <c r="F72" s="154">
        <v>63000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9722000</v>
      </c>
      <c r="E73" s="249" t="s">
        <v>1064</v>
      </c>
      <c r="F73" s="154">
        <v>2431000</v>
      </c>
      <c r="G73" s="154">
        <v>810000</v>
      </c>
      <c r="H73" s="154">
        <v>810000</v>
      </c>
      <c r="I73" s="154">
        <v>810000</v>
      </c>
      <c r="J73" s="154">
        <v>810000</v>
      </c>
      <c r="K73" s="154">
        <v>810000</v>
      </c>
      <c r="L73" s="154">
        <v>810000</v>
      </c>
      <c r="M73" s="154">
        <v>810000</v>
      </c>
      <c r="N73" s="154">
        <v>810000</v>
      </c>
      <c r="O73" s="154">
        <v>811000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632000</v>
      </c>
      <c r="E76" s="249" t="s">
        <v>1064</v>
      </c>
      <c r="F76" s="154">
        <v>158000</v>
      </c>
      <c r="G76" s="154">
        <v>53000</v>
      </c>
      <c r="H76" s="154">
        <v>53000</v>
      </c>
      <c r="I76" s="154">
        <v>53000</v>
      </c>
      <c r="J76" s="154">
        <v>53000</v>
      </c>
      <c r="K76" s="154">
        <v>53000</v>
      </c>
      <c r="L76" s="154">
        <v>53000</v>
      </c>
      <c r="M76" s="154">
        <v>53000</v>
      </c>
      <c r="N76" s="154">
        <v>53000</v>
      </c>
      <c r="O76" s="154">
        <v>50000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10417000</v>
      </c>
      <c r="E77" s="242"/>
      <c r="F77" s="242">
        <f>ROUND(SUM(F72:F76),-3)</f>
        <v>2652000</v>
      </c>
      <c r="G77" s="242">
        <f t="shared" ref="G77:N77" si="12">ROUND(SUM(G72:G76),-3)</f>
        <v>863000</v>
      </c>
      <c r="H77" s="242">
        <f t="shared" si="12"/>
        <v>863000</v>
      </c>
      <c r="I77" s="242">
        <f t="shared" si="12"/>
        <v>863000</v>
      </c>
      <c r="J77" s="242">
        <f t="shared" si="12"/>
        <v>863000</v>
      </c>
      <c r="K77" s="242">
        <f t="shared" si="12"/>
        <v>863000</v>
      </c>
      <c r="L77" s="242">
        <f t="shared" si="12"/>
        <v>863000</v>
      </c>
      <c r="M77" s="242">
        <f t="shared" si="12"/>
        <v>863000</v>
      </c>
      <c r="N77" s="242">
        <f t="shared" si="12"/>
        <v>863000</v>
      </c>
      <c r="O77" s="242">
        <f>D77-SUM(F77:N77)</f>
        <v>861000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50989000</v>
      </c>
      <c r="E78" s="242"/>
      <c r="F78" s="242">
        <f>F77+F71</f>
        <v>14748000</v>
      </c>
      <c r="G78" s="242">
        <f t="shared" ref="G78:R78" si="14">G77+G71</f>
        <v>3651000</v>
      </c>
      <c r="H78" s="242">
        <f t="shared" si="14"/>
        <v>3689000</v>
      </c>
      <c r="I78" s="242">
        <f t="shared" si="14"/>
        <v>4319000</v>
      </c>
      <c r="J78" s="242">
        <f t="shared" si="14"/>
        <v>3651000</v>
      </c>
      <c r="K78" s="242">
        <f t="shared" si="14"/>
        <v>3651000</v>
      </c>
      <c r="L78" s="242">
        <f t="shared" si="14"/>
        <v>3651000</v>
      </c>
      <c r="M78" s="242">
        <f t="shared" si="14"/>
        <v>3651000</v>
      </c>
      <c r="N78" s="242">
        <f t="shared" si="14"/>
        <v>6321000</v>
      </c>
      <c r="O78" s="242">
        <f t="shared" si="14"/>
        <v>3650000</v>
      </c>
      <c r="P78" s="242">
        <f t="shared" si="14"/>
        <v>6000</v>
      </c>
      <c r="Q78" s="242">
        <f t="shared" si="14"/>
        <v>1000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28000</v>
      </c>
      <c r="E82" s="242" t="s">
        <v>745</v>
      </c>
      <c r="F82" s="242">
        <v>28000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28000</v>
      </c>
      <c r="E83" s="251"/>
      <c r="F83" s="251">
        <f>SUM(F79:F82)</f>
        <v>28000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-63000</v>
      </c>
      <c r="E86" s="154"/>
      <c r="F86" s="154">
        <f>D86</f>
        <v>-63000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52341000</v>
      </c>
      <c r="E87" s="154"/>
      <c r="F87" s="154">
        <f>F88+F89+F90+F91</f>
        <v>14909000</v>
      </c>
      <c r="G87" s="154">
        <f t="shared" ref="G87:Q87" si="16">G88+G89+G90+G91</f>
        <v>3751000</v>
      </c>
      <c r="H87" s="154">
        <f t="shared" si="16"/>
        <v>3789000</v>
      </c>
      <c r="I87" s="154">
        <f t="shared" si="16"/>
        <v>4419000</v>
      </c>
      <c r="J87" s="154">
        <f t="shared" si="16"/>
        <v>3751000</v>
      </c>
      <c r="K87" s="154">
        <f t="shared" si="16"/>
        <v>3783000</v>
      </c>
      <c r="L87" s="154">
        <f t="shared" si="16"/>
        <v>3798000</v>
      </c>
      <c r="M87" s="154">
        <f t="shared" si="16"/>
        <v>3751000</v>
      </c>
      <c r="N87" s="154">
        <f t="shared" si="16"/>
        <v>6429000</v>
      </c>
      <c r="O87" s="154">
        <f t="shared" si="16"/>
        <v>3750000</v>
      </c>
      <c r="P87" s="154">
        <f t="shared" si="16"/>
        <v>106000</v>
      </c>
      <c r="Q87" s="154">
        <f t="shared" si="16"/>
        <v>105000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60000</v>
      </c>
      <c r="E88" s="242" t="s">
        <v>201</v>
      </c>
      <c r="F88" s="242">
        <f>ROUND($D88/2,-3)</f>
        <v>30000</v>
      </c>
      <c r="G88" s="242"/>
      <c r="H88" s="242"/>
      <c r="I88" s="242"/>
      <c r="J88" s="242"/>
      <c r="K88" s="242"/>
      <c r="L88" s="242">
        <f>D88-F88</f>
        <v>30000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52279000</v>
      </c>
      <c r="E91" s="242"/>
      <c r="F91" s="242">
        <f>F92+F93+F94+F95</f>
        <v>14879000</v>
      </c>
      <c r="G91" s="242">
        <f t="shared" ref="G91:Q91" si="18">G92+G93+G94+G95</f>
        <v>3751000</v>
      </c>
      <c r="H91" s="242">
        <f t="shared" si="18"/>
        <v>3789000</v>
      </c>
      <c r="I91" s="242">
        <f t="shared" si="18"/>
        <v>4419000</v>
      </c>
      <c r="J91" s="242">
        <f t="shared" si="18"/>
        <v>3751000</v>
      </c>
      <c r="K91" s="242">
        <f t="shared" si="18"/>
        <v>3783000</v>
      </c>
      <c r="L91" s="242">
        <f t="shared" si="18"/>
        <v>3767000</v>
      </c>
      <c r="M91" s="242">
        <f t="shared" si="18"/>
        <v>3751000</v>
      </c>
      <c r="N91" s="242">
        <f t="shared" si="18"/>
        <v>6429000</v>
      </c>
      <c r="O91" s="242">
        <f t="shared" si="18"/>
        <v>3750000</v>
      </c>
      <c r="P91" s="242">
        <f t="shared" si="18"/>
        <v>106000</v>
      </c>
      <c r="Q91" s="242">
        <f t="shared" si="18"/>
        <v>104000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1383000</v>
      </c>
      <c r="E92" s="252" t="s">
        <v>681</v>
      </c>
      <c r="F92" s="154">
        <f>ROUND($D92/12*4,-3)</f>
        <v>461000</v>
      </c>
      <c r="G92" s="154"/>
      <c r="H92" s="154">
        <f>ROUND($D92/12*2,-3)</f>
        <v>231000</v>
      </c>
      <c r="I92" s="154"/>
      <c r="J92" s="154">
        <f>ROUND($D92/12*2,-3)</f>
        <v>231000</v>
      </c>
      <c r="K92" s="154"/>
      <c r="L92" s="154">
        <f>ROUND($D92/12*2,-3)</f>
        <v>231000</v>
      </c>
      <c r="M92" s="154"/>
      <c r="N92" s="154">
        <f>D92-SUM(F92:M92)</f>
        <v>229000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253000</v>
      </c>
      <c r="E93" s="243" t="s">
        <v>403</v>
      </c>
      <c r="F93" s="154">
        <f>ROUND($D93/12,-3)</f>
        <v>21000</v>
      </c>
      <c r="G93" s="154">
        <f t="shared" ref="G93:P93" si="19">ROUND($D93/12,-3)</f>
        <v>21000</v>
      </c>
      <c r="H93" s="154">
        <f t="shared" si="19"/>
        <v>21000</v>
      </c>
      <c r="I93" s="154">
        <f t="shared" si="19"/>
        <v>21000</v>
      </c>
      <c r="J93" s="154">
        <f t="shared" si="19"/>
        <v>21000</v>
      </c>
      <c r="K93" s="154">
        <f t="shared" si="19"/>
        <v>21000</v>
      </c>
      <c r="L93" s="154">
        <f t="shared" si="19"/>
        <v>21000</v>
      </c>
      <c r="M93" s="154">
        <f t="shared" si="19"/>
        <v>21000</v>
      </c>
      <c r="N93" s="154">
        <f t="shared" si="19"/>
        <v>21000</v>
      </c>
      <c r="O93" s="154">
        <f t="shared" si="19"/>
        <v>21000</v>
      </c>
      <c r="P93" s="154">
        <f t="shared" si="19"/>
        <v>21000</v>
      </c>
      <c r="Q93" s="154">
        <f>D93-SUM(F93:P93)</f>
        <v>22000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350000</v>
      </c>
      <c r="E94" s="244" t="s">
        <v>405</v>
      </c>
      <c r="F94" s="154"/>
      <c r="G94" s="154"/>
      <c r="H94" s="154">
        <f>ROUND($D94/2,-3)</f>
        <v>175000</v>
      </c>
      <c r="I94" s="154"/>
      <c r="J94" s="154"/>
      <c r="K94" s="154"/>
      <c r="L94" s="154"/>
      <c r="M94" s="154"/>
      <c r="N94" s="154"/>
      <c r="O94" s="154">
        <f>D94-H94</f>
        <v>175000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50293000</v>
      </c>
      <c r="E95" s="154"/>
      <c r="F95" s="154">
        <f>F2+F86-F88-F89-F90-F92-F93-F94</f>
        <v>14397000</v>
      </c>
      <c r="G95" s="154">
        <f t="shared" ref="G95:Q95" si="20">G2-G88-G89-G90-G92-G93-G94</f>
        <v>3730000</v>
      </c>
      <c r="H95" s="154">
        <f t="shared" si="20"/>
        <v>3362000</v>
      </c>
      <c r="I95" s="154">
        <f t="shared" si="20"/>
        <v>4398000</v>
      </c>
      <c r="J95" s="154">
        <f t="shared" si="20"/>
        <v>3499000</v>
      </c>
      <c r="K95" s="154">
        <f t="shared" si="20"/>
        <v>3762000</v>
      </c>
      <c r="L95" s="154">
        <f t="shared" si="20"/>
        <v>3515000</v>
      </c>
      <c r="M95" s="154">
        <f t="shared" si="20"/>
        <v>3730000</v>
      </c>
      <c r="N95" s="154">
        <f t="shared" si="20"/>
        <v>6179000</v>
      </c>
      <c r="O95" s="154">
        <f t="shared" si="20"/>
        <v>3554000</v>
      </c>
      <c r="P95" s="154">
        <f t="shared" si="20"/>
        <v>85000</v>
      </c>
      <c r="Q95" s="154">
        <f t="shared" si="20"/>
        <v>82000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240000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350000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50293000</v>
      </c>
    </row>
    <row r="108" spans="2:17" ht="16.5" customHeight="1"/>
    <row r="109" spans="2:17" ht="16.5" customHeight="1">
      <c r="B109" s="4" t="s">
        <v>951</v>
      </c>
      <c r="D109" s="52">
        <f>D91-D77</f>
        <v>41862000</v>
      </c>
      <c r="F109" s="52">
        <f>F91-F77</f>
        <v>12227000</v>
      </c>
      <c r="G109" s="52">
        <f t="shared" ref="G109:Q109" si="21">G91-G77</f>
        <v>2888000</v>
      </c>
      <c r="H109" s="52">
        <f t="shared" si="21"/>
        <v>2926000</v>
      </c>
      <c r="I109" s="52">
        <f t="shared" si="21"/>
        <v>3556000</v>
      </c>
      <c r="J109" s="52">
        <f t="shared" si="21"/>
        <v>2888000</v>
      </c>
      <c r="K109" s="52">
        <f t="shared" si="21"/>
        <v>2920000</v>
      </c>
      <c r="L109" s="52">
        <f t="shared" si="21"/>
        <v>2904000</v>
      </c>
      <c r="M109" s="52">
        <f t="shared" si="21"/>
        <v>2888000</v>
      </c>
      <c r="N109" s="52">
        <f t="shared" si="21"/>
        <v>5566000</v>
      </c>
      <c r="O109" s="52">
        <f t="shared" si="21"/>
        <v>2889000</v>
      </c>
      <c r="P109" s="52">
        <f t="shared" si="21"/>
        <v>106000</v>
      </c>
      <c r="Q109" s="52">
        <f t="shared" si="21"/>
        <v>104000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622</v>
      </c>
      <c r="D1" s="246" t="str">
        <f>VLOOKUP(C1,學校編號!A:B,2,FALSE)</f>
        <v>622南華國小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28178000</v>
      </c>
      <c r="E2" s="154"/>
      <c r="F2" s="154">
        <f t="shared" ref="F2:Q2" si="0">F49+F71+F77+F83</f>
        <v>8031000</v>
      </c>
      <c r="G2" s="154">
        <f t="shared" si="0"/>
        <v>2025000</v>
      </c>
      <c r="H2" s="154">
        <f t="shared" si="0"/>
        <v>2046000</v>
      </c>
      <c r="I2" s="154">
        <f t="shared" si="0"/>
        <v>2356000</v>
      </c>
      <c r="J2" s="154">
        <f t="shared" si="0"/>
        <v>2025000</v>
      </c>
      <c r="K2" s="154">
        <f t="shared" si="0"/>
        <v>2029000</v>
      </c>
      <c r="L2" s="154">
        <f t="shared" si="0"/>
        <v>2125000</v>
      </c>
      <c r="M2" s="154">
        <f t="shared" si="0"/>
        <v>2025000</v>
      </c>
      <c r="N2" s="154">
        <f t="shared" si="0"/>
        <v>3354000</v>
      </c>
      <c r="O2" s="154">
        <f t="shared" si="0"/>
        <v>2032000</v>
      </c>
      <c r="P2" s="154">
        <f t="shared" si="0"/>
        <v>69000</v>
      </c>
      <c r="Q2" s="154">
        <f t="shared" si="0"/>
        <v>61000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90000</v>
      </c>
      <c r="E16" s="154" t="s">
        <v>744</v>
      </c>
      <c r="F16" s="154">
        <f>ROUND($D16/12,0)</f>
        <v>7500</v>
      </c>
      <c r="G16" s="154">
        <f t="shared" si="1"/>
        <v>7500</v>
      </c>
      <c r="H16" s="154">
        <f t="shared" si="1"/>
        <v>7500</v>
      </c>
      <c r="I16" s="154">
        <f t="shared" si="1"/>
        <v>7500</v>
      </c>
      <c r="J16" s="154">
        <f t="shared" si="1"/>
        <v>7500</v>
      </c>
      <c r="K16" s="154">
        <f t="shared" si="1"/>
        <v>7500</v>
      </c>
      <c r="L16" s="154">
        <f t="shared" si="1"/>
        <v>7500</v>
      </c>
      <c r="M16" s="154">
        <f t="shared" si="1"/>
        <v>7500</v>
      </c>
      <c r="N16" s="154">
        <f t="shared" si="1"/>
        <v>7500</v>
      </c>
      <c r="O16" s="154">
        <f t="shared" si="1"/>
        <v>7500</v>
      </c>
      <c r="P16" s="154">
        <f t="shared" si="1"/>
        <v>7500</v>
      </c>
      <c r="Q16" s="154">
        <f>D16-SUM(F16:P16)</f>
        <v>7500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30000</v>
      </c>
      <c r="E24" s="154" t="s">
        <v>201</v>
      </c>
      <c r="F24" s="154">
        <f>ROUND($D24/2,-3)</f>
        <v>15000</v>
      </c>
      <c r="G24" s="154"/>
      <c r="H24" s="154"/>
      <c r="I24" s="154"/>
      <c r="J24" s="154"/>
      <c r="K24" s="154"/>
      <c r="L24" s="154">
        <f>D24-F24</f>
        <v>15000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492000</v>
      </c>
      <c r="E25" s="242"/>
      <c r="F25" s="242">
        <f>ROUND(SUM(F3:F24),-3)</f>
        <v>68000</v>
      </c>
      <c r="G25" s="242">
        <f t="shared" ref="G25:P25" si="5">ROUND(SUM(G3:G24),-3)</f>
        <v>36000</v>
      </c>
      <c r="H25" s="242">
        <f t="shared" si="5"/>
        <v>36000</v>
      </c>
      <c r="I25" s="242">
        <f t="shared" si="5"/>
        <v>36000</v>
      </c>
      <c r="J25" s="242">
        <f t="shared" si="5"/>
        <v>36000</v>
      </c>
      <c r="K25" s="242">
        <f t="shared" si="5"/>
        <v>36000</v>
      </c>
      <c r="L25" s="242">
        <f t="shared" si="5"/>
        <v>68000</v>
      </c>
      <c r="M25" s="242">
        <f t="shared" si="5"/>
        <v>36000</v>
      </c>
      <c r="N25" s="242">
        <f t="shared" si="5"/>
        <v>36000</v>
      </c>
      <c r="O25" s="242">
        <f t="shared" si="5"/>
        <v>36000</v>
      </c>
      <c r="P25" s="242">
        <f t="shared" si="5"/>
        <v>36000</v>
      </c>
      <c r="Q25" s="242">
        <f t="shared" ref="Q25:Q34" si="6">D25-SUM(F25:P25)</f>
        <v>32000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7000</v>
      </c>
      <c r="E37" s="154" t="s">
        <v>201</v>
      </c>
      <c r="F37" s="154">
        <f>ROUND($D37/2,-3)</f>
        <v>4000</v>
      </c>
      <c r="G37" s="154"/>
      <c r="H37" s="154"/>
      <c r="I37" s="154"/>
      <c r="J37" s="154"/>
      <c r="K37" s="154"/>
      <c r="L37" s="154">
        <f>D37-F37</f>
        <v>3000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294000</v>
      </c>
      <c r="E38" s="242"/>
      <c r="F38" s="242">
        <f t="shared" ref="F38:P38" si="10">ROUND(SUM(F26:F37),-3)</f>
        <v>28000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27000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798000</v>
      </c>
      <c r="E49" s="154"/>
      <c r="F49" s="250">
        <f t="shared" ref="F49:Q49" si="15">F25+F38+F46+F48</f>
        <v>100000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64000</v>
      </c>
      <c r="L49" s="250">
        <f t="shared" si="15"/>
        <v>95000</v>
      </c>
      <c r="M49" s="250">
        <f t="shared" si="15"/>
        <v>60000</v>
      </c>
      <c r="N49" s="250">
        <f t="shared" si="15"/>
        <v>64000</v>
      </c>
      <c r="O49" s="250">
        <f t="shared" si="15"/>
        <v>60000</v>
      </c>
      <c r="P49" s="250">
        <f t="shared" si="15"/>
        <v>60000</v>
      </c>
      <c r="Q49" s="250">
        <f t="shared" si="15"/>
        <v>55000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13265000</v>
      </c>
      <c r="E50" s="249" t="s">
        <v>210</v>
      </c>
      <c r="F50" s="154">
        <f>ROUND($D50/12*3,-3)</f>
        <v>3316000</v>
      </c>
      <c r="G50" s="154">
        <f>ROUND($D50/12,-3)</f>
        <v>1105000</v>
      </c>
      <c r="H50" s="154">
        <f t="shared" ref="H50:N54" si="16">ROUND($D50/12,-3)</f>
        <v>1105000</v>
      </c>
      <c r="I50" s="154">
        <f t="shared" si="16"/>
        <v>1105000</v>
      </c>
      <c r="J50" s="154">
        <f t="shared" si="16"/>
        <v>1105000</v>
      </c>
      <c r="K50" s="154">
        <f t="shared" si="16"/>
        <v>1105000</v>
      </c>
      <c r="L50" s="154">
        <f t="shared" si="16"/>
        <v>1105000</v>
      </c>
      <c r="M50" s="154">
        <f t="shared" si="16"/>
        <v>1105000</v>
      </c>
      <c r="N50" s="154">
        <f t="shared" si="16"/>
        <v>1105000</v>
      </c>
      <c r="O50" s="154">
        <f>D50-SUM(F50:N50)</f>
        <v>1109000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74000</v>
      </c>
      <c r="E61" s="154" t="s">
        <v>744</v>
      </c>
      <c r="F61" s="154">
        <f t="shared" si="17"/>
        <v>6167</v>
      </c>
      <c r="G61" s="154">
        <f t="shared" si="17"/>
        <v>6167</v>
      </c>
      <c r="H61" s="154">
        <f t="shared" si="17"/>
        <v>6167</v>
      </c>
      <c r="I61" s="154">
        <f t="shared" si="17"/>
        <v>6167</v>
      </c>
      <c r="J61" s="154">
        <f t="shared" si="17"/>
        <v>6167</v>
      </c>
      <c r="K61" s="154">
        <f t="shared" si="17"/>
        <v>6167</v>
      </c>
      <c r="L61" s="154">
        <f t="shared" si="17"/>
        <v>6167</v>
      </c>
      <c r="M61" s="154">
        <f t="shared" si="17"/>
        <v>6167</v>
      </c>
      <c r="N61" s="154">
        <f t="shared" si="17"/>
        <v>6167</v>
      </c>
      <c r="O61" s="154">
        <f t="shared" si="17"/>
        <v>6167</v>
      </c>
      <c r="P61" s="154">
        <f t="shared" si="17"/>
        <v>6167</v>
      </c>
      <c r="Q61" s="154">
        <f t="shared" si="18"/>
        <v>6163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1656000</v>
      </c>
      <c r="E62" s="154" t="s">
        <v>205</v>
      </c>
      <c r="F62" s="154"/>
      <c r="G62" s="154"/>
      <c r="H62" s="154"/>
      <c r="I62" s="154">
        <f>ROUND($D62/5,-3)</f>
        <v>331000</v>
      </c>
      <c r="J62" s="154"/>
      <c r="K62" s="154"/>
      <c r="L62" s="154"/>
      <c r="M62" s="154"/>
      <c r="N62" s="154">
        <f>D62-I62</f>
        <v>1325000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1711000</v>
      </c>
      <c r="E63" s="154" t="s">
        <v>203</v>
      </c>
      <c r="F63" s="154">
        <f>D63</f>
        <v>1711000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1176000</v>
      </c>
      <c r="E64" s="249" t="s">
        <v>210</v>
      </c>
      <c r="F64" s="154">
        <f>ROUND($D64/12*3,-3)</f>
        <v>294000</v>
      </c>
      <c r="G64" s="154">
        <f>ROUND($D64/12,-3)</f>
        <v>98000</v>
      </c>
      <c r="H64" s="154">
        <f t="shared" ref="H64:N66" si="19">ROUND($D64/12,-3)</f>
        <v>98000</v>
      </c>
      <c r="I64" s="154">
        <f t="shared" si="19"/>
        <v>98000</v>
      </c>
      <c r="J64" s="154">
        <f t="shared" si="19"/>
        <v>98000</v>
      </c>
      <c r="K64" s="154">
        <f t="shared" si="19"/>
        <v>98000</v>
      </c>
      <c r="L64" s="154">
        <f t="shared" si="19"/>
        <v>98000</v>
      </c>
      <c r="M64" s="154">
        <f t="shared" si="19"/>
        <v>98000</v>
      </c>
      <c r="N64" s="154">
        <f t="shared" si="19"/>
        <v>98000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378000</v>
      </c>
      <c r="E65" s="249" t="s">
        <v>210</v>
      </c>
      <c r="F65" s="154">
        <f>ROUND($D65/12*3,-3)</f>
        <v>95000</v>
      </c>
      <c r="G65" s="154">
        <f>ROUND($D65/12,-3)</f>
        <v>32000</v>
      </c>
      <c r="H65" s="154">
        <f t="shared" si="19"/>
        <v>32000</v>
      </c>
      <c r="I65" s="154">
        <f t="shared" si="19"/>
        <v>32000</v>
      </c>
      <c r="J65" s="154">
        <f t="shared" si="19"/>
        <v>32000</v>
      </c>
      <c r="K65" s="154">
        <f t="shared" si="19"/>
        <v>32000</v>
      </c>
      <c r="L65" s="154">
        <f t="shared" si="19"/>
        <v>32000</v>
      </c>
      <c r="M65" s="154">
        <f t="shared" si="19"/>
        <v>32000</v>
      </c>
      <c r="N65" s="154">
        <f t="shared" si="19"/>
        <v>32000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887000</v>
      </c>
      <c r="E66" s="249" t="s">
        <v>210</v>
      </c>
      <c r="F66" s="154">
        <f>ROUND($D66/12*3,-3)</f>
        <v>222000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73000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274000</v>
      </c>
      <c r="E68" s="154" t="s">
        <v>203</v>
      </c>
      <c r="F68" s="154">
        <f>D68</f>
        <v>274000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21055000</v>
      </c>
      <c r="E71" s="242"/>
      <c r="F71" s="242">
        <f>ROUND(SUM(F50:F69),-3)</f>
        <v>6316000</v>
      </c>
      <c r="G71" s="242">
        <f t="shared" ref="G71:P71" si="20">ROUND(SUM(G50:G69),-3)</f>
        <v>1449000</v>
      </c>
      <c r="H71" s="242">
        <f t="shared" si="20"/>
        <v>1470000</v>
      </c>
      <c r="I71" s="242">
        <f t="shared" si="20"/>
        <v>1780000</v>
      </c>
      <c r="J71" s="242">
        <f t="shared" si="20"/>
        <v>1449000</v>
      </c>
      <c r="K71" s="242">
        <f t="shared" si="20"/>
        <v>1449000</v>
      </c>
      <c r="L71" s="242">
        <f t="shared" si="20"/>
        <v>1449000</v>
      </c>
      <c r="M71" s="242">
        <f t="shared" si="20"/>
        <v>1449000</v>
      </c>
      <c r="N71" s="242">
        <f t="shared" si="20"/>
        <v>2774000</v>
      </c>
      <c r="O71" s="242">
        <f t="shared" si="20"/>
        <v>1455000</v>
      </c>
      <c r="P71" s="242">
        <f t="shared" si="20"/>
        <v>9000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5676000</v>
      </c>
      <c r="E73" s="249" t="s">
        <v>210</v>
      </c>
      <c r="F73" s="154">
        <f>ROUND($D73/12*3,-3)</f>
        <v>1419000</v>
      </c>
      <c r="G73" s="154">
        <f>ROUND($D73/12,-3)</f>
        <v>473000</v>
      </c>
      <c r="H73" s="154">
        <f t="shared" ref="H73:N76" si="21">ROUND($D73/12,-3)</f>
        <v>473000</v>
      </c>
      <c r="I73" s="154">
        <f t="shared" si="21"/>
        <v>473000</v>
      </c>
      <c r="J73" s="154">
        <f t="shared" si="21"/>
        <v>473000</v>
      </c>
      <c r="K73" s="154">
        <f t="shared" si="21"/>
        <v>473000</v>
      </c>
      <c r="L73" s="154">
        <f t="shared" si="21"/>
        <v>473000</v>
      </c>
      <c r="M73" s="154">
        <f t="shared" si="21"/>
        <v>473000</v>
      </c>
      <c r="N73" s="154">
        <f t="shared" si="21"/>
        <v>473000</v>
      </c>
      <c r="O73" s="154">
        <f>D73-SUM(F73:N73)</f>
        <v>473000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518000</v>
      </c>
      <c r="E76" s="249" t="s">
        <v>210</v>
      </c>
      <c r="F76" s="154">
        <f>ROUND($D76/12*3,-3)</f>
        <v>130000</v>
      </c>
      <c r="G76" s="154">
        <f>ROUND($D76/12,-3)</f>
        <v>43000</v>
      </c>
      <c r="H76" s="154">
        <f t="shared" si="21"/>
        <v>43000</v>
      </c>
      <c r="I76" s="154">
        <f t="shared" si="21"/>
        <v>43000</v>
      </c>
      <c r="J76" s="154">
        <f t="shared" si="21"/>
        <v>43000</v>
      </c>
      <c r="K76" s="154">
        <f t="shared" si="21"/>
        <v>43000</v>
      </c>
      <c r="L76" s="154">
        <f t="shared" si="21"/>
        <v>43000</v>
      </c>
      <c r="M76" s="154">
        <f t="shared" si="21"/>
        <v>43000</v>
      </c>
      <c r="N76" s="154">
        <f t="shared" si="21"/>
        <v>43000</v>
      </c>
      <c r="O76" s="154">
        <f>D76-SUM(F76:N76)</f>
        <v>44000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6194000</v>
      </c>
      <c r="E77" s="242"/>
      <c r="F77" s="242">
        <f>ROUND(SUM(F72:F76),-3)</f>
        <v>1549000</v>
      </c>
      <c r="G77" s="242">
        <f t="shared" ref="G77:N77" si="22">ROUND(SUM(G72:G76),-3)</f>
        <v>516000</v>
      </c>
      <c r="H77" s="242">
        <f t="shared" si="22"/>
        <v>516000</v>
      </c>
      <c r="I77" s="242">
        <f t="shared" si="22"/>
        <v>516000</v>
      </c>
      <c r="J77" s="242">
        <f t="shared" si="22"/>
        <v>516000</v>
      </c>
      <c r="K77" s="242">
        <f t="shared" si="22"/>
        <v>516000</v>
      </c>
      <c r="L77" s="242">
        <f t="shared" si="22"/>
        <v>516000</v>
      </c>
      <c r="M77" s="242">
        <f t="shared" si="22"/>
        <v>516000</v>
      </c>
      <c r="N77" s="242">
        <f t="shared" si="22"/>
        <v>516000</v>
      </c>
      <c r="O77" s="242">
        <f>D77-SUM(F77:N77)</f>
        <v>517000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27249000</v>
      </c>
      <c r="E78" s="242"/>
      <c r="F78" s="242">
        <f>F77+F71</f>
        <v>7865000</v>
      </c>
      <c r="G78" s="242">
        <f t="shared" ref="G78:R78" si="24">G77+G71</f>
        <v>1965000</v>
      </c>
      <c r="H78" s="242">
        <f t="shared" si="24"/>
        <v>1986000</v>
      </c>
      <c r="I78" s="242">
        <f t="shared" si="24"/>
        <v>2296000</v>
      </c>
      <c r="J78" s="242">
        <f t="shared" si="24"/>
        <v>1965000</v>
      </c>
      <c r="K78" s="242">
        <f t="shared" si="24"/>
        <v>1965000</v>
      </c>
      <c r="L78" s="242">
        <f t="shared" si="24"/>
        <v>1965000</v>
      </c>
      <c r="M78" s="242">
        <f t="shared" si="24"/>
        <v>1965000</v>
      </c>
      <c r="N78" s="242">
        <f t="shared" si="24"/>
        <v>3290000</v>
      </c>
      <c r="O78" s="242">
        <f t="shared" si="24"/>
        <v>1972000</v>
      </c>
      <c r="P78" s="242">
        <f t="shared" si="24"/>
        <v>9000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131000</v>
      </c>
      <c r="E82" s="242" t="s">
        <v>745</v>
      </c>
      <c r="F82" s="242">
        <f>ROUNDUP(D82/2,-3)</f>
        <v>66000</v>
      </c>
      <c r="G82" s="242"/>
      <c r="H82" s="242"/>
      <c r="I82" s="242"/>
      <c r="J82" s="242"/>
      <c r="K82" s="242"/>
      <c r="L82" s="242">
        <f>D82-F82</f>
        <v>65000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131000</v>
      </c>
      <c r="E83" s="251"/>
      <c r="F83" s="251">
        <f>SUM(F79:F82)</f>
        <v>66000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-138000</v>
      </c>
      <c r="E86" s="154"/>
      <c r="F86" s="154">
        <f>D86</f>
        <v>-138000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28040000</v>
      </c>
      <c r="E87" s="154"/>
      <c r="F87" s="154">
        <f>F88+F89+F90+F91</f>
        <v>7893000</v>
      </c>
      <c r="G87" s="154">
        <f t="shared" ref="G87:Q87" si="26">G88+G89+G90+G91</f>
        <v>2025000</v>
      </c>
      <c r="H87" s="154">
        <f t="shared" si="26"/>
        <v>2046000</v>
      </c>
      <c r="I87" s="154">
        <f t="shared" si="26"/>
        <v>2356000</v>
      </c>
      <c r="J87" s="154">
        <f t="shared" si="26"/>
        <v>2025000</v>
      </c>
      <c r="K87" s="154">
        <f t="shared" si="26"/>
        <v>2029000</v>
      </c>
      <c r="L87" s="154">
        <f t="shared" si="26"/>
        <v>2125000</v>
      </c>
      <c r="M87" s="154">
        <f t="shared" si="26"/>
        <v>2025000</v>
      </c>
      <c r="N87" s="154">
        <f t="shared" si="26"/>
        <v>3354000</v>
      </c>
      <c r="O87" s="154">
        <f t="shared" si="26"/>
        <v>2032000</v>
      </c>
      <c r="P87" s="154">
        <f t="shared" si="26"/>
        <v>69000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30000</v>
      </c>
      <c r="E88" s="242" t="s">
        <v>201</v>
      </c>
      <c r="F88" s="242">
        <f>ROUND($D88/2,-3)</f>
        <v>15000</v>
      </c>
      <c r="G88" s="242"/>
      <c r="H88" s="242"/>
      <c r="I88" s="242"/>
      <c r="J88" s="242"/>
      <c r="K88" s="242"/>
      <c r="L88" s="242">
        <f>D88-F88</f>
        <v>15000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28009000</v>
      </c>
      <c r="E91" s="242"/>
      <c r="F91" s="242">
        <f>F92+F93+F94+F95</f>
        <v>7878000</v>
      </c>
      <c r="G91" s="242">
        <f t="shared" ref="G91:Q91" si="28">G92+G93+G94+G95</f>
        <v>2025000</v>
      </c>
      <c r="H91" s="242">
        <f t="shared" si="28"/>
        <v>2046000</v>
      </c>
      <c r="I91" s="242">
        <f t="shared" si="28"/>
        <v>2356000</v>
      </c>
      <c r="J91" s="242">
        <f t="shared" si="28"/>
        <v>2025000</v>
      </c>
      <c r="K91" s="242">
        <f t="shared" si="28"/>
        <v>2029000</v>
      </c>
      <c r="L91" s="242">
        <f t="shared" si="28"/>
        <v>2110000</v>
      </c>
      <c r="M91" s="242">
        <f t="shared" si="28"/>
        <v>2025000</v>
      </c>
      <c r="N91" s="242">
        <f t="shared" si="28"/>
        <v>3354000</v>
      </c>
      <c r="O91" s="242">
        <f t="shared" si="28"/>
        <v>2032000</v>
      </c>
      <c r="P91" s="242">
        <f t="shared" si="28"/>
        <v>69000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801000</v>
      </c>
      <c r="E92" s="252" t="s">
        <v>681</v>
      </c>
      <c r="F92" s="154">
        <f>ROUND($D92/12*4,-3)</f>
        <v>267000</v>
      </c>
      <c r="G92" s="154"/>
      <c r="H92" s="154">
        <f>ROUND($D92/12*2,-3)</f>
        <v>134000</v>
      </c>
      <c r="I92" s="154"/>
      <c r="J92" s="154">
        <f>ROUND($D92/12*2,-3)</f>
        <v>134000</v>
      </c>
      <c r="K92" s="154"/>
      <c r="L92" s="154">
        <f>ROUND($D92/12*2,-3)</f>
        <v>134000</v>
      </c>
      <c r="M92" s="154"/>
      <c r="N92" s="154">
        <f>D92-SUM(F92:M92)</f>
        <v>132000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126000</v>
      </c>
      <c r="E93" s="243" t="s">
        <v>403</v>
      </c>
      <c r="F93" s="154">
        <f>ROUND($D93/12,-3)</f>
        <v>11000</v>
      </c>
      <c r="G93" s="154">
        <f t="shared" ref="G93:P93" si="29">ROUND($D93/12,-3)</f>
        <v>11000</v>
      </c>
      <c r="H93" s="154">
        <f t="shared" si="29"/>
        <v>11000</v>
      </c>
      <c r="I93" s="154">
        <f t="shared" si="29"/>
        <v>11000</v>
      </c>
      <c r="J93" s="154">
        <f t="shared" si="29"/>
        <v>11000</v>
      </c>
      <c r="K93" s="154">
        <f t="shared" si="29"/>
        <v>11000</v>
      </c>
      <c r="L93" s="154">
        <f t="shared" si="29"/>
        <v>11000</v>
      </c>
      <c r="M93" s="154">
        <f t="shared" si="29"/>
        <v>11000</v>
      </c>
      <c r="N93" s="154">
        <f t="shared" si="29"/>
        <v>11000</v>
      </c>
      <c r="O93" s="154">
        <f t="shared" si="29"/>
        <v>11000</v>
      </c>
      <c r="P93" s="154">
        <f t="shared" si="29"/>
        <v>11000</v>
      </c>
      <c r="Q93" s="154">
        <f>D93-SUM(F93:P93)</f>
        <v>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182000</v>
      </c>
      <c r="E94" s="244" t="s">
        <v>405</v>
      </c>
      <c r="F94" s="154"/>
      <c r="G94" s="154"/>
      <c r="H94" s="154">
        <f>ROUND($D94/2,-3)</f>
        <v>91000</v>
      </c>
      <c r="I94" s="154"/>
      <c r="J94" s="154"/>
      <c r="K94" s="154"/>
      <c r="L94" s="154"/>
      <c r="M94" s="154"/>
      <c r="N94" s="154"/>
      <c r="O94" s="154">
        <f>D94-H94</f>
        <v>91000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26900000</v>
      </c>
      <c r="E95" s="154"/>
      <c r="F95" s="154">
        <f>F2+F86-F88-F89-F90-F92-F93-F94</f>
        <v>7600000</v>
      </c>
      <c r="G95" s="154">
        <f t="shared" ref="G95:Q95" si="30">G2-G88-G89-G90-G92-G93-G94</f>
        <v>2014000</v>
      </c>
      <c r="H95" s="154">
        <f t="shared" si="30"/>
        <v>1810000</v>
      </c>
      <c r="I95" s="154">
        <f t="shared" si="30"/>
        <v>2345000</v>
      </c>
      <c r="J95" s="154">
        <f t="shared" si="30"/>
        <v>1880000</v>
      </c>
      <c r="K95" s="154">
        <f t="shared" si="30"/>
        <v>2018000</v>
      </c>
      <c r="L95" s="154">
        <f t="shared" si="30"/>
        <v>1965000</v>
      </c>
      <c r="M95" s="154">
        <f t="shared" si="30"/>
        <v>2014000</v>
      </c>
      <c r="N95" s="154">
        <f t="shared" si="30"/>
        <v>3211000</v>
      </c>
      <c r="O95" s="154">
        <f t="shared" si="30"/>
        <v>1930000</v>
      </c>
      <c r="P95" s="154">
        <f t="shared" si="30"/>
        <v>58000</v>
      </c>
      <c r="Q95" s="154">
        <f t="shared" si="30"/>
        <v>55000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120000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182000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26900000</v>
      </c>
    </row>
    <row r="108" spans="2:17" ht="16.5" customHeight="1"/>
    <row r="109" spans="2:17" ht="16.5" customHeight="1">
      <c r="B109" s="4" t="s">
        <v>951</v>
      </c>
      <c r="D109" s="52">
        <f>D91-D77</f>
        <v>21815000</v>
      </c>
      <c r="F109" s="52">
        <f>F91-F77</f>
        <v>6329000</v>
      </c>
      <c r="G109" s="52">
        <f t="shared" ref="G109:Q109" si="31">G91-G77</f>
        <v>1509000</v>
      </c>
      <c r="H109" s="52">
        <f t="shared" si="31"/>
        <v>1530000</v>
      </c>
      <c r="I109" s="52">
        <f t="shared" si="31"/>
        <v>1840000</v>
      </c>
      <c r="J109" s="52">
        <f t="shared" si="31"/>
        <v>1509000</v>
      </c>
      <c r="K109" s="52">
        <f t="shared" si="31"/>
        <v>1513000</v>
      </c>
      <c r="L109" s="52">
        <f t="shared" si="31"/>
        <v>1594000</v>
      </c>
      <c r="M109" s="52">
        <f t="shared" si="31"/>
        <v>1509000</v>
      </c>
      <c r="N109" s="52">
        <f t="shared" si="31"/>
        <v>2838000</v>
      </c>
      <c r="O109" s="52">
        <f t="shared" si="31"/>
        <v>1515000</v>
      </c>
      <c r="P109" s="52">
        <f t="shared" si="31"/>
        <v>69000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9" priority="1" operator="less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M98" sqref="M9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623</v>
      </c>
      <c r="D1" s="246" t="str">
        <f>VLOOKUP(C1,學校編號!A:B,2,FALSE)</f>
        <v>623化仁國小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54027000</v>
      </c>
      <c r="E2" s="154"/>
      <c r="F2" s="154">
        <f t="shared" ref="F2:Q2" si="0">F49+F71+F77+F83</f>
        <v>15214000</v>
      </c>
      <c r="G2" s="154">
        <f t="shared" si="0"/>
        <v>3910000</v>
      </c>
      <c r="H2" s="154">
        <f t="shared" si="0"/>
        <v>3948000</v>
      </c>
      <c r="I2" s="154">
        <f t="shared" si="0"/>
        <v>4562000</v>
      </c>
      <c r="J2" s="154">
        <f t="shared" si="0"/>
        <v>3910000</v>
      </c>
      <c r="K2" s="154">
        <f t="shared" si="0"/>
        <v>3922000</v>
      </c>
      <c r="L2" s="154">
        <f t="shared" si="0"/>
        <v>3989000</v>
      </c>
      <c r="M2" s="154">
        <f t="shared" si="0"/>
        <v>3910000</v>
      </c>
      <c r="N2" s="154">
        <f t="shared" si="0"/>
        <v>6531000</v>
      </c>
      <c r="O2" s="154">
        <f t="shared" si="0"/>
        <v>3908000</v>
      </c>
      <c r="P2" s="154">
        <f t="shared" si="0"/>
        <v>108000</v>
      </c>
      <c r="Q2" s="154">
        <f t="shared" si="0"/>
        <v>115000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271000</v>
      </c>
      <c r="E3" s="154" t="s">
        <v>744</v>
      </c>
      <c r="F3" s="154">
        <f t="shared" ref="F3:P17" si="1">ROUND($D3/12,0)</f>
        <v>22583</v>
      </c>
      <c r="G3" s="154">
        <f t="shared" si="1"/>
        <v>22583</v>
      </c>
      <c r="H3" s="154">
        <f t="shared" si="1"/>
        <v>22583</v>
      </c>
      <c r="I3" s="154">
        <f t="shared" si="1"/>
        <v>22583</v>
      </c>
      <c r="J3" s="154">
        <f t="shared" si="1"/>
        <v>22583</v>
      </c>
      <c r="K3" s="154">
        <f t="shared" si="1"/>
        <v>22583</v>
      </c>
      <c r="L3" s="154">
        <f t="shared" si="1"/>
        <v>22583</v>
      </c>
      <c r="M3" s="154">
        <f t="shared" si="1"/>
        <v>22583</v>
      </c>
      <c r="N3" s="154">
        <f t="shared" si="1"/>
        <v>22583</v>
      </c>
      <c r="O3" s="154">
        <f t="shared" si="1"/>
        <v>22583</v>
      </c>
      <c r="P3" s="154">
        <f t="shared" si="1"/>
        <v>22583</v>
      </c>
      <c r="Q3" s="154">
        <f t="shared" ref="Q3:Q10" si="2">D3-SUM(F3:P3)</f>
        <v>22587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116000</v>
      </c>
      <c r="E4" s="154" t="s">
        <v>744</v>
      </c>
      <c r="F4" s="154">
        <f t="shared" si="1"/>
        <v>9667</v>
      </c>
      <c r="G4" s="154">
        <f t="shared" si="1"/>
        <v>9667</v>
      </c>
      <c r="H4" s="154">
        <f t="shared" si="1"/>
        <v>9667</v>
      </c>
      <c r="I4" s="154">
        <f t="shared" si="1"/>
        <v>9667</v>
      </c>
      <c r="J4" s="154">
        <f t="shared" si="1"/>
        <v>9667</v>
      </c>
      <c r="K4" s="154">
        <f t="shared" si="1"/>
        <v>9667</v>
      </c>
      <c r="L4" s="154">
        <f t="shared" si="1"/>
        <v>9667</v>
      </c>
      <c r="M4" s="154">
        <f t="shared" si="1"/>
        <v>9667</v>
      </c>
      <c r="N4" s="154">
        <f t="shared" si="1"/>
        <v>9667</v>
      </c>
      <c r="O4" s="154">
        <f t="shared" si="1"/>
        <v>9667</v>
      </c>
      <c r="P4" s="154">
        <f t="shared" si="1"/>
        <v>9667</v>
      </c>
      <c r="Q4" s="154">
        <f t="shared" si="2"/>
        <v>9663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58000</v>
      </c>
      <c r="E15" s="154" t="s">
        <v>201</v>
      </c>
      <c r="F15" s="154">
        <f>ROUND($D15/2,-3)</f>
        <v>29000</v>
      </c>
      <c r="G15" s="154"/>
      <c r="H15" s="154"/>
      <c r="I15" s="154"/>
      <c r="J15" s="154"/>
      <c r="K15" s="154"/>
      <c r="L15" s="154">
        <f>D15-F15</f>
        <v>29000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53000</v>
      </c>
      <c r="E17" s="154" t="s">
        <v>744</v>
      </c>
      <c r="F17" s="154">
        <f>ROUND($D17/12,0)</f>
        <v>4417</v>
      </c>
      <c r="G17" s="154">
        <f t="shared" si="1"/>
        <v>4417</v>
      </c>
      <c r="H17" s="154">
        <f t="shared" si="1"/>
        <v>4417</v>
      </c>
      <c r="I17" s="154">
        <f t="shared" si="1"/>
        <v>4417</v>
      </c>
      <c r="J17" s="154">
        <f t="shared" si="1"/>
        <v>4417</v>
      </c>
      <c r="K17" s="154">
        <f t="shared" si="1"/>
        <v>4417</v>
      </c>
      <c r="L17" s="154">
        <f t="shared" si="1"/>
        <v>4417</v>
      </c>
      <c r="M17" s="154">
        <f t="shared" si="1"/>
        <v>4417</v>
      </c>
      <c r="N17" s="154">
        <f t="shared" si="1"/>
        <v>4417</v>
      </c>
      <c r="O17" s="154">
        <f t="shared" si="1"/>
        <v>4417</v>
      </c>
      <c r="P17" s="154">
        <f t="shared" si="1"/>
        <v>4417</v>
      </c>
      <c r="Q17" s="154">
        <f>D17-SUM(F17:P17)</f>
        <v>4413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100000</v>
      </c>
      <c r="E24" s="154" t="s">
        <v>201</v>
      </c>
      <c r="F24" s="154">
        <f>ROUND($D24/2,-3)</f>
        <v>50000</v>
      </c>
      <c r="G24" s="154"/>
      <c r="H24" s="154"/>
      <c r="I24" s="154"/>
      <c r="J24" s="154"/>
      <c r="K24" s="154"/>
      <c r="L24" s="154">
        <f>D24-F24</f>
        <v>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977000</v>
      </c>
      <c r="E25" s="242"/>
      <c r="F25" s="242">
        <f>ROUND(SUM(F3:F24),-3)</f>
        <v>147000</v>
      </c>
      <c r="G25" s="242">
        <f t="shared" ref="G25:P25" si="5">ROUND(SUM(G3:G24),-3)</f>
        <v>68000</v>
      </c>
      <c r="H25" s="242">
        <f t="shared" si="5"/>
        <v>68000</v>
      </c>
      <c r="I25" s="242">
        <f t="shared" si="5"/>
        <v>68000</v>
      </c>
      <c r="J25" s="242">
        <f t="shared" si="5"/>
        <v>68000</v>
      </c>
      <c r="K25" s="242">
        <f t="shared" si="5"/>
        <v>68000</v>
      </c>
      <c r="L25" s="242">
        <f t="shared" si="5"/>
        <v>147000</v>
      </c>
      <c r="M25" s="242">
        <f t="shared" si="5"/>
        <v>68000</v>
      </c>
      <c r="N25" s="242">
        <f t="shared" si="5"/>
        <v>68000</v>
      </c>
      <c r="O25" s="242">
        <f t="shared" si="5"/>
        <v>68000</v>
      </c>
      <c r="P25" s="242">
        <f t="shared" si="5"/>
        <v>68000</v>
      </c>
      <c r="Q25" s="242">
        <f t="shared" ref="Q25:Q34" si="6">D25-SUM(F25:P25)</f>
        <v>71000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302000</v>
      </c>
      <c r="E28" s="154" t="s">
        <v>744</v>
      </c>
      <c r="F28" s="154">
        <f t="shared" ref="F28:F34" si="9">ROUND($D28/12,0)</f>
        <v>25167</v>
      </c>
      <c r="G28" s="154">
        <f t="shared" si="7"/>
        <v>25167</v>
      </c>
      <c r="H28" s="154">
        <f t="shared" si="7"/>
        <v>25167</v>
      </c>
      <c r="I28" s="154">
        <f t="shared" si="7"/>
        <v>25167</v>
      </c>
      <c r="J28" s="154">
        <f t="shared" si="7"/>
        <v>25167</v>
      </c>
      <c r="K28" s="154">
        <f t="shared" si="7"/>
        <v>25167</v>
      </c>
      <c r="L28" s="154">
        <f t="shared" si="7"/>
        <v>25167</v>
      </c>
      <c r="M28" s="154">
        <f t="shared" si="7"/>
        <v>25167</v>
      </c>
      <c r="N28" s="154">
        <f t="shared" si="7"/>
        <v>25167</v>
      </c>
      <c r="O28" s="154">
        <f t="shared" si="7"/>
        <v>25167</v>
      </c>
      <c r="P28" s="154">
        <f t="shared" si="7"/>
        <v>25167</v>
      </c>
      <c r="Q28" s="154">
        <f t="shared" si="6"/>
        <v>25163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26000</v>
      </c>
      <c r="E30" s="154" t="s">
        <v>744</v>
      </c>
      <c r="F30" s="154">
        <f t="shared" si="9"/>
        <v>2167</v>
      </c>
      <c r="G30" s="154">
        <f t="shared" si="7"/>
        <v>2167</v>
      </c>
      <c r="H30" s="154">
        <f t="shared" si="7"/>
        <v>2167</v>
      </c>
      <c r="I30" s="154">
        <f t="shared" si="7"/>
        <v>2167</v>
      </c>
      <c r="J30" s="154">
        <f t="shared" si="7"/>
        <v>2167</v>
      </c>
      <c r="K30" s="154">
        <f t="shared" si="7"/>
        <v>2167</v>
      </c>
      <c r="L30" s="154">
        <f t="shared" si="7"/>
        <v>2167</v>
      </c>
      <c r="M30" s="154">
        <f t="shared" si="7"/>
        <v>2167</v>
      </c>
      <c r="N30" s="154">
        <f t="shared" si="7"/>
        <v>2167</v>
      </c>
      <c r="O30" s="154">
        <f t="shared" si="7"/>
        <v>2167</v>
      </c>
      <c r="P30" s="154">
        <f t="shared" si="7"/>
        <v>2167</v>
      </c>
      <c r="Q30" s="154">
        <f t="shared" si="6"/>
        <v>2163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44000</v>
      </c>
      <c r="E31" s="154" t="s">
        <v>744</v>
      </c>
      <c r="F31" s="154">
        <f t="shared" si="9"/>
        <v>3667</v>
      </c>
      <c r="G31" s="154">
        <f t="shared" si="7"/>
        <v>3667</v>
      </c>
      <c r="H31" s="154">
        <f t="shared" si="7"/>
        <v>3667</v>
      </c>
      <c r="I31" s="154">
        <f t="shared" si="7"/>
        <v>3667</v>
      </c>
      <c r="J31" s="154">
        <f t="shared" si="7"/>
        <v>3667</v>
      </c>
      <c r="K31" s="154">
        <f t="shared" si="7"/>
        <v>3667</v>
      </c>
      <c r="L31" s="154">
        <f t="shared" si="7"/>
        <v>3667</v>
      </c>
      <c r="M31" s="154">
        <f t="shared" si="7"/>
        <v>3667</v>
      </c>
      <c r="N31" s="154">
        <f t="shared" si="7"/>
        <v>3667</v>
      </c>
      <c r="O31" s="154">
        <f t="shared" si="7"/>
        <v>3667</v>
      </c>
      <c r="P31" s="154">
        <f t="shared" si="7"/>
        <v>3667</v>
      </c>
      <c r="Q31" s="154">
        <f t="shared" si="6"/>
        <v>3663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21000</v>
      </c>
      <c r="E32" s="154" t="s">
        <v>744</v>
      </c>
      <c r="F32" s="154">
        <f t="shared" si="9"/>
        <v>1750</v>
      </c>
      <c r="G32" s="154">
        <f t="shared" si="7"/>
        <v>1750</v>
      </c>
      <c r="H32" s="154">
        <f t="shared" si="7"/>
        <v>1750</v>
      </c>
      <c r="I32" s="154">
        <f t="shared" si="7"/>
        <v>1750</v>
      </c>
      <c r="J32" s="154">
        <f t="shared" si="7"/>
        <v>1750</v>
      </c>
      <c r="K32" s="154">
        <f t="shared" si="7"/>
        <v>1750</v>
      </c>
      <c r="L32" s="154">
        <f t="shared" si="7"/>
        <v>1750</v>
      </c>
      <c r="M32" s="154">
        <f t="shared" si="7"/>
        <v>1750</v>
      </c>
      <c r="N32" s="154">
        <f t="shared" si="7"/>
        <v>1750</v>
      </c>
      <c r="O32" s="154">
        <f t="shared" si="7"/>
        <v>1750</v>
      </c>
      <c r="P32" s="154">
        <f t="shared" si="7"/>
        <v>1750</v>
      </c>
      <c r="Q32" s="154">
        <f t="shared" si="6"/>
        <v>1750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413000</v>
      </c>
      <c r="E38" s="242"/>
      <c r="F38" s="242">
        <f t="shared" ref="F38:P38" si="10">ROUND(SUM(F26:F37),-3)</f>
        <v>34000</v>
      </c>
      <c r="G38" s="242">
        <f t="shared" si="10"/>
        <v>34000</v>
      </c>
      <c r="H38" s="242">
        <f t="shared" si="10"/>
        <v>34000</v>
      </c>
      <c r="I38" s="242">
        <f t="shared" si="10"/>
        <v>34000</v>
      </c>
      <c r="J38" s="242">
        <f t="shared" si="10"/>
        <v>34000</v>
      </c>
      <c r="K38" s="242">
        <f t="shared" si="10"/>
        <v>34000</v>
      </c>
      <c r="L38" s="242">
        <f t="shared" si="10"/>
        <v>34000</v>
      </c>
      <c r="M38" s="242">
        <f t="shared" si="10"/>
        <v>34000</v>
      </c>
      <c r="N38" s="242">
        <f t="shared" si="10"/>
        <v>34000</v>
      </c>
      <c r="O38" s="242">
        <f t="shared" si="10"/>
        <v>34000</v>
      </c>
      <c r="P38" s="242">
        <f t="shared" si="10"/>
        <v>34000</v>
      </c>
      <c r="Q38" s="242">
        <f>D38-SUM(F38:P38)</f>
        <v>39000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36000</v>
      </c>
      <c r="E47" s="154" t="s">
        <v>202</v>
      </c>
      <c r="F47" s="154">
        <f>ROUND($D47/3,0)</f>
        <v>12000</v>
      </c>
      <c r="G47" s="154"/>
      <c r="H47" s="154"/>
      <c r="I47" s="154"/>
      <c r="J47" s="154"/>
      <c r="K47" s="154">
        <f>ROUND($D47/3,0)</f>
        <v>12000</v>
      </c>
      <c r="L47" s="154"/>
      <c r="M47" s="154"/>
      <c r="N47" s="154">
        <f>ROUND($D47/3,0)</f>
        <v>12000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36000</v>
      </c>
      <c r="E48" s="242"/>
      <c r="F48" s="242">
        <f>ROUND(SUM(F47),-3)</f>
        <v>12000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12000</v>
      </c>
      <c r="L48" s="242">
        <f t="shared" si="14"/>
        <v>0</v>
      </c>
      <c r="M48" s="242">
        <f t="shared" si="14"/>
        <v>0</v>
      </c>
      <c r="N48" s="242">
        <f t="shared" si="14"/>
        <v>12000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1426000</v>
      </c>
      <c r="E49" s="154"/>
      <c r="F49" s="250">
        <f t="shared" ref="F49:Q49" si="15">F25+F38+F46+F48</f>
        <v>193000</v>
      </c>
      <c r="G49" s="250">
        <f t="shared" si="15"/>
        <v>102000</v>
      </c>
      <c r="H49" s="250">
        <f t="shared" si="15"/>
        <v>102000</v>
      </c>
      <c r="I49" s="250">
        <f t="shared" si="15"/>
        <v>102000</v>
      </c>
      <c r="J49" s="250">
        <f t="shared" si="15"/>
        <v>102000</v>
      </c>
      <c r="K49" s="250">
        <f t="shared" si="15"/>
        <v>114000</v>
      </c>
      <c r="L49" s="250">
        <f t="shared" si="15"/>
        <v>181000</v>
      </c>
      <c r="M49" s="250">
        <f t="shared" si="15"/>
        <v>102000</v>
      </c>
      <c r="N49" s="250">
        <f t="shared" si="15"/>
        <v>114000</v>
      </c>
      <c r="O49" s="250">
        <f t="shared" si="15"/>
        <v>102000</v>
      </c>
      <c r="P49" s="250">
        <f t="shared" si="15"/>
        <v>102000</v>
      </c>
      <c r="Q49" s="250">
        <f t="shared" si="15"/>
        <v>110000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25733000</v>
      </c>
      <c r="E50" s="249" t="s">
        <v>210</v>
      </c>
      <c r="F50" s="154">
        <f>ROUND($D50/12*3,-3)</f>
        <v>6433000</v>
      </c>
      <c r="G50" s="154">
        <f>ROUND($D50/12,-3)</f>
        <v>2144000</v>
      </c>
      <c r="H50" s="154">
        <f t="shared" ref="H50:N54" si="16">ROUND($D50/12,-3)</f>
        <v>2144000</v>
      </c>
      <c r="I50" s="154">
        <f t="shared" si="16"/>
        <v>2144000</v>
      </c>
      <c r="J50" s="154">
        <f t="shared" si="16"/>
        <v>2144000</v>
      </c>
      <c r="K50" s="154">
        <f t="shared" si="16"/>
        <v>2144000</v>
      </c>
      <c r="L50" s="154">
        <f t="shared" si="16"/>
        <v>2144000</v>
      </c>
      <c r="M50" s="154">
        <f t="shared" si="16"/>
        <v>2144000</v>
      </c>
      <c r="N50" s="154">
        <f t="shared" si="16"/>
        <v>2144000</v>
      </c>
      <c r="O50" s="154">
        <f>D50-SUM(F50:N50)</f>
        <v>2148000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2965000</v>
      </c>
      <c r="E52" s="249" t="s">
        <v>210</v>
      </c>
      <c r="F52" s="154">
        <f>ROUND($D52/12*3,-3)</f>
        <v>741000</v>
      </c>
      <c r="G52" s="154">
        <f>ROUND($D52/12,-3)</f>
        <v>247000</v>
      </c>
      <c r="H52" s="154">
        <f t="shared" si="16"/>
        <v>247000</v>
      </c>
      <c r="I52" s="154">
        <f t="shared" si="16"/>
        <v>247000</v>
      </c>
      <c r="J52" s="154">
        <f t="shared" si="16"/>
        <v>247000</v>
      </c>
      <c r="K52" s="154">
        <f t="shared" si="16"/>
        <v>247000</v>
      </c>
      <c r="L52" s="154">
        <f t="shared" si="16"/>
        <v>247000</v>
      </c>
      <c r="M52" s="154">
        <f t="shared" si="16"/>
        <v>247000</v>
      </c>
      <c r="N52" s="154">
        <f t="shared" si="16"/>
        <v>247000</v>
      </c>
      <c r="O52" s="154">
        <f>D52-SUM(F52:N52)</f>
        <v>248000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71000</v>
      </c>
      <c r="E55" s="154" t="s">
        <v>744</v>
      </c>
      <c r="F55" s="154">
        <f t="shared" ref="F55:P61" si="17">ROUND($D55/12,0)</f>
        <v>5917</v>
      </c>
      <c r="G55" s="154">
        <f t="shared" si="17"/>
        <v>5917</v>
      </c>
      <c r="H55" s="154">
        <f t="shared" si="17"/>
        <v>5917</v>
      </c>
      <c r="I55" s="154">
        <f t="shared" si="17"/>
        <v>5917</v>
      </c>
      <c r="J55" s="154">
        <f t="shared" si="17"/>
        <v>5917</v>
      </c>
      <c r="K55" s="154">
        <f t="shared" si="17"/>
        <v>5917</v>
      </c>
      <c r="L55" s="154">
        <f t="shared" si="17"/>
        <v>5917</v>
      </c>
      <c r="M55" s="154">
        <f t="shared" si="17"/>
        <v>5917</v>
      </c>
      <c r="N55" s="154">
        <f t="shared" si="17"/>
        <v>5917</v>
      </c>
      <c r="O55" s="154">
        <f t="shared" si="17"/>
        <v>5917</v>
      </c>
      <c r="P55" s="154">
        <f t="shared" si="17"/>
        <v>5917</v>
      </c>
      <c r="Q55" s="154">
        <f t="shared" ref="Q55:Q61" si="18">D55-SUM(F55:P55)</f>
        <v>5913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3261000</v>
      </c>
      <c r="E62" s="154" t="s">
        <v>205</v>
      </c>
      <c r="F62" s="154"/>
      <c r="G62" s="154"/>
      <c r="H62" s="154"/>
      <c r="I62" s="154">
        <f>ROUND($D62/5,-3)</f>
        <v>652000</v>
      </c>
      <c r="J62" s="154"/>
      <c r="K62" s="154"/>
      <c r="L62" s="154"/>
      <c r="M62" s="154"/>
      <c r="N62" s="154">
        <f>D62-I62</f>
        <v>2609000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3101000</v>
      </c>
      <c r="E63" s="154" t="s">
        <v>203</v>
      </c>
      <c r="F63" s="154">
        <f>D63</f>
        <v>3101000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2268000</v>
      </c>
      <c r="E64" s="249" t="s">
        <v>210</v>
      </c>
      <c r="F64" s="154">
        <f>ROUND($D64/12*3,-3)</f>
        <v>567000</v>
      </c>
      <c r="G64" s="154">
        <f>ROUND($D64/12,-3)</f>
        <v>189000</v>
      </c>
      <c r="H64" s="154">
        <f t="shared" ref="H64:N66" si="19">ROUND($D64/12,-3)</f>
        <v>189000</v>
      </c>
      <c r="I64" s="154">
        <f t="shared" si="19"/>
        <v>189000</v>
      </c>
      <c r="J64" s="154">
        <f t="shared" si="19"/>
        <v>189000</v>
      </c>
      <c r="K64" s="154">
        <f t="shared" si="19"/>
        <v>189000</v>
      </c>
      <c r="L64" s="154">
        <f t="shared" si="19"/>
        <v>189000</v>
      </c>
      <c r="M64" s="154">
        <f t="shared" si="19"/>
        <v>189000</v>
      </c>
      <c r="N64" s="154">
        <f t="shared" si="19"/>
        <v>189000</v>
      </c>
      <c r="O64" s="154">
        <f>D64-SUM(F64:N64)</f>
        <v>189000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731000</v>
      </c>
      <c r="E65" s="249" t="s">
        <v>210</v>
      </c>
      <c r="F65" s="154">
        <f>ROUND($D65/12*3,-3)</f>
        <v>183000</v>
      </c>
      <c r="G65" s="154">
        <f>ROUND($D65/12,-3)</f>
        <v>61000</v>
      </c>
      <c r="H65" s="154">
        <f t="shared" si="19"/>
        <v>61000</v>
      </c>
      <c r="I65" s="154">
        <f t="shared" si="19"/>
        <v>61000</v>
      </c>
      <c r="J65" s="154">
        <f t="shared" si="19"/>
        <v>61000</v>
      </c>
      <c r="K65" s="154">
        <f t="shared" si="19"/>
        <v>61000</v>
      </c>
      <c r="L65" s="154">
        <f t="shared" si="19"/>
        <v>61000</v>
      </c>
      <c r="M65" s="154">
        <f t="shared" si="19"/>
        <v>61000</v>
      </c>
      <c r="N65" s="154">
        <f t="shared" si="19"/>
        <v>61000</v>
      </c>
      <c r="O65" s="154">
        <f>D65-SUM(F65:N65)</f>
        <v>60000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1518000</v>
      </c>
      <c r="E66" s="249" t="s">
        <v>210</v>
      </c>
      <c r="F66" s="154">
        <f>ROUND($D66/12*3,-3)</f>
        <v>380000</v>
      </c>
      <c r="G66" s="154">
        <f>ROUND($D66/12,-3)</f>
        <v>127000</v>
      </c>
      <c r="H66" s="154">
        <f t="shared" si="19"/>
        <v>127000</v>
      </c>
      <c r="I66" s="154">
        <f t="shared" si="19"/>
        <v>127000</v>
      </c>
      <c r="J66" s="154">
        <f t="shared" si="19"/>
        <v>127000</v>
      </c>
      <c r="K66" s="154">
        <f t="shared" si="19"/>
        <v>127000</v>
      </c>
      <c r="L66" s="154">
        <f t="shared" si="19"/>
        <v>127000</v>
      </c>
      <c r="M66" s="154">
        <f t="shared" si="19"/>
        <v>127000</v>
      </c>
      <c r="N66" s="154">
        <f t="shared" si="19"/>
        <v>127000</v>
      </c>
      <c r="O66" s="154">
        <f>D66-SUM(F66:N66)</f>
        <v>122000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38000</v>
      </c>
      <c r="E67" s="154" t="s">
        <v>204</v>
      </c>
      <c r="F67" s="154"/>
      <c r="G67" s="154"/>
      <c r="H67" s="154">
        <f>D67</f>
        <v>38000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413000</v>
      </c>
      <c r="E68" s="154" t="s">
        <v>203</v>
      </c>
      <c r="F68" s="154">
        <f>D68</f>
        <v>413000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40436000</v>
      </c>
      <c r="E71" s="242"/>
      <c r="F71" s="242">
        <f>ROUND(SUM(F50:F69),-3)</f>
        <v>11908000</v>
      </c>
      <c r="G71" s="242">
        <f t="shared" ref="G71:P71" si="20">ROUND(SUM(G50:G69),-3)</f>
        <v>2802000</v>
      </c>
      <c r="H71" s="242">
        <f t="shared" si="20"/>
        <v>2840000</v>
      </c>
      <c r="I71" s="242">
        <f t="shared" si="20"/>
        <v>3454000</v>
      </c>
      <c r="J71" s="242">
        <f t="shared" si="20"/>
        <v>2802000</v>
      </c>
      <c r="K71" s="242">
        <f t="shared" si="20"/>
        <v>2802000</v>
      </c>
      <c r="L71" s="242">
        <f t="shared" si="20"/>
        <v>2802000</v>
      </c>
      <c r="M71" s="242">
        <f t="shared" si="20"/>
        <v>2802000</v>
      </c>
      <c r="N71" s="242">
        <f t="shared" si="20"/>
        <v>5411000</v>
      </c>
      <c r="O71" s="242">
        <f t="shared" si="20"/>
        <v>2802000</v>
      </c>
      <c r="P71" s="242">
        <f t="shared" si="20"/>
        <v>6000</v>
      </c>
      <c r="Q71" s="242">
        <f>D71-SUM(F71:P71)</f>
        <v>5000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96000</v>
      </c>
      <c r="E72" s="154" t="s">
        <v>203</v>
      </c>
      <c r="F72" s="154">
        <f>D72</f>
        <v>96000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11733000</v>
      </c>
      <c r="E73" s="249" t="s">
        <v>210</v>
      </c>
      <c r="F73" s="154">
        <f>ROUND($D73/12*3,-3)</f>
        <v>2933000</v>
      </c>
      <c r="G73" s="154">
        <f>ROUND($D73/12,-3)</f>
        <v>978000</v>
      </c>
      <c r="H73" s="154">
        <f t="shared" ref="H73:N76" si="21">ROUND($D73/12,-3)</f>
        <v>978000</v>
      </c>
      <c r="I73" s="154">
        <f t="shared" si="21"/>
        <v>978000</v>
      </c>
      <c r="J73" s="154">
        <f t="shared" si="21"/>
        <v>978000</v>
      </c>
      <c r="K73" s="154">
        <f t="shared" si="21"/>
        <v>978000</v>
      </c>
      <c r="L73" s="154">
        <f t="shared" si="21"/>
        <v>978000</v>
      </c>
      <c r="M73" s="154">
        <f t="shared" si="21"/>
        <v>978000</v>
      </c>
      <c r="N73" s="154">
        <f t="shared" si="21"/>
        <v>978000</v>
      </c>
      <c r="O73" s="154">
        <f>D73-SUM(F73:N73)</f>
        <v>976000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105000</v>
      </c>
      <c r="E75" s="249" t="s">
        <v>210</v>
      </c>
      <c r="F75" s="154">
        <f>ROUND($D75/12*3,-3)</f>
        <v>26000</v>
      </c>
      <c r="G75" s="154">
        <f>ROUND($D75/12,-3)</f>
        <v>9000</v>
      </c>
      <c r="H75" s="154">
        <f t="shared" si="21"/>
        <v>9000</v>
      </c>
      <c r="I75" s="154">
        <f t="shared" si="21"/>
        <v>9000</v>
      </c>
      <c r="J75" s="154">
        <f t="shared" si="21"/>
        <v>9000</v>
      </c>
      <c r="K75" s="154">
        <f t="shared" si="21"/>
        <v>9000</v>
      </c>
      <c r="L75" s="154">
        <f t="shared" si="21"/>
        <v>9000</v>
      </c>
      <c r="M75" s="154">
        <f t="shared" si="21"/>
        <v>9000</v>
      </c>
      <c r="N75" s="154">
        <f t="shared" si="21"/>
        <v>9000</v>
      </c>
      <c r="O75" s="154">
        <f>D75-SUM(F75:N75)</f>
        <v>7000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231000</v>
      </c>
      <c r="E76" s="249" t="s">
        <v>210</v>
      </c>
      <c r="F76" s="154">
        <f>ROUND($D76/12*3,-3)</f>
        <v>58000</v>
      </c>
      <c r="G76" s="154">
        <f>ROUND($D76/12,-3)</f>
        <v>19000</v>
      </c>
      <c r="H76" s="154">
        <f t="shared" si="21"/>
        <v>19000</v>
      </c>
      <c r="I76" s="154">
        <f t="shared" si="21"/>
        <v>19000</v>
      </c>
      <c r="J76" s="154">
        <f t="shared" si="21"/>
        <v>19000</v>
      </c>
      <c r="K76" s="154">
        <f t="shared" si="21"/>
        <v>19000</v>
      </c>
      <c r="L76" s="154">
        <f t="shared" si="21"/>
        <v>19000</v>
      </c>
      <c r="M76" s="154">
        <f t="shared" si="21"/>
        <v>19000</v>
      </c>
      <c r="N76" s="154">
        <f t="shared" si="21"/>
        <v>19000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12165000</v>
      </c>
      <c r="E77" s="242"/>
      <c r="F77" s="242">
        <f>ROUND(SUM(F72:F76),-3)</f>
        <v>3113000</v>
      </c>
      <c r="G77" s="242">
        <f t="shared" ref="G77:N77" si="22">ROUND(SUM(G72:G76),-3)</f>
        <v>1006000</v>
      </c>
      <c r="H77" s="242">
        <f t="shared" si="22"/>
        <v>1006000</v>
      </c>
      <c r="I77" s="242">
        <f t="shared" si="22"/>
        <v>1006000</v>
      </c>
      <c r="J77" s="242">
        <f t="shared" si="22"/>
        <v>1006000</v>
      </c>
      <c r="K77" s="242">
        <f t="shared" si="22"/>
        <v>1006000</v>
      </c>
      <c r="L77" s="242">
        <f t="shared" si="22"/>
        <v>1006000</v>
      </c>
      <c r="M77" s="242">
        <f t="shared" si="22"/>
        <v>1006000</v>
      </c>
      <c r="N77" s="242">
        <f t="shared" si="22"/>
        <v>1006000</v>
      </c>
      <c r="O77" s="242">
        <f>D77-SUM(F77:N77)</f>
        <v>1004000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52601000</v>
      </c>
      <c r="E78" s="242"/>
      <c r="F78" s="242">
        <f>F77+F71</f>
        <v>15021000</v>
      </c>
      <c r="G78" s="242">
        <f t="shared" ref="G78:R78" si="24">G77+G71</f>
        <v>3808000</v>
      </c>
      <c r="H78" s="242">
        <f t="shared" si="24"/>
        <v>3846000</v>
      </c>
      <c r="I78" s="242">
        <f t="shared" si="24"/>
        <v>4460000</v>
      </c>
      <c r="J78" s="242">
        <f t="shared" si="24"/>
        <v>3808000</v>
      </c>
      <c r="K78" s="242">
        <f t="shared" si="24"/>
        <v>3808000</v>
      </c>
      <c r="L78" s="242">
        <f t="shared" si="24"/>
        <v>3808000</v>
      </c>
      <c r="M78" s="242">
        <f t="shared" si="24"/>
        <v>3808000</v>
      </c>
      <c r="N78" s="242">
        <f t="shared" si="24"/>
        <v>6417000</v>
      </c>
      <c r="O78" s="242">
        <f t="shared" si="24"/>
        <v>3806000</v>
      </c>
      <c r="P78" s="242">
        <f t="shared" si="24"/>
        <v>6000</v>
      </c>
      <c r="Q78" s="242">
        <f t="shared" si="24"/>
        <v>5000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54027000</v>
      </c>
      <c r="E87" s="154"/>
      <c r="F87" s="154">
        <f>F88+F89+F90+F91</f>
        <v>15214000</v>
      </c>
      <c r="G87" s="154">
        <f t="shared" ref="G87:Q87" si="26">G88+G89+G90+G91</f>
        <v>3910000</v>
      </c>
      <c r="H87" s="154">
        <f t="shared" si="26"/>
        <v>3948000</v>
      </c>
      <c r="I87" s="154">
        <f t="shared" si="26"/>
        <v>4562000</v>
      </c>
      <c r="J87" s="154">
        <f t="shared" si="26"/>
        <v>3910000</v>
      </c>
      <c r="K87" s="154">
        <f t="shared" si="26"/>
        <v>3922000</v>
      </c>
      <c r="L87" s="154">
        <f t="shared" si="26"/>
        <v>3989000</v>
      </c>
      <c r="M87" s="154">
        <f t="shared" si="26"/>
        <v>3910000</v>
      </c>
      <c r="N87" s="154">
        <f t="shared" si="26"/>
        <v>6531000</v>
      </c>
      <c r="O87" s="154">
        <f t="shared" si="26"/>
        <v>3908000</v>
      </c>
      <c r="P87" s="154">
        <f t="shared" si="26"/>
        <v>108000</v>
      </c>
      <c r="Q87" s="154">
        <f t="shared" si="26"/>
        <v>115000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100000</v>
      </c>
      <c r="E88" s="242" t="s">
        <v>201</v>
      </c>
      <c r="F88" s="242">
        <f>ROUND($D88/2,-3)</f>
        <v>50000</v>
      </c>
      <c r="G88" s="242"/>
      <c r="H88" s="242"/>
      <c r="I88" s="242"/>
      <c r="J88" s="242"/>
      <c r="K88" s="242"/>
      <c r="L88" s="242">
        <f>D88-F88</f>
        <v>50000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53924000</v>
      </c>
      <c r="E91" s="242"/>
      <c r="F91" s="242">
        <f>F92+F93+F94+F95</f>
        <v>15164000</v>
      </c>
      <c r="G91" s="242">
        <f t="shared" ref="G91:Q91" si="28">G92+G93+G94+G95</f>
        <v>3910000</v>
      </c>
      <c r="H91" s="242">
        <f t="shared" si="28"/>
        <v>3948000</v>
      </c>
      <c r="I91" s="242">
        <f t="shared" si="28"/>
        <v>4562000</v>
      </c>
      <c r="J91" s="242">
        <f t="shared" si="28"/>
        <v>3910000</v>
      </c>
      <c r="K91" s="242">
        <f t="shared" si="28"/>
        <v>3922000</v>
      </c>
      <c r="L91" s="242">
        <f t="shared" si="28"/>
        <v>3938000</v>
      </c>
      <c r="M91" s="242">
        <f t="shared" si="28"/>
        <v>3910000</v>
      </c>
      <c r="N91" s="242">
        <f t="shared" si="28"/>
        <v>6531000</v>
      </c>
      <c r="O91" s="242">
        <f t="shared" si="28"/>
        <v>3908000</v>
      </c>
      <c r="P91" s="242">
        <f t="shared" si="28"/>
        <v>108000</v>
      </c>
      <c r="Q91" s="242">
        <f t="shared" si="28"/>
        <v>113000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3903000</v>
      </c>
      <c r="E92" s="252" t="s">
        <v>681</v>
      </c>
      <c r="F92" s="154">
        <f>ROUND($D92/12*4,-3)</f>
        <v>1301000</v>
      </c>
      <c r="G92" s="154"/>
      <c r="H92" s="154">
        <f>ROUND($D92/12*2,-3)</f>
        <v>651000</v>
      </c>
      <c r="I92" s="154"/>
      <c r="J92" s="154">
        <f>ROUND($D92/12*2,-3)</f>
        <v>651000</v>
      </c>
      <c r="K92" s="154"/>
      <c r="L92" s="154">
        <f>ROUND($D92/12*2,-3)</f>
        <v>651000</v>
      </c>
      <c r="M92" s="154"/>
      <c r="N92" s="154">
        <f>D92-SUM(F92:M92)</f>
        <v>649000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193000</v>
      </c>
      <c r="E93" s="243" t="s">
        <v>403</v>
      </c>
      <c r="F93" s="154">
        <f>ROUND($D93/12,-3)</f>
        <v>16000</v>
      </c>
      <c r="G93" s="154">
        <f t="shared" ref="G93:P93" si="29">ROUND($D93/12,-3)</f>
        <v>16000</v>
      </c>
      <c r="H93" s="154">
        <f t="shared" si="29"/>
        <v>16000</v>
      </c>
      <c r="I93" s="154">
        <f t="shared" si="29"/>
        <v>16000</v>
      </c>
      <c r="J93" s="154">
        <f t="shared" si="29"/>
        <v>16000</v>
      </c>
      <c r="K93" s="154">
        <f t="shared" si="29"/>
        <v>16000</v>
      </c>
      <c r="L93" s="154">
        <f t="shared" si="29"/>
        <v>16000</v>
      </c>
      <c r="M93" s="154">
        <f t="shared" si="29"/>
        <v>16000</v>
      </c>
      <c r="N93" s="154">
        <f t="shared" si="29"/>
        <v>16000</v>
      </c>
      <c r="O93" s="154">
        <f t="shared" si="29"/>
        <v>16000</v>
      </c>
      <c r="P93" s="154">
        <f t="shared" si="29"/>
        <v>16000</v>
      </c>
      <c r="Q93" s="154">
        <f>D93-SUM(F93:P93)</f>
        <v>17000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28000</v>
      </c>
      <c r="E94" s="244" t="s">
        <v>405</v>
      </c>
      <c r="F94" s="154"/>
      <c r="G94" s="154"/>
      <c r="H94" s="154">
        <f>ROUND($D94/2,-3)</f>
        <v>14000</v>
      </c>
      <c r="I94" s="154"/>
      <c r="J94" s="154"/>
      <c r="K94" s="154"/>
      <c r="L94" s="154"/>
      <c r="M94" s="154"/>
      <c r="N94" s="154"/>
      <c r="O94" s="154">
        <f>D94-H94</f>
        <v>14000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49800000</v>
      </c>
      <c r="E95" s="154"/>
      <c r="F95" s="154">
        <f>F2+F86-F88-F89-F90-F92-F93-F94</f>
        <v>13847000</v>
      </c>
      <c r="G95" s="154">
        <f t="shared" ref="G95:Q95" si="30">G2-G88-G89-G90-G92-G93-G94</f>
        <v>3894000</v>
      </c>
      <c r="H95" s="154">
        <f t="shared" si="30"/>
        <v>3267000</v>
      </c>
      <c r="I95" s="154">
        <f t="shared" si="30"/>
        <v>4546000</v>
      </c>
      <c r="J95" s="154">
        <f t="shared" si="30"/>
        <v>3243000</v>
      </c>
      <c r="K95" s="154">
        <f t="shared" si="30"/>
        <v>3906000</v>
      </c>
      <c r="L95" s="154">
        <f t="shared" si="30"/>
        <v>3271000</v>
      </c>
      <c r="M95" s="154">
        <f t="shared" si="30"/>
        <v>3894000</v>
      </c>
      <c r="N95" s="154">
        <f t="shared" si="30"/>
        <v>5866000</v>
      </c>
      <c r="O95" s="154">
        <f t="shared" si="30"/>
        <v>3878000</v>
      </c>
      <c r="P95" s="154">
        <f t="shared" si="30"/>
        <v>92000</v>
      </c>
      <c r="Q95" s="154">
        <f t="shared" si="30"/>
        <v>96000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1800000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2103000</v>
      </c>
    </row>
    <row r="102" spans="2:17" ht="33">
      <c r="B102" s="197" t="s">
        <v>414</v>
      </c>
      <c r="D102" s="52">
        <f>HLOOKUP(D1,縣庫撥款收入明細表!H:DD,16,FALSE)</f>
        <v>180000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28000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49800000</v>
      </c>
    </row>
    <row r="108" spans="2:17" ht="16.5" customHeight="1"/>
    <row r="109" spans="2:17" ht="16.5" customHeight="1">
      <c r="B109" s="4" t="s">
        <v>951</v>
      </c>
      <c r="D109" s="52">
        <f>D91-D77</f>
        <v>41759000</v>
      </c>
      <c r="F109" s="52">
        <f>F91-F77</f>
        <v>12051000</v>
      </c>
      <c r="G109" s="52">
        <f t="shared" ref="G109:Q109" si="31">G91-G77</f>
        <v>2904000</v>
      </c>
      <c r="H109" s="52">
        <f t="shared" si="31"/>
        <v>2942000</v>
      </c>
      <c r="I109" s="52">
        <f t="shared" si="31"/>
        <v>3556000</v>
      </c>
      <c r="J109" s="52">
        <f t="shared" si="31"/>
        <v>2904000</v>
      </c>
      <c r="K109" s="52">
        <f t="shared" si="31"/>
        <v>2916000</v>
      </c>
      <c r="L109" s="52">
        <f t="shared" si="31"/>
        <v>2932000</v>
      </c>
      <c r="M109" s="52">
        <f t="shared" si="31"/>
        <v>2904000</v>
      </c>
      <c r="N109" s="52">
        <f t="shared" si="31"/>
        <v>5525000</v>
      </c>
      <c r="O109" s="52">
        <f t="shared" si="31"/>
        <v>2904000</v>
      </c>
      <c r="P109" s="52">
        <f t="shared" si="31"/>
        <v>108000</v>
      </c>
      <c r="Q109" s="52">
        <f t="shared" si="31"/>
        <v>113000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8" priority="1" operator="less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13"/>
  <sheetViews>
    <sheetView topLeftCell="A76" workbookViewId="0">
      <selection activeCell="K91" sqref="K91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624</v>
      </c>
      <c r="D1" s="246" t="str">
        <f>VLOOKUP(C1,學校編號!A:B,2,FALSE)</f>
        <v>624太昌國小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62363000</v>
      </c>
      <c r="E2" s="154"/>
      <c r="F2" s="154">
        <f t="shared" ref="F2:Q2" si="0">F49+F71+F77+F83</f>
        <v>17723000</v>
      </c>
      <c r="G2" s="154">
        <f t="shared" si="0"/>
        <v>4531000</v>
      </c>
      <c r="H2" s="154">
        <f t="shared" si="0"/>
        <v>4576000</v>
      </c>
      <c r="I2" s="154">
        <f t="shared" si="0"/>
        <v>5230000</v>
      </c>
      <c r="J2" s="154">
        <f t="shared" si="0"/>
        <v>4531000</v>
      </c>
      <c r="K2" s="154">
        <f t="shared" si="0"/>
        <v>4537000</v>
      </c>
      <c r="L2" s="154">
        <f t="shared" si="0"/>
        <v>4629000</v>
      </c>
      <c r="M2" s="154">
        <f t="shared" si="0"/>
        <v>4531000</v>
      </c>
      <c r="N2" s="154">
        <f t="shared" si="0"/>
        <v>7333000</v>
      </c>
      <c r="O2" s="154">
        <f t="shared" si="0"/>
        <v>4521000</v>
      </c>
      <c r="P2" s="154">
        <f t="shared" si="0"/>
        <v>115000</v>
      </c>
      <c r="Q2" s="154">
        <f t="shared" si="0"/>
        <v>106000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309000</v>
      </c>
      <c r="E3" s="154" t="s">
        <v>1060</v>
      </c>
      <c r="F3" s="154">
        <v>25750</v>
      </c>
      <c r="G3" s="154">
        <v>25750</v>
      </c>
      <c r="H3" s="154">
        <v>25750</v>
      </c>
      <c r="I3" s="154">
        <v>25750</v>
      </c>
      <c r="J3" s="154">
        <v>25750</v>
      </c>
      <c r="K3" s="154">
        <v>25750</v>
      </c>
      <c r="L3" s="154">
        <v>25750</v>
      </c>
      <c r="M3" s="154">
        <v>25750</v>
      </c>
      <c r="N3" s="154">
        <v>25750</v>
      </c>
      <c r="O3" s="154">
        <v>25750</v>
      </c>
      <c r="P3" s="154">
        <v>25750</v>
      </c>
      <c r="Q3" s="154">
        <v>25750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132000</v>
      </c>
      <c r="E4" s="154" t="s">
        <v>1060</v>
      </c>
      <c r="F4" s="154">
        <v>11000</v>
      </c>
      <c r="G4" s="154">
        <v>11000</v>
      </c>
      <c r="H4" s="154">
        <v>11000</v>
      </c>
      <c r="I4" s="154">
        <v>11000</v>
      </c>
      <c r="J4" s="154">
        <v>11000</v>
      </c>
      <c r="K4" s="154">
        <v>11000</v>
      </c>
      <c r="L4" s="154">
        <v>11000</v>
      </c>
      <c r="M4" s="154">
        <v>11000</v>
      </c>
      <c r="N4" s="154">
        <v>11000</v>
      </c>
      <c r="O4" s="154">
        <v>11000</v>
      </c>
      <c r="P4" s="154">
        <v>11000</v>
      </c>
      <c r="Q4" s="154">
        <v>11000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71000</v>
      </c>
      <c r="E7" s="154" t="s">
        <v>1060</v>
      </c>
      <c r="F7" s="154">
        <v>5917</v>
      </c>
      <c r="G7" s="154">
        <v>5917</v>
      </c>
      <c r="H7" s="154">
        <v>5917</v>
      </c>
      <c r="I7" s="154">
        <v>5917</v>
      </c>
      <c r="J7" s="154">
        <v>5917</v>
      </c>
      <c r="K7" s="154">
        <v>5917</v>
      </c>
      <c r="L7" s="154">
        <v>5917</v>
      </c>
      <c r="M7" s="154">
        <v>5917</v>
      </c>
      <c r="N7" s="154">
        <v>5917</v>
      </c>
      <c r="O7" s="154">
        <v>5917</v>
      </c>
      <c r="P7" s="154">
        <v>5917</v>
      </c>
      <c r="Q7" s="154">
        <v>5913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60000</v>
      </c>
      <c r="E8" s="154" t="s">
        <v>1060</v>
      </c>
      <c r="F8" s="154">
        <v>5000</v>
      </c>
      <c r="G8" s="154">
        <v>5000</v>
      </c>
      <c r="H8" s="154">
        <v>5000</v>
      </c>
      <c r="I8" s="154">
        <v>5000</v>
      </c>
      <c r="J8" s="154">
        <v>5000</v>
      </c>
      <c r="K8" s="154">
        <v>5000</v>
      </c>
      <c r="L8" s="154">
        <v>5000</v>
      </c>
      <c r="M8" s="154">
        <v>5000</v>
      </c>
      <c r="N8" s="154">
        <v>5000</v>
      </c>
      <c r="O8" s="154">
        <v>5000</v>
      </c>
      <c r="P8" s="154">
        <v>5000</v>
      </c>
      <c r="Q8" s="154">
        <v>5000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500</v>
      </c>
      <c r="G9" s="154">
        <v>500</v>
      </c>
      <c r="H9" s="154">
        <v>500</v>
      </c>
      <c r="I9" s="154">
        <v>500</v>
      </c>
      <c r="J9" s="154">
        <v>500</v>
      </c>
      <c r="K9" s="154">
        <v>500</v>
      </c>
      <c r="L9" s="154">
        <v>500</v>
      </c>
      <c r="M9" s="154">
        <v>500</v>
      </c>
      <c r="N9" s="154">
        <v>500</v>
      </c>
      <c r="O9" s="154">
        <v>500</v>
      </c>
      <c r="P9" s="154">
        <v>500</v>
      </c>
      <c r="Q9" s="154">
        <v>500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90000</v>
      </c>
      <c r="E13" s="154" t="s">
        <v>1060</v>
      </c>
      <c r="F13" s="154">
        <v>7500</v>
      </c>
      <c r="G13" s="154">
        <v>7500</v>
      </c>
      <c r="H13" s="154">
        <v>7500</v>
      </c>
      <c r="I13" s="154">
        <v>7500</v>
      </c>
      <c r="J13" s="154">
        <v>7500</v>
      </c>
      <c r="K13" s="154">
        <v>7500</v>
      </c>
      <c r="L13" s="154">
        <v>7500</v>
      </c>
      <c r="M13" s="154">
        <v>7500</v>
      </c>
      <c r="N13" s="154">
        <v>7500</v>
      </c>
      <c r="O13" s="154">
        <v>7500</v>
      </c>
      <c r="P13" s="154">
        <v>7500</v>
      </c>
      <c r="Q13" s="154">
        <v>7500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76000</v>
      </c>
      <c r="E15" s="154" t="s">
        <v>745</v>
      </c>
      <c r="F15" s="154">
        <v>38000</v>
      </c>
      <c r="G15" s="154"/>
      <c r="H15" s="154"/>
      <c r="I15" s="154"/>
      <c r="J15" s="154"/>
      <c r="K15" s="154"/>
      <c r="L15" s="154">
        <v>38000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75000</v>
      </c>
      <c r="E16" s="154" t="s">
        <v>1060</v>
      </c>
      <c r="F16" s="154">
        <v>6250</v>
      </c>
      <c r="G16" s="154">
        <v>6250</v>
      </c>
      <c r="H16" s="154">
        <v>6250</v>
      </c>
      <c r="I16" s="154">
        <v>6250</v>
      </c>
      <c r="J16" s="154">
        <v>6250</v>
      </c>
      <c r="K16" s="154">
        <v>6250</v>
      </c>
      <c r="L16" s="154">
        <v>6250</v>
      </c>
      <c r="M16" s="154">
        <v>6250</v>
      </c>
      <c r="N16" s="154">
        <v>6250</v>
      </c>
      <c r="O16" s="154">
        <v>6250</v>
      </c>
      <c r="P16" s="154">
        <v>6250</v>
      </c>
      <c r="Q16" s="154">
        <v>6250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56000</v>
      </c>
      <c r="E17" s="154" t="s">
        <v>1060</v>
      </c>
      <c r="F17" s="154">
        <v>4667</v>
      </c>
      <c r="G17" s="154">
        <v>4667</v>
      </c>
      <c r="H17" s="154">
        <v>4667</v>
      </c>
      <c r="I17" s="154">
        <v>4667</v>
      </c>
      <c r="J17" s="154">
        <v>4667</v>
      </c>
      <c r="K17" s="154">
        <v>4667</v>
      </c>
      <c r="L17" s="154">
        <v>4667</v>
      </c>
      <c r="M17" s="154">
        <v>4667</v>
      </c>
      <c r="N17" s="154">
        <v>4667</v>
      </c>
      <c r="O17" s="154">
        <v>4667</v>
      </c>
      <c r="P17" s="154">
        <v>4667</v>
      </c>
      <c r="Q17" s="154">
        <v>4663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61000</v>
      </c>
      <c r="E24" s="154" t="s">
        <v>745</v>
      </c>
      <c r="F24" s="154">
        <v>31000</v>
      </c>
      <c r="G24" s="154"/>
      <c r="H24" s="154"/>
      <c r="I24" s="154"/>
      <c r="J24" s="154"/>
      <c r="K24" s="154"/>
      <c r="L24" s="154">
        <v>30000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936000</v>
      </c>
      <c r="E25" s="242"/>
      <c r="F25" s="242">
        <f>ROUND(SUM(F3:F24),-3)</f>
        <v>136000</v>
      </c>
      <c r="G25" s="242">
        <f t="shared" ref="G25:P25" si="2">ROUND(SUM(G3:G24),-3)</f>
        <v>67000</v>
      </c>
      <c r="H25" s="242">
        <f t="shared" si="2"/>
        <v>67000</v>
      </c>
      <c r="I25" s="242">
        <f t="shared" si="2"/>
        <v>67000</v>
      </c>
      <c r="J25" s="242">
        <f t="shared" si="2"/>
        <v>67000</v>
      </c>
      <c r="K25" s="242">
        <f t="shared" si="2"/>
        <v>67000</v>
      </c>
      <c r="L25" s="242">
        <f t="shared" si="2"/>
        <v>135000</v>
      </c>
      <c r="M25" s="242">
        <f t="shared" si="2"/>
        <v>67000</v>
      </c>
      <c r="N25" s="242">
        <f t="shared" si="2"/>
        <v>67000</v>
      </c>
      <c r="O25" s="242">
        <f t="shared" si="2"/>
        <v>67000</v>
      </c>
      <c r="P25" s="242">
        <f t="shared" si="2"/>
        <v>67000</v>
      </c>
      <c r="Q25" s="242">
        <f t="shared" ref="Q25" si="3">D25-SUM(F25:P25)</f>
        <v>62000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320000</v>
      </c>
      <c r="E28" s="154" t="s">
        <v>1060</v>
      </c>
      <c r="F28" s="154">
        <v>26667</v>
      </c>
      <c r="G28" s="154">
        <v>26667</v>
      </c>
      <c r="H28" s="154">
        <v>26667</v>
      </c>
      <c r="I28" s="154">
        <v>26667</v>
      </c>
      <c r="J28" s="154">
        <v>26667</v>
      </c>
      <c r="K28" s="154">
        <v>26667</v>
      </c>
      <c r="L28" s="154">
        <v>26667</v>
      </c>
      <c r="M28" s="154">
        <v>26667</v>
      </c>
      <c r="N28" s="154">
        <v>26667</v>
      </c>
      <c r="O28" s="154">
        <v>26667</v>
      </c>
      <c r="P28" s="154">
        <v>26667</v>
      </c>
      <c r="Q28" s="154">
        <v>26663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29000</v>
      </c>
      <c r="E30" s="154" t="s">
        <v>1060</v>
      </c>
      <c r="F30" s="154">
        <v>2417</v>
      </c>
      <c r="G30" s="154">
        <v>2417</v>
      </c>
      <c r="H30" s="154">
        <v>2417</v>
      </c>
      <c r="I30" s="154">
        <v>2417</v>
      </c>
      <c r="J30" s="154">
        <v>2417</v>
      </c>
      <c r="K30" s="154">
        <v>2417</v>
      </c>
      <c r="L30" s="154">
        <v>2417</v>
      </c>
      <c r="M30" s="154">
        <v>2417</v>
      </c>
      <c r="N30" s="154">
        <v>2417</v>
      </c>
      <c r="O30" s="154">
        <v>2417</v>
      </c>
      <c r="P30" s="154">
        <v>2417</v>
      </c>
      <c r="Q30" s="154">
        <v>2413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66000</v>
      </c>
      <c r="E31" s="154" t="s">
        <v>1060</v>
      </c>
      <c r="F31" s="154">
        <v>5500</v>
      </c>
      <c r="G31" s="154">
        <v>5500</v>
      </c>
      <c r="H31" s="154">
        <v>5500</v>
      </c>
      <c r="I31" s="154">
        <v>5500</v>
      </c>
      <c r="J31" s="154">
        <v>5500</v>
      </c>
      <c r="K31" s="154">
        <v>5500</v>
      </c>
      <c r="L31" s="154">
        <v>5500</v>
      </c>
      <c r="M31" s="154">
        <v>5500</v>
      </c>
      <c r="N31" s="154">
        <v>5500</v>
      </c>
      <c r="O31" s="154">
        <v>5500</v>
      </c>
      <c r="P31" s="154">
        <v>5500</v>
      </c>
      <c r="Q31" s="154">
        <v>5500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33000</v>
      </c>
      <c r="E32" s="154" t="s">
        <v>1060</v>
      </c>
      <c r="F32" s="154">
        <v>2750</v>
      </c>
      <c r="G32" s="154">
        <v>2750</v>
      </c>
      <c r="H32" s="154">
        <v>2750</v>
      </c>
      <c r="I32" s="154">
        <v>2750</v>
      </c>
      <c r="J32" s="154">
        <v>2750</v>
      </c>
      <c r="K32" s="154">
        <v>2750</v>
      </c>
      <c r="L32" s="154">
        <v>2750</v>
      </c>
      <c r="M32" s="154">
        <v>2750</v>
      </c>
      <c r="N32" s="154">
        <v>2750</v>
      </c>
      <c r="O32" s="154">
        <v>2750</v>
      </c>
      <c r="P32" s="154">
        <v>2750</v>
      </c>
      <c r="Q32" s="154">
        <v>2750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24000</v>
      </c>
      <c r="E33" s="154" t="s">
        <v>1060</v>
      </c>
      <c r="F33" s="154">
        <v>2000</v>
      </c>
      <c r="G33" s="154">
        <v>2000</v>
      </c>
      <c r="H33" s="154">
        <v>2000</v>
      </c>
      <c r="I33" s="154">
        <v>2000</v>
      </c>
      <c r="J33" s="154">
        <v>2000</v>
      </c>
      <c r="K33" s="154">
        <v>2000</v>
      </c>
      <c r="L33" s="154">
        <v>2000</v>
      </c>
      <c r="M33" s="154">
        <v>2000</v>
      </c>
      <c r="N33" s="154">
        <v>2000</v>
      </c>
      <c r="O33" s="154">
        <v>2000</v>
      </c>
      <c r="P33" s="154">
        <v>2000</v>
      </c>
      <c r="Q33" s="154">
        <v>2000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15000</v>
      </c>
      <c r="E34" s="154" t="s">
        <v>1060</v>
      </c>
      <c r="F34" s="154">
        <v>1250</v>
      </c>
      <c r="G34" s="154">
        <v>1250</v>
      </c>
      <c r="H34" s="154">
        <v>1250</v>
      </c>
      <c r="I34" s="154">
        <v>1250</v>
      </c>
      <c r="J34" s="154">
        <v>1250</v>
      </c>
      <c r="K34" s="154">
        <v>1250</v>
      </c>
      <c r="L34" s="154">
        <v>1250</v>
      </c>
      <c r="M34" s="154">
        <v>1250</v>
      </c>
      <c r="N34" s="154">
        <v>1250</v>
      </c>
      <c r="O34" s="154">
        <v>1250</v>
      </c>
      <c r="P34" s="154">
        <v>1250</v>
      </c>
      <c r="Q34" s="154">
        <v>1250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55000</v>
      </c>
      <c r="E37" s="154" t="s">
        <v>745</v>
      </c>
      <c r="F37" s="154">
        <v>25000</v>
      </c>
      <c r="G37" s="154"/>
      <c r="H37" s="154"/>
      <c r="I37" s="154"/>
      <c r="J37" s="154"/>
      <c r="K37" s="154"/>
      <c r="L37" s="154">
        <v>30000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542000</v>
      </c>
      <c r="E38" s="242"/>
      <c r="F38" s="242">
        <f t="shared" ref="F38:P38" si="5">ROUND(SUM(F26:F37),-3)</f>
        <v>66000</v>
      </c>
      <c r="G38" s="242">
        <f t="shared" si="5"/>
        <v>41000</v>
      </c>
      <c r="H38" s="242">
        <f t="shared" si="5"/>
        <v>41000</v>
      </c>
      <c r="I38" s="242">
        <f t="shared" si="5"/>
        <v>41000</v>
      </c>
      <c r="J38" s="242">
        <f t="shared" si="5"/>
        <v>41000</v>
      </c>
      <c r="K38" s="242">
        <f t="shared" si="5"/>
        <v>41000</v>
      </c>
      <c r="L38" s="242">
        <f t="shared" si="5"/>
        <v>71000</v>
      </c>
      <c r="M38" s="242">
        <f t="shared" si="5"/>
        <v>41000</v>
      </c>
      <c r="N38" s="242">
        <f t="shared" si="5"/>
        <v>41000</v>
      </c>
      <c r="O38" s="242">
        <f t="shared" si="5"/>
        <v>41000</v>
      </c>
      <c r="P38" s="242">
        <f t="shared" si="5"/>
        <v>41000</v>
      </c>
      <c r="Q38" s="242">
        <f>D38-SUM(F38:P38)</f>
        <v>36000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1496000</v>
      </c>
      <c r="E49" s="154"/>
      <c r="F49" s="250">
        <f t="shared" ref="F49:Q49" si="10">F25+F38+F46+F48</f>
        <v>208000</v>
      </c>
      <c r="G49" s="250">
        <f t="shared" si="10"/>
        <v>108000</v>
      </c>
      <c r="H49" s="250">
        <f t="shared" si="10"/>
        <v>108000</v>
      </c>
      <c r="I49" s="250">
        <f t="shared" si="10"/>
        <v>108000</v>
      </c>
      <c r="J49" s="250">
        <f t="shared" si="10"/>
        <v>108000</v>
      </c>
      <c r="K49" s="250">
        <f t="shared" si="10"/>
        <v>114000</v>
      </c>
      <c r="L49" s="250">
        <f t="shared" si="10"/>
        <v>206000</v>
      </c>
      <c r="M49" s="250">
        <f t="shared" si="10"/>
        <v>108000</v>
      </c>
      <c r="N49" s="250">
        <f t="shared" si="10"/>
        <v>114000</v>
      </c>
      <c r="O49" s="250">
        <f t="shared" si="10"/>
        <v>108000</v>
      </c>
      <c r="P49" s="250">
        <f t="shared" si="10"/>
        <v>108000</v>
      </c>
      <c r="Q49" s="250">
        <f t="shared" si="10"/>
        <v>98000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30705000</v>
      </c>
      <c r="E50" s="249" t="s">
        <v>1064</v>
      </c>
      <c r="F50" s="154">
        <v>7676000</v>
      </c>
      <c r="G50" s="154">
        <v>2559000</v>
      </c>
      <c r="H50" s="154">
        <v>2559000</v>
      </c>
      <c r="I50" s="154">
        <v>2559000</v>
      </c>
      <c r="J50" s="154">
        <v>2559000</v>
      </c>
      <c r="K50" s="154">
        <v>2559000</v>
      </c>
      <c r="L50" s="154">
        <v>2559000</v>
      </c>
      <c r="M50" s="154">
        <v>2559000</v>
      </c>
      <c r="N50" s="154">
        <v>2559000</v>
      </c>
      <c r="O50" s="154">
        <v>2557000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1773000</v>
      </c>
      <c r="E52" s="249" t="s">
        <v>1064</v>
      </c>
      <c r="F52" s="154">
        <v>443000</v>
      </c>
      <c r="G52" s="154">
        <v>148000</v>
      </c>
      <c r="H52" s="154">
        <v>148000</v>
      </c>
      <c r="I52" s="154">
        <v>148000</v>
      </c>
      <c r="J52" s="154">
        <v>148000</v>
      </c>
      <c r="K52" s="154">
        <v>148000</v>
      </c>
      <c r="L52" s="154">
        <v>148000</v>
      </c>
      <c r="M52" s="154">
        <v>148000</v>
      </c>
      <c r="N52" s="154">
        <v>148000</v>
      </c>
      <c r="O52" s="154">
        <v>146000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337000</v>
      </c>
      <c r="E53" s="249" t="s">
        <v>1064</v>
      </c>
      <c r="F53" s="154">
        <v>84000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85000</v>
      </c>
      <c r="E55" s="154" t="s">
        <v>1060</v>
      </c>
      <c r="F55" s="154">
        <v>7083</v>
      </c>
      <c r="G55" s="154">
        <v>7083</v>
      </c>
      <c r="H55" s="154">
        <v>7083</v>
      </c>
      <c r="I55" s="154">
        <v>7083</v>
      </c>
      <c r="J55" s="154">
        <v>7083</v>
      </c>
      <c r="K55" s="154">
        <v>7083</v>
      </c>
      <c r="L55" s="154">
        <v>7083</v>
      </c>
      <c r="M55" s="154">
        <v>7083</v>
      </c>
      <c r="N55" s="154">
        <v>7083</v>
      </c>
      <c r="O55" s="154">
        <v>7083</v>
      </c>
      <c r="P55" s="154">
        <v>7083</v>
      </c>
      <c r="Q55" s="154">
        <v>7087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3495000</v>
      </c>
      <c r="E62" s="154" t="s">
        <v>1065</v>
      </c>
      <c r="F62" s="154"/>
      <c r="G62" s="154"/>
      <c r="H62" s="154"/>
      <c r="I62" s="154">
        <v>699000</v>
      </c>
      <c r="J62" s="154"/>
      <c r="K62" s="154"/>
      <c r="L62" s="154"/>
      <c r="M62" s="154"/>
      <c r="N62" s="154">
        <v>2796000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3799000</v>
      </c>
      <c r="E63" s="154" t="s">
        <v>1066</v>
      </c>
      <c r="F63" s="154">
        <v>3799000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2659000</v>
      </c>
      <c r="E64" s="249" t="s">
        <v>1064</v>
      </c>
      <c r="F64" s="154">
        <v>665000</v>
      </c>
      <c r="G64" s="154">
        <v>222000</v>
      </c>
      <c r="H64" s="154">
        <v>222000</v>
      </c>
      <c r="I64" s="154">
        <v>222000</v>
      </c>
      <c r="J64" s="154">
        <v>222000</v>
      </c>
      <c r="K64" s="154">
        <v>222000</v>
      </c>
      <c r="L64" s="154">
        <v>222000</v>
      </c>
      <c r="M64" s="154">
        <v>222000</v>
      </c>
      <c r="N64" s="154">
        <v>222000</v>
      </c>
      <c r="O64" s="154">
        <v>218000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779000</v>
      </c>
      <c r="E65" s="249" t="s">
        <v>1064</v>
      </c>
      <c r="F65" s="154">
        <v>195000</v>
      </c>
      <c r="G65" s="154">
        <v>65000</v>
      </c>
      <c r="H65" s="154">
        <v>65000</v>
      </c>
      <c r="I65" s="154">
        <v>65000</v>
      </c>
      <c r="J65" s="154">
        <v>65000</v>
      </c>
      <c r="K65" s="154">
        <v>65000</v>
      </c>
      <c r="L65" s="154">
        <v>65000</v>
      </c>
      <c r="M65" s="154">
        <v>65000</v>
      </c>
      <c r="N65" s="154">
        <v>65000</v>
      </c>
      <c r="O65" s="154">
        <v>64000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2152000</v>
      </c>
      <c r="E66" s="249" t="s">
        <v>1064</v>
      </c>
      <c r="F66" s="154">
        <v>538000</v>
      </c>
      <c r="G66" s="154">
        <v>179000</v>
      </c>
      <c r="H66" s="154">
        <v>179000</v>
      </c>
      <c r="I66" s="154">
        <v>179000</v>
      </c>
      <c r="J66" s="154">
        <v>179000</v>
      </c>
      <c r="K66" s="154">
        <v>179000</v>
      </c>
      <c r="L66" s="154">
        <v>179000</v>
      </c>
      <c r="M66" s="154">
        <v>179000</v>
      </c>
      <c r="N66" s="154">
        <v>179000</v>
      </c>
      <c r="O66" s="154">
        <v>182000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45000</v>
      </c>
      <c r="E67" s="154" t="s">
        <v>1068</v>
      </c>
      <c r="F67" s="154"/>
      <c r="G67" s="154"/>
      <c r="H67" s="154">
        <v>45000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393000</v>
      </c>
      <c r="E68" s="154" t="s">
        <v>1066</v>
      </c>
      <c r="F68" s="154">
        <v>393000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46612000</v>
      </c>
      <c r="E71" s="242"/>
      <c r="F71" s="242">
        <f>ROUND(SUM(F50:F69),-3)</f>
        <v>13898000</v>
      </c>
      <c r="G71" s="242">
        <f t="shared" ref="G71:P71" si="11">ROUND(SUM(G50:G69),-3)</f>
        <v>3241000</v>
      </c>
      <c r="H71" s="242">
        <f t="shared" si="11"/>
        <v>3286000</v>
      </c>
      <c r="I71" s="242">
        <f t="shared" si="11"/>
        <v>3940000</v>
      </c>
      <c r="J71" s="242">
        <f t="shared" si="11"/>
        <v>3241000</v>
      </c>
      <c r="K71" s="242">
        <f t="shared" si="11"/>
        <v>3241000</v>
      </c>
      <c r="L71" s="242">
        <f t="shared" si="11"/>
        <v>3241000</v>
      </c>
      <c r="M71" s="242">
        <f t="shared" si="11"/>
        <v>3241000</v>
      </c>
      <c r="N71" s="242">
        <f t="shared" si="11"/>
        <v>6037000</v>
      </c>
      <c r="O71" s="242">
        <f t="shared" si="11"/>
        <v>3231000</v>
      </c>
      <c r="P71" s="242">
        <f t="shared" si="11"/>
        <v>7000</v>
      </c>
      <c r="Q71" s="242">
        <f>D71-SUM(F71:P71)</f>
        <v>8000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13451000</v>
      </c>
      <c r="E73" s="249" t="s">
        <v>1064</v>
      </c>
      <c r="F73" s="154">
        <v>3363000</v>
      </c>
      <c r="G73" s="154">
        <v>1121000</v>
      </c>
      <c r="H73" s="154">
        <v>1121000</v>
      </c>
      <c r="I73" s="154">
        <v>1121000</v>
      </c>
      <c r="J73" s="154">
        <v>1121000</v>
      </c>
      <c r="K73" s="154">
        <v>1121000</v>
      </c>
      <c r="L73" s="154">
        <v>1121000</v>
      </c>
      <c r="M73" s="154">
        <v>1121000</v>
      </c>
      <c r="N73" s="154">
        <v>1121000</v>
      </c>
      <c r="O73" s="154">
        <v>1120000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734000</v>
      </c>
      <c r="E76" s="249" t="s">
        <v>1064</v>
      </c>
      <c r="F76" s="154">
        <v>184000</v>
      </c>
      <c r="G76" s="154">
        <v>61000</v>
      </c>
      <c r="H76" s="154">
        <v>61000</v>
      </c>
      <c r="I76" s="154">
        <v>61000</v>
      </c>
      <c r="J76" s="154">
        <v>61000</v>
      </c>
      <c r="K76" s="154">
        <v>61000</v>
      </c>
      <c r="L76" s="154">
        <v>61000</v>
      </c>
      <c r="M76" s="154">
        <v>61000</v>
      </c>
      <c r="N76" s="154">
        <v>61000</v>
      </c>
      <c r="O76" s="154">
        <v>62000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14185000</v>
      </c>
      <c r="E77" s="242"/>
      <c r="F77" s="242">
        <f>ROUND(SUM(F72:F76),-3)</f>
        <v>3547000</v>
      </c>
      <c r="G77" s="242">
        <f t="shared" ref="G77:N77" si="12">ROUND(SUM(G72:G76),-3)</f>
        <v>1182000</v>
      </c>
      <c r="H77" s="242">
        <f t="shared" si="12"/>
        <v>1182000</v>
      </c>
      <c r="I77" s="242">
        <f t="shared" si="12"/>
        <v>1182000</v>
      </c>
      <c r="J77" s="242">
        <f t="shared" si="12"/>
        <v>1182000</v>
      </c>
      <c r="K77" s="242">
        <f t="shared" si="12"/>
        <v>1182000</v>
      </c>
      <c r="L77" s="242">
        <f t="shared" si="12"/>
        <v>1182000</v>
      </c>
      <c r="M77" s="242">
        <f t="shared" si="12"/>
        <v>1182000</v>
      </c>
      <c r="N77" s="242">
        <f t="shared" si="12"/>
        <v>1182000</v>
      </c>
      <c r="O77" s="242">
        <f>D77-SUM(F77:N77)</f>
        <v>1182000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60797000</v>
      </c>
      <c r="E78" s="242"/>
      <c r="F78" s="242">
        <f>F77+F71</f>
        <v>17445000</v>
      </c>
      <c r="G78" s="242">
        <f t="shared" ref="G78:R78" si="14">G77+G71</f>
        <v>4423000</v>
      </c>
      <c r="H78" s="242">
        <f t="shared" si="14"/>
        <v>4468000</v>
      </c>
      <c r="I78" s="242">
        <f t="shared" si="14"/>
        <v>5122000</v>
      </c>
      <c r="J78" s="242">
        <f t="shared" si="14"/>
        <v>4423000</v>
      </c>
      <c r="K78" s="242">
        <f t="shared" si="14"/>
        <v>4423000</v>
      </c>
      <c r="L78" s="242">
        <f t="shared" si="14"/>
        <v>4423000</v>
      </c>
      <c r="M78" s="242">
        <f t="shared" si="14"/>
        <v>4423000</v>
      </c>
      <c r="N78" s="242">
        <f t="shared" si="14"/>
        <v>7219000</v>
      </c>
      <c r="O78" s="242">
        <f t="shared" si="14"/>
        <v>4413000</v>
      </c>
      <c r="P78" s="242">
        <f t="shared" si="14"/>
        <v>7000</v>
      </c>
      <c r="Q78" s="242">
        <f t="shared" si="14"/>
        <v>8000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v>0</v>
      </c>
      <c r="E79" s="242" t="s">
        <v>745</v>
      </c>
      <c r="F79" s="242">
        <v>0</v>
      </c>
      <c r="G79" s="242"/>
      <c r="H79" s="242"/>
      <c r="I79" s="242"/>
      <c r="J79" s="242"/>
      <c r="K79" s="242"/>
      <c r="L79" s="242"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v>70000</v>
      </c>
      <c r="E80" s="242" t="s">
        <v>745</v>
      </c>
      <c r="F80" s="242">
        <v>70000</v>
      </c>
      <c r="G80" s="242"/>
      <c r="H80" s="242"/>
      <c r="I80" s="242"/>
      <c r="J80" s="242"/>
      <c r="K80" s="242"/>
      <c r="L80" s="242"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v>0</v>
      </c>
      <c r="E81" s="242" t="s">
        <v>745</v>
      </c>
      <c r="F81" s="242">
        <v>0</v>
      </c>
      <c r="G81" s="242"/>
      <c r="H81" s="242"/>
      <c r="I81" s="242"/>
      <c r="J81" s="242"/>
      <c r="K81" s="242"/>
      <c r="L81" s="242"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v>0</v>
      </c>
      <c r="E82" s="242" t="s">
        <v>745</v>
      </c>
      <c r="F82" s="242">
        <v>0</v>
      </c>
      <c r="G82" s="242"/>
      <c r="H82" s="242"/>
      <c r="I82" s="242"/>
      <c r="J82" s="242"/>
      <c r="K82" s="242"/>
      <c r="L82" s="242"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70000</v>
      </c>
      <c r="E83" s="251"/>
      <c r="F83" s="251">
        <f>SUM(F79:F82)</f>
        <v>70000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-120000</v>
      </c>
      <c r="E86" s="154"/>
      <c r="F86" s="154">
        <f>D86</f>
        <v>-120000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62243000</v>
      </c>
      <c r="E87" s="154"/>
      <c r="F87" s="154">
        <f>F88+F89+F90+F91</f>
        <v>17603000</v>
      </c>
      <c r="G87" s="154">
        <f t="shared" ref="G87:Q87" si="16">G88+G89+G90+G91</f>
        <v>4531000</v>
      </c>
      <c r="H87" s="154">
        <f t="shared" si="16"/>
        <v>4576000</v>
      </c>
      <c r="I87" s="154">
        <f t="shared" si="16"/>
        <v>5230000</v>
      </c>
      <c r="J87" s="154">
        <f t="shared" si="16"/>
        <v>4531000</v>
      </c>
      <c r="K87" s="154">
        <f t="shared" si="16"/>
        <v>4537000</v>
      </c>
      <c r="L87" s="154">
        <f t="shared" si="16"/>
        <v>4629000</v>
      </c>
      <c r="M87" s="154">
        <f t="shared" si="16"/>
        <v>4531000</v>
      </c>
      <c r="N87" s="154">
        <f t="shared" si="16"/>
        <v>7333000</v>
      </c>
      <c r="O87" s="154">
        <f t="shared" si="16"/>
        <v>4521000</v>
      </c>
      <c r="P87" s="154">
        <f t="shared" si="16"/>
        <v>115000</v>
      </c>
      <c r="Q87" s="154">
        <f t="shared" si="16"/>
        <v>106000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66000</v>
      </c>
      <c r="E88" s="242" t="s">
        <v>201</v>
      </c>
      <c r="F88" s="242">
        <v>6000</v>
      </c>
      <c r="G88" s="242"/>
      <c r="H88" s="242"/>
      <c r="I88" s="242"/>
      <c r="J88" s="242"/>
      <c r="K88" s="242"/>
      <c r="L88" s="242">
        <v>60000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62175000</v>
      </c>
      <c r="E91" s="242"/>
      <c r="F91" s="242">
        <f>F92+F93+F94+F95</f>
        <v>17597000</v>
      </c>
      <c r="G91" s="242">
        <f t="shared" ref="G91:Q91" si="18">G92+G93+G94+G95</f>
        <v>4531000</v>
      </c>
      <c r="H91" s="242">
        <f t="shared" si="18"/>
        <v>4576000</v>
      </c>
      <c r="I91" s="242">
        <f t="shared" si="18"/>
        <v>5230000</v>
      </c>
      <c r="J91" s="242">
        <f t="shared" si="18"/>
        <v>4531000</v>
      </c>
      <c r="K91" s="242">
        <f t="shared" si="18"/>
        <v>4537000</v>
      </c>
      <c r="L91" s="242">
        <f t="shared" si="18"/>
        <v>4568000</v>
      </c>
      <c r="M91" s="242">
        <f t="shared" si="18"/>
        <v>4531000</v>
      </c>
      <c r="N91" s="242">
        <f t="shared" si="18"/>
        <v>7333000</v>
      </c>
      <c r="O91" s="242">
        <f t="shared" si="18"/>
        <v>4521000</v>
      </c>
      <c r="P91" s="242">
        <f t="shared" si="18"/>
        <v>115000</v>
      </c>
      <c r="Q91" s="242">
        <f t="shared" si="18"/>
        <v>105000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3511000</v>
      </c>
      <c r="E92" s="252" t="s">
        <v>681</v>
      </c>
      <c r="F92" s="154">
        <f>ROUND($D92/12*4,-3)</f>
        <v>1170000</v>
      </c>
      <c r="G92" s="154"/>
      <c r="H92" s="154">
        <f>ROUND($D92/12*2,-3)</f>
        <v>585000</v>
      </c>
      <c r="I92" s="154"/>
      <c r="J92" s="154">
        <f>ROUND($D92/12*2,-3)</f>
        <v>585000</v>
      </c>
      <c r="K92" s="154"/>
      <c r="L92" s="154">
        <f>ROUND($D92/12*2,-3)</f>
        <v>585000</v>
      </c>
      <c r="M92" s="154"/>
      <c r="N92" s="154">
        <f>D92-SUM(F92:M92)</f>
        <v>586000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280000</v>
      </c>
      <c r="E93" s="243" t="s">
        <v>403</v>
      </c>
      <c r="F93" s="154">
        <f>ROUND($D93/12,-3)</f>
        <v>23000</v>
      </c>
      <c r="G93" s="154">
        <f t="shared" ref="G93:P93" si="19">ROUND($D93/12,-3)</f>
        <v>23000</v>
      </c>
      <c r="H93" s="154">
        <f t="shared" si="19"/>
        <v>23000</v>
      </c>
      <c r="I93" s="154">
        <f t="shared" si="19"/>
        <v>23000</v>
      </c>
      <c r="J93" s="154">
        <f t="shared" si="19"/>
        <v>23000</v>
      </c>
      <c r="K93" s="154">
        <f t="shared" si="19"/>
        <v>23000</v>
      </c>
      <c r="L93" s="154">
        <f t="shared" si="19"/>
        <v>23000</v>
      </c>
      <c r="M93" s="154">
        <f t="shared" si="19"/>
        <v>23000</v>
      </c>
      <c r="N93" s="154">
        <f t="shared" si="19"/>
        <v>23000</v>
      </c>
      <c r="O93" s="154">
        <f t="shared" si="19"/>
        <v>23000</v>
      </c>
      <c r="P93" s="154">
        <f t="shared" si="19"/>
        <v>23000</v>
      </c>
      <c r="Q93" s="154">
        <f>D93-SUM(F93:P93)</f>
        <v>27000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238000</v>
      </c>
      <c r="E94" s="244" t="s">
        <v>405</v>
      </c>
      <c r="F94" s="154"/>
      <c r="G94" s="154"/>
      <c r="H94" s="154">
        <f>ROUND($D94/2,-3)</f>
        <v>119000</v>
      </c>
      <c r="I94" s="154"/>
      <c r="J94" s="154"/>
      <c r="K94" s="154"/>
      <c r="L94" s="154"/>
      <c r="M94" s="154"/>
      <c r="N94" s="154"/>
      <c r="O94" s="154">
        <f>D94-H94</f>
        <v>119000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58146000</v>
      </c>
      <c r="E95" s="154"/>
      <c r="F95" s="154">
        <f>F2+F86-F88-F89-F90-F92-F93-F94</f>
        <v>16404000</v>
      </c>
      <c r="G95" s="154">
        <f t="shared" ref="G95:Q95" si="20">G2-G88-G89-G90-G92-G93-G94</f>
        <v>4508000</v>
      </c>
      <c r="H95" s="154">
        <f t="shared" si="20"/>
        <v>3849000</v>
      </c>
      <c r="I95" s="154">
        <f t="shared" si="20"/>
        <v>5207000</v>
      </c>
      <c r="J95" s="154">
        <f t="shared" si="20"/>
        <v>3923000</v>
      </c>
      <c r="K95" s="154">
        <f t="shared" si="20"/>
        <v>4514000</v>
      </c>
      <c r="L95" s="154">
        <f t="shared" si="20"/>
        <v>3960000</v>
      </c>
      <c r="M95" s="154">
        <f t="shared" si="20"/>
        <v>4508000</v>
      </c>
      <c r="N95" s="154">
        <f t="shared" si="20"/>
        <v>6724000</v>
      </c>
      <c r="O95" s="154">
        <f t="shared" si="20"/>
        <v>4379000</v>
      </c>
      <c r="P95" s="154">
        <f t="shared" si="20"/>
        <v>92000</v>
      </c>
      <c r="Q95" s="154">
        <f t="shared" si="20"/>
        <v>78000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1200000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1511000</v>
      </c>
    </row>
    <row r="102" spans="2:17" ht="33">
      <c r="B102" s="197" t="s">
        <v>414</v>
      </c>
      <c r="D102" s="52">
        <f>HLOOKUP(D1,縣庫撥款收入明細表!H:DD,16,FALSE)</f>
        <v>264000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238000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16000</v>
      </c>
    </row>
    <row r="107" spans="2:17" ht="33">
      <c r="B107" s="203" t="s">
        <v>418</v>
      </c>
      <c r="D107" s="52">
        <f>HLOOKUP(D1,縣庫撥款收入明細表!H:DD,21,FALSE)</f>
        <v>58146000</v>
      </c>
    </row>
    <row r="108" spans="2:17" ht="16.5" customHeight="1"/>
    <row r="109" spans="2:17" ht="16.5" customHeight="1">
      <c r="B109" s="4" t="s">
        <v>951</v>
      </c>
      <c r="D109" s="52">
        <f>D91-D77</f>
        <v>47990000</v>
      </c>
      <c r="F109" s="52">
        <f>F91-F77</f>
        <v>14050000</v>
      </c>
      <c r="G109" s="52">
        <f t="shared" ref="G109:Q109" si="21">G91-G77</f>
        <v>3349000</v>
      </c>
      <c r="H109" s="52">
        <f t="shared" si="21"/>
        <v>3394000</v>
      </c>
      <c r="I109" s="52">
        <f t="shared" si="21"/>
        <v>4048000</v>
      </c>
      <c r="J109" s="52">
        <f t="shared" si="21"/>
        <v>3349000</v>
      </c>
      <c r="K109" s="52">
        <f t="shared" si="21"/>
        <v>3355000</v>
      </c>
      <c r="L109" s="52">
        <f t="shared" si="21"/>
        <v>3386000</v>
      </c>
      <c r="M109" s="52">
        <f t="shared" si="21"/>
        <v>3349000</v>
      </c>
      <c r="N109" s="52">
        <f t="shared" si="21"/>
        <v>6151000</v>
      </c>
      <c r="O109" s="52">
        <f t="shared" si="21"/>
        <v>3339000</v>
      </c>
      <c r="P109" s="52">
        <f t="shared" si="21"/>
        <v>115000</v>
      </c>
      <c r="Q109" s="52">
        <f t="shared" si="21"/>
        <v>105000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7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625</v>
      </c>
      <c r="D1" s="246" t="str">
        <f>VLOOKUP(C1,學校編號!A:B,2,FALSE)</f>
        <v>625平和國小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24042000</v>
      </c>
      <c r="E2" s="154"/>
      <c r="F2" s="154">
        <f t="shared" ref="F2:Q2" si="0">F49+F71+F77+F83</f>
        <v>6940000</v>
      </c>
      <c r="G2" s="154">
        <f t="shared" si="0"/>
        <v>1705000</v>
      </c>
      <c r="H2" s="154">
        <f t="shared" si="0"/>
        <v>1730000</v>
      </c>
      <c r="I2" s="154">
        <f t="shared" si="0"/>
        <v>2023000</v>
      </c>
      <c r="J2" s="154">
        <f t="shared" si="0"/>
        <v>1709000</v>
      </c>
      <c r="K2" s="154">
        <f t="shared" si="0"/>
        <v>1709000</v>
      </c>
      <c r="L2" s="154">
        <f t="shared" si="0"/>
        <v>1727000</v>
      </c>
      <c r="M2" s="154">
        <f t="shared" si="0"/>
        <v>1709000</v>
      </c>
      <c r="N2" s="154">
        <f t="shared" si="0"/>
        <v>2947000</v>
      </c>
      <c r="O2" s="154">
        <f t="shared" si="0"/>
        <v>1706000</v>
      </c>
      <c r="P2" s="154">
        <f t="shared" si="0"/>
        <v>68000</v>
      </c>
      <c r="Q2" s="154">
        <f t="shared" si="0"/>
        <v>69000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996000</v>
      </c>
      <c r="E25" s="242"/>
      <c r="F25" s="242">
        <f>ROUND(SUM(F3:F24),-3)</f>
        <v>200000</v>
      </c>
      <c r="G25" s="242">
        <f t="shared" ref="G25:P25" si="5">ROUND(SUM(G3:G24),-3)</f>
        <v>78000</v>
      </c>
      <c r="H25" s="242">
        <f t="shared" si="5"/>
        <v>78000</v>
      </c>
      <c r="I25" s="242">
        <f t="shared" si="5"/>
        <v>78000</v>
      </c>
      <c r="J25" s="242">
        <f t="shared" si="5"/>
        <v>78000</v>
      </c>
      <c r="K25" s="242">
        <f t="shared" si="5"/>
        <v>78000</v>
      </c>
      <c r="L25" s="242">
        <f t="shared" si="5"/>
        <v>95000</v>
      </c>
      <c r="M25" s="242">
        <f t="shared" si="5"/>
        <v>78000</v>
      </c>
      <c r="N25" s="242">
        <f t="shared" si="5"/>
        <v>78000</v>
      </c>
      <c r="O25" s="242">
        <f t="shared" si="5"/>
        <v>77000</v>
      </c>
      <c r="P25" s="242">
        <f t="shared" si="5"/>
        <v>37000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40000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311000</v>
      </c>
      <c r="E38" s="242"/>
      <c r="F38" s="242">
        <f t="shared" ref="F38:P38" si="10">ROUND(SUM(F26:F37),-3)</f>
        <v>27000</v>
      </c>
      <c r="G38" s="242">
        <f t="shared" si="10"/>
        <v>23000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23000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1318000</v>
      </c>
      <c r="E49" s="154"/>
      <c r="F49" s="250">
        <f t="shared" ref="F49:Q49" si="15">F25+F38+F46+F48</f>
        <v>228000</v>
      </c>
      <c r="G49" s="250">
        <f t="shared" si="15"/>
        <v>101000</v>
      </c>
      <c r="H49" s="250">
        <f t="shared" si="15"/>
        <v>105000</v>
      </c>
      <c r="I49" s="250">
        <f t="shared" si="15"/>
        <v>110000</v>
      </c>
      <c r="J49" s="250">
        <f t="shared" si="15"/>
        <v>105000</v>
      </c>
      <c r="K49" s="250">
        <f t="shared" si="15"/>
        <v>105000</v>
      </c>
      <c r="L49" s="250">
        <f t="shared" si="15"/>
        <v>123000</v>
      </c>
      <c r="M49" s="250">
        <f t="shared" si="15"/>
        <v>105000</v>
      </c>
      <c r="N49" s="250">
        <f t="shared" si="15"/>
        <v>105000</v>
      </c>
      <c r="O49" s="250">
        <f t="shared" si="15"/>
        <v>104000</v>
      </c>
      <c r="P49" s="250">
        <f t="shared" si="15"/>
        <v>64000</v>
      </c>
      <c r="Q49" s="250">
        <f t="shared" si="15"/>
        <v>63000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12733000</v>
      </c>
      <c r="E50" s="249" t="s">
        <v>210</v>
      </c>
      <c r="F50" s="154">
        <f>ROUND($D50/12*3,-3)</f>
        <v>3183000</v>
      </c>
      <c r="G50" s="154">
        <f>ROUND($D50/12,-3)</f>
        <v>1061000</v>
      </c>
      <c r="H50" s="154">
        <f t="shared" ref="H50:N54" si="16">ROUND($D50/12,-3)</f>
        <v>1061000</v>
      </c>
      <c r="I50" s="154">
        <f t="shared" si="16"/>
        <v>1061000</v>
      </c>
      <c r="J50" s="154">
        <f t="shared" si="16"/>
        <v>1061000</v>
      </c>
      <c r="K50" s="154">
        <f t="shared" si="16"/>
        <v>1061000</v>
      </c>
      <c r="L50" s="154">
        <f t="shared" si="16"/>
        <v>1061000</v>
      </c>
      <c r="M50" s="154">
        <f t="shared" si="16"/>
        <v>1061000</v>
      </c>
      <c r="N50" s="154">
        <f t="shared" si="16"/>
        <v>1061000</v>
      </c>
      <c r="O50" s="154">
        <f>D50-SUM(F50:N50)</f>
        <v>1062000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1547000</v>
      </c>
      <c r="E62" s="154" t="s">
        <v>205</v>
      </c>
      <c r="F62" s="154"/>
      <c r="G62" s="154"/>
      <c r="H62" s="154"/>
      <c r="I62" s="154">
        <f>ROUND($D62/5,-3)</f>
        <v>309000</v>
      </c>
      <c r="J62" s="154"/>
      <c r="K62" s="154"/>
      <c r="L62" s="154"/>
      <c r="M62" s="154"/>
      <c r="N62" s="154">
        <f>D62-I62</f>
        <v>1238000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1655000</v>
      </c>
      <c r="E63" s="154" t="s">
        <v>203</v>
      </c>
      <c r="F63" s="154">
        <f>D63</f>
        <v>1655000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1146000</v>
      </c>
      <c r="E64" s="249" t="s">
        <v>210</v>
      </c>
      <c r="F64" s="154">
        <f>ROUND($D64/12*3,-3)</f>
        <v>287000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350000</v>
      </c>
      <c r="E65" s="249" t="s">
        <v>210</v>
      </c>
      <c r="F65" s="154">
        <f>ROUND($D65/12*3,-3)</f>
        <v>88000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30000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901000</v>
      </c>
      <c r="E66" s="249" t="s">
        <v>210</v>
      </c>
      <c r="F66" s="154">
        <f>ROUND($D66/12*3,-3)</f>
        <v>225000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19436000</v>
      </c>
      <c r="E71" s="242"/>
      <c r="F71" s="242">
        <f>ROUND(SUM(F50:F69),-3)</f>
        <v>5889000</v>
      </c>
      <c r="G71" s="242">
        <f t="shared" ref="G71:P71" si="20">ROUND(SUM(G50:G69),-3)</f>
        <v>1330000</v>
      </c>
      <c r="H71" s="242">
        <f t="shared" si="20"/>
        <v>1351000</v>
      </c>
      <c r="I71" s="242">
        <f t="shared" si="20"/>
        <v>1639000</v>
      </c>
      <c r="J71" s="242">
        <f t="shared" si="20"/>
        <v>1330000</v>
      </c>
      <c r="K71" s="242">
        <f t="shared" si="20"/>
        <v>1330000</v>
      </c>
      <c r="L71" s="242">
        <f t="shared" si="20"/>
        <v>1330000</v>
      </c>
      <c r="M71" s="242">
        <f t="shared" si="20"/>
        <v>1330000</v>
      </c>
      <c r="N71" s="242">
        <f t="shared" si="20"/>
        <v>2568000</v>
      </c>
      <c r="O71" s="242">
        <f t="shared" si="20"/>
        <v>1329000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2890000</v>
      </c>
      <c r="E73" s="249" t="s">
        <v>210</v>
      </c>
      <c r="F73" s="154">
        <f>ROUND($D73/12*3,-3)</f>
        <v>723000</v>
      </c>
      <c r="G73" s="154">
        <f>ROUND($D73/12,-3)</f>
        <v>241000</v>
      </c>
      <c r="H73" s="154">
        <f t="shared" ref="H73:N76" si="21">ROUND($D73/12,-3)</f>
        <v>241000</v>
      </c>
      <c r="I73" s="154">
        <f t="shared" si="21"/>
        <v>241000</v>
      </c>
      <c r="J73" s="154">
        <f t="shared" si="21"/>
        <v>241000</v>
      </c>
      <c r="K73" s="154">
        <f t="shared" si="21"/>
        <v>241000</v>
      </c>
      <c r="L73" s="154">
        <f t="shared" si="21"/>
        <v>241000</v>
      </c>
      <c r="M73" s="154">
        <f t="shared" si="21"/>
        <v>241000</v>
      </c>
      <c r="N73" s="154">
        <f t="shared" si="21"/>
        <v>241000</v>
      </c>
      <c r="O73" s="154">
        <f>D73-SUM(F73:N73)</f>
        <v>239000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398000</v>
      </c>
      <c r="E76" s="249" t="s">
        <v>210</v>
      </c>
      <c r="F76" s="154">
        <f>ROUND($D76/12*3,-3)</f>
        <v>100000</v>
      </c>
      <c r="G76" s="154">
        <f>ROUND($D76/12,-3)</f>
        <v>33000</v>
      </c>
      <c r="H76" s="154">
        <f t="shared" si="21"/>
        <v>33000</v>
      </c>
      <c r="I76" s="154">
        <f t="shared" si="21"/>
        <v>33000</v>
      </c>
      <c r="J76" s="154">
        <f t="shared" si="21"/>
        <v>33000</v>
      </c>
      <c r="K76" s="154">
        <f t="shared" si="21"/>
        <v>33000</v>
      </c>
      <c r="L76" s="154">
        <f t="shared" si="21"/>
        <v>33000</v>
      </c>
      <c r="M76" s="154">
        <f t="shared" si="21"/>
        <v>33000</v>
      </c>
      <c r="N76" s="154">
        <f t="shared" si="21"/>
        <v>33000</v>
      </c>
      <c r="O76" s="154">
        <f>D76-SUM(F76:N76)</f>
        <v>34000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3288000</v>
      </c>
      <c r="E77" s="242"/>
      <c r="F77" s="242">
        <f>ROUND(SUM(F72:F76),-3)</f>
        <v>823000</v>
      </c>
      <c r="G77" s="242">
        <f t="shared" ref="G77:N77" si="22">ROUND(SUM(G72:G76),-3)</f>
        <v>274000</v>
      </c>
      <c r="H77" s="242">
        <f t="shared" si="22"/>
        <v>274000</v>
      </c>
      <c r="I77" s="242">
        <f t="shared" si="22"/>
        <v>274000</v>
      </c>
      <c r="J77" s="242">
        <f t="shared" si="22"/>
        <v>274000</v>
      </c>
      <c r="K77" s="242">
        <f t="shared" si="22"/>
        <v>274000</v>
      </c>
      <c r="L77" s="242">
        <f t="shared" si="22"/>
        <v>274000</v>
      </c>
      <c r="M77" s="242">
        <f t="shared" si="22"/>
        <v>274000</v>
      </c>
      <c r="N77" s="242">
        <f t="shared" si="22"/>
        <v>274000</v>
      </c>
      <c r="O77" s="242">
        <f>D77-SUM(F77:N77)</f>
        <v>273000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22724000</v>
      </c>
      <c r="E78" s="242"/>
      <c r="F78" s="242">
        <f>F77+F71</f>
        <v>6712000</v>
      </c>
      <c r="G78" s="242">
        <f t="shared" ref="G78:R78" si="24">G77+G71</f>
        <v>1604000</v>
      </c>
      <c r="H78" s="242">
        <f t="shared" si="24"/>
        <v>1625000</v>
      </c>
      <c r="I78" s="242">
        <f t="shared" si="24"/>
        <v>1913000</v>
      </c>
      <c r="J78" s="242">
        <f t="shared" si="24"/>
        <v>1604000</v>
      </c>
      <c r="K78" s="242">
        <f t="shared" si="24"/>
        <v>1604000</v>
      </c>
      <c r="L78" s="242">
        <f t="shared" si="24"/>
        <v>1604000</v>
      </c>
      <c r="M78" s="242">
        <f t="shared" si="24"/>
        <v>1604000</v>
      </c>
      <c r="N78" s="242">
        <f t="shared" si="24"/>
        <v>2842000</v>
      </c>
      <c r="O78" s="242">
        <f t="shared" si="24"/>
        <v>1602000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24042000</v>
      </c>
      <c r="E87" s="154"/>
      <c r="F87" s="154">
        <f>F88+F89+F90+F91</f>
        <v>6940000</v>
      </c>
      <c r="G87" s="154">
        <f t="shared" ref="G87:Q87" si="26">G88+G89+G90+G91</f>
        <v>1705000</v>
      </c>
      <c r="H87" s="154">
        <f t="shared" si="26"/>
        <v>1730000</v>
      </c>
      <c r="I87" s="154">
        <f t="shared" si="26"/>
        <v>2023000</v>
      </c>
      <c r="J87" s="154">
        <f t="shared" si="26"/>
        <v>1709000</v>
      </c>
      <c r="K87" s="154">
        <f t="shared" si="26"/>
        <v>1709000</v>
      </c>
      <c r="L87" s="154">
        <f t="shared" si="26"/>
        <v>1727000</v>
      </c>
      <c r="M87" s="154">
        <f t="shared" si="26"/>
        <v>1709000</v>
      </c>
      <c r="N87" s="154">
        <f t="shared" si="26"/>
        <v>2947000</v>
      </c>
      <c r="O87" s="154">
        <f t="shared" si="26"/>
        <v>1706000</v>
      </c>
      <c r="P87" s="154">
        <f t="shared" si="26"/>
        <v>68000</v>
      </c>
      <c r="Q87" s="154">
        <f t="shared" si="26"/>
        <v>69000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24041000</v>
      </c>
      <c r="E91" s="242"/>
      <c r="F91" s="242">
        <f>F92+F93+F94+F95</f>
        <v>6940000</v>
      </c>
      <c r="G91" s="242">
        <f t="shared" ref="G91:Q91" si="28">G92+G93+G94+G95</f>
        <v>1705000</v>
      </c>
      <c r="H91" s="242">
        <f t="shared" si="28"/>
        <v>1730000</v>
      </c>
      <c r="I91" s="242">
        <f t="shared" si="28"/>
        <v>2023000</v>
      </c>
      <c r="J91" s="242">
        <f t="shared" si="28"/>
        <v>1709000</v>
      </c>
      <c r="K91" s="242">
        <f t="shared" si="28"/>
        <v>1709000</v>
      </c>
      <c r="L91" s="242">
        <f t="shared" si="28"/>
        <v>1727000</v>
      </c>
      <c r="M91" s="242">
        <f t="shared" si="28"/>
        <v>1709000</v>
      </c>
      <c r="N91" s="242">
        <f t="shared" si="28"/>
        <v>2947000</v>
      </c>
      <c r="O91" s="242">
        <f t="shared" si="28"/>
        <v>1706000</v>
      </c>
      <c r="P91" s="242">
        <f t="shared" si="28"/>
        <v>68000</v>
      </c>
      <c r="Q91" s="242">
        <f t="shared" si="28"/>
        <v>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22664000</v>
      </c>
      <c r="E95" s="154"/>
      <c r="F95" s="154">
        <f>F2+F86-F88-F89-F90-F92-F93-F94</f>
        <v>6501000</v>
      </c>
      <c r="G95" s="154">
        <f t="shared" ref="G95:Q95" si="30">G2-G88-G89-G90-G92-G93-G94</f>
        <v>1699000</v>
      </c>
      <c r="H95" s="154">
        <f t="shared" si="30"/>
        <v>1507000</v>
      </c>
      <c r="I95" s="154">
        <f t="shared" si="30"/>
        <v>2017000</v>
      </c>
      <c r="J95" s="154">
        <f t="shared" si="30"/>
        <v>1486000</v>
      </c>
      <c r="K95" s="154">
        <f t="shared" si="30"/>
        <v>1703000</v>
      </c>
      <c r="L95" s="154">
        <f t="shared" si="30"/>
        <v>1504000</v>
      </c>
      <c r="M95" s="154">
        <f t="shared" si="30"/>
        <v>1703000</v>
      </c>
      <c r="N95" s="154">
        <f t="shared" si="30"/>
        <v>2725000</v>
      </c>
      <c r="O95" s="154">
        <f t="shared" si="30"/>
        <v>1700000</v>
      </c>
      <c r="P95" s="154">
        <f t="shared" si="30"/>
        <v>62000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22664000</v>
      </c>
    </row>
    <row r="108" spans="2:17" ht="16.5" customHeight="1"/>
    <row r="109" spans="2:17" ht="16.5" customHeight="1">
      <c r="B109" s="4" t="s">
        <v>951</v>
      </c>
      <c r="D109" s="52">
        <f>D91-D77</f>
        <v>20753000</v>
      </c>
      <c r="F109" s="52">
        <f>F91-F77</f>
        <v>6117000</v>
      </c>
      <c r="G109" s="52">
        <f t="shared" ref="G109:Q109" si="31">G91-G77</f>
        <v>1431000</v>
      </c>
      <c r="H109" s="52">
        <f t="shared" si="31"/>
        <v>1456000</v>
      </c>
      <c r="I109" s="52">
        <f t="shared" si="31"/>
        <v>1749000</v>
      </c>
      <c r="J109" s="52">
        <f t="shared" si="31"/>
        <v>1435000</v>
      </c>
      <c r="K109" s="52">
        <f t="shared" si="31"/>
        <v>1435000</v>
      </c>
      <c r="L109" s="52">
        <f t="shared" si="31"/>
        <v>1453000</v>
      </c>
      <c r="M109" s="52">
        <f t="shared" si="31"/>
        <v>1435000</v>
      </c>
      <c r="N109" s="52">
        <f t="shared" si="31"/>
        <v>2673000</v>
      </c>
      <c r="O109" s="52">
        <f t="shared" si="31"/>
        <v>1433000</v>
      </c>
      <c r="P109" s="52">
        <f t="shared" si="31"/>
        <v>68000</v>
      </c>
      <c r="Q109" s="52">
        <f t="shared" si="31"/>
        <v>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6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1"/>
  <sheetViews>
    <sheetView topLeftCell="A16" zoomScale="85" zoomScaleNormal="85" workbookViewId="0">
      <selection activeCell="I10" sqref="I10"/>
    </sheetView>
  </sheetViews>
  <sheetFormatPr defaultRowHeight="16.5"/>
  <cols>
    <col min="6" max="6" width="15.25" customWidth="1"/>
    <col min="7" max="7" width="17.125" customWidth="1"/>
    <col min="8" max="108" width="13.75" customWidth="1"/>
  </cols>
  <sheetData>
    <row r="1" spans="1:108" ht="19.5">
      <c r="A1" s="319" t="s">
        <v>355</v>
      </c>
      <c r="B1" s="320"/>
      <c r="C1" s="321"/>
      <c r="D1" s="155"/>
      <c r="E1" s="156" t="s">
        <v>419</v>
      </c>
      <c r="F1" s="155" t="s">
        <v>420</v>
      </c>
      <c r="G1" s="157" t="s">
        <v>421</v>
      </c>
      <c r="H1" s="158" t="s">
        <v>187</v>
      </c>
      <c r="I1" s="159" t="s">
        <v>186</v>
      </c>
      <c r="J1" s="159" t="s">
        <v>422</v>
      </c>
      <c r="K1" s="160" t="s">
        <v>423</v>
      </c>
      <c r="L1" s="159" t="s">
        <v>424</v>
      </c>
      <c r="M1" s="160" t="s">
        <v>425</v>
      </c>
      <c r="N1" s="160" t="s">
        <v>426</v>
      </c>
      <c r="O1" s="159" t="s">
        <v>427</v>
      </c>
      <c r="P1" s="159" t="s">
        <v>428</v>
      </c>
      <c r="Q1" s="160" t="s">
        <v>429</v>
      </c>
      <c r="R1" s="159" t="s">
        <v>430</v>
      </c>
      <c r="S1" s="160" t="s">
        <v>431</v>
      </c>
      <c r="T1" s="160" t="s">
        <v>432</v>
      </c>
      <c r="U1" s="159" t="s">
        <v>433</v>
      </c>
      <c r="V1" s="159" t="s">
        <v>434</v>
      </c>
      <c r="W1" s="159" t="s">
        <v>435</v>
      </c>
      <c r="X1" s="160" t="s">
        <v>436</v>
      </c>
      <c r="Y1" s="159" t="s">
        <v>437</v>
      </c>
      <c r="Z1" s="159" t="s">
        <v>438</v>
      </c>
      <c r="AA1" s="160" t="s">
        <v>439</v>
      </c>
      <c r="AB1" s="159" t="s">
        <v>440</v>
      </c>
      <c r="AC1" s="159" t="s">
        <v>441</v>
      </c>
      <c r="AD1" s="160" t="s">
        <v>442</v>
      </c>
      <c r="AE1" s="159" t="s">
        <v>443</v>
      </c>
      <c r="AF1" s="160" t="s">
        <v>444</v>
      </c>
      <c r="AG1" s="160" t="s">
        <v>445</v>
      </c>
      <c r="AH1" s="159" t="s">
        <v>446</v>
      </c>
      <c r="AI1" s="160" t="s">
        <v>447</v>
      </c>
      <c r="AJ1" s="160" t="s">
        <v>448</v>
      </c>
      <c r="AK1" s="160" t="s">
        <v>449</v>
      </c>
      <c r="AL1" s="160" t="s">
        <v>450</v>
      </c>
      <c r="AM1" s="160" t="s">
        <v>451</v>
      </c>
      <c r="AN1" s="160" t="s">
        <v>452</v>
      </c>
      <c r="AO1" s="160" t="s">
        <v>453</v>
      </c>
      <c r="AP1" s="160" t="s">
        <v>454</v>
      </c>
      <c r="AQ1" s="160" t="s">
        <v>455</v>
      </c>
      <c r="AR1" s="160" t="s">
        <v>456</v>
      </c>
      <c r="AS1" s="160" t="s">
        <v>457</v>
      </c>
      <c r="AT1" s="159" t="s">
        <v>458</v>
      </c>
      <c r="AU1" s="160" t="s">
        <v>459</v>
      </c>
      <c r="AV1" s="159" t="s">
        <v>460</v>
      </c>
      <c r="AW1" s="160" t="s">
        <v>461</v>
      </c>
      <c r="AX1" s="160" t="s">
        <v>462</v>
      </c>
      <c r="AY1" s="160" t="s">
        <v>463</v>
      </c>
      <c r="AZ1" s="160" t="s">
        <v>464</v>
      </c>
      <c r="BA1" s="160" t="s">
        <v>465</v>
      </c>
      <c r="BB1" s="160" t="s">
        <v>466</v>
      </c>
      <c r="BC1" s="160" t="s">
        <v>467</v>
      </c>
      <c r="BD1" s="160" t="s">
        <v>468</v>
      </c>
      <c r="BE1" s="160" t="s">
        <v>469</v>
      </c>
      <c r="BF1" s="160" t="s">
        <v>470</v>
      </c>
      <c r="BG1" s="160" t="s">
        <v>471</v>
      </c>
      <c r="BH1" s="159" t="s">
        <v>472</v>
      </c>
      <c r="BI1" s="159" t="s">
        <v>473</v>
      </c>
      <c r="BJ1" s="160" t="s">
        <v>474</v>
      </c>
      <c r="BK1" s="160" t="s">
        <v>475</v>
      </c>
      <c r="BL1" s="159" t="s">
        <v>476</v>
      </c>
      <c r="BM1" s="159" t="s">
        <v>477</v>
      </c>
      <c r="BN1" s="160" t="s">
        <v>478</v>
      </c>
      <c r="BO1" s="159" t="s">
        <v>479</v>
      </c>
      <c r="BP1" s="160" t="s">
        <v>480</v>
      </c>
      <c r="BQ1" s="159" t="s">
        <v>481</v>
      </c>
      <c r="BR1" s="159" t="s">
        <v>482</v>
      </c>
      <c r="BS1" s="160" t="s">
        <v>76</v>
      </c>
      <c r="BT1" s="160" t="s">
        <v>483</v>
      </c>
      <c r="BU1" s="160" t="s">
        <v>484</v>
      </c>
      <c r="BV1" s="160" t="s">
        <v>485</v>
      </c>
      <c r="BW1" s="160" t="s">
        <v>486</v>
      </c>
      <c r="BX1" s="160" t="s">
        <v>487</v>
      </c>
      <c r="BY1" s="160" t="s">
        <v>488</v>
      </c>
      <c r="BZ1" s="160" t="s">
        <v>489</v>
      </c>
      <c r="CA1" s="160" t="s">
        <v>490</v>
      </c>
      <c r="CB1" s="160" t="s">
        <v>491</v>
      </c>
      <c r="CC1" s="160" t="s">
        <v>492</v>
      </c>
      <c r="CD1" s="160" t="s">
        <v>493</v>
      </c>
      <c r="CE1" s="160" t="s">
        <v>494</v>
      </c>
      <c r="CF1" s="160" t="s">
        <v>495</v>
      </c>
      <c r="CG1" s="160" t="s">
        <v>496</v>
      </c>
      <c r="CH1" s="160" t="s">
        <v>497</v>
      </c>
      <c r="CI1" s="160" t="s">
        <v>498</v>
      </c>
      <c r="CJ1" s="160" t="s">
        <v>499</v>
      </c>
      <c r="CK1" s="160" t="s">
        <v>500</v>
      </c>
      <c r="CL1" s="160" t="s">
        <v>501</v>
      </c>
      <c r="CM1" s="160" t="s">
        <v>502</v>
      </c>
      <c r="CN1" s="160" t="s">
        <v>503</v>
      </c>
      <c r="CO1" s="160" t="s">
        <v>504</v>
      </c>
      <c r="CP1" s="160" t="s">
        <v>505</v>
      </c>
      <c r="CQ1" s="160" t="s">
        <v>506</v>
      </c>
      <c r="CR1" s="160" t="s">
        <v>507</v>
      </c>
      <c r="CS1" s="160" t="s">
        <v>508</v>
      </c>
      <c r="CT1" s="160" t="s">
        <v>509</v>
      </c>
      <c r="CU1" s="160" t="s">
        <v>510</v>
      </c>
      <c r="CV1" s="160" t="s">
        <v>511</v>
      </c>
      <c r="CW1" s="160" t="s">
        <v>512</v>
      </c>
      <c r="CX1" s="160" t="s">
        <v>513</v>
      </c>
      <c r="CY1" s="160" t="s">
        <v>514</v>
      </c>
      <c r="CZ1" s="160" t="s">
        <v>515</v>
      </c>
      <c r="DA1" s="160" t="s">
        <v>516</v>
      </c>
      <c r="DB1" s="160" t="s">
        <v>517</v>
      </c>
      <c r="DC1" s="159" t="s">
        <v>518</v>
      </c>
      <c r="DD1" s="160" t="s">
        <v>519</v>
      </c>
    </row>
    <row r="2" spans="1:108" ht="19.5">
      <c r="A2" s="322" t="s">
        <v>520</v>
      </c>
      <c r="B2" s="322"/>
      <c r="C2" s="322"/>
      <c r="D2" s="161"/>
      <c r="E2" s="162"/>
      <c r="F2" s="161"/>
      <c r="G2" s="163">
        <f t="shared" ref="G2:G15" si="0">SUM(H2:DD2)</f>
        <v>3404796000</v>
      </c>
      <c r="H2" s="163">
        <v>51116000</v>
      </c>
      <c r="I2" s="163">
        <v>209940000</v>
      </c>
      <c r="J2" s="163">
        <v>88644000</v>
      </c>
      <c r="K2" s="163">
        <v>60092000</v>
      </c>
      <c r="L2" s="163">
        <v>123990000</v>
      </c>
      <c r="M2" s="163">
        <v>26814000</v>
      </c>
      <c r="N2" s="163">
        <v>31367000</v>
      </c>
      <c r="O2" s="163">
        <v>52590000</v>
      </c>
      <c r="P2" s="163">
        <v>69716000</v>
      </c>
      <c r="Q2" s="163">
        <v>26250000</v>
      </c>
      <c r="R2" s="163">
        <v>85897000</v>
      </c>
      <c r="S2" s="163">
        <v>26497000</v>
      </c>
      <c r="T2" s="163">
        <v>45370000</v>
      </c>
      <c r="U2" s="163">
        <v>70173000</v>
      </c>
      <c r="V2" s="163">
        <v>26574000</v>
      </c>
      <c r="W2" s="163">
        <v>24786000</v>
      </c>
      <c r="X2" s="163">
        <v>53640000</v>
      </c>
      <c r="Y2" s="163">
        <v>137870000</v>
      </c>
      <c r="Z2" s="163">
        <v>99437000</v>
      </c>
      <c r="AA2" s="163">
        <v>29164000</v>
      </c>
      <c r="AB2" s="163">
        <v>52279000</v>
      </c>
      <c r="AC2" s="163">
        <v>28009000</v>
      </c>
      <c r="AD2" s="163">
        <v>53924000</v>
      </c>
      <c r="AE2" s="163">
        <v>62175000</v>
      </c>
      <c r="AF2" s="163">
        <v>24041000</v>
      </c>
      <c r="AG2" s="163">
        <v>30126000</v>
      </c>
      <c r="AH2" s="163">
        <v>20982000</v>
      </c>
      <c r="AI2" s="163">
        <v>23955000</v>
      </c>
      <c r="AJ2" s="163">
        <v>26371000</v>
      </c>
      <c r="AK2" s="163">
        <v>20264000</v>
      </c>
      <c r="AL2" s="163">
        <v>21766000</v>
      </c>
      <c r="AM2" s="163">
        <v>19188000</v>
      </c>
      <c r="AN2" s="163">
        <v>46336000</v>
      </c>
      <c r="AO2" s="163">
        <v>24716000</v>
      </c>
      <c r="AP2" s="163">
        <v>19177000</v>
      </c>
      <c r="AQ2" s="163">
        <v>25289000</v>
      </c>
      <c r="AR2" s="163">
        <v>19918000</v>
      </c>
      <c r="AS2" s="163">
        <v>26285000</v>
      </c>
      <c r="AT2" s="163">
        <v>34224000</v>
      </c>
      <c r="AU2" s="163">
        <v>26563000</v>
      </c>
      <c r="AV2" s="163">
        <v>25732000</v>
      </c>
      <c r="AW2" s="163">
        <v>48612000</v>
      </c>
      <c r="AX2" s="163">
        <v>20202000</v>
      </c>
      <c r="AY2" s="163">
        <v>14051000</v>
      </c>
      <c r="AZ2" s="163">
        <v>14271000</v>
      </c>
      <c r="BA2" s="163">
        <v>20885000</v>
      </c>
      <c r="BB2" s="163">
        <v>22241000</v>
      </c>
      <c r="BC2" s="163">
        <v>18475000</v>
      </c>
      <c r="BD2" s="163">
        <v>21781000</v>
      </c>
      <c r="BE2" s="163">
        <v>14559000</v>
      </c>
      <c r="BF2" s="163">
        <v>16261000</v>
      </c>
      <c r="BG2" s="163">
        <v>18386000</v>
      </c>
      <c r="BH2" s="163">
        <v>72782000</v>
      </c>
      <c r="BI2" s="163">
        <v>22118000</v>
      </c>
      <c r="BJ2" s="163">
        <v>22004000</v>
      </c>
      <c r="BK2" s="163">
        <v>15757000</v>
      </c>
      <c r="BL2" s="163">
        <v>17482000</v>
      </c>
      <c r="BM2" s="163">
        <v>18451000</v>
      </c>
      <c r="BN2" s="163">
        <v>15014000</v>
      </c>
      <c r="BO2" s="163">
        <v>48675000</v>
      </c>
      <c r="BP2" s="163">
        <v>17536000</v>
      </c>
      <c r="BQ2" s="163">
        <v>19331000</v>
      </c>
      <c r="BR2" s="163">
        <v>20715000</v>
      </c>
      <c r="BS2" s="163">
        <v>17995000</v>
      </c>
      <c r="BT2" s="163">
        <v>25649000</v>
      </c>
      <c r="BU2" s="163">
        <v>16824000</v>
      </c>
      <c r="BV2" s="163">
        <v>16709000</v>
      </c>
      <c r="BW2" s="163">
        <v>19258000</v>
      </c>
      <c r="BX2" s="163">
        <v>18319000</v>
      </c>
      <c r="BY2" s="163">
        <v>19542000</v>
      </c>
      <c r="BZ2" s="163">
        <v>17165000</v>
      </c>
      <c r="CA2" s="163">
        <v>17637000</v>
      </c>
      <c r="CB2" s="163">
        <v>29388000</v>
      </c>
      <c r="CC2" s="163">
        <v>26443000</v>
      </c>
      <c r="CD2" s="163">
        <v>25230000</v>
      </c>
      <c r="CE2" s="163">
        <v>21233000</v>
      </c>
      <c r="CF2" s="163">
        <v>25660000</v>
      </c>
      <c r="CG2" s="163">
        <v>29405000</v>
      </c>
      <c r="CH2" s="163">
        <v>24900000</v>
      </c>
      <c r="CI2" s="163">
        <v>28931000</v>
      </c>
      <c r="CJ2" s="163">
        <v>25656000</v>
      </c>
      <c r="CK2" s="163">
        <v>24373000</v>
      </c>
      <c r="CL2" s="163">
        <v>26076000</v>
      </c>
      <c r="CM2" s="163">
        <v>27684000</v>
      </c>
      <c r="CN2" s="163">
        <v>25026000</v>
      </c>
      <c r="CO2" s="163">
        <v>26645000</v>
      </c>
      <c r="CP2" s="163">
        <v>20686000</v>
      </c>
      <c r="CQ2" s="163">
        <v>26086000</v>
      </c>
      <c r="CR2" s="163">
        <v>27714000</v>
      </c>
      <c r="CS2" s="163">
        <v>26534000</v>
      </c>
      <c r="CT2" s="163">
        <v>19233000</v>
      </c>
      <c r="CU2" s="163">
        <v>26119000</v>
      </c>
      <c r="CV2" s="163">
        <v>22496000</v>
      </c>
      <c r="CW2" s="163">
        <v>24704000</v>
      </c>
      <c r="CX2" s="163">
        <v>24211000</v>
      </c>
      <c r="CY2" s="163">
        <v>19937000</v>
      </c>
      <c r="CZ2" s="163">
        <v>16084000</v>
      </c>
      <c r="DA2" s="163">
        <v>19952000</v>
      </c>
      <c r="DB2" s="163">
        <v>16153000</v>
      </c>
      <c r="DC2" s="163">
        <v>69358000</v>
      </c>
      <c r="DD2" s="163">
        <v>18945000</v>
      </c>
    </row>
    <row r="3" spans="1:108" ht="42" customHeight="1">
      <c r="A3" s="323" t="s">
        <v>556</v>
      </c>
      <c r="B3" s="323"/>
      <c r="C3" s="323"/>
      <c r="D3" s="164" t="s">
        <v>521</v>
      </c>
      <c r="E3" s="165" t="s">
        <v>522</v>
      </c>
      <c r="F3" s="166" t="s">
        <v>523</v>
      </c>
      <c r="G3" s="167">
        <f t="shared" si="0"/>
        <v>840000</v>
      </c>
      <c r="H3" s="168"/>
      <c r="I3" s="168">
        <v>840000</v>
      </c>
      <c r="J3" s="168"/>
      <c r="K3" s="168"/>
      <c r="L3" s="168"/>
      <c r="M3" s="169"/>
      <c r="N3" s="167"/>
      <c r="O3" s="167"/>
      <c r="P3" s="168"/>
      <c r="Q3" s="167"/>
      <c r="R3" s="168"/>
      <c r="S3" s="167"/>
      <c r="T3" s="167"/>
      <c r="U3" s="168"/>
      <c r="V3" s="167"/>
      <c r="W3" s="167"/>
      <c r="X3" s="167"/>
      <c r="Y3" s="168"/>
      <c r="Z3" s="168"/>
      <c r="AA3" s="167"/>
      <c r="AB3" s="167"/>
      <c r="AC3" s="167"/>
      <c r="AD3" s="167"/>
      <c r="AE3" s="168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8"/>
      <c r="DD3" s="167"/>
    </row>
    <row r="4" spans="1:108" ht="43.5" customHeight="1">
      <c r="A4" s="323" t="s">
        <v>557</v>
      </c>
      <c r="B4" s="323"/>
      <c r="C4" s="323"/>
      <c r="D4" s="164" t="s">
        <v>524</v>
      </c>
      <c r="E4" s="165" t="s">
        <v>525</v>
      </c>
      <c r="F4" s="166" t="s">
        <v>526</v>
      </c>
      <c r="G4" s="167">
        <f t="shared" si="0"/>
        <v>8000000</v>
      </c>
      <c r="H4" s="168"/>
      <c r="I4" s="168">
        <v>800000</v>
      </c>
      <c r="J4" s="168">
        <v>800000</v>
      </c>
      <c r="K4" s="168"/>
      <c r="L4" s="168">
        <v>800000</v>
      </c>
      <c r="M4" s="169"/>
      <c r="N4" s="167"/>
      <c r="O4" s="167"/>
      <c r="P4" s="168">
        <v>800000</v>
      </c>
      <c r="Q4" s="167"/>
      <c r="R4" s="168">
        <v>800000</v>
      </c>
      <c r="S4" s="167"/>
      <c r="T4" s="167"/>
      <c r="U4" s="168">
        <v>800000</v>
      </c>
      <c r="V4" s="167"/>
      <c r="W4" s="167"/>
      <c r="X4" s="167"/>
      <c r="Y4" s="168">
        <v>800000</v>
      </c>
      <c r="Z4" s="168">
        <v>800000</v>
      </c>
      <c r="AA4" s="167"/>
      <c r="AB4" s="167"/>
      <c r="AC4" s="167"/>
      <c r="AD4" s="167"/>
      <c r="AE4" s="168">
        <v>800000</v>
      </c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8">
        <v>800000</v>
      </c>
      <c r="DD4" s="167"/>
    </row>
    <row r="5" spans="1:108" ht="31.5">
      <c r="A5" s="312" t="s">
        <v>558</v>
      </c>
      <c r="B5" s="313"/>
      <c r="C5" s="313"/>
      <c r="D5" s="164" t="s">
        <v>527</v>
      </c>
      <c r="E5" s="165" t="s">
        <v>528</v>
      </c>
      <c r="F5" s="170" t="s">
        <v>529</v>
      </c>
      <c r="G5" s="167">
        <f t="shared" si="0"/>
        <v>68100000</v>
      </c>
      <c r="H5" s="171">
        <v>3700000</v>
      </c>
      <c r="I5" s="171">
        <v>1200000</v>
      </c>
      <c r="J5" s="172">
        <v>6200000</v>
      </c>
      <c r="K5" s="171">
        <v>3100000</v>
      </c>
      <c r="L5" s="172">
        <v>0</v>
      </c>
      <c r="M5" s="171">
        <v>0</v>
      </c>
      <c r="N5" s="171">
        <v>0</v>
      </c>
      <c r="O5" s="171">
        <v>600000</v>
      </c>
      <c r="P5" s="171">
        <v>0</v>
      </c>
      <c r="Q5" s="171">
        <v>0</v>
      </c>
      <c r="R5" s="171">
        <v>0</v>
      </c>
      <c r="S5" s="171">
        <v>1300000</v>
      </c>
      <c r="T5" s="171">
        <v>1300000</v>
      </c>
      <c r="U5" s="171">
        <v>2500000</v>
      </c>
      <c r="V5" s="171">
        <v>1300000</v>
      </c>
      <c r="W5" s="171">
        <v>0</v>
      </c>
      <c r="X5" s="171">
        <v>2500000</v>
      </c>
      <c r="Y5" s="171">
        <v>600000</v>
      </c>
      <c r="Z5" s="171">
        <v>600000</v>
      </c>
      <c r="AA5" s="171">
        <v>3700000</v>
      </c>
      <c r="AB5" s="171">
        <v>0</v>
      </c>
      <c r="AC5" s="171">
        <v>0</v>
      </c>
      <c r="AD5" s="171">
        <v>1800000</v>
      </c>
      <c r="AE5" s="171">
        <v>1200000</v>
      </c>
      <c r="AF5" s="171">
        <v>0</v>
      </c>
      <c r="AG5" s="171">
        <v>0</v>
      </c>
      <c r="AH5" s="171">
        <v>0</v>
      </c>
      <c r="AI5" s="171">
        <v>1300000</v>
      </c>
      <c r="AJ5" s="171">
        <v>600000</v>
      </c>
      <c r="AK5" s="171">
        <v>0</v>
      </c>
      <c r="AL5" s="171">
        <v>700000</v>
      </c>
      <c r="AM5" s="171">
        <v>0</v>
      </c>
      <c r="AN5" s="171">
        <v>0</v>
      </c>
      <c r="AO5" s="171">
        <v>1300000</v>
      </c>
      <c r="AP5" s="171">
        <v>1300000</v>
      </c>
      <c r="AQ5" s="171">
        <v>700000</v>
      </c>
      <c r="AR5" s="171">
        <v>0</v>
      </c>
      <c r="AS5" s="171">
        <v>0</v>
      </c>
      <c r="AT5" s="171">
        <v>0</v>
      </c>
      <c r="AU5" s="171">
        <v>1300000</v>
      </c>
      <c r="AV5" s="171">
        <v>1300000</v>
      </c>
      <c r="AW5" s="171">
        <v>0</v>
      </c>
      <c r="AX5" s="171">
        <v>1300000</v>
      </c>
      <c r="AY5" s="171">
        <v>0</v>
      </c>
      <c r="AZ5" s="171">
        <v>0</v>
      </c>
      <c r="BA5" s="171">
        <v>0</v>
      </c>
      <c r="BB5" s="171">
        <v>0</v>
      </c>
      <c r="BC5" s="171">
        <v>1300000</v>
      </c>
      <c r="BD5" s="171">
        <v>0</v>
      </c>
      <c r="BE5" s="171">
        <v>0</v>
      </c>
      <c r="BF5" s="171">
        <v>700000</v>
      </c>
      <c r="BG5" s="171">
        <v>700000</v>
      </c>
      <c r="BH5" s="171">
        <v>600000</v>
      </c>
      <c r="BI5" s="171">
        <v>1300000</v>
      </c>
      <c r="BJ5" s="171">
        <v>0</v>
      </c>
      <c r="BK5" s="171">
        <v>0</v>
      </c>
      <c r="BL5" s="171">
        <v>1300000</v>
      </c>
      <c r="BM5" s="171">
        <v>0</v>
      </c>
      <c r="BN5" s="171">
        <v>0</v>
      </c>
      <c r="BO5" s="171">
        <v>2300000</v>
      </c>
      <c r="BP5" s="171">
        <v>700000</v>
      </c>
      <c r="BQ5" s="171">
        <v>1300000</v>
      </c>
      <c r="BR5" s="171">
        <v>0</v>
      </c>
      <c r="BS5" s="171">
        <v>1300000</v>
      </c>
      <c r="BT5" s="171">
        <v>0</v>
      </c>
      <c r="BU5" s="171">
        <v>0</v>
      </c>
      <c r="BV5" s="171">
        <v>700000</v>
      </c>
      <c r="BW5" s="171">
        <v>700000</v>
      </c>
      <c r="BX5" s="171">
        <v>0</v>
      </c>
      <c r="BY5" s="171">
        <v>1300000</v>
      </c>
      <c r="BZ5" s="171">
        <v>700000</v>
      </c>
      <c r="CA5" s="171">
        <v>0</v>
      </c>
      <c r="CB5" s="171">
        <v>600000</v>
      </c>
      <c r="CC5" s="171">
        <v>1300000</v>
      </c>
      <c r="CD5" s="171">
        <v>0</v>
      </c>
      <c r="CE5" s="171">
        <v>0</v>
      </c>
      <c r="CF5" s="171">
        <v>1300000</v>
      </c>
      <c r="CG5" s="171">
        <v>1300000</v>
      </c>
      <c r="CH5" s="171">
        <v>1300000</v>
      </c>
      <c r="CI5" s="171">
        <v>0</v>
      </c>
      <c r="CJ5" s="171">
        <v>0</v>
      </c>
      <c r="CK5" s="171">
        <v>700000</v>
      </c>
      <c r="CL5" s="171">
        <v>0</v>
      </c>
      <c r="CM5" s="171">
        <v>0</v>
      </c>
      <c r="CN5" s="171">
        <v>1300000</v>
      </c>
      <c r="CO5" s="171">
        <v>1300000</v>
      </c>
      <c r="CP5" s="171">
        <v>0</v>
      </c>
      <c r="CQ5" s="171">
        <v>0</v>
      </c>
      <c r="CR5" s="171">
        <v>0</v>
      </c>
      <c r="CS5" s="171">
        <v>0</v>
      </c>
      <c r="CT5" s="171">
        <v>0</v>
      </c>
      <c r="CU5" s="171">
        <v>700000</v>
      </c>
      <c r="CV5" s="171">
        <v>700000</v>
      </c>
      <c r="CW5" s="171">
        <v>0</v>
      </c>
      <c r="CX5" s="171">
        <v>1300000</v>
      </c>
      <c r="CY5" s="171">
        <v>0</v>
      </c>
      <c r="CZ5" s="171">
        <v>0</v>
      </c>
      <c r="DA5" s="171">
        <v>0</v>
      </c>
      <c r="DB5" s="171">
        <v>0</v>
      </c>
      <c r="DC5" s="171">
        <v>0</v>
      </c>
      <c r="DD5" s="171">
        <v>0</v>
      </c>
    </row>
    <row r="6" spans="1:108" ht="39">
      <c r="A6" s="312" t="s">
        <v>559</v>
      </c>
      <c r="B6" s="313"/>
      <c r="C6" s="313"/>
      <c r="D6" s="164" t="s">
        <v>530</v>
      </c>
      <c r="E6" s="165" t="s">
        <v>531</v>
      </c>
      <c r="F6" s="173" t="s">
        <v>532</v>
      </c>
      <c r="G6" s="167">
        <f t="shared" si="0"/>
        <v>1178000</v>
      </c>
      <c r="H6" s="171"/>
      <c r="I6" s="171"/>
      <c r="J6" s="172"/>
      <c r="K6" s="171"/>
      <c r="L6" s="172">
        <v>1178000</v>
      </c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</row>
    <row r="7" spans="1:108" ht="19.5">
      <c r="A7" s="314" t="s">
        <v>560</v>
      </c>
      <c r="B7" s="315"/>
      <c r="C7" s="315"/>
      <c r="D7" s="174" t="s">
        <v>533</v>
      </c>
      <c r="E7" s="175" t="s">
        <v>534</v>
      </c>
      <c r="F7" s="174"/>
      <c r="G7" s="167">
        <f t="shared" si="0"/>
        <v>42772000</v>
      </c>
      <c r="H7" s="167">
        <v>570000</v>
      </c>
      <c r="I7" s="167">
        <v>3423000</v>
      </c>
      <c r="J7" s="167">
        <v>570000</v>
      </c>
      <c r="K7" s="167">
        <v>1141000</v>
      </c>
      <c r="L7" s="167">
        <v>0</v>
      </c>
      <c r="M7" s="167">
        <v>1141000</v>
      </c>
      <c r="N7" s="167">
        <v>0</v>
      </c>
      <c r="O7" s="176">
        <v>1141000</v>
      </c>
      <c r="P7" s="167">
        <v>1711000</v>
      </c>
      <c r="Q7" s="167">
        <v>1141000</v>
      </c>
      <c r="R7" s="167">
        <v>1711000</v>
      </c>
      <c r="S7" s="167">
        <v>32000</v>
      </c>
      <c r="T7" s="167">
        <v>545000</v>
      </c>
      <c r="U7" s="167">
        <v>0</v>
      </c>
      <c r="V7" s="167">
        <v>0</v>
      </c>
      <c r="W7" s="167">
        <v>0</v>
      </c>
      <c r="X7" s="176">
        <v>0</v>
      </c>
      <c r="Y7" s="167">
        <v>570000</v>
      </c>
      <c r="Z7" s="167">
        <v>0</v>
      </c>
      <c r="AA7" s="167">
        <v>570000</v>
      </c>
      <c r="AB7" s="167">
        <v>1141000</v>
      </c>
      <c r="AC7" s="167">
        <v>570000</v>
      </c>
      <c r="AD7" s="167">
        <v>1711000</v>
      </c>
      <c r="AE7" s="167">
        <v>1141000</v>
      </c>
      <c r="AF7" s="167">
        <v>0</v>
      </c>
      <c r="AG7" s="167">
        <v>570000</v>
      </c>
      <c r="AH7" s="167">
        <v>0</v>
      </c>
      <c r="AI7" s="167">
        <v>570000</v>
      </c>
      <c r="AJ7" s="167">
        <v>570000</v>
      </c>
      <c r="AK7" s="167">
        <v>0</v>
      </c>
      <c r="AL7" s="167">
        <v>570000</v>
      </c>
      <c r="AM7" s="167">
        <v>0</v>
      </c>
      <c r="AN7" s="167">
        <v>570000</v>
      </c>
      <c r="AO7" s="167">
        <v>570000</v>
      </c>
      <c r="AP7" s="167">
        <v>570000</v>
      </c>
      <c r="AQ7" s="167">
        <v>570000</v>
      </c>
      <c r="AR7" s="167">
        <v>0</v>
      </c>
      <c r="AS7" s="167">
        <v>0</v>
      </c>
      <c r="AT7" s="167">
        <v>570000</v>
      </c>
      <c r="AU7" s="167">
        <v>570000</v>
      </c>
      <c r="AV7" s="167">
        <v>1141000</v>
      </c>
      <c r="AW7" s="167">
        <v>570000</v>
      </c>
      <c r="AX7" s="167">
        <v>570000</v>
      </c>
      <c r="AY7" s="167">
        <v>0</v>
      </c>
      <c r="AZ7" s="167">
        <v>0</v>
      </c>
      <c r="BA7" s="167">
        <v>570000</v>
      </c>
      <c r="BB7" s="167">
        <v>570000</v>
      </c>
      <c r="BC7" s="167">
        <v>570000</v>
      </c>
      <c r="BD7" s="167">
        <v>570000</v>
      </c>
      <c r="BE7" s="167">
        <v>0</v>
      </c>
      <c r="BF7" s="167">
        <v>570000</v>
      </c>
      <c r="BG7" s="167">
        <v>570000</v>
      </c>
      <c r="BH7" s="167">
        <v>570000</v>
      </c>
      <c r="BI7" s="167">
        <v>570000</v>
      </c>
      <c r="BJ7" s="167">
        <v>570000</v>
      </c>
      <c r="BK7" s="167">
        <v>0</v>
      </c>
      <c r="BL7" s="167">
        <v>570000</v>
      </c>
      <c r="BM7" s="167">
        <v>570000</v>
      </c>
      <c r="BN7" s="167">
        <v>0</v>
      </c>
      <c r="BO7" s="167">
        <v>1141000</v>
      </c>
      <c r="BP7" s="167">
        <v>1141000</v>
      </c>
      <c r="BQ7" s="167">
        <v>570000</v>
      </c>
      <c r="BR7" s="167">
        <v>570000</v>
      </c>
      <c r="BS7" s="167">
        <v>570000</v>
      </c>
      <c r="BT7" s="167">
        <v>570000</v>
      </c>
      <c r="BU7" s="167">
        <v>0</v>
      </c>
      <c r="BV7" s="167">
        <v>570000</v>
      </c>
      <c r="BW7" s="167">
        <v>570000</v>
      </c>
      <c r="BX7" s="167">
        <v>570000</v>
      </c>
      <c r="BY7" s="167">
        <v>0</v>
      </c>
      <c r="BZ7" s="167">
        <v>0</v>
      </c>
      <c r="CA7" s="167">
        <v>0</v>
      </c>
      <c r="CB7" s="167">
        <v>0</v>
      </c>
      <c r="CC7" s="167">
        <v>0</v>
      </c>
      <c r="CD7" s="167">
        <v>570000</v>
      </c>
      <c r="CE7" s="167">
        <v>0</v>
      </c>
      <c r="CF7" s="167">
        <v>0</v>
      </c>
      <c r="CG7" s="167">
        <v>0</v>
      </c>
      <c r="CH7" s="167">
        <v>0</v>
      </c>
      <c r="CI7" s="167">
        <v>0</v>
      </c>
      <c r="CJ7" s="167">
        <v>0</v>
      </c>
      <c r="CK7" s="167">
        <v>0</v>
      </c>
      <c r="CL7" s="167">
        <v>0</v>
      </c>
      <c r="CM7" s="167">
        <v>0</v>
      </c>
      <c r="CN7" s="167">
        <v>0</v>
      </c>
      <c r="CO7" s="167">
        <v>0</v>
      </c>
      <c r="CP7" s="167">
        <v>0</v>
      </c>
      <c r="CQ7" s="167">
        <v>570000</v>
      </c>
      <c r="CR7" s="167">
        <v>570000</v>
      </c>
      <c r="CS7" s="167">
        <v>570000</v>
      </c>
      <c r="CT7" s="167">
        <v>0</v>
      </c>
      <c r="CU7" s="167">
        <v>0</v>
      </c>
      <c r="CV7" s="167">
        <v>0</v>
      </c>
      <c r="CW7" s="167">
        <v>570000</v>
      </c>
      <c r="CX7" s="167">
        <v>0</v>
      </c>
      <c r="CY7" s="167">
        <v>0</v>
      </c>
      <c r="CZ7" s="167">
        <v>0</v>
      </c>
      <c r="DA7" s="167">
        <v>0</v>
      </c>
      <c r="DB7" s="167">
        <v>0</v>
      </c>
      <c r="DC7" s="167">
        <v>570000</v>
      </c>
      <c r="DD7" s="167">
        <v>0</v>
      </c>
    </row>
    <row r="8" spans="1:108" ht="19.5">
      <c r="A8" s="316" t="s">
        <v>561</v>
      </c>
      <c r="B8" s="316"/>
      <c r="C8" s="316"/>
      <c r="D8" s="177" t="s">
        <v>535</v>
      </c>
      <c r="E8" s="175" t="s">
        <v>534</v>
      </c>
      <c r="F8" s="177"/>
      <c r="G8" s="167">
        <f t="shared" si="0"/>
        <v>19620000</v>
      </c>
      <c r="H8" s="178">
        <v>675000</v>
      </c>
      <c r="I8" s="178">
        <v>1013000</v>
      </c>
      <c r="J8" s="178">
        <v>558000</v>
      </c>
      <c r="K8" s="178">
        <v>338000</v>
      </c>
      <c r="L8" s="178">
        <v>0</v>
      </c>
      <c r="M8" s="178">
        <v>220000</v>
      </c>
      <c r="N8" s="178">
        <v>0</v>
      </c>
      <c r="O8" s="178">
        <v>338000</v>
      </c>
      <c r="P8" s="178">
        <v>338000</v>
      </c>
      <c r="Q8" s="178">
        <v>220000</v>
      </c>
      <c r="R8" s="178">
        <v>338000</v>
      </c>
      <c r="S8" s="178">
        <v>220000</v>
      </c>
      <c r="T8" s="178">
        <v>220000</v>
      </c>
      <c r="U8" s="178">
        <v>338000</v>
      </c>
      <c r="V8" s="178">
        <v>220000</v>
      </c>
      <c r="W8" s="178">
        <v>0</v>
      </c>
      <c r="X8" s="178">
        <v>338000</v>
      </c>
      <c r="Y8" s="178">
        <v>220000</v>
      </c>
      <c r="Z8" s="178">
        <v>338000</v>
      </c>
      <c r="AA8" s="178">
        <v>338000</v>
      </c>
      <c r="AB8" s="178">
        <v>220000</v>
      </c>
      <c r="AC8" s="178">
        <v>220000</v>
      </c>
      <c r="AD8" s="178">
        <v>338000</v>
      </c>
      <c r="AE8" s="178">
        <v>338000</v>
      </c>
      <c r="AF8" s="178">
        <v>0</v>
      </c>
      <c r="AG8" s="178">
        <v>220000</v>
      </c>
      <c r="AH8" s="178">
        <v>0</v>
      </c>
      <c r="AI8" s="178">
        <v>220000</v>
      </c>
      <c r="AJ8" s="178">
        <v>220000</v>
      </c>
      <c r="AK8" s="178">
        <v>0</v>
      </c>
      <c r="AL8" s="178">
        <v>220000</v>
      </c>
      <c r="AM8" s="178">
        <v>0</v>
      </c>
      <c r="AN8" s="178">
        <v>220000</v>
      </c>
      <c r="AO8" s="178">
        <v>220000</v>
      </c>
      <c r="AP8" s="178">
        <v>220000</v>
      </c>
      <c r="AQ8" s="178">
        <v>220000</v>
      </c>
      <c r="AR8" s="178">
        <v>0</v>
      </c>
      <c r="AS8" s="178">
        <v>0</v>
      </c>
      <c r="AT8" s="178">
        <v>220000</v>
      </c>
      <c r="AU8" s="178">
        <v>220000</v>
      </c>
      <c r="AV8" s="178">
        <v>220000</v>
      </c>
      <c r="AW8" s="178">
        <v>220000</v>
      </c>
      <c r="AX8" s="178">
        <v>220000</v>
      </c>
      <c r="AY8" s="178">
        <v>0</v>
      </c>
      <c r="AZ8" s="178">
        <v>0</v>
      </c>
      <c r="BA8" s="178">
        <v>220000</v>
      </c>
      <c r="BB8" s="178">
        <v>220000</v>
      </c>
      <c r="BC8" s="178">
        <v>220000</v>
      </c>
      <c r="BD8" s="178">
        <v>220000</v>
      </c>
      <c r="BE8" s="178">
        <v>0</v>
      </c>
      <c r="BF8" s="178">
        <v>220000</v>
      </c>
      <c r="BG8" s="178">
        <v>220000</v>
      </c>
      <c r="BH8" s="178">
        <v>338000</v>
      </c>
      <c r="BI8" s="178">
        <v>220000</v>
      </c>
      <c r="BJ8" s="178">
        <v>220000</v>
      </c>
      <c r="BK8" s="178">
        <v>0</v>
      </c>
      <c r="BL8" s="178">
        <v>220000</v>
      </c>
      <c r="BM8" s="178">
        <v>220000</v>
      </c>
      <c r="BN8" s="178">
        <v>0</v>
      </c>
      <c r="BO8" s="178">
        <v>338000</v>
      </c>
      <c r="BP8" s="178">
        <v>220000</v>
      </c>
      <c r="BQ8" s="178">
        <v>220000</v>
      </c>
      <c r="BR8" s="178">
        <v>220000</v>
      </c>
      <c r="BS8" s="178">
        <v>220000</v>
      </c>
      <c r="BT8" s="178">
        <v>220000</v>
      </c>
      <c r="BU8" s="178">
        <v>0</v>
      </c>
      <c r="BV8" s="178">
        <v>220000</v>
      </c>
      <c r="BW8" s="178">
        <v>220000</v>
      </c>
      <c r="BX8" s="178">
        <v>220000</v>
      </c>
      <c r="BY8" s="178">
        <v>220000</v>
      </c>
      <c r="BZ8" s="178">
        <v>220000</v>
      </c>
      <c r="CA8" s="178">
        <v>0</v>
      </c>
      <c r="CB8" s="178">
        <v>220000</v>
      </c>
      <c r="CC8" s="178">
        <v>220000</v>
      </c>
      <c r="CD8" s="178">
        <v>220000</v>
      </c>
      <c r="CE8" s="178">
        <v>0</v>
      </c>
      <c r="CF8" s="178">
        <v>220000</v>
      </c>
      <c r="CG8" s="178">
        <v>220000</v>
      </c>
      <c r="CH8" s="178">
        <v>220000</v>
      </c>
      <c r="CI8" s="178">
        <v>220000</v>
      </c>
      <c r="CJ8" s="178">
        <v>0</v>
      </c>
      <c r="CK8" s="178">
        <v>220000</v>
      </c>
      <c r="CL8" s="178">
        <v>0</v>
      </c>
      <c r="CM8" s="178">
        <v>0</v>
      </c>
      <c r="CN8" s="178">
        <v>220000</v>
      </c>
      <c r="CO8" s="178">
        <v>220000</v>
      </c>
      <c r="CP8" s="178">
        <v>0</v>
      </c>
      <c r="CQ8" s="178">
        <v>220000</v>
      </c>
      <c r="CR8" s="178">
        <v>220000</v>
      </c>
      <c r="CS8" s="178">
        <v>220000</v>
      </c>
      <c r="CT8" s="178">
        <v>0</v>
      </c>
      <c r="CU8" s="178">
        <v>220000</v>
      </c>
      <c r="CV8" s="178">
        <v>220000</v>
      </c>
      <c r="CW8" s="178">
        <v>220000</v>
      </c>
      <c r="CX8" s="178">
        <v>220000</v>
      </c>
      <c r="CY8" s="178">
        <v>0</v>
      </c>
      <c r="CZ8" s="178">
        <v>0</v>
      </c>
      <c r="DA8" s="178">
        <v>0</v>
      </c>
      <c r="DB8" s="178">
        <v>0</v>
      </c>
      <c r="DC8" s="178">
        <v>558000</v>
      </c>
      <c r="DD8" s="178">
        <v>0</v>
      </c>
    </row>
    <row r="9" spans="1:108" ht="32.25" customHeight="1">
      <c r="A9" s="317" t="s">
        <v>536</v>
      </c>
      <c r="B9" s="317"/>
      <c r="C9" s="317"/>
      <c r="D9" s="179" t="s">
        <v>537</v>
      </c>
      <c r="E9" s="175" t="s">
        <v>534</v>
      </c>
      <c r="F9" s="179"/>
      <c r="G9" s="167">
        <f t="shared" si="0"/>
        <v>1863000</v>
      </c>
      <c r="H9" s="180">
        <v>54000</v>
      </c>
      <c r="I9" s="180">
        <v>86000</v>
      </c>
      <c r="J9" s="180">
        <v>76000</v>
      </c>
      <c r="K9" s="180">
        <v>54000</v>
      </c>
      <c r="L9" s="180">
        <v>0</v>
      </c>
      <c r="M9" s="180">
        <v>22000</v>
      </c>
      <c r="N9" s="180">
        <v>0</v>
      </c>
      <c r="O9" s="180">
        <v>22000</v>
      </c>
      <c r="P9" s="180">
        <v>32000</v>
      </c>
      <c r="Q9" s="180">
        <v>22000</v>
      </c>
      <c r="R9" s="180">
        <v>32000</v>
      </c>
      <c r="S9" s="180">
        <v>22000</v>
      </c>
      <c r="T9" s="180">
        <v>32000</v>
      </c>
      <c r="U9" s="180">
        <v>43000</v>
      </c>
      <c r="V9" s="180">
        <v>22000</v>
      </c>
      <c r="W9" s="180">
        <v>0</v>
      </c>
      <c r="X9" s="180">
        <v>43000</v>
      </c>
      <c r="Y9" s="180">
        <v>32000</v>
      </c>
      <c r="Z9" s="180">
        <v>43000</v>
      </c>
      <c r="AA9" s="180">
        <v>43000</v>
      </c>
      <c r="AB9" s="180">
        <v>22000</v>
      </c>
      <c r="AC9" s="180">
        <v>11000</v>
      </c>
      <c r="AD9" s="180">
        <v>54000</v>
      </c>
      <c r="AE9" s="180">
        <v>32000</v>
      </c>
      <c r="AF9" s="180">
        <v>0</v>
      </c>
      <c r="AG9" s="180">
        <v>11000</v>
      </c>
      <c r="AH9" s="180">
        <v>0</v>
      </c>
      <c r="AI9" s="180">
        <v>22000</v>
      </c>
      <c r="AJ9" s="180">
        <v>22000</v>
      </c>
      <c r="AK9" s="180">
        <v>0</v>
      </c>
      <c r="AL9" s="180">
        <v>11000</v>
      </c>
      <c r="AM9" s="180">
        <v>0</v>
      </c>
      <c r="AN9" s="180">
        <v>11000</v>
      </c>
      <c r="AO9" s="180">
        <v>22000</v>
      </c>
      <c r="AP9" s="180">
        <v>22000</v>
      </c>
      <c r="AQ9" s="180">
        <v>11000</v>
      </c>
      <c r="AR9" s="180">
        <v>0</v>
      </c>
      <c r="AS9" s="180">
        <v>0</v>
      </c>
      <c r="AT9" s="180">
        <v>22000</v>
      </c>
      <c r="AU9" s="180">
        <v>22000</v>
      </c>
      <c r="AV9" s="180">
        <v>32000</v>
      </c>
      <c r="AW9" s="180">
        <v>22000</v>
      </c>
      <c r="AX9" s="180">
        <v>22000</v>
      </c>
      <c r="AY9" s="180">
        <v>0</v>
      </c>
      <c r="AZ9" s="180">
        <v>0</v>
      </c>
      <c r="BA9" s="180">
        <v>11000</v>
      </c>
      <c r="BB9" s="180">
        <v>22000</v>
      </c>
      <c r="BC9" s="180">
        <v>22000</v>
      </c>
      <c r="BD9" s="180">
        <v>22000</v>
      </c>
      <c r="BE9" s="180">
        <v>0</v>
      </c>
      <c r="BF9" s="180">
        <v>11000</v>
      </c>
      <c r="BG9" s="180">
        <v>11000</v>
      </c>
      <c r="BH9" s="180">
        <v>22000</v>
      </c>
      <c r="BI9" s="180">
        <v>22000</v>
      </c>
      <c r="BJ9" s="180">
        <v>11000</v>
      </c>
      <c r="BK9" s="180">
        <v>0</v>
      </c>
      <c r="BL9" s="180">
        <v>22000</v>
      </c>
      <c r="BM9" s="180">
        <v>22000</v>
      </c>
      <c r="BN9" s="180">
        <v>0</v>
      </c>
      <c r="BO9" s="180">
        <v>54000</v>
      </c>
      <c r="BP9" s="180">
        <v>22000</v>
      </c>
      <c r="BQ9" s="180">
        <v>22000</v>
      </c>
      <c r="BR9" s="180">
        <v>22000</v>
      </c>
      <c r="BS9" s="180">
        <v>22000</v>
      </c>
      <c r="BT9" s="180">
        <v>22000</v>
      </c>
      <c r="BU9" s="180">
        <v>0</v>
      </c>
      <c r="BV9" s="180">
        <v>11000</v>
      </c>
      <c r="BW9" s="180">
        <v>11000</v>
      </c>
      <c r="BX9" s="180">
        <v>22000</v>
      </c>
      <c r="BY9" s="180">
        <v>22000</v>
      </c>
      <c r="BZ9" s="180">
        <v>11000</v>
      </c>
      <c r="CA9" s="180">
        <v>0</v>
      </c>
      <c r="CB9" s="180">
        <v>22000</v>
      </c>
      <c r="CC9" s="180">
        <v>22000</v>
      </c>
      <c r="CD9" s="180">
        <v>22000</v>
      </c>
      <c r="CE9" s="180">
        <v>0</v>
      </c>
      <c r="CF9" s="180">
        <v>22000</v>
      </c>
      <c r="CG9" s="180">
        <v>22000</v>
      </c>
      <c r="CH9" s="180">
        <v>22000</v>
      </c>
      <c r="CI9" s="180">
        <v>11000</v>
      </c>
      <c r="CJ9" s="180">
        <v>0</v>
      </c>
      <c r="CK9" s="180">
        <v>11000</v>
      </c>
      <c r="CL9" s="180">
        <v>0</v>
      </c>
      <c r="CM9" s="180">
        <v>0</v>
      </c>
      <c r="CN9" s="180">
        <v>22000</v>
      </c>
      <c r="CO9" s="180">
        <v>22000</v>
      </c>
      <c r="CP9" s="180">
        <v>0</v>
      </c>
      <c r="CQ9" s="180">
        <v>22000</v>
      </c>
      <c r="CR9" s="180">
        <v>22000</v>
      </c>
      <c r="CS9" s="180">
        <v>22000</v>
      </c>
      <c r="CT9" s="180">
        <v>0</v>
      </c>
      <c r="CU9" s="180">
        <v>11000</v>
      </c>
      <c r="CV9" s="180">
        <v>11000</v>
      </c>
      <c r="CW9" s="180">
        <v>22000</v>
      </c>
      <c r="CX9" s="180">
        <v>22000</v>
      </c>
      <c r="CY9" s="180">
        <v>0</v>
      </c>
      <c r="CZ9" s="180">
        <v>0</v>
      </c>
      <c r="DA9" s="180">
        <v>0</v>
      </c>
      <c r="DB9" s="180">
        <v>0</v>
      </c>
      <c r="DC9" s="180">
        <v>43000</v>
      </c>
      <c r="DD9" s="180">
        <v>0</v>
      </c>
    </row>
    <row r="10" spans="1:108" ht="32.25" customHeight="1">
      <c r="A10" s="318" t="s">
        <v>948</v>
      </c>
      <c r="B10" s="317"/>
      <c r="C10" s="317"/>
      <c r="D10" s="256" t="s">
        <v>949</v>
      </c>
      <c r="E10" s="175" t="s">
        <v>534</v>
      </c>
      <c r="F10" s="179"/>
      <c r="G10" s="167">
        <f t="shared" ref="G10" si="1">SUM(H10:DD10)</f>
        <v>567000</v>
      </c>
      <c r="H10" s="180"/>
      <c r="I10" s="180">
        <v>567000</v>
      </c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</row>
    <row r="11" spans="1:108" ht="19.5">
      <c r="A11" s="324" t="s">
        <v>562</v>
      </c>
      <c r="B11" s="324"/>
      <c r="C11" s="324"/>
      <c r="D11" s="181" t="s">
        <v>538</v>
      </c>
      <c r="E11" s="182" t="s">
        <v>539</v>
      </c>
      <c r="F11" s="181"/>
      <c r="G11" s="167">
        <f t="shared" si="0"/>
        <v>11004000</v>
      </c>
      <c r="H11" s="178">
        <v>132000</v>
      </c>
      <c r="I11" s="178">
        <v>696000</v>
      </c>
      <c r="J11" s="178">
        <v>252000</v>
      </c>
      <c r="K11" s="178">
        <v>168000</v>
      </c>
      <c r="L11" s="178">
        <v>468000</v>
      </c>
      <c r="M11" s="178">
        <v>72000</v>
      </c>
      <c r="N11" s="178">
        <v>72000</v>
      </c>
      <c r="O11" s="178">
        <v>168000</v>
      </c>
      <c r="P11" s="178">
        <v>228000</v>
      </c>
      <c r="Q11" s="178">
        <v>72000</v>
      </c>
      <c r="R11" s="178">
        <v>300000</v>
      </c>
      <c r="S11" s="178">
        <v>72000</v>
      </c>
      <c r="T11" s="178">
        <v>156000</v>
      </c>
      <c r="U11" s="178">
        <v>228000</v>
      </c>
      <c r="V11" s="178">
        <v>84000</v>
      </c>
      <c r="W11" s="178">
        <v>72000</v>
      </c>
      <c r="X11" s="178">
        <v>156000</v>
      </c>
      <c r="Y11" s="178">
        <v>456000</v>
      </c>
      <c r="Z11" s="178">
        <v>384000</v>
      </c>
      <c r="AA11" s="178">
        <v>72000</v>
      </c>
      <c r="AB11" s="178">
        <v>144000</v>
      </c>
      <c r="AC11" s="178">
        <v>72000</v>
      </c>
      <c r="AD11" s="178">
        <v>156000</v>
      </c>
      <c r="AE11" s="178">
        <v>192000</v>
      </c>
      <c r="AF11" s="178">
        <v>72000</v>
      </c>
      <c r="AG11" s="178">
        <v>96000</v>
      </c>
      <c r="AH11" s="178">
        <v>72000</v>
      </c>
      <c r="AI11" s="178">
        <v>72000</v>
      </c>
      <c r="AJ11" s="178">
        <v>84000</v>
      </c>
      <c r="AK11" s="178">
        <v>72000</v>
      </c>
      <c r="AL11" s="178">
        <v>72000</v>
      </c>
      <c r="AM11" s="178">
        <v>60000</v>
      </c>
      <c r="AN11" s="178">
        <v>120000</v>
      </c>
      <c r="AO11" s="178">
        <v>72000</v>
      </c>
      <c r="AP11" s="178">
        <v>72000</v>
      </c>
      <c r="AQ11" s="178">
        <v>72000</v>
      </c>
      <c r="AR11" s="178">
        <v>72000</v>
      </c>
      <c r="AS11" s="178">
        <v>72000</v>
      </c>
      <c r="AT11" s="178">
        <v>84000</v>
      </c>
      <c r="AU11" s="178">
        <v>72000</v>
      </c>
      <c r="AV11" s="178">
        <v>72000</v>
      </c>
      <c r="AW11" s="178">
        <v>156000</v>
      </c>
      <c r="AX11" s="178">
        <v>72000</v>
      </c>
      <c r="AY11" s="178">
        <v>72000</v>
      </c>
      <c r="AZ11" s="178">
        <v>60000</v>
      </c>
      <c r="BA11" s="178">
        <v>72000</v>
      </c>
      <c r="BB11" s="178">
        <v>72000</v>
      </c>
      <c r="BC11" s="178">
        <v>72000</v>
      </c>
      <c r="BD11" s="178">
        <v>84000</v>
      </c>
      <c r="BE11" s="178">
        <v>60000</v>
      </c>
      <c r="BF11" s="178">
        <v>72000</v>
      </c>
      <c r="BG11" s="178">
        <v>72000</v>
      </c>
      <c r="BH11" s="178">
        <v>192000</v>
      </c>
      <c r="BI11" s="178">
        <v>72000</v>
      </c>
      <c r="BJ11" s="178">
        <v>72000</v>
      </c>
      <c r="BK11" s="178">
        <v>72000</v>
      </c>
      <c r="BL11" s="178">
        <v>72000</v>
      </c>
      <c r="BM11" s="178">
        <v>72000</v>
      </c>
      <c r="BN11" s="178">
        <v>72000</v>
      </c>
      <c r="BO11" s="178">
        <v>168000</v>
      </c>
      <c r="BP11" s="178">
        <v>72000</v>
      </c>
      <c r="BQ11" s="178">
        <v>72000</v>
      </c>
      <c r="BR11" s="178">
        <v>72000</v>
      </c>
      <c r="BS11" s="178">
        <v>72000</v>
      </c>
      <c r="BT11" s="178">
        <v>84000</v>
      </c>
      <c r="BU11" s="178">
        <v>72000</v>
      </c>
      <c r="BV11" s="178">
        <v>72000</v>
      </c>
      <c r="BW11" s="178">
        <v>72000</v>
      </c>
      <c r="BX11" s="178">
        <v>72000</v>
      </c>
      <c r="BY11" s="178">
        <v>72000</v>
      </c>
      <c r="BZ11" s="178">
        <v>72000</v>
      </c>
      <c r="CA11" s="178">
        <v>72000</v>
      </c>
      <c r="CB11" s="178">
        <v>84000</v>
      </c>
      <c r="CC11" s="178">
        <v>72000</v>
      </c>
      <c r="CD11" s="178">
        <v>84000</v>
      </c>
      <c r="CE11" s="178">
        <v>72000</v>
      </c>
      <c r="CF11" s="178">
        <v>72000</v>
      </c>
      <c r="CG11" s="178">
        <v>72000</v>
      </c>
      <c r="CH11" s="178">
        <v>72000</v>
      </c>
      <c r="CI11" s="178">
        <v>72000</v>
      </c>
      <c r="CJ11" s="178">
        <v>84000</v>
      </c>
      <c r="CK11" s="178">
        <v>72000</v>
      </c>
      <c r="CL11" s="178">
        <v>72000</v>
      </c>
      <c r="CM11" s="178">
        <v>108000</v>
      </c>
      <c r="CN11" s="178">
        <v>72000</v>
      </c>
      <c r="CO11" s="178">
        <v>72000</v>
      </c>
      <c r="CP11" s="178">
        <v>72000</v>
      </c>
      <c r="CQ11" s="178">
        <v>72000</v>
      </c>
      <c r="CR11" s="178">
        <v>72000</v>
      </c>
      <c r="CS11" s="178">
        <v>72000</v>
      </c>
      <c r="CT11" s="178">
        <v>72000</v>
      </c>
      <c r="CU11" s="178">
        <v>72000</v>
      </c>
      <c r="CV11" s="178">
        <v>72000</v>
      </c>
      <c r="CW11" s="178">
        <v>72000</v>
      </c>
      <c r="CX11" s="178">
        <v>72000</v>
      </c>
      <c r="CY11" s="178">
        <v>72000</v>
      </c>
      <c r="CZ11" s="178">
        <v>72000</v>
      </c>
      <c r="DA11" s="178">
        <v>72000</v>
      </c>
      <c r="DB11" s="178">
        <v>72000</v>
      </c>
      <c r="DC11" s="178">
        <v>204000</v>
      </c>
      <c r="DD11" s="178">
        <v>72000</v>
      </c>
    </row>
    <row r="12" spans="1:108" ht="19.5">
      <c r="A12" s="324" t="s">
        <v>565</v>
      </c>
      <c r="B12" s="324"/>
      <c r="C12" s="324"/>
      <c r="D12" s="181" t="s">
        <v>540</v>
      </c>
      <c r="E12" s="182" t="s">
        <v>541</v>
      </c>
      <c r="F12" s="181"/>
      <c r="G12" s="167">
        <f t="shared" si="0"/>
        <v>624000</v>
      </c>
      <c r="H12" s="178">
        <v>48000</v>
      </c>
      <c r="I12" s="178">
        <v>0</v>
      </c>
      <c r="J12" s="178">
        <v>0</v>
      </c>
      <c r="K12" s="178">
        <v>96000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178">
        <v>0</v>
      </c>
      <c r="T12" s="178">
        <v>48000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8">
        <v>48000</v>
      </c>
      <c r="AC12" s="178">
        <v>0</v>
      </c>
      <c r="AD12" s="178">
        <v>0</v>
      </c>
      <c r="AE12" s="178">
        <v>48000</v>
      </c>
      <c r="AF12" s="178">
        <v>0</v>
      </c>
      <c r="AG12" s="178">
        <v>0</v>
      </c>
      <c r="AH12" s="178">
        <v>0</v>
      </c>
      <c r="AI12" s="178">
        <v>0</v>
      </c>
      <c r="AJ12" s="178">
        <v>0</v>
      </c>
      <c r="AK12" s="178">
        <v>0</v>
      </c>
      <c r="AL12" s="178">
        <v>0</v>
      </c>
      <c r="AM12" s="178">
        <v>0</v>
      </c>
      <c r="AN12" s="178">
        <v>48000</v>
      </c>
      <c r="AO12" s="178">
        <v>0</v>
      </c>
      <c r="AP12" s="178">
        <v>0</v>
      </c>
      <c r="AQ12" s="178">
        <v>0</v>
      </c>
      <c r="AR12" s="178">
        <v>0</v>
      </c>
      <c r="AS12" s="178">
        <v>0</v>
      </c>
      <c r="AT12" s="178">
        <v>0</v>
      </c>
      <c r="AU12" s="178">
        <v>0</v>
      </c>
      <c r="AV12" s="178">
        <v>0</v>
      </c>
      <c r="AW12" s="178">
        <v>48000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178">
        <v>0</v>
      </c>
      <c r="BD12" s="178">
        <v>0</v>
      </c>
      <c r="BE12" s="178">
        <v>0</v>
      </c>
      <c r="BF12" s="178">
        <v>0</v>
      </c>
      <c r="BG12" s="178">
        <v>0</v>
      </c>
      <c r="BH12" s="178">
        <v>96000</v>
      </c>
      <c r="BI12" s="178">
        <v>0</v>
      </c>
      <c r="BJ12" s="178">
        <v>0</v>
      </c>
      <c r="BK12" s="178">
        <v>0</v>
      </c>
      <c r="BL12" s="178">
        <v>0</v>
      </c>
      <c r="BM12" s="178">
        <v>0</v>
      </c>
      <c r="BN12" s="178">
        <v>0</v>
      </c>
      <c r="BO12" s="178">
        <v>0</v>
      </c>
      <c r="BP12" s="178">
        <v>0</v>
      </c>
      <c r="BQ12" s="178">
        <v>0</v>
      </c>
      <c r="BR12" s="178">
        <v>0</v>
      </c>
      <c r="BS12" s="178">
        <v>0</v>
      </c>
      <c r="BT12" s="178">
        <v>48000</v>
      </c>
      <c r="BU12" s="178">
        <v>0</v>
      </c>
      <c r="BV12" s="178">
        <v>0</v>
      </c>
      <c r="BW12" s="178">
        <v>0</v>
      </c>
      <c r="BX12" s="178">
        <v>0</v>
      </c>
      <c r="BY12" s="178">
        <v>0</v>
      </c>
      <c r="BZ12" s="178">
        <v>0</v>
      </c>
      <c r="CA12" s="178">
        <v>0</v>
      </c>
      <c r="CB12" s="178">
        <v>0</v>
      </c>
      <c r="CC12" s="178">
        <v>0</v>
      </c>
      <c r="CD12" s="178">
        <v>0</v>
      </c>
      <c r="CE12" s="178">
        <v>0</v>
      </c>
      <c r="CF12" s="178">
        <v>0</v>
      </c>
      <c r="CG12" s="178">
        <v>0</v>
      </c>
      <c r="CH12" s="178">
        <v>0</v>
      </c>
      <c r="CI12" s="178">
        <v>0</v>
      </c>
      <c r="CJ12" s="178">
        <v>0</v>
      </c>
      <c r="CK12" s="178">
        <v>0</v>
      </c>
      <c r="CL12" s="178">
        <v>0</v>
      </c>
      <c r="CM12" s="178">
        <v>0</v>
      </c>
      <c r="CN12" s="178">
        <v>0</v>
      </c>
      <c r="CO12" s="178">
        <v>0</v>
      </c>
      <c r="CP12" s="178">
        <v>0</v>
      </c>
      <c r="CQ12" s="178">
        <v>0</v>
      </c>
      <c r="CR12" s="178">
        <v>0</v>
      </c>
      <c r="CS12" s="178">
        <v>0</v>
      </c>
      <c r="CT12" s="178">
        <v>0</v>
      </c>
      <c r="CU12" s="178">
        <v>0</v>
      </c>
      <c r="CV12" s="178">
        <v>0</v>
      </c>
      <c r="CW12" s="178">
        <v>0</v>
      </c>
      <c r="CX12" s="178">
        <v>0</v>
      </c>
      <c r="CY12" s="178">
        <v>0</v>
      </c>
      <c r="CZ12" s="178">
        <v>0</v>
      </c>
      <c r="DA12" s="178">
        <v>0</v>
      </c>
      <c r="DB12" s="178">
        <v>0</v>
      </c>
      <c r="DC12" s="178">
        <v>96000</v>
      </c>
      <c r="DD12" s="178">
        <v>0</v>
      </c>
    </row>
    <row r="13" spans="1:108" ht="19.5">
      <c r="A13" s="324" t="s">
        <v>542</v>
      </c>
      <c r="B13" s="324"/>
      <c r="C13" s="324"/>
      <c r="D13" s="181" t="s">
        <v>543</v>
      </c>
      <c r="E13" s="182" t="s">
        <v>534</v>
      </c>
      <c r="F13" s="181"/>
      <c r="G13" s="167">
        <f t="shared" si="0"/>
        <v>1500000</v>
      </c>
      <c r="H13" s="178">
        <v>48000</v>
      </c>
      <c r="I13" s="178">
        <v>84000</v>
      </c>
      <c r="J13" s="178">
        <v>24000</v>
      </c>
      <c r="K13" s="178">
        <v>24000</v>
      </c>
      <c r="L13" s="178"/>
      <c r="M13" s="178">
        <v>12000</v>
      </c>
      <c r="N13" s="178"/>
      <c r="O13" s="178">
        <v>60000</v>
      </c>
      <c r="P13" s="178">
        <v>24000</v>
      </c>
      <c r="Q13" s="178">
        <v>12000</v>
      </c>
      <c r="R13" s="178">
        <v>24000</v>
      </c>
      <c r="S13" s="178">
        <v>12000</v>
      </c>
      <c r="T13" s="178">
        <v>12000</v>
      </c>
      <c r="U13" s="178">
        <v>36000</v>
      </c>
      <c r="V13" s="178">
        <v>12000</v>
      </c>
      <c r="W13" s="178"/>
      <c r="X13" s="178">
        <v>12000</v>
      </c>
      <c r="Y13" s="178">
        <v>12000</v>
      </c>
      <c r="Z13" s="178">
        <v>36000</v>
      </c>
      <c r="AA13" s="178">
        <v>12000</v>
      </c>
      <c r="AB13" s="178">
        <v>48000</v>
      </c>
      <c r="AC13" s="178">
        <v>48000</v>
      </c>
      <c r="AD13" s="178">
        <v>24000</v>
      </c>
      <c r="AE13" s="178">
        <v>24000</v>
      </c>
      <c r="AF13" s="178"/>
      <c r="AG13" s="178">
        <v>12000</v>
      </c>
      <c r="AH13" s="178"/>
      <c r="AI13" s="178">
        <v>12000</v>
      </c>
      <c r="AJ13" s="178">
        <v>12000</v>
      </c>
      <c r="AK13" s="178"/>
      <c r="AL13" s="178">
        <v>12000</v>
      </c>
      <c r="AM13" s="178"/>
      <c r="AN13" s="178">
        <v>48000</v>
      </c>
      <c r="AO13" s="178">
        <v>12000</v>
      </c>
      <c r="AP13" s="178">
        <v>12000</v>
      </c>
      <c r="AQ13" s="178">
        <v>12000</v>
      </c>
      <c r="AR13" s="178"/>
      <c r="AS13" s="178"/>
      <c r="AT13" s="178">
        <v>24000</v>
      </c>
      <c r="AU13" s="178">
        <v>12000</v>
      </c>
      <c r="AV13" s="178">
        <v>12000</v>
      </c>
      <c r="AW13" s="178">
        <v>24000</v>
      </c>
      <c r="AX13" s="178">
        <v>12000</v>
      </c>
      <c r="AY13" s="178"/>
      <c r="AZ13" s="178"/>
      <c r="BA13" s="178">
        <v>12000</v>
      </c>
      <c r="BB13" s="178">
        <v>12000</v>
      </c>
      <c r="BC13" s="178">
        <v>12000</v>
      </c>
      <c r="BD13" s="178">
        <v>12000</v>
      </c>
      <c r="BE13" s="178"/>
      <c r="BF13" s="178">
        <v>12000</v>
      </c>
      <c r="BG13" s="178">
        <v>12000</v>
      </c>
      <c r="BH13" s="178">
        <v>96000</v>
      </c>
      <c r="BI13" s="178">
        <v>12000</v>
      </c>
      <c r="BJ13" s="178">
        <v>48000</v>
      </c>
      <c r="BK13" s="178"/>
      <c r="BL13" s="178">
        <v>12000</v>
      </c>
      <c r="BM13" s="178">
        <v>12000</v>
      </c>
      <c r="BN13" s="178"/>
      <c r="BO13" s="178">
        <v>24000</v>
      </c>
      <c r="BP13" s="178">
        <v>12000</v>
      </c>
      <c r="BQ13" s="178">
        <v>12000</v>
      </c>
      <c r="BR13" s="178">
        <v>12000</v>
      </c>
      <c r="BS13" s="178">
        <v>12000</v>
      </c>
      <c r="BT13" s="178">
        <v>12000</v>
      </c>
      <c r="BU13" s="178"/>
      <c r="BV13" s="178">
        <v>12000</v>
      </c>
      <c r="BW13" s="178">
        <v>12000</v>
      </c>
      <c r="BX13" s="178">
        <v>12000</v>
      </c>
      <c r="BY13" s="178">
        <v>12000</v>
      </c>
      <c r="BZ13" s="178">
        <v>12000</v>
      </c>
      <c r="CA13" s="178"/>
      <c r="CB13" s="178">
        <v>24000</v>
      </c>
      <c r="CC13" s="178">
        <v>12000</v>
      </c>
      <c r="CD13" s="178">
        <v>12000</v>
      </c>
      <c r="CE13" s="178"/>
      <c r="CF13" s="178">
        <v>12000</v>
      </c>
      <c r="CG13" s="178">
        <v>12000</v>
      </c>
      <c r="CH13" s="178">
        <v>12000</v>
      </c>
      <c r="CI13" s="178">
        <v>48000</v>
      </c>
      <c r="CJ13" s="178"/>
      <c r="CK13" s="178">
        <v>12000</v>
      </c>
      <c r="CL13" s="178"/>
      <c r="CM13" s="178"/>
      <c r="CN13" s="178">
        <v>12000</v>
      </c>
      <c r="CO13" s="178">
        <v>12000</v>
      </c>
      <c r="CP13" s="178"/>
      <c r="CQ13" s="178">
        <v>12000</v>
      </c>
      <c r="CR13" s="178">
        <v>12000</v>
      </c>
      <c r="CS13" s="178">
        <v>12000</v>
      </c>
      <c r="CT13" s="178"/>
      <c r="CU13" s="178">
        <v>12000</v>
      </c>
      <c r="CV13" s="178">
        <v>12000</v>
      </c>
      <c r="CW13" s="178">
        <v>12000</v>
      </c>
      <c r="CX13" s="178">
        <v>12000</v>
      </c>
      <c r="CY13" s="178"/>
      <c r="CZ13" s="178"/>
      <c r="DA13" s="178"/>
      <c r="DB13" s="178"/>
      <c r="DC13" s="178">
        <v>36000</v>
      </c>
      <c r="DD13" s="178"/>
    </row>
    <row r="14" spans="1:108" ht="37.5" customHeight="1">
      <c r="A14" s="324" t="s">
        <v>544</v>
      </c>
      <c r="B14" s="324"/>
      <c r="C14" s="324"/>
      <c r="D14" s="181" t="s">
        <v>545</v>
      </c>
      <c r="E14" s="182" t="s">
        <v>534</v>
      </c>
      <c r="F14" s="181"/>
      <c r="G14" s="167">
        <f t="shared" si="0"/>
        <v>586000</v>
      </c>
      <c r="H14" s="178"/>
      <c r="I14" s="178"/>
      <c r="J14" s="178">
        <v>48000</v>
      </c>
      <c r="K14" s="178">
        <v>23000</v>
      </c>
      <c r="L14" s="178"/>
      <c r="M14" s="178"/>
      <c r="N14" s="178"/>
      <c r="O14" s="178"/>
      <c r="P14" s="178"/>
      <c r="Q14" s="178"/>
      <c r="R14" s="178"/>
      <c r="S14" s="178"/>
      <c r="T14" s="178">
        <v>71000</v>
      </c>
      <c r="U14" s="178">
        <v>46000</v>
      </c>
      <c r="V14" s="178"/>
      <c r="W14" s="178"/>
      <c r="X14" s="178"/>
      <c r="Y14" s="178">
        <v>114000</v>
      </c>
      <c r="Z14" s="178"/>
      <c r="AA14" s="178"/>
      <c r="AB14" s="178"/>
      <c r="AC14" s="178"/>
      <c r="AD14" s="178"/>
      <c r="AE14" s="178"/>
      <c r="AF14" s="178"/>
      <c r="AG14" s="178">
        <v>23000</v>
      </c>
      <c r="AH14" s="178"/>
      <c r="AI14" s="178"/>
      <c r="AJ14" s="178"/>
      <c r="AK14" s="178"/>
      <c r="AL14" s="178"/>
      <c r="AM14" s="178"/>
      <c r="AN14" s="178">
        <v>48000</v>
      </c>
      <c r="AO14" s="178"/>
      <c r="AP14" s="178"/>
      <c r="AQ14" s="178"/>
      <c r="AR14" s="178"/>
      <c r="AS14" s="178"/>
      <c r="AT14" s="178">
        <v>23000</v>
      </c>
      <c r="AU14" s="178"/>
      <c r="AV14" s="178"/>
      <c r="AW14" s="178">
        <v>23000</v>
      </c>
      <c r="AX14" s="178"/>
      <c r="AY14" s="178"/>
      <c r="AZ14" s="178"/>
      <c r="BA14" s="178"/>
      <c r="BB14" s="178"/>
      <c r="BC14" s="178"/>
      <c r="BD14" s="178"/>
      <c r="BE14" s="178"/>
      <c r="BF14" s="178"/>
      <c r="BG14" s="178"/>
      <c r="BH14" s="178">
        <v>71000</v>
      </c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8"/>
      <c r="CD14" s="178"/>
      <c r="CE14" s="178"/>
      <c r="CF14" s="178"/>
      <c r="CG14" s="178"/>
      <c r="CH14" s="178"/>
      <c r="CI14" s="178"/>
      <c r="CJ14" s="178"/>
      <c r="CK14" s="178"/>
      <c r="CL14" s="178"/>
      <c r="CM14" s="178"/>
      <c r="CN14" s="178"/>
      <c r="CO14" s="178"/>
      <c r="CP14" s="178"/>
      <c r="CQ14" s="178"/>
      <c r="CR14" s="178"/>
      <c r="CS14" s="178"/>
      <c r="CT14" s="178"/>
      <c r="CU14" s="178"/>
      <c r="CV14" s="178"/>
      <c r="CW14" s="178"/>
      <c r="CX14" s="178"/>
      <c r="CY14" s="178"/>
      <c r="CZ14" s="178"/>
      <c r="DA14" s="178"/>
      <c r="DB14" s="178"/>
      <c r="DC14" s="178">
        <v>96000</v>
      </c>
      <c r="DD14" s="178"/>
    </row>
    <row r="15" spans="1:108" ht="75">
      <c r="A15" s="328" t="s">
        <v>946</v>
      </c>
      <c r="B15" s="329"/>
      <c r="C15" s="329"/>
      <c r="D15" s="183">
        <v>3</v>
      </c>
      <c r="E15" s="184" t="s">
        <v>531</v>
      </c>
      <c r="F15" s="185" t="s">
        <v>947</v>
      </c>
      <c r="G15" s="167">
        <f t="shared" si="0"/>
        <v>64822000</v>
      </c>
      <c r="H15" s="167">
        <v>1299000</v>
      </c>
      <c r="I15" s="167">
        <v>5089000</v>
      </c>
      <c r="J15" s="167">
        <v>1204000</v>
      </c>
      <c r="K15" s="167">
        <v>1533000</v>
      </c>
      <c r="L15" s="167">
        <v>0</v>
      </c>
      <c r="M15" s="167">
        <v>1383000</v>
      </c>
      <c r="N15" s="167">
        <v>0</v>
      </c>
      <c r="O15" s="167">
        <v>1501000</v>
      </c>
      <c r="P15" s="167">
        <v>2081000</v>
      </c>
      <c r="Q15" s="167">
        <v>1383000</v>
      </c>
      <c r="R15" s="167">
        <v>2081000</v>
      </c>
      <c r="S15" s="167">
        <v>274000</v>
      </c>
      <c r="T15" s="167">
        <v>797000</v>
      </c>
      <c r="U15" s="167">
        <v>381000</v>
      </c>
      <c r="V15" s="167">
        <v>242000</v>
      </c>
      <c r="W15" s="167">
        <v>0</v>
      </c>
      <c r="X15" s="167">
        <v>381000</v>
      </c>
      <c r="Y15" s="167">
        <v>822000</v>
      </c>
      <c r="Z15" s="167">
        <v>381000</v>
      </c>
      <c r="AA15" s="167">
        <v>951000</v>
      </c>
      <c r="AB15" s="167">
        <v>1383000</v>
      </c>
      <c r="AC15" s="167">
        <v>801000</v>
      </c>
      <c r="AD15" s="167">
        <v>2103000</v>
      </c>
      <c r="AE15" s="167">
        <v>1511000</v>
      </c>
      <c r="AF15" s="167">
        <v>0</v>
      </c>
      <c r="AG15" s="167">
        <v>801000</v>
      </c>
      <c r="AH15" s="167">
        <v>0</v>
      </c>
      <c r="AI15" s="167">
        <v>812000</v>
      </c>
      <c r="AJ15" s="167">
        <v>812000</v>
      </c>
      <c r="AK15" s="167">
        <v>0</v>
      </c>
      <c r="AL15" s="167">
        <v>801000</v>
      </c>
      <c r="AM15" s="167">
        <v>0</v>
      </c>
      <c r="AN15" s="167">
        <v>801000</v>
      </c>
      <c r="AO15" s="167">
        <v>812000</v>
      </c>
      <c r="AP15" s="167">
        <v>812000</v>
      </c>
      <c r="AQ15" s="167">
        <v>801000</v>
      </c>
      <c r="AR15" s="167">
        <v>0</v>
      </c>
      <c r="AS15" s="167">
        <v>0</v>
      </c>
      <c r="AT15" s="167">
        <v>812000</v>
      </c>
      <c r="AU15" s="167">
        <v>812000</v>
      </c>
      <c r="AV15" s="167">
        <v>1393000</v>
      </c>
      <c r="AW15" s="167">
        <v>812000</v>
      </c>
      <c r="AX15" s="167">
        <v>812000</v>
      </c>
      <c r="AY15" s="167">
        <v>0</v>
      </c>
      <c r="AZ15" s="167">
        <v>0</v>
      </c>
      <c r="BA15" s="167">
        <v>801000</v>
      </c>
      <c r="BB15" s="167">
        <v>812000</v>
      </c>
      <c r="BC15" s="167">
        <v>812000</v>
      </c>
      <c r="BD15" s="167">
        <v>812000</v>
      </c>
      <c r="BE15" s="167">
        <v>0</v>
      </c>
      <c r="BF15" s="167">
        <v>801000</v>
      </c>
      <c r="BG15" s="167">
        <v>801000</v>
      </c>
      <c r="BH15" s="167">
        <v>930000</v>
      </c>
      <c r="BI15" s="167">
        <v>812000</v>
      </c>
      <c r="BJ15" s="167">
        <v>801000</v>
      </c>
      <c r="BK15" s="167">
        <v>0</v>
      </c>
      <c r="BL15" s="167">
        <v>812000</v>
      </c>
      <c r="BM15" s="167">
        <v>812000</v>
      </c>
      <c r="BN15" s="167">
        <v>0</v>
      </c>
      <c r="BO15" s="167">
        <v>1533000</v>
      </c>
      <c r="BP15" s="167">
        <v>1383000</v>
      </c>
      <c r="BQ15" s="167">
        <v>812000</v>
      </c>
      <c r="BR15" s="167">
        <v>812000</v>
      </c>
      <c r="BS15" s="167">
        <v>812000</v>
      </c>
      <c r="BT15" s="167">
        <v>812000</v>
      </c>
      <c r="BU15" s="167">
        <v>0</v>
      </c>
      <c r="BV15" s="167">
        <v>801000</v>
      </c>
      <c r="BW15" s="167">
        <v>801000</v>
      </c>
      <c r="BX15" s="167">
        <v>812000</v>
      </c>
      <c r="BY15" s="167">
        <v>242000</v>
      </c>
      <c r="BZ15" s="167">
        <v>231000</v>
      </c>
      <c r="CA15" s="167">
        <v>0</v>
      </c>
      <c r="CB15" s="167">
        <v>242000</v>
      </c>
      <c r="CC15" s="167">
        <v>242000</v>
      </c>
      <c r="CD15" s="167">
        <v>812000</v>
      </c>
      <c r="CE15" s="167">
        <v>0</v>
      </c>
      <c r="CF15" s="167">
        <v>242000</v>
      </c>
      <c r="CG15" s="167">
        <v>242000</v>
      </c>
      <c r="CH15" s="167">
        <v>242000</v>
      </c>
      <c r="CI15" s="167">
        <v>231000</v>
      </c>
      <c r="CJ15" s="167">
        <v>0</v>
      </c>
      <c r="CK15" s="167">
        <v>231000</v>
      </c>
      <c r="CL15" s="167">
        <v>0</v>
      </c>
      <c r="CM15" s="167">
        <v>0</v>
      </c>
      <c r="CN15" s="167">
        <v>242000</v>
      </c>
      <c r="CO15" s="167">
        <v>242000</v>
      </c>
      <c r="CP15" s="167">
        <v>0</v>
      </c>
      <c r="CQ15" s="167">
        <v>812000</v>
      </c>
      <c r="CR15" s="167">
        <v>812000</v>
      </c>
      <c r="CS15" s="167">
        <v>812000</v>
      </c>
      <c r="CT15" s="167">
        <v>0</v>
      </c>
      <c r="CU15" s="167">
        <v>231000</v>
      </c>
      <c r="CV15" s="167">
        <v>231000</v>
      </c>
      <c r="CW15" s="167">
        <v>812000</v>
      </c>
      <c r="CX15" s="167">
        <v>242000</v>
      </c>
      <c r="CY15" s="167">
        <v>0</v>
      </c>
      <c r="CZ15" s="167">
        <v>0</v>
      </c>
      <c r="DA15" s="167">
        <v>0</v>
      </c>
      <c r="DB15" s="167">
        <v>0</v>
      </c>
      <c r="DC15" s="167">
        <v>1171000</v>
      </c>
      <c r="DD15" s="167">
        <v>0</v>
      </c>
    </row>
    <row r="16" spans="1:108" ht="41.25" customHeight="1">
      <c r="A16" s="325" t="s">
        <v>563</v>
      </c>
      <c r="B16" s="325"/>
      <c r="C16" s="325"/>
      <c r="D16" s="186">
        <v>4</v>
      </c>
      <c r="E16" s="184" t="s">
        <v>528</v>
      </c>
      <c r="F16" s="187" t="s">
        <v>546</v>
      </c>
      <c r="G16" s="167">
        <f>G11+G12+G13+G14</f>
        <v>13714000</v>
      </c>
      <c r="H16" s="167">
        <v>228000</v>
      </c>
      <c r="I16" s="167">
        <v>780000</v>
      </c>
      <c r="J16" s="167">
        <v>324000</v>
      </c>
      <c r="K16" s="167">
        <v>311000</v>
      </c>
      <c r="L16" s="167">
        <v>468000</v>
      </c>
      <c r="M16" s="167">
        <v>84000</v>
      </c>
      <c r="N16" s="167">
        <v>72000</v>
      </c>
      <c r="O16" s="167">
        <v>228000</v>
      </c>
      <c r="P16" s="167">
        <v>252000</v>
      </c>
      <c r="Q16" s="167">
        <v>84000</v>
      </c>
      <c r="R16" s="167">
        <v>324000</v>
      </c>
      <c r="S16" s="167">
        <v>84000</v>
      </c>
      <c r="T16" s="167">
        <v>287000</v>
      </c>
      <c r="U16" s="167">
        <v>310000</v>
      </c>
      <c r="V16" s="167">
        <v>96000</v>
      </c>
      <c r="W16" s="167">
        <v>72000</v>
      </c>
      <c r="X16" s="167">
        <v>168000</v>
      </c>
      <c r="Y16" s="167">
        <v>582000</v>
      </c>
      <c r="Z16" s="167">
        <v>420000</v>
      </c>
      <c r="AA16" s="167">
        <v>84000</v>
      </c>
      <c r="AB16" s="167">
        <v>240000</v>
      </c>
      <c r="AC16" s="167">
        <v>120000</v>
      </c>
      <c r="AD16" s="167">
        <v>180000</v>
      </c>
      <c r="AE16" s="167">
        <v>264000</v>
      </c>
      <c r="AF16" s="167">
        <v>72000</v>
      </c>
      <c r="AG16" s="167">
        <v>131000</v>
      </c>
      <c r="AH16" s="167">
        <v>72000</v>
      </c>
      <c r="AI16" s="167">
        <v>84000</v>
      </c>
      <c r="AJ16" s="167">
        <v>96000</v>
      </c>
      <c r="AK16" s="167">
        <v>72000</v>
      </c>
      <c r="AL16" s="167">
        <v>84000</v>
      </c>
      <c r="AM16" s="167">
        <v>60000</v>
      </c>
      <c r="AN16" s="167">
        <v>264000</v>
      </c>
      <c r="AO16" s="167">
        <v>84000</v>
      </c>
      <c r="AP16" s="167">
        <v>84000</v>
      </c>
      <c r="AQ16" s="167">
        <v>84000</v>
      </c>
      <c r="AR16" s="167">
        <v>72000</v>
      </c>
      <c r="AS16" s="167">
        <v>72000</v>
      </c>
      <c r="AT16" s="167">
        <v>131000</v>
      </c>
      <c r="AU16" s="167">
        <v>84000</v>
      </c>
      <c r="AV16" s="167">
        <v>84000</v>
      </c>
      <c r="AW16" s="167">
        <v>251000</v>
      </c>
      <c r="AX16" s="167">
        <v>84000</v>
      </c>
      <c r="AY16" s="167">
        <v>72000</v>
      </c>
      <c r="AZ16" s="167">
        <v>60000</v>
      </c>
      <c r="BA16" s="167">
        <v>84000</v>
      </c>
      <c r="BB16" s="167">
        <v>84000</v>
      </c>
      <c r="BC16" s="167">
        <v>84000</v>
      </c>
      <c r="BD16" s="167">
        <v>96000</v>
      </c>
      <c r="BE16" s="167">
        <v>60000</v>
      </c>
      <c r="BF16" s="167">
        <v>84000</v>
      </c>
      <c r="BG16" s="167">
        <v>84000</v>
      </c>
      <c r="BH16" s="167">
        <v>455000</v>
      </c>
      <c r="BI16" s="167">
        <v>84000</v>
      </c>
      <c r="BJ16" s="167">
        <v>120000</v>
      </c>
      <c r="BK16" s="167">
        <v>72000</v>
      </c>
      <c r="BL16" s="167">
        <v>84000</v>
      </c>
      <c r="BM16" s="167">
        <v>84000</v>
      </c>
      <c r="BN16" s="167">
        <v>72000</v>
      </c>
      <c r="BO16" s="167">
        <v>192000</v>
      </c>
      <c r="BP16" s="167">
        <v>84000</v>
      </c>
      <c r="BQ16" s="167">
        <v>84000</v>
      </c>
      <c r="BR16" s="167">
        <v>84000</v>
      </c>
      <c r="BS16" s="167">
        <v>84000</v>
      </c>
      <c r="BT16" s="167">
        <v>144000</v>
      </c>
      <c r="BU16" s="167">
        <v>72000</v>
      </c>
      <c r="BV16" s="167">
        <v>84000</v>
      </c>
      <c r="BW16" s="167">
        <v>84000</v>
      </c>
      <c r="BX16" s="167">
        <v>84000</v>
      </c>
      <c r="BY16" s="167">
        <v>84000</v>
      </c>
      <c r="BZ16" s="167">
        <v>84000</v>
      </c>
      <c r="CA16" s="167">
        <v>72000</v>
      </c>
      <c r="CB16" s="167">
        <v>108000</v>
      </c>
      <c r="CC16" s="167">
        <v>84000</v>
      </c>
      <c r="CD16" s="167">
        <v>96000</v>
      </c>
      <c r="CE16" s="167">
        <v>72000</v>
      </c>
      <c r="CF16" s="167">
        <v>84000</v>
      </c>
      <c r="CG16" s="167">
        <v>84000</v>
      </c>
      <c r="CH16" s="167">
        <v>84000</v>
      </c>
      <c r="CI16" s="167">
        <v>120000</v>
      </c>
      <c r="CJ16" s="167">
        <v>84000</v>
      </c>
      <c r="CK16" s="167">
        <v>84000</v>
      </c>
      <c r="CL16" s="167">
        <v>72000</v>
      </c>
      <c r="CM16" s="167">
        <v>108000</v>
      </c>
      <c r="CN16" s="167">
        <v>84000</v>
      </c>
      <c r="CO16" s="167">
        <v>84000</v>
      </c>
      <c r="CP16" s="167">
        <v>72000</v>
      </c>
      <c r="CQ16" s="167">
        <v>84000</v>
      </c>
      <c r="CR16" s="167">
        <v>84000</v>
      </c>
      <c r="CS16" s="167">
        <v>84000</v>
      </c>
      <c r="CT16" s="167">
        <v>72000</v>
      </c>
      <c r="CU16" s="167">
        <v>84000</v>
      </c>
      <c r="CV16" s="167">
        <v>84000</v>
      </c>
      <c r="CW16" s="167">
        <v>84000</v>
      </c>
      <c r="CX16" s="167">
        <v>84000</v>
      </c>
      <c r="CY16" s="167">
        <v>72000</v>
      </c>
      <c r="CZ16" s="167">
        <v>72000</v>
      </c>
      <c r="DA16" s="167">
        <v>72000</v>
      </c>
      <c r="DB16" s="167">
        <v>72000</v>
      </c>
      <c r="DC16" s="167">
        <v>432000</v>
      </c>
      <c r="DD16" s="167">
        <v>72000</v>
      </c>
    </row>
    <row r="17" spans="1:108" ht="39" customHeight="1">
      <c r="A17" s="330" t="s">
        <v>547</v>
      </c>
      <c r="B17" s="330"/>
      <c r="C17" s="330"/>
      <c r="D17" s="188">
        <v>5</v>
      </c>
      <c r="E17" s="189" t="s">
        <v>548</v>
      </c>
      <c r="F17" s="187" t="s">
        <v>549</v>
      </c>
      <c r="G17" s="167">
        <f>SUM(H17:DD17)</f>
        <v>27950000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7">
        <v>650000</v>
      </c>
      <c r="T17" s="167">
        <v>0</v>
      </c>
      <c r="U17" s="167">
        <v>0</v>
      </c>
      <c r="V17" s="167">
        <v>0</v>
      </c>
      <c r="W17" s="167">
        <v>0</v>
      </c>
      <c r="X17" s="167">
        <v>0</v>
      </c>
      <c r="Y17" s="167">
        <v>0</v>
      </c>
      <c r="Z17" s="167">
        <v>0</v>
      </c>
      <c r="AA17" s="167">
        <v>0</v>
      </c>
      <c r="AB17" s="167">
        <v>0</v>
      </c>
      <c r="AC17" s="167">
        <v>0</v>
      </c>
      <c r="AD17" s="167">
        <v>0</v>
      </c>
      <c r="AE17" s="167">
        <v>0</v>
      </c>
      <c r="AF17" s="167">
        <v>650000</v>
      </c>
      <c r="AG17" s="167">
        <v>0</v>
      </c>
      <c r="AH17" s="167">
        <v>0</v>
      </c>
      <c r="AI17" s="167">
        <v>0</v>
      </c>
      <c r="AJ17" s="167">
        <v>0</v>
      </c>
      <c r="AK17" s="167">
        <v>650000</v>
      </c>
      <c r="AL17" s="167">
        <v>650000</v>
      </c>
      <c r="AM17" s="167">
        <v>650000</v>
      </c>
      <c r="AN17" s="167">
        <v>0</v>
      </c>
      <c r="AO17" s="167">
        <v>650000</v>
      </c>
      <c r="AP17" s="167">
        <v>650000</v>
      </c>
      <c r="AQ17" s="167">
        <v>650000</v>
      </c>
      <c r="AR17" s="167">
        <v>650000</v>
      </c>
      <c r="AS17" s="167">
        <v>0</v>
      </c>
      <c r="AT17" s="167">
        <v>0</v>
      </c>
      <c r="AU17" s="167">
        <v>0</v>
      </c>
      <c r="AV17" s="167">
        <v>0</v>
      </c>
      <c r="AW17" s="167">
        <v>0</v>
      </c>
      <c r="AX17" s="167">
        <v>0</v>
      </c>
      <c r="AY17" s="167">
        <v>650000</v>
      </c>
      <c r="AZ17" s="167">
        <v>650000</v>
      </c>
      <c r="BA17" s="167">
        <v>650000</v>
      </c>
      <c r="BB17" s="167">
        <v>0</v>
      </c>
      <c r="BC17" s="167">
        <v>0</v>
      </c>
      <c r="BD17" s="167">
        <v>0</v>
      </c>
      <c r="BE17" s="167">
        <v>650000</v>
      </c>
      <c r="BF17" s="167">
        <v>650000</v>
      </c>
      <c r="BG17" s="167">
        <v>650000</v>
      </c>
      <c r="BH17" s="167">
        <v>0</v>
      </c>
      <c r="BI17" s="167">
        <v>650000</v>
      </c>
      <c r="BJ17" s="167">
        <v>650000</v>
      </c>
      <c r="BK17" s="167">
        <v>650000</v>
      </c>
      <c r="BL17" s="167">
        <v>650000</v>
      </c>
      <c r="BM17" s="167">
        <v>650000</v>
      </c>
      <c r="BN17" s="167">
        <v>650000</v>
      </c>
      <c r="BO17" s="167">
        <v>0</v>
      </c>
      <c r="BP17" s="167">
        <v>650000</v>
      </c>
      <c r="BQ17" s="167">
        <v>650000</v>
      </c>
      <c r="BR17" s="167">
        <v>0</v>
      </c>
      <c r="BS17" s="167">
        <v>0</v>
      </c>
      <c r="BT17" s="167">
        <v>0</v>
      </c>
      <c r="BU17" s="167">
        <v>650000</v>
      </c>
      <c r="BV17" s="167">
        <v>650000</v>
      </c>
      <c r="BW17" s="167">
        <v>650000</v>
      </c>
      <c r="BX17" s="167">
        <v>0</v>
      </c>
      <c r="BY17" s="167">
        <v>650000</v>
      </c>
      <c r="BZ17" s="167">
        <v>650000</v>
      </c>
      <c r="CA17" s="167">
        <v>650000</v>
      </c>
      <c r="CB17" s="167">
        <v>0</v>
      </c>
      <c r="CC17" s="167">
        <v>0</v>
      </c>
      <c r="CD17" s="167">
        <v>0</v>
      </c>
      <c r="CE17" s="167">
        <v>0</v>
      </c>
      <c r="CF17" s="167">
        <v>0</v>
      </c>
      <c r="CG17" s="167">
        <v>0</v>
      </c>
      <c r="CH17" s="167">
        <v>0</v>
      </c>
      <c r="CI17" s="167">
        <v>0</v>
      </c>
      <c r="CJ17" s="167">
        <v>650000</v>
      </c>
      <c r="CK17" s="167">
        <v>650000</v>
      </c>
      <c r="CL17" s="167">
        <v>0</v>
      </c>
      <c r="CM17" s="167">
        <v>0</v>
      </c>
      <c r="CN17" s="167">
        <v>0</v>
      </c>
      <c r="CO17" s="167">
        <v>650000</v>
      </c>
      <c r="CP17" s="167">
        <v>650000</v>
      </c>
      <c r="CQ17" s="167">
        <v>0</v>
      </c>
      <c r="CR17" s="167">
        <v>0</v>
      </c>
      <c r="CS17" s="167">
        <v>650000</v>
      </c>
      <c r="CT17" s="167">
        <v>650000</v>
      </c>
      <c r="CU17" s="167">
        <v>650000</v>
      </c>
      <c r="CV17" s="167">
        <v>650000</v>
      </c>
      <c r="CW17" s="167">
        <v>650000</v>
      </c>
      <c r="CX17" s="167">
        <v>0</v>
      </c>
      <c r="CY17" s="167">
        <v>650000</v>
      </c>
      <c r="CZ17" s="167">
        <v>650000</v>
      </c>
      <c r="DA17" s="167">
        <v>650000</v>
      </c>
      <c r="DB17" s="167">
        <v>650000</v>
      </c>
      <c r="DC17" s="167">
        <v>0</v>
      </c>
      <c r="DD17" s="167">
        <v>650000</v>
      </c>
    </row>
    <row r="18" spans="1:108" ht="34.5" customHeight="1">
      <c r="A18" s="325" t="s">
        <v>564</v>
      </c>
      <c r="B18" s="325"/>
      <c r="C18" s="325"/>
      <c r="D18" s="186">
        <v>6</v>
      </c>
      <c r="E18" s="184" t="s">
        <v>531</v>
      </c>
      <c r="F18" s="187" t="s">
        <v>550</v>
      </c>
      <c r="G18" s="167">
        <f>SUM(H18:DD18)</f>
        <v>12984000</v>
      </c>
      <c r="H18" s="190">
        <v>126000</v>
      </c>
      <c r="I18" s="190">
        <v>2366000</v>
      </c>
      <c r="J18" s="191">
        <v>0</v>
      </c>
      <c r="K18" s="191">
        <v>0</v>
      </c>
      <c r="L18" s="191"/>
      <c r="M18" s="190">
        <v>350000</v>
      </c>
      <c r="N18" s="191"/>
      <c r="O18" s="190">
        <v>280000</v>
      </c>
      <c r="P18" s="190">
        <v>294000</v>
      </c>
      <c r="Q18" s="190">
        <v>364000</v>
      </c>
      <c r="R18" s="190">
        <v>588000</v>
      </c>
      <c r="S18" s="192">
        <v>0</v>
      </c>
      <c r="T18" s="190">
        <v>0</v>
      </c>
      <c r="U18" s="190">
        <v>14000</v>
      </c>
      <c r="V18" s="190">
        <v>0</v>
      </c>
      <c r="W18" s="191"/>
      <c r="X18" s="190">
        <v>0</v>
      </c>
      <c r="Y18" s="190">
        <v>210000</v>
      </c>
      <c r="Z18" s="190">
        <v>756000</v>
      </c>
      <c r="AA18" s="192">
        <v>0</v>
      </c>
      <c r="AB18" s="192">
        <v>350000</v>
      </c>
      <c r="AC18" s="190">
        <v>182000</v>
      </c>
      <c r="AD18" s="190">
        <v>28000</v>
      </c>
      <c r="AE18" s="192">
        <v>238000</v>
      </c>
      <c r="AF18" s="191"/>
      <c r="AG18" s="192">
        <v>140000</v>
      </c>
      <c r="AH18" s="191"/>
      <c r="AI18" s="192">
        <v>0</v>
      </c>
      <c r="AJ18" s="192">
        <v>154000</v>
      </c>
      <c r="AK18" s="191"/>
      <c r="AL18" s="190">
        <v>0</v>
      </c>
      <c r="AM18" s="191"/>
      <c r="AN18" s="190">
        <v>406000</v>
      </c>
      <c r="AO18" s="192">
        <v>0</v>
      </c>
      <c r="AP18" s="192">
        <v>0</v>
      </c>
      <c r="AQ18" s="192">
        <v>0</v>
      </c>
      <c r="AR18" s="191"/>
      <c r="AS18" s="191"/>
      <c r="AT18" s="190">
        <v>350000</v>
      </c>
      <c r="AU18" s="192">
        <v>0</v>
      </c>
      <c r="AV18" s="190">
        <v>0</v>
      </c>
      <c r="AW18" s="190">
        <v>560000</v>
      </c>
      <c r="AX18" s="190">
        <v>0</v>
      </c>
      <c r="AY18" s="191"/>
      <c r="AZ18" s="191"/>
      <c r="BA18" s="192">
        <v>42000</v>
      </c>
      <c r="BB18" s="192">
        <v>210000</v>
      </c>
      <c r="BC18" s="190">
        <v>0</v>
      </c>
      <c r="BD18" s="190">
        <v>154000</v>
      </c>
      <c r="BE18" s="191"/>
      <c r="BF18" s="192">
        <v>0</v>
      </c>
      <c r="BG18" s="192">
        <v>0</v>
      </c>
      <c r="BH18" s="190">
        <v>546000</v>
      </c>
      <c r="BI18" s="190">
        <v>0</v>
      </c>
      <c r="BJ18" s="192">
        <v>238000</v>
      </c>
      <c r="BK18" s="191"/>
      <c r="BL18" s="190">
        <v>0</v>
      </c>
      <c r="BM18" s="192">
        <v>238000</v>
      </c>
      <c r="BN18" s="191"/>
      <c r="BO18" s="190">
        <v>546000</v>
      </c>
      <c r="BP18" s="192">
        <v>0</v>
      </c>
      <c r="BQ18" s="190">
        <v>0</v>
      </c>
      <c r="BR18" s="192">
        <v>266000</v>
      </c>
      <c r="BS18" s="190">
        <v>0</v>
      </c>
      <c r="BT18" s="192">
        <v>266000</v>
      </c>
      <c r="BU18" s="191"/>
      <c r="BV18" s="191">
        <v>0</v>
      </c>
      <c r="BW18" s="190">
        <v>0</v>
      </c>
      <c r="BX18" s="192">
        <v>336000</v>
      </c>
      <c r="BY18" s="192">
        <v>0</v>
      </c>
      <c r="BZ18" s="190">
        <v>0</v>
      </c>
      <c r="CA18" s="191"/>
      <c r="CB18" s="190">
        <v>0</v>
      </c>
      <c r="CC18" s="192">
        <v>20000</v>
      </c>
      <c r="CD18" s="192">
        <v>140000</v>
      </c>
      <c r="CE18" s="191"/>
      <c r="CF18" s="190">
        <v>0</v>
      </c>
      <c r="CG18" s="190">
        <v>0</v>
      </c>
      <c r="CH18" s="192">
        <v>0</v>
      </c>
      <c r="CI18" s="190">
        <v>70000</v>
      </c>
      <c r="CJ18" s="191"/>
      <c r="CK18" s="190">
        <v>0</v>
      </c>
      <c r="CL18" s="191"/>
      <c r="CM18" s="191"/>
      <c r="CN18" s="192">
        <v>0</v>
      </c>
      <c r="CO18" s="192">
        <v>0</v>
      </c>
      <c r="CP18" s="191"/>
      <c r="CQ18" s="190">
        <v>126000</v>
      </c>
      <c r="CR18" s="190">
        <v>266000</v>
      </c>
      <c r="CS18" s="192">
        <v>252000</v>
      </c>
      <c r="CT18" s="191"/>
      <c r="CU18" s="192">
        <v>0</v>
      </c>
      <c r="CV18" s="192">
        <v>0</v>
      </c>
      <c r="CW18" s="192">
        <v>196000</v>
      </c>
      <c r="CX18" s="192">
        <v>0</v>
      </c>
      <c r="CY18" s="191"/>
      <c r="CZ18" s="191"/>
      <c r="DA18" s="191"/>
      <c r="DB18" s="191"/>
      <c r="DC18" s="192">
        <v>1316000</v>
      </c>
      <c r="DD18" s="193"/>
    </row>
    <row r="19" spans="1:108" ht="45">
      <c r="A19" s="325" t="s">
        <v>551</v>
      </c>
      <c r="B19" s="325"/>
      <c r="C19" s="325"/>
      <c r="D19" s="186">
        <v>7</v>
      </c>
      <c r="E19" s="189" t="s">
        <v>552</v>
      </c>
      <c r="F19" s="187" t="s">
        <v>553</v>
      </c>
      <c r="G19" s="167">
        <f>SUM(H19:DD19)</f>
        <v>39650000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190">
        <v>0</v>
      </c>
      <c r="U19" s="190">
        <v>0</v>
      </c>
      <c r="V19" s="190">
        <v>0</v>
      </c>
      <c r="W19" s="190">
        <v>0</v>
      </c>
      <c r="X19" s="190">
        <v>0</v>
      </c>
      <c r="Y19" s="190">
        <v>0</v>
      </c>
      <c r="Z19" s="190">
        <v>0</v>
      </c>
      <c r="AA19" s="190">
        <v>0</v>
      </c>
      <c r="AB19" s="190">
        <v>0</v>
      </c>
      <c r="AC19" s="190">
        <v>0</v>
      </c>
      <c r="AD19" s="190">
        <v>0</v>
      </c>
      <c r="AE19" s="190">
        <v>0</v>
      </c>
      <c r="AF19" s="190">
        <v>650000</v>
      </c>
      <c r="AG19" s="190">
        <v>0</v>
      </c>
      <c r="AH19" s="190">
        <v>1300000</v>
      </c>
      <c r="AI19" s="190">
        <v>650000</v>
      </c>
      <c r="AJ19" s="190">
        <v>0</v>
      </c>
      <c r="AK19" s="190">
        <v>0</v>
      </c>
      <c r="AL19" s="190">
        <v>0</v>
      </c>
      <c r="AM19" s="190">
        <v>0</v>
      </c>
      <c r="AN19" s="190">
        <v>0</v>
      </c>
      <c r="AO19" s="190">
        <v>650000</v>
      </c>
      <c r="AP19" s="190">
        <v>650000</v>
      </c>
      <c r="AQ19" s="190">
        <v>650000</v>
      </c>
      <c r="AR19" s="190">
        <v>0</v>
      </c>
      <c r="AS19" s="190">
        <v>650000</v>
      </c>
      <c r="AT19" s="190">
        <v>650000</v>
      </c>
      <c r="AU19" s="190">
        <v>650000</v>
      </c>
      <c r="AV19" s="190">
        <v>1300000</v>
      </c>
      <c r="AW19" s="190">
        <v>1300000</v>
      </c>
      <c r="AX19" s="190">
        <v>650000</v>
      </c>
      <c r="AY19" s="190">
        <v>0</v>
      </c>
      <c r="AZ19" s="190">
        <v>0</v>
      </c>
      <c r="BA19" s="190">
        <v>0</v>
      </c>
      <c r="BB19" s="190">
        <v>1300000</v>
      </c>
      <c r="BC19" s="190">
        <v>650000</v>
      </c>
      <c r="BD19" s="190">
        <v>0</v>
      </c>
      <c r="BE19" s="190">
        <v>0</v>
      </c>
      <c r="BF19" s="190">
        <v>0</v>
      </c>
      <c r="BG19" s="190">
        <v>0</v>
      </c>
      <c r="BH19" s="190">
        <v>1300000</v>
      </c>
      <c r="BI19" s="190">
        <v>650000</v>
      </c>
      <c r="BJ19" s="190">
        <v>650000</v>
      </c>
      <c r="BK19" s="190">
        <v>0</v>
      </c>
      <c r="BL19" s="190">
        <v>1300000</v>
      </c>
      <c r="BM19" s="190">
        <v>650000</v>
      </c>
      <c r="BN19" s="190">
        <v>0</v>
      </c>
      <c r="BO19" s="190">
        <v>1300000</v>
      </c>
      <c r="BP19" s="190">
        <v>0</v>
      </c>
      <c r="BQ19" s="190">
        <v>650000</v>
      </c>
      <c r="BR19" s="190">
        <v>650000</v>
      </c>
      <c r="BS19" s="190">
        <v>0</v>
      </c>
      <c r="BT19" s="190">
        <v>650000</v>
      </c>
      <c r="BU19" s="190">
        <v>0</v>
      </c>
      <c r="BV19" s="190">
        <v>0</v>
      </c>
      <c r="BW19" s="190">
        <v>0</v>
      </c>
      <c r="BX19" s="190">
        <v>1300000</v>
      </c>
      <c r="BY19" s="190">
        <v>650000</v>
      </c>
      <c r="BZ19" s="190">
        <v>0</v>
      </c>
      <c r="CA19" s="190">
        <v>0</v>
      </c>
      <c r="CB19" s="190">
        <v>1300000</v>
      </c>
      <c r="CC19" s="190">
        <v>1300000</v>
      </c>
      <c r="CD19" s="190">
        <v>1300000</v>
      </c>
      <c r="CE19" s="190">
        <v>0</v>
      </c>
      <c r="CF19" s="190">
        <v>1300000</v>
      </c>
      <c r="CG19" s="190">
        <v>0</v>
      </c>
      <c r="CH19" s="190">
        <v>1300000</v>
      </c>
      <c r="CI19" s="190">
        <v>650000</v>
      </c>
      <c r="CJ19" s="190">
        <v>0</v>
      </c>
      <c r="CK19" s="190">
        <v>650000</v>
      </c>
      <c r="CL19" s="190">
        <v>650000</v>
      </c>
      <c r="CM19" s="190">
        <v>650000</v>
      </c>
      <c r="CN19" s="190">
        <v>1300000</v>
      </c>
      <c r="CO19" s="190">
        <v>650000</v>
      </c>
      <c r="CP19" s="190">
        <v>650000</v>
      </c>
      <c r="CQ19" s="190">
        <v>650000</v>
      </c>
      <c r="CR19" s="190">
        <v>650000</v>
      </c>
      <c r="CS19" s="190">
        <v>650000</v>
      </c>
      <c r="CT19" s="190">
        <v>650000</v>
      </c>
      <c r="CU19" s="190">
        <v>650000</v>
      </c>
      <c r="CV19" s="190">
        <v>0</v>
      </c>
      <c r="CW19" s="190">
        <v>650000</v>
      </c>
      <c r="CX19" s="190">
        <v>650000</v>
      </c>
      <c r="CY19" s="190">
        <v>650000</v>
      </c>
      <c r="CZ19" s="190">
        <v>0</v>
      </c>
      <c r="DA19" s="190">
        <v>0</v>
      </c>
      <c r="DB19" s="190">
        <v>650000</v>
      </c>
      <c r="DC19" s="190">
        <v>0</v>
      </c>
      <c r="DD19" s="190">
        <v>650000</v>
      </c>
    </row>
    <row r="20" spans="1:108" ht="45">
      <c r="A20" s="325" t="s">
        <v>566</v>
      </c>
      <c r="B20" s="325"/>
      <c r="C20" s="325"/>
      <c r="D20" s="186">
        <v>8</v>
      </c>
      <c r="E20" s="189" t="s">
        <v>554</v>
      </c>
      <c r="F20" s="187" t="s">
        <v>555</v>
      </c>
      <c r="G20" s="167">
        <f>SUM(H20:DD20)</f>
        <v>982000</v>
      </c>
      <c r="H20" s="190">
        <v>13000</v>
      </c>
      <c r="I20" s="190">
        <v>78000</v>
      </c>
      <c r="J20" s="190">
        <v>31000</v>
      </c>
      <c r="K20" s="190">
        <v>17000</v>
      </c>
      <c r="L20" s="190">
        <v>47000</v>
      </c>
      <c r="M20" s="190">
        <v>6000</v>
      </c>
      <c r="N20" s="190">
        <v>5000</v>
      </c>
      <c r="O20" s="190">
        <v>13000</v>
      </c>
      <c r="P20" s="190">
        <v>18000</v>
      </c>
      <c r="Q20" s="190">
        <v>6000</v>
      </c>
      <c r="R20" s="190">
        <v>32000</v>
      </c>
      <c r="S20" s="190">
        <v>6000</v>
      </c>
      <c r="T20" s="190">
        <v>15000</v>
      </c>
      <c r="U20" s="190">
        <v>20000</v>
      </c>
      <c r="V20" s="190">
        <v>7000</v>
      </c>
      <c r="W20" s="190">
        <v>5000</v>
      </c>
      <c r="X20" s="190">
        <v>13000</v>
      </c>
      <c r="Y20" s="190">
        <v>54000</v>
      </c>
      <c r="Z20" s="190">
        <v>42000</v>
      </c>
      <c r="AA20" s="190">
        <v>7000</v>
      </c>
      <c r="AB20" s="190">
        <v>13000</v>
      </c>
      <c r="AC20" s="190">
        <v>6000</v>
      </c>
      <c r="AD20" s="190">
        <v>13000</v>
      </c>
      <c r="AE20" s="190">
        <v>16000</v>
      </c>
      <c r="AF20" s="190">
        <v>5000</v>
      </c>
      <c r="AG20" s="190">
        <v>8000</v>
      </c>
      <c r="AH20" s="190">
        <v>5000</v>
      </c>
      <c r="AI20" s="190">
        <v>6000</v>
      </c>
      <c r="AJ20" s="190">
        <v>7000</v>
      </c>
      <c r="AK20" s="190">
        <v>5000</v>
      </c>
      <c r="AL20" s="190">
        <v>6000</v>
      </c>
      <c r="AM20" s="190">
        <v>4000</v>
      </c>
      <c r="AN20" s="190">
        <v>11000</v>
      </c>
      <c r="AO20" s="190">
        <v>6000</v>
      </c>
      <c r="AP20" s="190">
        <v>6000</v>
      </c>
      <c r="AQ20" s="190">
        <v>6000</v>
      </c>
      <c r="AR20" s="190">
        <v>5000</v>
      </c>
      <c r="AS20" s="190">
        <v>5000</v>
      </c>
      <c r="AT20" s="190">
        <v>8000</v>
      </c>
      <c r="AU20" s="190">
        <v>6000</v>
      </c>
      <c r="AV20" s="190">
        <v>7000</v>
      </c>
      <c r="AW20" s="190">
        <v>14000</v>
      </c>
      <c r="AX20" s="190">
        <v>6000</v>
      </c>
      <c r="AY20" s="190">
        <v>5000</v>
      </c>
      <c r="AZ20" s="190">
        <v>4000</v>
      </c>
      <c r="BA20" s="190">
        <v>6000</v>
      </c>
      <c r="BB20" s="190">
        <v>6000</v>
      </c>
      <c r="BC20" s="190">
        <v>6000</v>
      </c>
      <c r="BD20" s="190">
        <v>7000</v>
      </c>
      <c r="BE20" s="190">
        <v>4000</v>
      </c>
      <c r="BF20" s="190">
        <v>6000</v>
      </c>
      <c r="BG20" s="190">
        <v>6000</v>
      </c>
      <c r="BH20" s="190">
        <v>19000</v>
      </c>
      <c r="BI20" s="190">
        <v>6000</v>
      </c>
      <c r="BJ20" s="190">
        <v>6000</v>
      </c>
      <c r="BK20" s="190">
        <v>5000</v>
      </c>
      <c r="BL20" s="190">
        <v>6000</v>
      </c>
      <c r="BM20" s="190">
        <v>6000</v>
      </c>
      <c r="BN20" s="190">
        <v>5000</v>
      </c>
      <c r="BO20" s="190">
        <v>14000</v>
      </c>
      <c r="BP20" s="190">
        <v>6000</v>
      </c>
      <c r="BQ20" s="190">
        <v>6000</v>
      </c>
      <c r="BR20" s="190">
        <v>6000</v>
      </c>
      <c r="BS20" s="190">
        <v>6000</v>
      </c>
      <c r="BT20" s="190">
        <v>8000</v>
      </c>
      <c r="BU20" s="190">
        <v>5000</v>
      </c>
      <c r="BV20" s="190">
        <v>6000</v>
      </c>
      <c r="BW20" s="190">
        <v>6000</v>
      </c>
      <c r="BX20" s="190">
        <v>6000</v>
      </c>
      <c r="BY20" s="190">
        <v>6000</v>
      </c>
      <c r="BZ20" s="190">
        <v>6000</v>
      </c>
      <c r="CA20" s="190">
        <v>5000</v>
      </c>
      <c r="CB20" s="190">
        <v>8000</v>
      </c>
      <c r="CC20" s="190">
        <v>6000</v>
      </c>
      <c r="CD20" s="190">
        <v>7000</v>
      </c>
      <c r="CE20" s="190">
        <v>5000</v>
      </c>
      <c r="CF20" s="190">
        <v>6000</v>
      </c>
      <c r="CG20" s="190">
        <v>6000</v>
      </c>
      <c r="CH20" s="190">
        <v>6000</v>
      </c>
      <c r="CI20" s="190">
        <v>6000</v>
      </c>
      <c r="CJ20" s="190">
        <v>6000</v>
      </c>
      <c r="CK20" s="190">
        <v>6000</v>
      </c>
      <c r="CL20" s="190">
        <v>5000</v>
      </c>
      <c r="CM20" s="190">
        <v>8000</v>
      </c>
      <c r="CN20" s="190">
        <v>6000</v>
      </c>
      <c r="CO20" s="190">
        <v>6000</v>
      </c>
      <c r="CP20" s="190">
        <v>5000</v>
      </c>
      <c r="CQ20" s="190">
        <v>6000</v>
      </c>
      <c r="CR20" s="190">
        <v>6000</v>
      </c>
      <c r="CS20" s="190">
        <v>6000</v>
      </c>
      <c r="CT20" s="190">
        <v>5000</v>
      </c>
      <c r="CU20" s="190">
        <v>6000</v>
      </c>
      <c r="CV20" s="190">
        <v>6000</v>
      </c>
      <c r="CW20" s="190">
        <v>6000</v>
      </c>
      <c r="CX20" s="190">
        <v>6000</v>
      </c>
      <c r="CY20" s="190">
        <v>5000</v>
      </c>
      <c r="CZ20" s="190">
        <v>5000</v>
      </c>
      <c r="DA20" s="190">
        <v>5000</v>
      </c>
      <c r="DB20" s="190">
        <v>5000</v>
      </c>
      <c r="DC20" s="190">
        <v>20000</v>
      </c>
      <c r="DD20" s="190">
        <v>5000</v>
      </c>
    </row>
    <row r="21" spans="1:108" ht="19.5">
      <c r="A21" s="326" t="s">
        <v>568</v>
      </c>
      <c r="B21" s="326"/>
      <c r="C21" s="326"/>
      <c r="D21" s="326"/>
      <c r="E21" s="326"/>
      <c r="F21" s="327"/>
      <c r="G21" s="163">
        <f>SUM(H21:DD21)</f>
        <v>3166576000</v>
      </c>
      <c r="H21" s="194">
        <v>45750000</v>
      </c>
      <c r="I21" s="194">
        <v>198787000</v>
      </c>
      <c r="J21" s="194">
        <v>80085000</v>
      </c>
      <c r="K21" s="194">
        <v>55131000</v>
      </c>
      <c r="L21" s="194">
        <v>121497000</v>
      </c>
      <c r="M21" s="194">
        <v>24991000</v>
      </c>
      <c r="N21" s="194">
        <v>31290000</v>
      </c>
      <c r="O21" s="194">
        <v>49968000</v>
      </c>
      <c r="P21" s="194">
        <v>66271000</v>
      </c>
      <c r="Q21" s="194">
        <v>24413000</v>
      </c>
      <c r="R21" s="194">
        <v>82072000</v>
      </c>
      <c r="S21" s="194">
        <v>24183000</v>
      </c>
      <c r="T21" s="194">
        <v>42971000</v>
      </c>
      <c r="U21" s="194">
        <v>66148000</v>
      </c>
      <c r="V21" s="194">
        <v>24929000</v>
      </c>
      <c r="W21" s="194">
        <v>24709000</v>
      </c>
      <c r="X21" s="194">
        <v>50578000</v>
      </c>
      <c r="Y21" s="194">
        <v>134802000</v>
      </c>
      <c r="Z21" s="194">
        <v>96438000</v>
      </c>
      <c r="AA21" s="194">
        <v>24422000</v>
      </c>
      <c r="AB21" s="194">
        <v>50293000</v>
      </c>
      <c r="AC21" s="194">
        <v>26900000</v>
      </c>
      <c r="AD21" s="194">
        <v>49800000</v>
      </c>
      <c r="AE21" s="194">
        <v>58146000</v>
      </c>
      <c r="AF21" s="194">
        <v>22664000</v>
      </c>
      <c r="AG21" s="194">
        <v>29046000</v>
      </c>
      <c r="AH21" s="194">
        <v>19605000</v>
      </c>
      <c r="AI21" s="194">
        <v>21103000</v>
      </c>
      <c r="AJ21" s="194">
        <v>24702000</v>
      </c>
      <c r="AK21" s="194">
        <v>19537000</v>
      </c>
      <c r="AL21" s="194">
        <v>19525000</v>
      </c>
      <c r="AM21" s="194">
        <v>18474000</v>
      </c>
      <c r="AN21" s="194">
        <v>44854000</v>
      </c>
      <c r="AO21" s="194">
        <v>21214000</v>
      </c>
      <c r="AP21" s="194">
        <v>15675000</v>
      </c>
      <c r="AQ21" s="194">
        <v>22398000</v>
      </c>
      <c r="AR21" s="194">
        <v>19191000</v>
      </c>
      <c r="AS21" s="194">
        <v>25558000</v>
      </c>
      <c r="AT21" s="194">
        <v>32273000</v>
      </c>
      <c r="AU21" s="194">
        <v>23711000</v>
      </c>
      <c r="AV21" s="194">
        <v>21648000</v>
      </c>
      <c r="AW21" s="194">
        <v>45675000</v>
      </c>
      <c r="AX21" s="194">
        <v>17350000</v>
      </c>
      <c r="AY21" s="194">
        <v>13324000</v>
      </c>
      <c r="AZ21" s="194">
        <v>13557000</v>
      </c>
      <c r="BA21" s="194">
        <v>19302000</v>
      </c>
      <c r="BB21" s="194">
        <v>19829000</v>
      </c>
      <c r="BC21" s="194">
        <v>15623000</v>
      </c>
      <c r="BD21" s="194">
        <v>20712000</v>
      </c>
      <c r="BE21" s="194">
        <v>13845000</v>
      </c>
      <c r="BF21" s="194">
        <v>14020000</v>
      </c>
      <c r="BG21" s="194">
        <v>16145000</v>
      </c>
      <c r="BH21" s="194">
        <v>68932000</v>
      </c>
      <c r="BI21" s="194">
        <v>18616000</v>
      </c>
      <c r="BJ21" s="194">
        <v>19539000</v>
      </c>
      <c r="BK21" s="194">
        <v>15030000</v>
      </c>
      <c r="BL21" s="194">
        <v>13330000</v>
      </c>
      <c r="BM21" s="194">
        <v>16011000</v>
      </c>
      <c r="BN21" s="194">
        <v>14287000</v>
      </c>
      <c r="BO21" s="194">
        <v>42790000</v>
      </c>
      <c r="BP21" s="194">
        <v>14713000</v>
      </c>
      <c r="BQ21" s="194">
        <v>15829000</v>
      </c>
      <c r="BR21" s="194">
        <v>18897000</v>
      </c>
      <c r="BS21" s="194">
        <v>15793000</v>
      </c>
      <c r="BT21" s="194">
        <v>23769000</v>
      </c>
      <c r="BU21" s="194">
        <v>16097000</v>
      </c>
      <c r="BV21" s="194">
        <v>14468000</v>
      </c>
      <c r="BW21" s="194">
        <v>17017000</v>
      </c>
      <c r="BX21" s="194">
        <v>15781000</v>
      </c>
      <c r="BY21" s="194">
        <v>16610000</v>
      </c>
      <c r="BZ21" s="194">
        <v>15494000</v>
      </c>
      <c r="CA21" s="194">
        <v>16910000</v>
      </c>
      <c r="CB21" s="194">
        <v>27130000</v>
      </c>
      <c r="CC21" s="194">
        <v>23491000</v>
      </c>
      <c r="CD21" s="194">
        <v>22875000</v>
      </c>
      <c r="CE21" s="194">
        <v>21156000</v>
      </c>
      <c r="CF21" s="194">
        <v>22728000</v>
      </c>
      <c r="CG21" s="194">
        <v>27773000</v>
      </c>
      <c r="CH21" s="194">
        <v>21968000</v>
      </c>
      <c r="CI21" s="194">
        <v>27854000</v>
      </c>
      <c r="CJ21" s="194">
        <v>24916000</v>
      </c>
      <c r="CK21" s="194">
        <v>22052000</v>
      </c>
      <c r="CL21" s="194">
        <v>25349000</v>
      </c>
      <c r="CM21" s="194">
        <v>26918000</v>
      </c>
      <c r="CN21" s="194">
        <v>22094000</v>
      </c>
      <c r="CO21" s="194">
        <v>23713000</v>
      </c>
      <c r="CP21" s="194">
        <v>19309000</v>
      </c>
      <c r="CQ21" s="194">
        <v>24408000</v>
      </c>
      <c r="CR21" s="194">
        <v>25896000</v>
      </c>
      <c r="CS21" s="194">
        <v>24080000</v>
      </c>
      <c r="CT21" s="194">
        <v>17856000</v>
      </c>
      <c r="CU21" s="194">
        <v>23798000</v>
      </c>
      <c r="CV21" s="194">
        <v>20825000</v>
      </c>
      <c r="CW21" s="194">
        <v>22306000</v>
      </c>
      <c r="CX21" s="194">
        <v>21929000</v>
      </c>
      <c r="CY21" s="194">
        <v>18560000</v>
      </c>
      <c r="CZ21" s="194">
        <v>15357000</v>
      </c>
      <c r="DA21" s="194">
        <v>19225000</v>
      </c>
      <c r="DB21" s="194">
        <v>14776000</v>
      </c>
      <c r="DC21" s="194">
        <v>65619000</v>
      </c>
      <c r="DD21" s="194">
        <v>17568000</v>
      </c>
    </row>
  </sheetData>
  <mergeCells count="21">
    <mergeCell ref="A11:C11"/>
    <mergeCell ref="A12:C12"/>
    <mergeCell ref="A20:C20"/>
    <mergeCell ref="A21:F21"/>
    <mergeCell ref="A14:C14"/>
    <mergeCell ref="A15:C15"/>
    <mergeCell ref="A16:C16"/>
    <mergeCell ref="A17:C17"/>
    <mergeCell ref="A18:C18"/>
    <mergeCell ref="A19:C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626</v>
      </c>
      <c r="D1" s="246" t="str">
        <f>VLOOKUP(C1,學校編號!A:B,2,FALSE)</f>
        <v>626壽豐國小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30327000</v>
      </c>
      <c r="E2" s="154"/>
      <c r="F2" s="154">
        <f t="shared" ref="F2:Q2" si="0">F49+F71+F77+F83</f>
        <v>8694000</v>
      </c>
      <c r="G2" s="154">
        <f t="shared" si="0"/>
        <v>2146000</v>
      </c>
      <c r="H2" s="154">
        <f t="shared" si="0"/>
        <v>2170000</v>
      </c>
      <c r="I2" s="154">
        <f t="shared" si="0"/>
        <v>2544000</v>
      </c>
      <c r="J2" s="154">
        <f t="shared" si="0"/>
        <v>2146000</v>
      </c>
      <c r="K2" s="154">
        <f t="shared" si="0"/>
        <v>2150000</v>
      </c>
      <c r="L2" s="154">
        <f t="shared" si="0"/>
        <v>2266000</v>
      </c>
      <c r="M2" s="154">
        <f t="shared" si="0"/>
        <v>2146000</v>
      </c>
      <c r="N2" s="154">
        <f t="shared" si="0"/>
        <v>3743000</v>
      </c>
      <c r="O2" s="154">
        <f t="shared" si="0"/>
        <v>2153000</v>
      </c>
      <c r="P2" s="154">
        <f t="shared" si="0"/>
        <v>89000</v>
      </c>
      <c r="Q2" s="154">
        <f t="shared" si="0"/>
        <v>80000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187000</v>
      </c>
      <c r="E3" s="154" t="s">
        <v>744</v>
      </c>
      <c r="F3" s="154">
        <f t="shared" ref="F3:P17" si="1">ROUND($D3/12,0)</f>
        <v>15583</v>
      </c>
      <c r="G3" s="154">
        <f t="shared" si="1"/>
        <v>15583</v>
      </c>
      <c r="H3" s="154">
        <f t="shared" si="1"/>
        <v>15583</v>
      </c>
      <c r="I3" s="154">
        <f t="shared" si="1"/>
        <v>15583</v>
      </c>
      <c r="J3" s="154">
        <f t="shared" si="1"/>
        <v>15583</v>
      </c>
      <c r="K3" s="154">
        <f t="shared" si="1"/>
        <v>15583</v>
      </c>
      <c r="L3" s="154">
        <f t="shared" si="1"/>
        <v>15583</v>
      </c>
      <c r="M3" s="154">
        <f t="shared" si="1"/>
        <v>15583</v>
      </c>
      <c r="N3" s="154">
        <f t="shared" si="1"/>
        <v>15583</v>
      </c>
      <c r="O3" s="154">
        <f t="shared" si="1"/>
        <v>15583</v>
      </c>
      <c r="P3" s="154">
        <f t="shared" si="1"/>
        <v>15583</v>
      </c>
      <c r="Q3" s="154">
        <f t="shared" ref="Q3:Q10" si="2">D3-SUM(F3:P3)</f>
        <v>15587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80000</v>
      </c>
      <c r="E4" s="154" t="s">
        <v>744</v>
      </c>
      <c r="F4" s="154">
        <f t="shared" si="1"/>
        <v>6667</v>
      </c>
      <c r="G4" s="154">
        <f t="shared" si="1"/>
        <v>6667</v>
      </c>
      <c r="H4" s="154">
        <f t="shared" si="1"/>
        <v>6667</v>
      </c>
      <c r="I4" s="154">
        <f t="shared" si="1"/>
        <v>6667</v>
      </c>
      <c r="J4" s="154">
        <f t="shared" si="1"/>
        <v>6667</v>
      </c>
      <c r="K4" s="154">
        <f t="shared" si="1"/>
        <v>6667</v>
      </c>
      <c r="L4" s="154">
        <f t="shared" si="1"/>
        <v>6667</v>
      </c>
      <c r="M4" s="154">
        <f t="shared" si="1"/>
        <v>6667</v>
      </c>
      <c r="N4" s="154">
        <f t="shared" si="1"/>
        <v>6667</v>
      </c>
      <c r="O4" s="154">
        <f t="shared" si="1"/>
        <v>6667</v>
      </c>
      <c r="P4" s="154">
        <f t="shared" si="1"/>
        <v>6667</v>
      </c>
      <c r="Q4" s="154">
        <f t="shared" si="2"/>
        <v>6663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66000</v>
      </c>
      <c r="E7" s="154" t="s">
        <v>744</v>
      </c>
      <c r="F7" s="154">
        <f t="shared" si="1"/>
        <v>5500</v>
      </c>
      <c r="G7" s="154">
        <f t="shared" si="1"/>
        <v>5500</v>
      </c>
      <c r="H7" s="154">
        <f t="shared" si="1"/>
        <v>5500</v>
      </c>
      <c r="I7" s="154">
        <f t="shared" si="1"/>
        <v>5500</v>
      </c>
      <c r="J7" s="154">
        <f t="shared" si="1"/>
        <v>5500</v>
      </c>
      <c r="K7" s="154">
        <f t="shared" si="1"/>
        <v>5500</v>
      </c>
      <c r="L7" s="154">
        <f t="shared" si="1"/>
        <v>5500</v>
      </c>
      <c r="M7" s="154">
        <f t="shared" si="1"/>
        <v>5500</v>
      </c>
      <c r="N7" s="154">
        <f t="shared" si="1"/>
        <v>5500</v>
      </c>
      <c r="O7" s="154">
        <f t="shared" si="1"/>
        <v>5500</v>
      </c>
      <c r="P7" s="154">
        <f t="shared" si="1"/>
        <v>5500</v>
      </c>
      <c r="Q7" s="154">
        <f t="shared" si="2"/>
        <v>5500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80000</v>
      </c>
      <c r="E13" s="154" t="s">
        <v>744</v>
      </c>
      <c r="F13" s="154">
        <f>ROUND($D13/12,0)</f>
        <v>6667</v>
      </c>
      <c r="G13" s="154">
        <f t="shared" si="1"/>
        <v>6667</v>
      </c>
      <c r="H13" s="154">
        <f t="shared" si="1"/>
        <v>6667</v>
      </c>
      <c r="I13" s="154">
        <f t="shared" si="1"/>
        <v>6667</v>
      </c>
      <c r="J13" s="154">
        <f t="shared" si="1"/>
        <v>6667</v>
      </c>
      <c r="K13" s="154">
        <f t="shared" si="1"/>
        <v>6667</v>
      </c>
      <c r="L13" s="154">
        <f t="shared" si="1"/>
        <v>6667</v>
      </c>
      <c r="M13" s="154">
        <f t="shared" si="1"/>
        <v>6667</v>
      </c>
      <c r="N13" s="154">
        <f t="shared" si="1"/>
        <v>6667</v>
      </c>
      <c r="O13" s="154">
        <f t="shared" si="1"/>
        <v>6667</v>
      </c>
      <c r="P13" s="154">
        <f t="shared" si="1"/>
        <v>6667</v>
      </c>
      <c r="Q13" s="154">
        <f>D13-SUM(F13:P13)</f>
        <v>6663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40000</v>
      </c>
      <c r="E15" s="154" t="s">
        <v>201</v>
      </c>
      <c r="F15" s="154">
        <f>ROUND($D15/2,-3)</f>
        <v>20000</v>
      </c>
      <c r="G15" s="154"/>
      <c r="H15" s="154"/>
      <c r="I15" s="154"/>
      <c r="J15" s="154"/>
      <c r="K15" s="154"/>
      <c r="L15" s="154">
        <f>D15-F15</f>
        <v>20000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46000</v>
      </c>
      <c r="E17" s="154" t="s">
        <v>744</v>
      </c>
      <c r="F17" s="154">
        <f>ROUND($D17/12,0)</f>
        <v>3833</v>
      </c>
      <c r="G17" s="154">
        <f t="shared" si="1"/>
        <v>3833</v>
      </c>
      <c r="H17" s="154">
        <f t="shared" si="1"/>
        <v>3833</v>
      </c>
      <c r="I17" s="154">
        <f t="shared" si="1"/>
        <v>3833</v>
      </c>
      <c r="J17" s="154">
        <f t="shared" si="1"/>
        <v>3833</v>
      </c>
      <c r="K17" s="154">
        <f t="shared" si="1"/>
        <v>3833</v>
      </c>
      <c r="L17" s="154">
        <f t="shared" si="1"/>
        <v>3833</v>
      </c>
      <c r="M17" s="154">
        <f t="shared" si="1"/>
        <v>3833</v>
      </c>
      <c r="N17" s="154">
        <f t="shared" si="1"/>
        <v>3833</v>
      </c>
      <c r="O17" s="154">
        <f t="shared" si="1"/>
        <v>3833</v>
      </c>
      <c r="P17" s="154">
        <f t="shared" si="1"/>
        <v>3833</v>
      </c>
      <c r="Q17" s="154">
        <f>D17-SUM(F17:P17)</f>
        <v>3837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120000</v>
      </c>
      <c r="E24" s="154" t="s">
        <v>201</v>
      </c>
      <c r="F24" s="154">
        <f>ROUND($D24/2,-3)</f>
        <v>60000</v>
      </c>
      <c r="G24" s="154"/>
      <c r="H24" s="154"/>
      <c r="I24" s="154"/>
      <c r="J24" s="154"/>
      <c r="K24" s="154"/>
      <c r="L24" s="154">
        <f>D24-F24</f>
        <v>60000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783000</v>
      </c>
      <c r="E25" s="242"/>
      <c r="F25" s="242">
        <f>ROUND(SUM(F3:F24),-3)</f>
        <v>132000</v>
      </c>
      <c r="G25" s="242">
        <f t="shared" ref="G25:P25" si="5">ROUND(SUM(G3:G24),-3)</f>
        <v>52000</v>
      </c>
      <c r="H25" s="242">
        <f t="shared" si="5"/>
        <v>52000</v>
      </c>
      <c r="I25" s="242">
        <f t="shared" si="5"/>
        <v>52000</v>
      </c>
      <c r="J25" s="242">
        <f t="shared" si="5"/>
        <v>52000</v>
      </c>
      <c r="K25" s="242">
        <f t="shared" si="5"/>
        <v>52000</v>
      </c>
      <c r="L25" s="242">
        <f t="shared" si="5"/>
        <v>132000</v>
      </c>
      <c r="M25" s="242">
        <f t="shared" si="5"/>
        <v>52000</v>
      </c>
      <c r="N25" s="242">
        <f t="shared" si="5"/>
        <v>52000</v>
      </c>
      <c r="O25" s="242">
        <f t="shared" si="5"/>
        <v>52000</v>
      </c>
      <c r="P25" s="242">
        <f t="shared" si="5"/>
        <v>52000</v>
      </c>
      <c r="Q25" s="242">
        <f t="shared" ref="Q25:Q34" si="6">D25-SUM(F25:P25)</f>
        <v>51000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266000</v>
      </c>
      <c r="E28" s="154" t="s">
        <v>744</v>
      </c>
      <c r="F28" s="154">
        <f t="shared" ref="F28:F34" si="9">ROUND($D28/12,0)</f>
        <v>22167</v>
      </c>
      <c r="G28" s="154">
        <f t="shared" si="7"/>
        <v>22167</v>
      </c>
      <c r="H28" s="154">
        <f t="shared" si="7"/>
        <v>22167</v>
      </c>
      <c r="I28" s="154">
        <f t="shared" si="7"/>
        <v>22167</v>
      </c>
      <c r="J28" s="154">
        <f t="shared" si="7"/>
        <v>22167</v>
      </c>
      <c r="K28" s="154">
        <f t="shared" si="7"/>
        <v>22167</v>
      </c>
      <c r="L28" s="154">
        <f t="shared" si="7"/>
        <v>22167</v>
      </c>
      <c r="M28" s="154">
        <f t="shared" si="7"/>
        <v>22167</v>
      </c>
      <c r="N28" s="154">
        <f t="shared" si="7"/>
        <v>22167</v>
      </c>
      <c r="O28" s="154">
        <f t="shared" si="7"/>
        <v>22167</v>
      </c>
      <c r="P28" s="154">
        <f t="shared" si="7"/>
        <v>22167</v>
      </c>
      <c r="Q28" s="154">
        <f t="shared" si="6"/>
        <v>22163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21000</v>
      </c>
      <c r="E30" s="154" t="s">
        <v>744</v>
      </c>
      <c r="F30" s="154">
        <f t="shared" si="9"/>
        <v>1750</v>
      </c>
      <c r="G30" s="154">
        <f t="shared" si="7"/>
        <v>1750</v>
      </c>
      <c r="H30" s="154">
        <f t="shared" si="7"/>
        <v>1750</v>
      </c>
      <c r="I30" s="154">
        <f t="shared" si="7"/>
        <v>1750</v>
      </c>
      <c r="J30" s="154">
        <f t="shared" si="7"/>
        <v>1750</v>
      </c>
      <c r="K30" s="154">
        <f t="shared" si="7"/>
        <v>1750</v>
      </c>
      <c r="L30" s="154">
        <f t="shared" si="7"/>
        <v>1750</v>
      </c>
      <c r="M30" s="154">
        <f t="shared" si="7"/>
        <v>1750</v>
      </c>
      <c r="N30" s="154">
        <f t="shared" si="7"/>
        <v>1750</v>
      </c>
      <c r="O30" s="154">
        <f t="shared" si="7"/>
        <v>1750</v>
      </c>
      <c r="P30" s="154">
        <f t="shared" si="7"/>
        <v>1750</v>
      </c>
      <c r="Q30" s="154">
        <f t="shared" si="6"/>
        <v>1750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28000</v>
      </c>
      <c r="E31" s="154" t="s">
        <v>744</v>
      </c>
      <c r="F31" s="154">
        <f t="shared" si="9"/>
        <v>2333</v>
      </c>
      <c r="G31" s="154">
        <f t="shared" si="7"/>
        <v>2333</v>
      </c>
      <c r="H31" s="154">
        <f t="shared" si="7"/>
        <v>2333</v>
      </c>
      <c r="I31" s="154">
        <f t="shared" si="7"/>
        <v>2333</v>
      </c>
      <c r="J31" s="154">
        <f t="shared" si="7"/>
        <v>2333</v>
      </c>
      <c r="K31" s="154">
        <f t="shared" si="7"/>
        <v>2333</v>
      </c>
      <c r="L31" s="154">
        <f t="shared" si="7"/>
        <v>2333</v>
      </c>
      <c r="M31" s="154">
        <f t="shared" si="7"/>
        <v>2333</v>
      </c>
      <c r="N31" s="154">
        <f t="shared" si="7"/>
        <v>2333</v>
      </c>
      <c r="O31" s="154">
        <f t="shared" si="7"/>
        <v>2333</v>
      </c>
      <c r="P31" s="154">
        <f t="shared" si="7"/>
        <v>2333</v>
      </c>
      <c r="Q31" s="154">
        <f t="shared" si="6"/>
        <v>2337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14000</v>
      </c>
      <c r="E32" s="154" t="s">
        <v>744</v>
      </c>
      <c r="F32" s="154">
        <f t="shared" si="9"/>
        <v>1167</v>
      </c>
      <c r="G32" s="154">
        <f t="shared" si="7"/>
        <v>1167</v>
      </c>
      <c r="H32" s="154">
        <f t="shared" si="7"/>
        <v>1167</v>
      </c>
      <c r="I32" s="154">
        <f t="shared" si="7"/>
        <v>1167</v>
      </c>
      <c r="J32" s="154">
        <f t="shared" si="7"/>
        <v>1167</v>
      </c>
      <c r="K32" s="154">
        <f t="shared" si="7"/>
        <v>1167</v>
      </c>
      <c r="L32" s="154">
        <f t="shared" si="7"/>
        <v>1167</v>
      </c>
      <c r="M32" s="154">
        <f t="shared" si="7"/>
        <v>1167</v>
      </c>
      <c r="N32" s="154">
        <f t="shared" si="7"/>
        <v>1167</v>
      </c>
      <c r="O32" s="154">
        <f t="shared" si="7"/>
        <v>1167</v>
      </c>
      <c r="P32" s="154">
        <f t="shared" si="7"/>
        <v>1167</v>
      </c>
      <c r="Q32" s="154">
        <f t="shared" si="6"/>
        <v>1163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80000</v>
      </c>
      <c r="E37" s="154" t="s">
        <v>201</v>
      </c>
      <c r="F37" s="154">
        <f>ROUND($D37/2,-3)</f>
        <v>40000</v>
      </c>
      <c r="G37" s="154"/>
      <c r="H37" s="154"/>
      <c r="I37" s="154"/>
      <c r="J37" s="154"/>
      <c r="K37" s="154"/>
      <c r="L37" s="154">
        <f>D37-F37</f>
        <v>40000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448000</v>
      </c>
      <c r="E38" s="242"/>
      <c r="F38" s="242">
        <f t="shared" ref="F38:P38" si="10">ROUND(SUM(F26:F37),-3)</f>
        <v>71000</v>
      </c>
      <c r="G38" s="242">
        <f t="shared" si="10"/>
        <v>31000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71000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1243000</v>
      </c>
      <c r="E49" s="154"/>
      <c r="F49" s="250">
        <f t="shared" ref="F49:Q49" si="15">F25+F38+F46+F48</f>
        <v>207000</v>
      </c>
      <c r="G49" s="250">
        <f t="shared" si="15"/>
        <v>83000</v>
      </c>
      <c r="H49" s="250">
        <f t="shared" si="15"/>
        <v>83000</v>
      </c>
      <c r="I49" s="250">
        <f t="shared" si="15"/>
        <v>83000</v>
      </c>
      <c r="J49" s="250">
        <f t="shared" si="15"/>
        <v>83000</v>
      </c>
      <c r="K49" s="250">
        <f t="shared" si="15"/>
        <v>87000</v>
      </c>
      <c r="L49" s="250">
        <f t="shared" si="15"/>
        <v>203000</v>
      </c>
      <c r="M49" s="250">
        <f t="shared" si="15"/>
        <v>83000</v>
      </c>
      <c r="N49" s="250">
        <f t="shared" si="15"/>
        <v>87000</v>
      </c>
      <c r="O49" s="250">
        <f t="shared" si="15"/>
        <v>83000</v>
      </c>
      <c r="P49" s="250">
        <f t="shared" si="15"/>
        <v>83000</v>
      </c>
      <c r="Q49" s="250">
        <f t="shared" si="15"/>
        <v>78000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17018000</v>
      </c>
      <c r="E50" s="249" t="s">
        <v>210</v>
      </c>
      <c r="F50" s="154">
        <f>ROUND($D50/12*3,-3)</f>
        <v>4255000</v>
      </c>
      <c r="G50" s="154">
        <f>ROUND($D50/12,-3)</f>
        <v>1418000</v>
      </c>
      <c r="H50" s="154">
        <f t="shared" ref="H50:N54" si="16">ROUND($D50/12,-3)</f>
        <v>1418000</v>
      </c>
      <c r="I50" s="154">
        <f t="shared" si="16"/>
        <v>1418000</v>
      </c>
      <c r="J50" s="154">
        <f t="shared" si="16"/>
        <v>1418000</v>
      </c>
      <c r="K50" s="154">
        <f t="shared" si="16"/>
        <v>1418000</v>
      </c>
      <c r="L50" s="154">
        <f t="shared" si="16"/>
        <v>1418000</v>
      </c>
      <c r="M50" s="154">
        <f t="shared" si="16"/>
        <v>1418000</v>
      </c>
      <c r="N50" s="154">
        <f t="shared" si="16"/>
        <v>1418000</v>
      </c>
      <c r="O50" s="154">
        <f>D50-SUM(F50:N50)</f>
        <v>1419000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44000</v>
      </c>
      <c r="E55" s="154" t="s">
        <v>744</v>
      </c>
      <c r="F55" s="154">
        <f t="shared" ref="F55:P61" si="17">ROUND($D55/12,0)</f>
        <v>3667</v>
      </c>
      <c r="G55" s="154">
        <f t="shared" si="17"/>
        <v>3667</v>
      </c>
      <c r="H55" s="154">
        <f t="shared" si="17"/>
        <v>3667</v>
      </c>
      <c r="I55" s="154">
        <f t="shared" si="17"/>
        <v>3667</v>
      </c>
      <c r="J55" s="154">
        <f t="shared" si="17"/>
        <v>3667</v>
      </c>
      <c r="K55" s="154">
        <f t="shared" si="17"/>
        <v>3667</v>
      </c>
      <c r="L55" s="154">
        <f t="shared" si="17"/>
        <v>3667</v>
      </c>
      <c r="M55" s="154">
        <f t="shared" si="17"/>
        <v>3667</v>
      </c>
      <c r="N55" s="154">
        <f t="shared" si="17"/>
        <v>3667</v>
      </c>
      <c r="O55" s="154">
        <f t="shared" si="17"/>
        <v>3667</v>
      </c>
      <c r="P55" s="154">
        <f t="shared" si="17"/>
        <v>3667</v>
      </c>
      <c r="Q55" s="154">
        <f t="shared" ref="Q55:Q61" si="18">D55-SUM(F55:P55)</f>
        <v>3663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1991000</v>
      </c>
      <c r="E62" s="154" t="s">
        <v>205</v>
      </c>
      <c r="F62" s="154"/>
      <c r="G62" s="154"/>
      <c r="H62" s="154"/>
      <c r="I62" s="154">
        <f>ROUND($D62/5,-3)</f>
        <v>398000</v>
      </c>
      <c r="J62" s="154"/>
      <c r="K62" s="154"/>
      <c r="L62" s="154"/>
      <c r="M62" s="154"/>
      <c r="N62" s="154">
        <f>D62-I62</f>
        <v>1593000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2067000</v>
      </c>
      <c r="E63" s="154" t="s">
        <v>203</v>
      </c>
      <c r="F63" s="154">
        <f>D63</f>
        <v>2067000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1498000</v>
      </c>
      <c r="E64" s="249" t="s">
        <v>210</v>
      </c>
      <c r="F64" s="154">
        <f>ROUND($D64/12*3,-3)</f>
        <v>375000</v>
      </c>
      <c r="G64" s="154">
        <f>ROUND($D64/12,-3)</f>
        <v>125000</v>
      </c>
      <c r="H64" s="154">
        <f t="shared" ref="H64:N66" si="19">ROUND($D64/12,-3)</f>
        <v>125000</v>
      </c>
      <c r="I64" s="154">
        <f t="shared" si="19"/>
        <v>125000</v>
      </c>
      <c r="J64" s="154">
        <f t="shared" si="19"/>
        <v>125000</v>
      </c>
      <c r="K64" s="154">
        <f t="shared" si="19"/>
        <v>125000</v>
      </c>
      <c r="L64" s="154">
        <f t="shared" si="19"/>
        <v>125000</v>
      </c>
      <c r="M64" s="154">
        <f t="shared" si="19"/>
        <v>125000</v>
      </c>
      <c r="N64" s="154">
        <f t="shared" si="19"/>
        <v>125000</v>
      </c>
      <c r="O64" s="154">
        <f>D64-SUM(F64:N64)</f>
        <v>123000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469000</v>
      </c>
      <c r="E65" s="249" t="s">
        <v>210</v>
      </c>
      <c r="F65" s="154">
        <f>ROUND($D65/12*3,-3)</f>
        <v>117000</v>
      </c>
      <c r="G65" s="154">
        <f>ROUND($D65/12,-3)</f>
        <v>39000</v>
      </c>
      <c r="H65" s="154">
        <f t="shared" si="19"/>
        <v>39000</v>
      </c>
      <c r="I65" s="154">
        <f t="shared" si="19"/>
        <v>39000</v>
      </c>
      <c r="J65" s="154">
        <f t="shared" si="19"/>
        <v>39000</v>
      </c>
      <c r="K65" s="154">
        <f t="shared" si="19"/>
        <v>39000</v>
      </c>
      <c r="L65" s="154">
        <f t="shared" si="19"/>
        <v>39000</v>
      </c>
      <c r="M65" s="154">
        <f t="shared" si="19"/>
        <v>39000</v>
      </c>
      <c r="N65" s="154">
        <f t="shared" si="19"/>
        <v>39000</v>
      </c>
      <c r="O65" s="154">
        <f>D65-SUM(F65:N65)</f>
        <v>40000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1071000</v>
      </c>
      <c r="E66" s="249" t="s">
        <v>210</v>
      </c>
      <c r="F66" s="154">
        <f>ROUND($D66/12*3,-3)</f>
        <v>268000</v>
      </c>
      <c r="G66" s="154">
        <f>ROUND($D66/12,-3)</f>
        <v>89000</v>
      </c>
      <c r="H66" s="154">
        <f t="shared" si="19"/>
        <v>89000</v>
      </c>
      <c r="I66" s="154">
        <f t="shared" si="19"/>
        <v>89000</v>
      </c>
      <c r="J66" s="154">
        <f t="shared" si="19"/>
        <v>89000</v>
      </c>
      <c r="K66" s="154">
        <f t="shared" si="19"/>
        <v>89000</v>
      </c>
      <c r="L66" s="154">
        <f t="shared" si="19"/>
        <v>89000</v>
      </c>
      <c r="M66" s="154">
        <f t="shared" si="19"/>
        <v>89000</v>
      </c>
      <c r="N66" s="154">
        <f t="shared" si="19"/>
        <v>89000</v>
      </c>
      <c r="O66" s="154">
        <f>D66-SUM(F66:N66)</f>
        <v>91000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240000</v>
      </c>
      <c r="E68" s="154" t="s">
        <v>203</v>
      </c>
      <c r="F68" s="154">
        <f>D68</f>
        <v>240000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25247000</v>
      </c>
      <c r="E71" s="242"/>
      <c r="F71" s="242">
        <f>ROUND(SUM(F50:F69),-3)</f>
        <v>7528000</v>
      </c>
      <c r="G71" s="242">
        <f t="shared" ref="G71:P71" si="20">ROUND(SUM(G50:G69),-3)</f>
        <v>1743000</v>
      </c>
      <c r="H71" s="242">
        <f t="shared" si="20"/>
        <v>1767000</v>
      </c>
      <c r="I71" s="242">
        <f t="shared" si="20"/>
        <v>2141000</v>
      </c>
      <c r="J71" s="242">
        <f t="shared" si="20"/>
        <v>1743000</v>
      </c>
      <c r="K71" s="242">
        <f t="shared" si="20"/>
        <v>1743000</v>
      </c>
      <c r="L71" s="242">
        <f t="shared" si="20"/>
        <v>1743000</v>
      </c>
      <c r="M71" s="242">
        <f t="shared" si="20"/>
        <v>1743000</v>
      </c>
      <c r="N71" s="242">
        <f t="shared" si="20"/>
        <v>3336000</v>
      </c>
      <c r="O71" s="242">
        <f t="shared" si="20"/>
        <v>1752000</v>
      </c>
      <c r="P71" s="242">
        <f t="shared" si="20"/>
        <v>6000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3837000</v>
      </c>
      <c r="E73" s="249" t="s">
        <v>210</v>
      </c>
      <c r="F73" s="154">
        <f>ROUND($D73/12*3,-3)</f>
        <v>959000</v>
      </c>
      <c r="G73" s="154">
        <f>ROUND($D73/12,-3)</f>
        <v>320000</v>
      </c>
      <c r="H73" s="154">
        <f t="shared" ref="H73:N76" si="21">ROUND($D73/12,-3)</f>
        <v>320000</v>
      </c>
      <c r="I73" s="154">
        <f t="shared" si="21"/>
        <v>320000</v>
      </c>
      <c r="J73" s="154">
        <f t="shared" si="21"/>
        <v>320000</v>
      </c>
      <c r="K73" s="154">
        <f t="shared" si="21"/>
        <v>320000</v>
      </c>
      <c r="L73" s="154">
        <f t="shared" si="21"/>
        <v>320000</v>
      </c>
      <c r="M73" s="154">
        <f t="shared" si="21"/>
        <v>320000</v>
      </c>
      <c r="N73" s="154">
        <f t="shared" si="21"/>
        <v>320000</v>
      </c>
      <c r="O73" s="154">
        <f>D73-SUM(F73:N73)</f>
        <v>318000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3837000</v>
      </c>
      <c r="E77" s="242"/>
      <c r="F77" s="242">
        <f>ROUND(SUM(F72:F76),-3)</f>
        <v>959000</v>
      </c>
      <c r="G77" s="242">
        <f t="shared" ref="G77:N77" si="22">ROUND(SUM(G72:G76),-3)</f>
        <v>320000</v>
      </c>
      <c r="H77" s="242">
        <f t="shared" si="22"/>
        <v>320000</v>
      </c>
      <c r="I77" s="242">
        <f t="shared" si="22"/>
        <v>320000</v>
      </c>
      <c r="J77" s="242">
        <f t="shared" si="22"/>
        <v>320000</v>
      </c>
      <c r="K77" s="242">
        <f t="shared" si="22"/>
        <v>320000</v>
      </c>
      <c r="L77" s="242">
        <f t="shared" si="22"/>
        <v>320000</v>
      </c>
      <c r="M77" s="242">
        <f t="shared" si="22"/>
        <v>320000</v>
      </c>
      <c r="N77" s="242">
        <f t="shared" si="22"/>
        <v>320000</v>
      </c>
      <c r="O77" s="242">
        <f>D77-SUM(F77:N77)</f>
        <v>318000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29084000</v>
      </c>
      <c r="E78" s="242"/>
      <c r="F78" s="242">
        <f>F77+F71</f>
        <v>8487000</v>
      </c>
      <c r="G78" s="242">
        <f t="shared" ref="G78:R78" si="24">G77+G71</f>
        <v>2063000</v>
      </c>
      <c r="H78" s="242">
        <f t="shared" si="24"/>
        <v>2087000</v>
      </c>
      <c r="I78" s="242">
        <f t="shared" si="24"/>
        <v>2461000</v>
      </c>
      <c r="J78" s="242">
        <f t="shared" si="24"/>
        <v>2063000</v>
      </c>
      <c r="K78" s="242">
        <f t="shared" si="24"/>
        <v>2063000</v>
      </c>
      <c r="L78" s="242">
        <f t="shared" si="24"/>
        <v>2063000</v>
      </c>
      <c r="M78" s="242">
        <f t="shared" si="24"/>
        <v>2063000</v>
      </c>
      <c r="N78" s="242">
        <f t="shared" si="24"/>
        <v>3656000</v>
      </c>
      <c r="O78" s="242">
        <f t="shared" si="24"/>
        <v>2070000</v>
      </c>
      <c r="P78" s="242">
        <f t="shared" si="24"/>
        <v>6000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30327000</v>
      </c>
      <c r="E87" s="154"/>
      <c r="F87" s="154">
        <f>F88+F89+F90+F91</f>
        <v>8694000</v>
      </c>
      <c r="G87" s="154">
        <f t="shared" ref="G87:Q87" si="26">G88+G89+G90+G91</f>
        <v>2146000</v>
      </c>
      <c r="H87" s="154">
        <f t="shared" si="26"/>
        <v>2170000</v>
      </c>
      <c r="I87" s="154">
        <f t="shared" si="26"/>
        <v>2544000</v>
      </c>
      <c r="J87" s="154">
        <f t="shared" si="26"/>
        <v>2146000</v>
      </c>
      <c r="K87" s="154">
        <f t="shared" si="26"/>
        <v>2150000</v>
      </c>
      <c r="L87" s="154">
        <f t="shared" si="26"/>
        <v>2266000</v>
      </c>
      <c r="M87" s="154">
        <f t="shared" si="26"/>
        <v>2146000</v>
      </c>
      <c r="N87" s="154">
        <f t="shared" si="26"/>
        <v>3743000</v>
      </c>
      <c r="O87" s="154">
        <f t="shared" si="26"/>
        <v>2153000</v>
      </c>
      <c r="P87" s="154">
        <f t="shared" si="26"/>
        <v>89000</v>
      </c>
      <c r="Q87" s="154">
        <f t="shared" si="26"/>
        <v>80000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200000</v>
      </c>
      <c r="E88" s="242" t="s">
        <v>201</v>
      </c>
      <c r="F88" s="242">
        <f>ROUND($D88/2,-3)</f>
        <v>100000</v>
      </c>
      <c r="G88" s="242"/>
      <c r="H88" s="242"/>
      <c r="I88" s="242"/>
      <c r="J88" s="242"/>
      <c r="K88" s="242"/>
      <c r="L88" s="242">
        <f>D88-F88</f>
        <v>100000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30126000</v>
      </c>
      <c r="E91" s="242"/>
      <c r="F91" s="242">
        <f>F92+F93+F94+F95</f>
        <v>8594000</v>
      </c>
      <c r="G91" s="242">
        <f t="shared" ref="G91:Q91" si="28">G92+G93+G94+G95</f>
        <v>2146000</v>
      </c>
      <c r="H91" s="242">
        <f t="shared" si="28"/>
        <v>2170000</v>
      </c>
      <c r="I91" s="242">
        <f t="shared" si="28"/>
        <v>2544000</v>
      </c>
      <c r="J91" s="242">
        <f t="shared" si="28"/>
        <v>2146000</v>
      </c>
      <c r="K91" s="242">
        <f t="shared" si="28"/>
        <v>2150000</v>
      </c>
      <c r="L91" s="242">
        <f t="shared" si="28"/>
        <v>2166000</v>
      </c>
      <c r="M91" s="242">
        <f t="shared" si="28"/>
        <v>2146000</v>
      </c>
      <c r="N91" s="242">
        <f t="shared" si="28"/>
        <v>3743000</v>
      </c>
      <c r="O91" s="242">
        <f t="shared" si="28"/>
        <v>2153000</v>
      </c>
      <c r="P91" s="242">
        <f t="shared" si="28"/>
        <v>89000</v>
      </c>
      <c r="Q91" s="242">
        <f t="shared" si="28"/>
        <v>79000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801000</v>
      </c>
      <c r="E92" s="252" t="s">
        <v>681</v>
      </c>
      <c r="F92" s="154">
        <f>ROUND($D92/12*4,-3)</f>
        <v>267000</v>
      </c>
      <c r="G92" s="154"/>
      <c r="H92" s="154">
        <f>ROUND($D92/12*2,-3)</f>
        <v>134000</v>
      </c>
      <c r="I92" s="154"/>
      <c r="J92" s="154">
        <f>ROUND($D92/12*2,-3)</f>
        <v>134000</v>
      </c>
      <c r="K92" s="154"/>
      <c r="L92" s="154">
        <f>ROUND($D92/12*2,-3)</f>
        <v>134000</v>
      </c>
      <c r="M92" s="154"/>
      <c r="N92" s="154">
        <f>D92-SUM(F92:M92)</f>
        <v>132000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139000</v>
      </c>
      <c r="E93" s="243" t="s">
        <v>403</v>
      </c>
      <c r="F93" s="154">
        <f>ROUND($D93/12,-3)</f>
        <v>12000</v>
      </c>
      <c r="G93" s="154">
        <f t="shared" ref="G93:P93" si="29">ROUND($D93/12,-3)</f>
        <v>12000</v>
      </c>
      <c r="H93" s="154">
        <f t="shared" si="29"/>
        <v>12000</v>
      </c>
      <c r="I93" s="154">
        <f t="shared" si="29"/>
        <v>12000</v>
      </c>
      <c r="J93" s="154">
        <f t="shared" si="29"/>
        <v>12000</v>
      </c>
      <c r="K93" s="154">
        <f t="shared" si="29"/>
        <v>12000</v>
      </c>
      <c r="L93" s="154">
        <f t="shared" si="29"/>
        <v>12000</v>
      </c>
      <c r="M93" s="154">
        <f t="shared" si="29"/>
        <v>12000</v>
      </c>
      <c r="N93" s="154">
        <f t="shared" si="29"/>
        <v>12000</v>
      </c>
      <c r="O93" s="154">
        <f t="shared" si="29"/>
        <v>12000</v>
      </c>
      <c r="P93" s="154">
        <f t="shared" si="29"/>
        <v>12000</v>
      </c>
      <c r="Q93" s="154">
        <f>D93-SUM(F93:P93)</f>
        <v>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140000</v>
      </c>
      <c r="E94" s="244" t="s">
        <v>405</v>
      </c>
      <c r="F94" s="154"/>
      <c r="G94" s="154"/>
      <c r="H94" s="154">
        <f>ROUND($D94/2,-3)</f>
        <v>70000</v>
      </c>
      <c r="I94" s="154"/>
      <c r="J94" s="154"/>
      <c r="K94" s="154"/>
      <c r="L94" s="154"/>
      <c r="M94" s="154"/>
      <c r="N94" s="154"/>
      <c r="O94" s="154">
        <f>D94-H94</f>
        <v>70000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29046000</v>
      </c>
      <c r="E95" s="154"/>
      <c r="F95" s="154">
        <f>F2+F86-F88-F89-F90-F92-F93-F94</f>
        <v>8315000</v>
      </c>
      <c r="G95" s="154">
        <f t="shared" ref="G95:Q95" si="30">G2-G88-G89-G90-G92-G93-G94</f>
        <v>2134000</v>
      </c>
      <c r="H95" s="154">
        <f t="shared" si="30"/>
        <v>1954000</v>
      </c>
      <c r="I95" s="154">
        <f t="shared" si="30"/>
        <v>2532000</v>
      </c>
      <c r="J95" s="154">
        <f t="shared" si="30"/>
        <v>2000000</v>
      </c>
      <c r="K95" s="154">
        <f t="shared" si="30"/>
        <v>2138000</v>
      </c>
      <c r="L95" s="154">
        <f t="shared" si="30"/>
        <v>2020000</v>
      </c>
      <c r="M95" s="154">
        <f t="shared" si="30"/>
        <v>2134000</v>
      </c>
      <c r="N95" s="154">
        <f t="shared" si="30"/>
        <v>3599000</v>
      </c>
      <c r="O95" s="154">
        <f t="shared" si="30"/>
        <v>2071000</v>
      </c>
      <c r="P95" s="154">
        <f t="shared" si="30"/>
        <v>77000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131000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140000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29046000</v>
      </c>
    </row>
    <row r="108" spans="2:17" ht="16.5" customHeight="1"/>
    <row r="109" spans="2:17" ht="16.5" customHeight="1">
      <c r="B109" s="4" t="s">
        <v>951</v>
      </c>
      <c r="D109" s="52">
        <f>D91-D77</f>
        <v>26289000</v>
      </c>
      <c r="F109" s="52">
        <f>F91-F77</f>
        <v>7635000</v>
      </c>
      <c r="G109" s="52">
        <f t="shared" ref="G109:Q109" si="31">G91-G77</f>
        <v>1826000</v>
      </c>
      <c r="H109" s="52">
        <f t="shared" si="31"/>
        <v>1850000</v>
      </c>
      <c r="I109" s="52">
        <f t="shared" si="31"/>
        <v>2224000</v>
      </c>
      <c r="J109" s="52">
        <f t="shared" si="31"/>
        <v>1826000</v>
      </c>
      <c r="K109" s="52">
        <f t="shared" si="31"/>
        <v>1830000</v>
      </c>
      <c r="L109" s="52">
        <f t="shared" si="31"/>
        <v>1846000</v>
      </c>
      <c r="M109" s="52">
        <f t="shared" si="31"/>
        <v>1826000</v>
      </c>
      <c r="N109" s="52">
        <f t="shared" si="31"/>
        <v>3423000</v>
      </c>
      <c r="O109" s="52">
        <f t="shared" si="31"/>
        <v>1835000</v>
      </c>
      <c r="P109" s="52">
        <f t="shared" si="31"/>
        <v>89000</v>
      </c>
      <c r="Q109" s="52">
        <f t="shared" si="31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5" priority="1" operator="lessThan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627</v>
      </c>
      <c r="D1" s="246" t="str">
        <f>VLOOKUP(C1,學校編號!A:B,2,FALSE)</f>
        <v>627豐裡國小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20995000</v>
      </c>
      <c r="E2" s="154"/>
      <c r="F2" s="154">
        <f t="shared" ref="F2:Q2" si="0">F49+F71+F77+F83</f>
        <v>6095000</v>
      </c>
      <c r="G2" s="154">
        <f t="shared" si="0"/>
        <v>1472000</v>
      </c>
      <c r="H2" s="154">
        <f t="shared" si="0"/>
        <v>1489000</v>
      </c>
      <c r="I2" s="154">
        <f t="shared" si="0"/>
        <v>1769000</v>
      </c>
      <c r="J2" s="154">
        <f t="shared" si="0"/>
        <v>1472000</v>
      </c>
      <c r="K2" s="154">
        <f t="shared" si="0"/>
        <v>1472000</v>
      </c>
      <c r="L2" s="154">
        <f t="shared" si="0"/>
        <v>1493000</v>
      </c>
      <c r="M2" s="154">
        <f t="shared" si="0"/>
        <v>1472000</v>
      </c>
      <c r="N2" s="154">
        <f t="shared" si="0"/>
        <v>2659000</v>
      </c>
      <c r="O2" s="154">
        <f t="shared" si="0"/>
        <v>1460000</v>
      </c>
      <c r="P2" s="154">
        <f t="shared" si="0"/>
        <v>71000</v>
      </c>
      <c r="Q2" s="154">
        <f t="shared" si="0"/>
        <v>71000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550000</v>
      </c>
      <c r="E25" s="242"/>
      <c r="F25" s="242">
        <f>ROUND(SUM(F3:F24),-3)</f>
        <v>58000</v>
      </c>
      <c r="G25" s="242">
        <f t="shared" ref="G25:P25" si="5">ROUND(SUM(G3:G24),-3)</f>
        <v>43000</v>
      </c>
      <c r="H25" s="242">
        <f t="shared" si="5"/>
        <v>43000</v>
      </c>
      <c r="I25" s="242">
        <f t="shared" si="5"/>
        <v>43000</v>
      </c>
      <c r="J25" s="242">
        <f t="shared" si="5"/>
        <v>43000</v>
      </c>
      <c r="K25" s="242">
        <f t="shared" si="5"/>
        <v>43000</v>
      </c>
      <c r="L25" s="242">
        <f t="shared" si="5"/>
        <v>58000</v>
      </c>
      <c r="M25" s="242">
        <f t="shared" si="5"/>
        <v>43000</v>
      </c>
      <c r="N25" s="242">
        <f t="shared" si="5"/>
        <v>43000</v>
      </c>
      <c r="O25" s="242">
        <f t="shared" si="5"/>
        <v>43000</v>
      </c>
      <c r="P25" s="242">
        <f t="shared" si="5"/>
        <v>43000</v>
      </c>
      <c r="Q25" s="242">
        <f t="shared" ref="Q25:Q34" si="6">D25-SUM(F25:P25)</f>
        <v>47000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8000</v>
      </c>
      <c r="E32" s="154" t="s">
        <v>744</v>
      </c>
      <c r="F32" s="154">
        <f t="shared" si="9"/>
        <v>667</v>
      </c>
      <c r="G32" s="154">
        <f t="shared" si="7"/>
        <v>667</v>
      </c>
      <c r="H32" s="154">
        <f t="shared" si="7"/>
        <v>667</v>
      </c>
      <c r="I32" s="154">
        <f t="shared" si="7"/>
        <v>667</v>
      </c>
      <c r="J32" s="154">
        <f t="shared" si="7"/>
        <v>667</v>
      </c>
      <c r="K32" s="154">
        <f t="shared" si="7"/>
        <v>667</v>
      </c>
      <c r="L32" s="154">
        <f t="shared" si="7"/>
        <v>667</v>
      </c>
      <c r="M32" s="154">
        <f t="shared" si="7"/>
        <v>667</v>
      </c>
      <c r="N32" s="154">
        <f t="shared" si="7"/>
        <v>667</v>
      </c>
      <c r="O32" s="154">
        <f t="shared" si="7"/>
        <v>667</v>
      </c>
      <c r="P32" s="154">
        <f t="shared" si="7"/>
        <v>667</v>
      </c>
      <c r="Q32" s="154">
        <f t="shared" si="6"/>
        <v>663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12000</v>
      </c>
      <c r="E37" s="154" t="s">
        <v>201</v>
      </c>
      <c r="F37" s="154">
        <f>ROUND($D37/2,-3)</f>
        <v>6000</v>
      </c>
      <c r="G37" s="154"/>
      <c r="H37" s="154"/>
      <c r="I37" s="154"/>
      <c r="J37" s="154"/>
      <c r="K37" s="154"/>
      <c r="L37" s="154">
        <f>D37-F37</f>
        <v>6000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294000</v>
      </c>
      <c r="E38" s="242"/>
      <c r="F38" s="242">
        <f t="shared" ref="F38:P38" si="10">ROUND(SUM(F26:F37),-3)</f>
        <v>30000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30000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844000</v>
      </c>
      <c r="E49" s="154"/>
      <c r="F49" s="250">
        <f t="shared" ref="F49:Q49" si="15">F25+F38+F46+F48</f>
        <v>88000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67000</v>
      </c>
      <c r="L49" s="250">
        <f t="shared" si="15"/>
        <v>88000</v>
      </c>
      <c r="M49" s="250">
        <f t="shared" si="15"/>
        <v>67000</v>
      </c>
      <c r="N49" s="250">
        <f t="shared" si="15"/>
        <v>67000</v>
      </c>
      <c r="O49" s="250">
        <f t="shared" si="15"/>
        <v>67000</v>
      </c>
      <c r="P49" s="250">
        <f t="shared" si="15"/>
        <v>67000</v>
      </c>
      <c r="Q49" s="250">
        <f t="shared" si="15"/>
        <v>65000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13122000</v>
      </c>
      <c r="E50" s="249" t="s">
        <v>210</v>
      </c>
      <c r="F50" s="154">
        <f>ROUND($D50/12*3,-3)</f>
        <v>3281000</v>
      </c>
      <c r="G50" s="154">
        <f>ROUND($D50/12,-3)</f>
        <v>1094000</v>
      </c>
      <c r="H50" s="154">
        <f t="shared" ref="H50:N54" si="16">ROUND($D50/12,-3)</f>
        <v>1094000</v>
      </c>
      <c r="I50" s="154">
        <f t="shared" si="16"/>
        <v>1094000</v>
      </c>
      <c r="J50" s="154">
        <f t="shared" si="16"/>
        <v>1094000</v>
      </c>
      <c r="K50" s="154">
        <f t="shared" si="16"/>
        <v>1094000</v>
      </c>
      <c r="L50" s="154">
        <f t="shared" si="16"/>
        <v>1094000</v>
      </c>
      <c r="M50" s="154">
        <f t="shared" si="16"/>
        <v>1094000</v>
      </c>
      <c r="N50" s="154">
        <f t="shared" si="16"/>
        <v>1094000</v>
      </c>
      <c r="O50" s="154">
        <f>D50-SUM(F50:N50)</f>
        <v>1089000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1484000</v>
      </c>
      <c r="E62" s="154" t="s">
        <v>205</v>
      </c>
      <c r="F62" s="154"/>
      <c r="G62" s="154"/>
      <c r="H62" s="154"/>
      <c r="I62" s="154">
        <f>ROUND($D62/5,-3)</f>
        <v>297000</v>
      </c>
      <c r="J62" s="154"/>
      <c r="K62" s="154"/>
      <c r="L62" s="154"/>
      <c r="M62" s="154"/>
      <c r="N62" s="154">
        <f>D62-I62</f>
        <v>1187000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1613000</v>
      </c>
      <c r="E63" s="154" t="s">
        <v>203</v>
      </c>
      <c r="F63" s="154">
        <f>D63</f>
        <v>1613000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1161000</v>
      </c>
      <c r="E64" s="249" t="s">
        <v>210</v>
      </c>
      <c r="F64" s="154">
        <f>ROUND($D64/12*3,-3)</f>
        <v>290000</v>
      </c>
      <c r="G64" s="154">
        <f>ROUND($D64/12,-3)</f>
        <v>97000</v>
      </c>
      <c r="H64" s="154">
        <f t="shared" ref="H64:N66" si="19">ROUND($D64/12,-3)</f>
        <v>97000</v>
      </c>
      <c r="I64" s="154">
        <f t="shared" si="19"/>
        <v>97000</v>
      </c>
      <c r="J64" s="154">
        <f t="shared" si="19"/>
        <v>97000</v>
      </c>
      <c r="K64" s="154">
        <f t="shared" si="19"/>
        <v>97000</v>
      </c>
      <c r="L64" s="154">
        <f t="shared" si="19"/>
        <v>97000</v>
      </c>
      <c r="M64" s="154">
        <f t="shared" si="19"/>
        <v>97000</v>
      </c>
      <c r="N64" s="154">
        <f t="shared" si="19"/>
        <v>97000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362000</v>
      </c>
      <c r="E65" s="249" t="s">
        <v>210</v>
      </c>
      <c r="F65" s="154">
        <f>ROUND($D65/12*3,-3)</f>
        <v>91000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824000</v>
      </c>
      <c r="E66" s="249" t="s">
        <v>210</v>
      </c>
      <c r="F66" s="154">
        <f>ROUND($D66/12*3,-3)</f>
        <v>206000</v>
      </c>
      <c r="G66" s="154">
        <f>ROUND($D66/12,-3)</f>
        <v>69000</v>
      </c>
      <c r="H66" s="154">
        <f t="shared" si="19"/>
        <v>69000</v>
      </c>
      <c r="I66" s="154">
        <f t="shared" si="19"/>
        <v>69000</v>
      </c>
      <c r="J66" s="154">
        <f t="shared" si="19"/>
        <v>69000</v>
      </c>
      <c r="K66" s="154">
        <f t="shared" si="19"/>
        <v>69000</v>
      </c>
      <c r="L66" s="154">
        <f t="shared" si="19"/>
        <v>69000</v>
      </c>
      <c r="M66" s="154">
        <f t="shared" si="19"/>
        <v>69000</v>
      </c>
      <c r="N66" s="154">
        <f t="shared" si="19"/>
        <v>69000</v>
      </c>
      <c r="O66" s="154">
        <f>D66-SUM(F66:N66)</f>
        <v>66000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190000</v>
      </c>
      <c r="E68" s="154" t="s">
        <v>203</v>
      </c>
      <c r="F68" s="154">
        <f>D68</f>
        <v>190000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18823000</v>
      </c>
      <c r="E71" s="242"/>
      <c r="F71" s="242">
        <f>ROUND(SUM(F50:F69),-3)</f>
        <v>5675000</v>
      </c>
      <c r="G71" s="242">
        <f t="shared" ref="G71:P71" si="20">ROUND(SUM(G50:G69),-3)</f>
        <v>1294000</v>
      </c>
      <c r="H71" s="242">
        <f t="shared" si="20"/>
        <v>1311000</v>
      </c>
      <c r="I71" s="242">
        <f t="shared" si="20"/>
        <v>1591000</v>
      </c>
      <c r="J71" s="242">
        <f t="shared" si="20"/>
        <v>1294000</v>
      </c>
      <c r="K71" s="242">
        <f t="shared" si="20"/>
        <v>1294000</v>
      </c>
      <c r="L71" s="242">
        <f t="shared" si="20"/>
        <v>1294000</v>
      </c>
      <c r="M71" s="242">
        <f t="shared" si="20"/>
        <v>1294000</v>
      </c>
      <c r="N71" s="242">
        <f t="shared" si="20"/>
        <v>2481000</v>
      </c>
      <c r="O71" s="242">
        <f t="shared" si="20"/>
        <v>1285000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871000</v>
      </c>
      <c r="E73" s="249" t="s">
        <v>210</v>
      </c>
      <c r="F73" s="154">
        <f>ROUND($D73/12*3,-3)</f>
        <v>218000</v>
      </c>
      <c r="G73" s="154">
        <f>ROUND($D73/12,-3)</f>
        <v>73000</v>
      </c>
      <c r="H73" s="154">
        <f t="shared" ref="H73:N76" si="21">ROUND($D73/12,-3)</f>
        <v>73000</v>
      </c>
      <c r="I73" s="154">
        <f t="shared" si="21"/>
        <v>73000</v>
      </c>
      <c r="J73" s="154">
        <f t="shared" si="21"/>
        <v>73000</v>
      </c>
      <c r="K73" s="154">
        <f t="shared" si="21"/>
        <v>73000</v>
      </c>
      <c r="L73" s="154">
        <f t="shared" si="21"/>
        <v>73000</v>
      </c>
      <c r="M73" s="154">
        <f t="shared" si="21"/>
        <v>73000</v>
      </c>
      <c r="N73" s="154">
        <f t="shared" si="21"/>
        <v>73000</v>
      </c>
      <c r="O73" s="154">
        <f>D73-SUM(F73:N73)</f>
        <v>69000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457000</v>
      </c>
      <c r="E76" s="249" t="s">
        <v>210</v>
      </c>
      <c r="F76" s="154">
        <f>ROUND($D76/12*3,-3)</f>
        <v>114000</v>
      </c>
      <c r="G76" s="154">
        <f>ROUND($D76/12,-3)</f>
        <v>38000</v>
      </c>
      <c r="H76" s="154">
        <f t="shared" si="21"/>
        <v>38000</v>
      </c>
      <c r="I76" s="154">
        <f t="shared" si="21"/>
        <v>38000</v>
      </c>
      <c r="J76" s="154">
        <f t="shared" si="21"/>
        <v>38000</v>
      </c>
      <c r="K76" s="154">
        <f t="shared" si="21"/>
        <v>38000</v>
      </c>
      <c r="L76" s="154">
        <f t="shared" si="21"/>
        <v>38000</v>
      </c>
      <c r="M76" s="154">
        <f t="shared" si="21"/>
        <v>38000</v>
      </c>
      <c r="N76" s="154">
        <f t="shared" si="21"/>
        <v>38000</v>
      </c>
      <c r="O76" s="154">
        <f>D76-SUM(F76:N76)</f>
        <v>39000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1328000</v>
      </c>
      <c r="E77" s="242"/>
      <c r="F77" s="242">
        <f>ROUND(SUM(F72:F76),-3)</f>
        <v>332000</v>
      </c>
      <c r="G77" s="242">
        <f t="shared" ref="G77:N77" si="22">ROUND(SUM(G72:G76),-3)</f>
        <v>111000</v>
      </c>
      <c r="H77" s="242">
        <f t="shared" si="22"/>
        <v>111000</v>
      </c>
      <c r="I77" s="242">
        <f t="shared" si="22"/>
        <v>111000</v>
      </c>
      <c r="J77" s="242">
        <f t="shared" si="22"/>
        <v>111000</v>
      </c>
      <c r="K77" s="242">
        <f t="shared" si="22"/>
        <v>111000</v>
      </c>
      <c r="L77" s="242">
        <f t="shared" si="22"/>
        <v>111000</v>
      </c>
      <c r="M77" s="242">
        <f t="shared" si="22"/>
        <v>111000</v>
      </c>
      <c r="N77" s="242">
        <f t="shared" si="22"/>
        <v>111000</v>
      </c>
      <c r="O77" s="242">
        <f>D77-SUM(F77:N77)</f>
        <v>108000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20151000</v>
      </c>
      <c r="E78" s="242"/>
      <c r="F78" s="242">
        <f>F77+F71</f>
        <v>6007000</v>
      </c>
      <c r="G78" s="242">
        <f t="shared" ref="G78:R78" si="24">G77+G71</f>
        <v>1405000</v>
      </c>
      <c r="H78" s="242">
        <f t="shared" si="24"/>
        <v>1422000</v>
      </c>
      <c r="I78" s="242">
        <f t="shared" si="24"/>
        <v>1702000</v>
      </c>
      <c r="J78" s="242">
        <f t="shared" si="24"/>
        <v>1405000</v>
      </c>
      <c r="K78" s="242">
        <f t="shared" si="24"/>
        <v>1405000</v>
      </c>
      <c r="L78" s="242">
        <f t="shared" si="24"/>
        <v>1405000</v>
      </c>
      <c r="M78" s="242">
        <f t="shared" si="24"/>
        <v>1405000</v>
      </c>
      <c r="N78" s="242">
        <f t="shared" si="24"/>
        <v>2592000</v>
      </c>
      <c r="O78" s="242">
        <f t="shared" si="24"/>
        <v>1393000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20995000</v>
      </c>
      <c r="E87" s="154"/>
      <c r="F87" s="154">
        <f>F88+F89+F90+F91</f>
        <v>6095000</v>
      </c>
      <c r="G87" s="154">
        <f t="shared" ref="G87:Q87" si="26">G88+G89+G90+G91</f>
        <v>1472000</v>
      </c>
      <c r="H87" s="154">
        <f t="shared" si="26"/>
        <v>1489000</v>
      </c>
      <c r="I87" s="154">
        <f t="shared" si="26"/>
        <v>1769000</v>
      </c>
      <c r="J87" s="154">
        <f t="shared" si="26"/>
        <v>1472000</v>
      </c>
      <c r="K87" s="154">
        <f t="shared" si="26"/>
        <v>1472000</v>
      </c>
      <c r="L87" s="154">
        <f t="shared" si="26"/>
        <v>1493000</v>
      </c>
      <c r="M87" s="154">
        <f t="shared" si="26"/>
        <v>1472000</v>
      </c>
      <c r="N87" s="154">
        <f t="shared" si="26"/>
        <v>2659000</v>
      </c>
      <c r="O87" s="154">
        <f t="shared" si="26"/>
        <v>1460000</v>
      </c>
      <c r="P87" s="154">
        <f t="shared" si="26"/>
        <v>71000</v>
      </c>
      <c r="Q87" s="154">
        <f t="shared" si="26"/>
        <v>71000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</v>
      </c>
      <c r="E88" s="242" t="s">
        <v>201</v>
      </c>
      <c r="F88" s="242">
        <f>ROUND($D88/2,-3)</f>
        <v>6000</v>
      </c>
      <c r="G88" s="242"/>
      <c r="H88" s="242"/>
      <c r="I88" s="242"/>
      <c r="J88" s="242"/>
      <c r="K88" s="242"/>
      <c r="L88" s="242">
        <f>D88-F88</f>
        <v>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20982000</v>
      </c>
      <c r="E91" s="242"/>
      <c r="F91" s="242">
        <f>F92+F93+F94+F95</f>
        <v>6089000</v>
      </c>
      <c r="G91" s="242">
        <f t="shared" ref="G91:Q91" si="28">G92+G93+G94+G95</f>
        <v>1472000</v>
      </c>
      <c r="H91" s="242">
        <f t="shared" si="28"/>
        <v>1489000</v>
      </c>
      <c r="I91" s="242">
        <f t="shared" si="28"/>
        <v>1769000</v>
      </c>
      <c r="J91" s="242">
        <f t="shared" si="28"/>
        <v>1472000</v>
      </c>
      <c r="K91" s="242">
        <f t="shared" si="28"/>
        <v>1472000</v>
      </c>
      <c r="L91" s="242">
        <f t="shared" si="28"/>
        <v>1487000</v>
      </c>
      <c r="M91" s="242">
        <f t="shared" si="28"/>
        <v>1472000</v>
      </c>
      <c r="N91" s="242">
        <f t="shared" si="28"/>
        <v>2659000</v>
      </c>
      <c r="O91" s="242">
        <f t="shared" si="28"/>
        <v>1460000</v>
      </c>
      <c r="P91" s="242">
        <f t="shared" si="28"/>
        <v>71000</v>
      </c>
      <c r="Q91" s="242">
        <f t="shared" si="28"/>
        <v>70000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19605000</v>
      </c>
      <c r="E95" s="154"/>
      <c r="F95" s="154">
        <f>F2+F86-F88-F89-F90-F92-F93-F94</f>
        <v>5650000</v>
      </c>
      <c r="G95" s="154">
        <f t="shared" ref="G95:Q95" si="30">G2-G88-G89-G90-G92-G93-G94</f>
        <v>1466000</v>
      </c>
      <c r="H95" s="154">
        <f t="shared" si="30"/>
        <v>1266000</v>
      </c>
      <c r="I95" s="154">
        <f t="shared" si="30"/>
        <v>1763000</v>
      </c>
      <c r="J95" s="154">
        <f t="shared" si="30"/>
        <v>1249000</v>
      </c>
      <c r="K95" s="154">
        <f t="shared" si="30"/>
        <v>1466000</v>
      </c>
      <c r="L95" s="154">
        <f t="shared" si="30"/>
        <v>1264000</v>
      </c>
      <c r="M95" s="154">
        <f t="shared" si="30"/>
        <v>1466000</v>
      </c>
      <c r="N95" s="154">
        <f t="shared" si="30"/>
        <v>2437000</v>
      </c>
      <c r="O95" s="154">
        <f t="shared" si="30"/>
        <v>1454000</v>
      </c>
      <c r="P95" s="154">
        <f t="shared" si="30"/>
        <v>65000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19605000</v>
      </c>
    </row>
    <row r="108" spans="2:17" ht="16.5" customHeight="1"/>
    <row r="109" spans="2:17" ht="16.5" customHeight="1">
      <c r="B109" s="4" t="s">
        <v>951</v>
      </c>
      <c r="D109" s="52">
        <f>D91-D77</f>
        <v>19654000</v>
      </c>
      <c r="F109" s="52">
        <f>F91-F77</f>
        <v>5757000</v>
      </c>
      <c r="G109" s="52">
        <f t="shared" ref="G109:Q109" si="31">G91-G77</f>
        <v>1361000</v>
      </c>
      <c r="H109" s="52">
        <f t="shared" si="31"/>
        <v>1378000</v>
      </c>
      <c r="I109" s="52">
        <f t="shared" si="31"/>
        <v>1658000</v>
      </c>
      <c r="J109" s="52">
        <f t="shared" si="31"/>
        <v>1361000</v>
      </c>
      <c r="K109" s="52">
        <f t="shared" si="31"/>
        <v>1361000</v>
      </c>
      <c r="L109" s="52">
        <f t="shared" si="31"/>
        <v>1376000</v>
      </c>
      <c r="M109" s="52">
        <f t="shared" si="31"/>
        <v>1361000</v>
      </c>
      <c r="N109" s="52">
        <f t="shared" si="31"/>
        <v>2548000</v>
      </c>
      <c r="O109" s="52">
        <f t="shared" si="31"/>
        <v>1352000</v>
      </c>
      <c r="P109" s="52">
        <f t="shared" si="31"/>
        <v>71000</v>
      </c>
      <c r="Q109" s="52">
        <f t="shared" si="31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4" priority="1" operator="lessThan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628</v>
      </c>
      <c r="D1" s="246" t="str">
        <f>VLOOKUP(C1,學校編號!A:B,2,FALSE)</f>
        <v>628豐山國小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23962000</v>
      </c>
      <c r="E2" s="154"/>
      <c r="F2" s="154">
        <f t="shared" ref="F2:Q2" si="0">F49+F71+F77+F83</f>
        <v>6830000</v>
      </c>
      <c r="G2" s="154">
        <f t="shared" si="0"/>
        <v>1742000</v>
      </c>
      <c r="H2" s="154">
        <f t="shared" si="0"/>
        <v>1759000</v>
      </c>
      <c r="I2" s="154">
        <f t="shared" si="0"/>
        <v>1999000</v>
      </c>
      <c r="J2" s="154">
        <f t="shared" si="0"/>
        <v>1742000</v>
      </c>
      <c r="K2" s="154">
        <f t="shared" si="0"/>
        <v>1744000</v>
      </c>
      <c r="L2" s="154">
        <f t="shared" si="0"/>
        <v>1760000</v>
      </c>
      <c r="M2" s="154">
        <f t="shared" si="0"/>
        <v>1742000</v>
      </c>
      <c r="N2" s="154">
        <f t="shared" si="0"/>
        <v>2770000</v>
      </c>
      <c r="O2" s="154">
        <f t="shared" si="0"/>
        <v>1737000</v>
      </c>
      <c r="P2" s="154">
        <f t="shared" si="0"/>
        <v>75000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582000</v>
      </c>
      <c r="E25" s="242"/>
      <c r="F25" s="242">
        <f>ROUND(SUM(F3:F24),-3)</f>
        <v>64000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64000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287000</v>
      </c>
      <c r="E38" s="242"/>
      <c r="F38" s="242">
        <f t="shared" ref="F38:P38" si="10">ROUND(SUM(F26:F37),-3)</f>
        <v>25000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875000</v>
      </c>
      <c r="E49" s="154"/>
      <c r="F49" s="250">
        <f t="shared" ref="F49:Q49" si="15">F25+F38+F46+F48</f>
        <v>91000</v>
      </c>
      <c r="G49" s="250">
        <f t="shared" si="15"/>
        <v>70000</v>
      </c>
      <c r="H49" s="250">
        <f t="shared" si="15"/>
        <v>70000</v>
      </c>
      <c r="I49" s="250">
        <f t="shared" si="15"/>
        <v>70000</v>
      </c>
      <c r="J49" s="250">
        <f t="shared" si="15"/>
        <v>70000</v>
      </c>
      <c r="K49" s="250">
        <f t="shared" si="15"/>
        <v>72000</v>
      </c>
      <c r="L49" s="250">
        <f t="shared" si="15"/>
        <v>88000</v>
      </c>
      <c r="M49" s="250">
        <f t="shared" si="15"/>
        <v>70000</v>
      </c>
      <c r="N49" s="250">
        <f t="shared" si="15"/>
        <v>72000</v>
      </c>
      <c r="O49" s="250">
        <f t="shared" si="15"/>
        <v>70000</v>
      </c>
      <c r="P49" s="250">
        <f t="shared" si="15"/>
        <v>70000</v>
      </c>
      <c r="Q49" s="250">
        <f t="shared" si="15"/>
        <v>62000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12714000</v>
      </c>
      <c r="E50" s="249" t="s">
        <v>210</v>
      </c>
      <c r="F50" s="154">
        <f>ROUND($D50/12*3,-3)</f>
        <v>3179000</v>
      </c>
      <c r="G50" s="154">
        <f>ROUND($D50/12,-3)</f>
        <v>1060000</v>
      </c>
      <c r="H50" s="154">
        <f t="shared" ref="H50:N54" si="16">ROUND($D50/12,-3)</f>
        <v>1060000</v>
      </c>
      <c r="I50" s="154">
        <f t="shared" si="16"/>
        <v>1060000</v>
      </c>
      <c r="J50" s="154">
        <f t="shared" si="16"/>
        <v>1060000</v>
      </c>
      <c r="K50" s="154">
        <f t="shared" si="16"/>
        <v>1060000</v>
      </c>
      <c r="L50" s="154">
        <f t="shared" si="16"/>
        <v>1060000</v>
      </c>
      <c r="M50" s="154">
        <f t="shared" si="16"/>
        <v>1060000</v>
      </c>
      <c r="N50" s="154">
        <f t="shared" si="16"/>
        <v>1060000</v>
      </c>
      <c r="O50" s="154">
        <f>D50-SUM(F50:N50)</f>
        <v>1055000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1283000</v>
      </c>
      <c r="E62" s="154" t="s">
        <v>205</v>
      </c>
      <c r="F62" s="154"/>
      <c r="G62" s="154"/>
      <c r="H62" s="154"/>
      <c r="I62" s="154">
        <f>ROUND($D62/5,-3)</f>
        <v>257000</v>
      </c>
      <c r="J62" s="154"/>
      <c r="K62" s="154"/>
      <c r="L62" s="154"/>
      <c r="M62" s="154"/>
      <c r="N62" s="154">
        <f>D62-I62</f>
        <v>1026000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1566000</v>
      </c>
      <c r="E63" s="154" t="s">
        <v>203</v>
      </c>
      <c r="F63" s="154">
        <f>D63</f>
        <v>1566000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1104000</v>
      </c>
      <c r="E64" s="249" t="s">
        <v>210</v>
      </c>
      <c r="F64" s="154">
        <f>ROUND($D64/12*3,-3)</f>
        <v>276000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323000</v>
      </c>
      <c r="E65" s="249" t="s">
        <v>210</v>
      </c>
      <c r="F65" s="154">
        <f>ROUND($D65/12*3,-3)</f>
        <v>81000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26000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888000</v>
      </c>
      <c r="E66" s="249" t="s">
        <v>210</v>
      </c>
      <c r="F66" s="154">
        <f>ROUND($D66/12*3,-3)</f>
        <v>222000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166000</v>
      </c>
      <c r="E68" s="154" t="s">
        <v>203</v>
      </c>
      <c r="F68" s="154">
        <f>D68</f>
        <v>166000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19527000</v>
      </c>
      <c r="E71" s="242"/>
      <c r="F71" s="242">
        <f>ROUND(SUM(F50:F69),-3)</f>
        <v>5848000</v>
      </c>
      <c r="G71" s="242">
        <f t="shared" ref="G71:P71" si="20">ROUND(SUM(G50:G69),-3)</f>
        <v>1375000</v>
      </c>
      <c r="H71" s="242">
        <f t="shared" si="20"/>
        <v>1392000</v>
      </c>
      <c r="I71" s="242">
        <f t="shared" si="20"/>
        <v>1632000</v>
      </c>
      <c r="J71" s="242">
        <f t="shared" si="20"/>
        <v>1375000</v>
      </c>
      <c r="K71" s="242">
        <f t="shared" si="20"/>
        <v>1375000</v>
      </c>
      <c r="L71" s="242">
        <f t="shared" si="20"/>
        <v>1375000</v>
      </c>
      <c r="M71" s="242">
        <f t="shared" si="20"/>
        <v>1375000</v>
      </c>
      <c r="N71" s="242">
        <f t="shared" si="20"/>
        <v>2401000</v>
      </c>
      <c r="O71" s="242">
        <f t="shared" si="20"/>
        <v>1374000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2810000</v>
      </c>
      <c r="E73" s="249" t="s">
        <v>210</v>
      </c>
      <c r="F73" s="154">
        <f>ROUND($D73/12*3,-3)</f>
        <v>703000</v>
      </c>
      <c r="G73" s="154">
        <f>ROUND($D73/12,-3)</f>
        <v>234000</v>
      </c>
      <c r="H73" s="154">
        <f t="shared" ref="H73:N76" si="21">ROUND($D73/12,-3)</f>
        <v>234000</v>
      </c>
      <c r="I73" s="154">
        <f t="shared" si="21"/>
        <v>234000</v>
      </c>
      <c r="J73" s="154">
        <f t="shared" si="21"/>
        <v>234000</v>
      </c>
      <c r="K73" s="154">
        <f t="shared" si="21"/>
        <v>234000</v>
      </c>
      <c r="L73" s="154">
        <f t="shared" si="21"/>
        <v>234000</v>
      </c>
      <c r="M73" s="154">
        <f t="shared" si="21"/>
        <v>234000</v>
      </c>
      <c r="N73" s="154">
        <f t="shared" si="21"/>
        <v>234000</v>
      </c>
      <c r="O73" s="154">
        <f>D73-SUM(F73:N73)</f>
        <v>235000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750000</v>
      </c>
      <c r="E75" s="249" t="s">
        <v>210</v>
      </c>
      <c r="F75" s="154">
        <f>ROUND($D75/12*3,-3)</f>
        <v>188000</v>
      </c>
      <c r="G75" s="154">
        <f>ROUND($D75/12,-3)</f>
        <v>63000</v>
      </c>
      <c r="H75" s="154">
        <f t="shared" si="21"/>
        <v>63000</v>
      </c>
      <c r="I75" s="154">
        <f t="shared" si="21"/>
        <v>63000</v>
      </c>
      <c r="J75" s="154">
        <f t="shared" si="21"/>
        <v>63000</v>
      </c>
      <c r="K75" s="154">
        <f t="shared" si="21"/>
        <v>63000</v>
      </c>
      <c r="L75" s="154">
        <f t="shared" si="21"/>
        <v>63000</v>
      </c>
      <c r="M75" s="154">
        <f t="shared" si="21"/>
        <v>63000</v>
      </c>
      <c r="N75" s="154">
        <f t="shared" si="21"/>
        <v>63000</v>
      </c>
      <c r="O75" s="154">
        <f>D75-SUM(F75:N75)</f>
        <v>58000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3560000</v>
      </c>
      <c r="E77" s="242"/>
      <c r="F77" s="242">
        <f>ROUND(SUM(F72:F76),-3)</f>
        <v>891000</v>
      </c>
      <c r="G77" s="242">
        <f t="shared" ref="G77:N77" si="22">ROUND(SUM(G72:G76),-3)</f>
        <v>297000</v>
      </c>
      <c r="H77" s="242">
        <f t="shared" si="22"/>
        <v>297000</v>
      </c>
      <c r="I77" s="242">
        <f t="shared" si="22"/>
        <v>297000</v>
      </c>
      <c r="J77" s="242">
        <f t="shared" si="22"/>
        <v>297000</v>
      </c>
      <c r="K77" s="242">
        <f t="shared" si="22"/>
        <v>297000</v>
      </c>
      <c r="L77" s="242">
        <f t="shared" si="22"/>
        <v>297000</v>
      </c>
      <c r="M77" s="242">
        <f t="shared" si="22"/>
        <v>297000</v>
      </c>
      <c r="N77" s="242">
        <f t="shared" si="22"/>
        <v>297000</v>
      </c>
      <c r="O77" s="242">
        <f>D77-SUM(F77:N77)</f>
        <v>293000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23087000</v>
      </c>
      <c r="E78" s="242"/>
      <c r="F78" s="242">
        <f>F77+F71</f>
        <v>6739000</v>
      </c>
      <c r="G78" s="242">
        <f t="shared" ref="G78:R78" si="24">G77+G71</f>
        <v>1672000</v>
      </c>
      <c r="H78" s="242">
        <f t="shared" si="24"/>
        <v>1689000</v>
      </c>
      <c r="I78" s="242">
        <f t="shared" si="24"/>
        <v>1929000</v>
      </c>
      <c r="J78" s="242">
        <f t="shared" si="24"/>
        <v>1672000</v>
      </c>
      <c r="K78" s="242">
        <f t="shared" si="24"/>
        <v>1672000</v>
      </c>
      <c r="L78" s="242">
        <f t="shared" si="24"/>
        <v>1672000</v>
      </c>
      <c r="M78" s="242">
        <f t="shared" si="24"/>
        <v>1672000</v>
      </c>
      <c r="N78" s="242">
        <f t="shared" si="24"/>
        <v>2698000</v>
      </c>
      <c r="O78" s="242">
        <f t="shared" si="24"/>
        <v>1667000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23962000</v>
      </c>
      <c r="E87" s="154"/>
      <c r="F87" s="154">
        <f>F88+F89+F90+F91</f>
        <v>6830000</v>
      </c>
      <c r="G87" s="154">
        <f t="shared" ref="G87:Q87" si="26">G88+G89+G90+G91</f>
        <v>1742000</v>
      </c>
      <c r="H87" s="154">
        <f t="shared" si="26"/>
        <v>1759000</v>
      </c>
      <c r="I87" s="154">
        <f t="shared" si="26"/>
        <v>1999000</v>
      </c>
      <c r="J87" s="154">
        <f t="shared" si="26"/>
        <v>1742000</v>
      </c>
      <c r="K87" s="154">
        <f t="shared" si="26"/>
        <v>1744000</v>
      </c>
      <c r="L87" s="154">
        <f t="shared" si="26"/>
        <v>1760000</v>
      </c>
      <c r="M87" s="154">
        <f t="shared" si="26"/>
        <v>1742000</v>
      </c>
      <c r="N87" s="154">
        <f t="shared" si="26"/>
        <v>2770000</v>
      </c>
      <c r="O87" s="154">
        <f t="shared" si="26"/>
        <v>1737000</v>
      </c>
      <c r="P87" s="154">
        <f t="shared" si="26"/>
        <v>75000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23955000</v>
      </c>
      <c r="E91" s="242"/>
      <c r="F91" s="242">
        <f>F92+F93+F94+F95</f>
        <v>6827000</v>
      </c>
      <c r="G91" s="242">
        <f t="shared" ref="G91:Q91" si="28">G92+G93+G94+G95</f>
        <v>1742000</v>
      </c>
      <c r="H91" s="242">
        <f t="shared" si="28"/>
        <v>1759000</v>
      </c>
      <c r="I91" s="242">
        <f t="shared" si="28"/>
        <v>1999000</v>
      </c>
      <c r="J91" s="242">
        <f t="shared" si="28"/>
        <v>1742000</v>
      </c>
      <c r="K91" s="242">
        <f t="shared" si="28"/>
        <v>1744000</v>
      </c>
      <c r="L91" s="242">
        <f t="shared" si="28"/>
        <v>1757000</v>
      </c>
      <c r="M91" s="242">
        <f t="shared" si="28"/>
        <v>1742000</v>
      </c>
      <c r="N91" s="242">
        <f t="shared" si="28"/>
        <v>2770000</v>
      </c>
      <c r="O91" s="242">
        <f t="shared" si="28"/>
        <v>1737000</v>
      </c>
      <c r="P91" s="242">
        <f t="shared" si="28"/>
        <v>75000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21103000</v>
      </c>
      <c r="E95" s="154"/>
      <c r="F95" s="154">
        <f>F2+F86-F88-F89-F90-F92-F93-F94</f>
        <v>5898000</v>
      </c>
      <c r="G95" s="154">
        <f t="shared" ref="G95:Q95" si="30">G2-G88-G89-G90-G92-G93-G94</f>
        <v>1734000</v>
      </c>
      <c r="H95" s="154">
        <f t="shared" si="30"/>
        <v>1291000</v>
      </c>
      <c r="I95" s="154">
        <f t="shared" si="30"/>
        <v>1991000</v>
      </c>
      <c r="J95" s="154">
        <f t="shared" si="30"/>
        <v>1274000</v>
      </c>
      <c r="K95" s="154">
        <f t="shared" si="30"/>
        <v>1736000</v>
      </c>
      <c r="L95" s="154">
        <f t="shared" si="30"/>
        <v>1289000</v>
      </c>
      <c r="M95" s="154">
        <f t="shared" si="30"/>
        <v>1734000</v>
      </c>
      <c r="N95" s="154">
        <f t="shared" si="30"/>
        <v>2301000</v>
      </c>
      <c r="O95" s="154">
        <f t="shared" si="30"/>
        <v>1729000</v>
      </c>
      <c r="P95" s="154">
        <f t="shared" si="30"/>
        <v>67000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21103000</v>
      </c>
    </row>
    <row r="108" spans="2:17" ht="16.5" customHeight="1"/>
    <row r="109" spans="2:17" ht="16.5" customHeight="1">
      <c r="B109" s="4" t="s">
        <v>951</v>
      </c>
      <c r="D109" s="52">
        <f>D91-D77</f>
        <v>20395000</v>
      </c>
      <c r="F109" s="52">
        <f>F91-F77</f>
        <v>5936000</v>
      </c>
      <c r="G109" s="52">
        <f t="shared" ref="G109:Q109" si="31">G91-G77</f>
        <v>1445000</v>
      </c>
      <c r="H109" s="52">
        <f t="shared" si="31"/>
        <v>1462000</v>
      </c>
      <c r="I109" s="52">
        <f t="shared" si="31"/>
        <v>1702000</v>
      </c>
      <c r="J109" s="52">
        <f t="shared" si="31"/>
        <v>1445000</v>
      </c>
      <c r="K109" s="52">
        <f t="shared" si="31"/>
        <v>1447000</v>
      </c>
      <c r="L109" s="52">
        <f t="shared" si="31"/>
        <v>1460000</v>
      </c>
      <c r="M109" s="52">
        <f t="shared" si="31"/>
        <v>1445000</v>
      </c>
      <c r="N109" s="52">
        <f t="shared" si="31"/>
        <v>2473000</v>
      </c>
      <c r="O109" s="52">
        <f t="shared" si="31"/>
        <v>1444000</v>
      </c>
      <c r="P109" s="52">
        <f t="shared" si="31"/>
        <v>75000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3" priority="1" operator="lessThan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629</v>
      </c>
      <c r="D1" s="246" t="str">
        <f>VLOOKUP(C1,學校編號!A:B,2,FALSE)</f>
        <v>629志學國小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26393000</v>
      </c>
      <c r="E2" s="154"/>
      <c r="F2" s="154">
        <f t="shared" ref="F2:Q2" si="0">F49+F71+F77+F83</f>
        <v>7437000</v>
      </c>
      <c r="G2" s="154">
        <f t="shared" si="0"/>
        <v>1892000</v>
      </c>
      <c r="H2" s="154">
        <f t="shared" si="0"/>
        <v>1916000</v>
      </c>
      <c r="I2" s="154">
        <f t="shared" si="0"/>
        <v>2232000</v>
      </c>
      <c r="J2" s="154">
        <f t="shared" si="0"/>
        <v>1892000</v>
      </c>
      <c r="K2" s="154">
        <f t="shared" si="0"/>
        <v>1896000</v>
      </c>
      <c r="L2" s="154">
        <f t="shared" si="0"/>
        <v>1917000</v>
      </c>
      <c r="M2" s="154">
        <f t="shared" si="0"/>
        <v>1892000</v>
      </c>
      <c r="N2" s="154">
        <f t="shared" si="0"/>
        <v>3254000</v>
      </c>
      <c r="O2" s="154">
        <f t="shared" si="0"/>
        <v>1897000</v>
      </c>
      <c r="P2" s="154">
        <f t="shared" si="0"/>
        <v>82000</v>
      </c>
      <c r="Q2" s="154">
        <f t="shared" si="0"/>
        <v>86000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20000</v>
      </c>
      <c r="E24" s="154" t="s">
        <v>201</v>
      </c>
      <c r="F24" s="154">
        <f>ROUND($D24/2,-3)</f>
        <v>10000</v>
      </c>
      <c r="G24" s="154"/>
      <c r="H24" s="154"/>
      <c r="I24" s="154"/>
      <c r="J24" s="154"/>
      <c r="K24" s="154"/>
      <c r="L24" s="154">
        <f>D24-F24</f>
        <v>10000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654000</v>
      </c>
      <c r="E25" s="242"/>
      <c r="F25" s="242">
        <f>ROUND(SUM(F3:F24),-3)</f>
        <v>75000</v>
      </c>
      <c r="G25" s="242">
        <f t="shared" ref="G25:P25" si="5">ROUND(SUM(G3:G24),-3)</f>
        <v>50000</v>
      </c>
      <c r="H25" s="242">
        <f t="shared" si="5"/>
        <v>50000</v>
      </c>
      <c r="I25" s="242">
        <f t="shared" si="5"/>
        <v>50000</v>
      </c>
      <c r="J25" s="242">
        <f t="shared" si="5"/>
        <v>50000</v>
      </c>
      <c r="K25" s="242">
        <f t="shared" si="5"/>
        <v>50000</v>
      </c>
      <c r="L25" s="242">
        <f t="shared" si="5"/>
        <v>75000</v>
      </c>
      <c r="M25" s="242">
        <f t="shared" si="5"/>
        <v>50000</v>
      </c>
      <c r="N25" s="242">
        <f t="shared" si="5"/>
        <v>50000</v>
      </c>
      <c r="O25" s="242">
        <f t="shared" si="5"/>
        <v>50000</v>
      </c>
      <c r="P25" s="242">
        <f t="shared" si="5"/>
        <v>50000</v>
      </c>
      <c r="Q25" s="242">
        <f t="shared" ref="Q25:Q34" si="6">D25-SUM(F25:P25)</f>
        <v>54000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28000</v>
      </c>
      <c r="E31" s="154" t="s">
        <v>744</v>
      </c>
      <c r="F31" s="154">
        <f t="shared" si="9"/>
        <v>2333</v>
      </c>
      <c r="G31" s="154">
        <f t="shared" si="7"/>
        <v>2333</v>
      </c>
      <c r="H31" s="154">
        <f t="shared" si="7"/>
        <v>2333</v>
      </c>
      <c r="I31" s="154">
        <f t="shared" si="7"/>
        <v>2333</v>
      </c>
      <c r="J31" s="154">
        <f t="shared" si="7"/>
        <v>2333</v>
      </c>
      <c r="K31" s="154">
        <f t="shared" si="7"/>
        <v>2333</v>
      </c>
      <c r="L31" s="154">
        <f t="shared" si="7"/>
        <v>2333</v>
      </c>
      <c r="M31" s="154">
        <f t="shared" si="7"/>
        <v>2333</v>
      </c>
      <c r="N31" s="154">
        <f t="shared" si="7"/>
        <v>2333</v>
      </c>
      <c r="O31" s="154">
        <f t="shared" si="7"/>
        <v>2333</v>
      </c>
      <c r="P31" s="154">
        <f t="shared" si="7"/>
        <v>2333</v>
      </c>
      <c r="Q31" s="154">
        <f t="shared" si="6"/>
        <v>2337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13000</v>
      </c>
      <c r="E32" s="154" t="s">
        <v>744</v>
      </c>
      <c r="F32" s="154">
        <f t="shared" si="9"/>
        <v>1083</v>
      </c>
      <c r="G32" s="154">
        <f t="shared" si="7"/>
        <v>1083</v>
      </c>
      <c r="H32" s="154">
        <f t="shared" si="7"/>
        <v>1083</v>
      </c>
      <c r="I32" s="154">
        <f t="shared" si="7"/>
        <v>1083</v>
      </c>
      <c r="J32" s="154">
        <f t="shared" si="7"/>
        <v>1083</v>
      </c>
      <c r="K32" s="154">
        <f t="shared" si="7"/>
        <v>1083</v>
      </c>
      <c r="L32" s="154">
        <f t="shared" si="7"/>
        <v>1083</v>
      </c>
      <c r="M32" s="154">
        <f t="shared" si="7"/>
        <v>1083</v>
      </c>
      <c r="N32" s="154">
        <f t="shared" si="7"/>
        <v>1083</v>
      </c>
      <c r="O32" s="154">
        <f t="shared" si="7"/>
        <v>1083</v>
      </c>
      <c r="P32" s="154">
        <f t="shared" si="7"/>
        <v>1083</v>
      </c>
      <c r="Q32" s="154">
        <f t="shared" si="6"/>
        <v>1087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8000</v>
      </c>
      <c r="E33" s="154" t="s">
        <v>744</v>
      </c>
      <c r="F33" s="154">
        <f t="shared" si="9"/>
        <v>667</v>
      </c>
      <c r="G33" s="154">
        <f t="shared" si="7"/>
        <v>667</v>
      </c>
      <c r="H33" s="154">
        <f t="shared" si="7"/>
        <v>667</v>
      </c>
      <c r="I33" s="154">
        <f t="shared" si="7"/>
        <v>667</v>
      </c>
      <c r="J33" s="154">
        <f t="shared" si="7"/>
        <v>667</v>
      </c>
      <c r="K33" s="154">
        <f t="shared" si="7"/>
        <v>667</v>
      </c>
      <c r="L33" s="154">
        <f t="shared" si="7"/>
        <v>667</v>
      </c>
      <c r="M33" s="154">
        <f t="shared" si="7"/>
        <v>667</v>
      </c>
      <c r="N33" s="154">
        <f t="shared" si="7"/>
        <v>667</v>
      </c>
      <c r="O33" s="154">
        <f t="shared" si="7"/>
        <v>667</v>
      </c>
      <c r="P33" s="154">
        <f t="shared" si="7"/>
        <v>667</v>
      </c>
      <c r="Q33" s="154">
        <f t="shared" si="6"/>
        <v>663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4000</v>
      </c>
      <c r="E34" s="154" t="s">
        <v>744</v>
      </c>
      <c r="F34" s="154">
        <f t="shared" si="9"/>
        <v>333</v>
      </c>
      <c r="G34" s="154">
        <f t="shared" si="7"/>
        <v>333</v>
      </c>
      <c r="H34" s="154">
        <f t="shared" si="7"/>
        <v>333</v>
      </c>
      <c r="I34" s="154">
        <f t="shared" si="7"/>
        <v>333</v>
      </c>
      <c r="J34" s="154">
        <f t="shared" si="7"/>
        <v>333</v>
      </c>
      <c r="K34" s="154">
        <f t="shared" si="7"/>
        <v>333</v>
      </c>
      <c r="L34" s="154">
        <f t="shared" si="7"/>
        <v>333</v>
      </c>
      <c r="M34" s="154">
        <f t="shared" si="7"/>
        <v>333</v>
      </c>
      <c r="N34" s="154">
        <f t="shared" si="7"/>
        <v>333</v>
      </c>
      <c r="O34" s="154">
        <f t="shared" si="7"/>
        <v>333</v>
      </c>
      <c r="P34" s="154">
        <f t="shared" si="7"/>
        <v>333</v>
      </c>
      <c r="Q34" s="154">
        <f t="shared" si="6"/>
        <v>337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325000</v>
      </c>
      <c r="E38" s="242"/>
      <c r="F38" s="242">
        <f t="shared" ref="F38:P38" si="10">ROUND(SUM(F26:F37),-3)</f>
        <v>27000</v>
      </c>
      <c r="G38" s="242">
        <f t="shared" si="10"/>
        <v>27000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27000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991000</v>
      </c>
      <c r="E49" s="154"/>
      <c r="F49" s="250">
        <f t="shared" ref="F49:Q49" si="15">F25+F38+F46+F48</f>
        <v>106000</v>
      </c>
      <c r="G49" s="250">
        <f t="shared" si="15"/>
        <v>77000</v>
      </c>
      <c r="H49" s="250">
        <f t="shared" si="15"/>
        <v>77000</v>
      </c>
      <c r="I49" s="250">
        <f t="shared" si="15"/>
        <v>77000</v>
      </c>
      <c r="J49" s="250">
        <f t="shared" si="15"/>
        <v>77000</v>
      </c>
      <c r="K49" s="250">
        <f t="shared" si="15"/>
        <v>81000</v>
      </c>
      <c r="L49" s="250">
        <f t="shared" si="15"/>
        <v>102000</v>
      </c>
      <c r="M49" s="250">
        <f t="shared" si="15"/>
        <v>77000</v>
      </c>
      <c r="N49" s="250">
        <f t="shared" si="15"/>
        <v>81000</v>
      </c>
      <c r="O49" s="250">
        <f t="shared" si="15"/>
        <v>77000</v>
      </c>
      <c r="P49" s="250">
        <f t="shared" si="15"/>
        <v>77000</v>
      </c>
      <c r="Q49" s="250">
        <f t="shared" si="15"/>
        <v>82000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13790000</v>
      </c>
      <c r="E50" s="249" t="s">
        <v>210</v>
      </c>
      <c r="F50" s="154">
        <f>ROUND($D50/12*3,-3)</f>
        <v>3448000</v>
      </c>
      <c r="G50" s="154">
        <f>ROUND($D50/12,-3)</f>
        <v>1149000</v>
      </c>
      <c r="H50" s="154">
        <f t="shared" ref="H50:N54" si="16">ROUND($D50/12,-3)</f>
        <v>1149000</v>
      </c>
      <c r="I50" s="154">
        <f t="shared" si="16"/>
        <v>1149000</v>
      </c>
      <c r="J50" s="154">
        <f t="shared" si="16"/>
        <v>1149000</v>
      </c>
      <c r="K50" s="154">
        <f t="shared" si="16"/>
        <v>1149000</v>
      </c>
      <c r="L50" s="154">
        <f t="shared" si="16"/>
        <v>1149000</v>
      </c>
      <c r="M50" s="154">
        <f t="shared" si="16"/>
        <v>1149000</v>
      </c>
      <c r="N50" s="154">
        <f t="shared" si="16"/>
        <v>1149000</v>
      </c>
      <c r="O50" s="154">
        <f>D50-SUM(F50:N50)</f>
        <v>1150000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1698000</v>
      </c>
      <c r="E62" s="154" t="s">
        <v>205</v>
      </c>
      <c r="F62" s="154"/>
      <c r="G62" s="154"/>
      <c r="H62" s="154"/>
      <c r="I62" s="154">
        <f>ROUND($D62/5,-3)</f>
        <v>340000</v>
      </c>
      <c r="J62" s="154"/>
      <c r="K62" s="154"/>
      <c r="L62" s="154"/>
      <c r="M62" s="154"/>
      <c r="N62" s="154">
        <f>D62-I62</f>
        <v>1358000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1668000</v>
      </c>
      <c r="E63" s="154" t="s">
        <v>203</v>
      </c>
      <c r="F63" s="154">
        <f>D63</f>
        <v>1668000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1212000</v>
      </c>
      <c r="E64" s="249" t="s">
        <v>210</v>
      </c>
      <c r="F64" s="154">
        <f>ROUND($D64/12*3,-3)</f>
        <v>303000</v>
      </c>
      <c r="G64" s="154">
        <f>ROUND($D64/12,-3)</f>
        <v>101000</v>
      </c>
      <c r="H64" s="154">
        <f t="shared" ref="H64:N66" si="19">ROUND($D64/12,-3)</f>
        <v>101000</v>
      </c>
      <c r="I64" s="154">
        <f t="shared" si="19"/>
        <v>101000</v>
      </c>
      <c r="J64" s="154">
        <f t="shared" si="19"/>
        <v>101000</v>
      </c>
      <c r="K64" s="154">
        <f t="shared" si="19"/>
        <v>101000</v>
      </c>
      <c r="L64" s="154">
        <f t="shared" si="19"/>
        <v>101000</v>
      </c>
      <c r="M64" s="154">
        <f t="shared" si="19"/>
        <v>101000</v>
      </c>
      <c r="N64" s="154">
        <f t="shared" si="19"/>
        <v>101000</v>
      </c>
      <c r="O64" s="154">
        <f>D64-SUM(F64:N64)</f>
        <v>101000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406000</v>
      </c>
      <c r="E65" s="249" t="s">
        <v>210</v>
      </c>
      <c r="F65" s="154">
        <f>ROUND($D65/12*3,-3)</f>
        <v>102000</v>
      </c>
      <c r="G65" s="154">
        <f>ROUND($D65/12,-3)</f>
        <v>34000</v>
      </c>
      <c r="H65" s="154">
        <f t="shared" si="19"/>
        <v>34000</v>
      </c>
      <c r="I65" s="154">
        <f t="shared" si="19"/>
        <v>34000</v>
      </c>
      <c r="J65" s="154">
        <f t="shared" si="19"/>
        <v>34000</v>
      </c>
      <c r="K65" s="154">
        <f t="shared" si="19"/>
        <v>34000</v>
      </c>
      <c r="L65" s="154">
        <f t="shared" si="19"/>
        <v>34000</v>
      </c>
      <c r="M65" s="154">
        <f t="shared" si="19"/>
        <v>34000</v>
      </c>
      <c r="N65" s="154">
        <f t="shared" si="19"/>
        <v>34000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775000</v>
      </c>
      <c r="E66" s="249" t="s">
        <v>210</v>
      </c>
      <c r="F66" s="154">
        <f>ROUND($D66/12*3,-3)</f>
        <v>194000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21267000</v>
      </c>
      <c r="E71" s="242"/>
      <c r="F71" s="242">
        <f>ROUND(SUM(F50:F69),-3)</f>
        <v>6297000</v>
      </c>
      <c r="G71" s="242">
        <f t="shared" ref="G71:P71" si="20">ROUND(SUM(G50:G69),-3)</f>
        <v>1471000</v>
      </c>
      <c r="H71" s="242">
        <f t="shared" si="20"/>
        <v>1495000</v>
      </c>
      <c r="I71" s="242">
        <f t="shared" si="20"/>
        <v>1811000</v>
      </c>
      <c r="J71" s="242">
        <f t="shared" si="20"/>
        <v>1471000</v>
      </c>
      <c r="K71" s="242">
        <f t="shared" si="20"/>
        <v>1471000</v>
      </c>
      <c r="L71" s="242">
        <f t="shared" si="20"/>
        <v>1471000</v>
      </c>
      <c r="M71" s="242">
        <f t="shared" si="20"/>
        <v>1471000</v>
      </c>
      <c r="N71" s="242">
        <f t="shared" si="20"/>
        <v>2829000</v>
      </c>
      <c r="O71" s="242">
        <f t="shared" si="20"/>
        <v>1471000</v>
      </c>
      <c r="P71" s="242">
        <f t="shared" si="20"/>
        <v>5000</v>
      </c>
      <c r="Q71" s="242">
        <f>D71-SUM(F71:P71)</f>
        <v>4000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3664000</v>
      </c>
      <c r="E73" s="249" t="s">
        <v>210</v>
      </c>
      <c r="F73" s="154">
        <f>ROUND($D73/12*3,-3)</f>
        <v>916000</v>
      </c>
      <c r="G73" s="154">
        <f>ROUND($D73/12,-3)</f>
        <v>305000</v>
      </c>
      <c r="H73" s="154">
        <f t="shared" ref="H73:N76" si="21">ROUND($D73/12,-3)</f>
        <v>305000</v>
      </c>
      <c r="I73" s="154">
        <f t="shared" si="21"/>
        <v>305000</v>
      </c>
      <c r="J73" s="154">
        <f t="shared" si="21"/>
        <v>305000</v>
      </c>
      <c r="K73" s="154">
        <f t="shared" si="21"/>
        <v>305000</v>
      </c>
      <c r="L73" s="154">
        <f t="shared" si="21"/>
        <v>305000</v>
      </c>
      <c r="M73" s="154">
        <f t="shared" si="21"/>
        <v>305000</v>
      </c>
      <c r="N73" s="154">
        <f t="shared" si="21"/>
        <v>305000</v>
      </c>
      <c r="O73" s="154">
        <f>D73-SUM(F73:N73)</f>
        <v>308000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471000</v>
      </c>
      <c r="E76" s="249" t="s">
        <v>210</v>
      </c>
      <c r="F76" s="154">
        <f>ROUND($D76/12*3,-3)</f>
        <v>118000</v>
      </c>
      <c r="G76" s="154">
        <f>ROUND($D76/12,-3)</f>
        <v>39000</v>
      </c>
      <c r="H76" s="154">
        <f t="shared" si="21"/>
        <v>39000</v>
      </c>
      <c r="I76" s="154">
        <f t="shared" si="21"/>
        <v>39000</v>
      </c>
      <c r="J76" s="154">
        <f t="shared" si="21"/>
        <v>39000</v>
      </c>
      <c r="K76" s="154">
        <f t="shared" si="21"/>
        <v>39000</v>
      </c>
      <c r="L76" s="154">
        <f t="shared" si="21"/>
        <v>39000</v>
      </c>
      <c r="M76" s="154">
        <f t="shared" si="21"/>
        <v>39000</v>
      </c>
      <c r="N76" s="154">
        <f t="shared" si="21"/>
        <v>39000</v>
      </c>
      <c r="O76" s="154">
        <f>D76-SUM(F76:N76)</f>
        <v>41000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4135000</v>
      </c>
      <c r="E77" s="242"/>
      <c r="F77" s="242">
        <f>ROUND(SUM(F72:F76),-3)</f>
        <v>1034000</v>
      </c>
      <c r="G77" s="242">
        <f t="shared" ref="G77:N77" si="22">ROUND(SUM(G72:G76),-3)</f>
        <v>344000</v>
      </c>
      <c r="H77" s="242">
        <f t="shared" si="22"/>
        <v>344000</v>
      </c>
      <c r="I77" s="242">
        <f t="shared" si="22"/>
        <v>344000</v>
      </c>
      <c r="J77" s="242">
        <f t="shared" si="22"/>
        <v>344000</v>
      </c>
      <c r="K77" s="242">
        <f t="shared" si="22"/>
        <v>344000</v>
      </c>
      <c r="L77" s="242">
        <f t="shared" si="22"/>
        <v>344000</v>
      </c>
      <c r="M77" s="242">
        <f t="shared" si="22"/>
        <v>344000</v>
      </c>
      <c r="N77" s="242">
        <f t="shared" si="22"/>
        <v>344000</v>
      </c>
      <c r="O77" s="242">
        <f>D77-SUM(F77:N77)</f>
        <v>349000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25402000</v>
      </c>
      <c r="E78" s="242"/>
      <c r="F78" s="242">
        <f>F77+F71</f>
        <v>7331000</v>
      </c>
      <c r="G78" s="242">
        <f t="shared" ref="G78:R78" si="24">G77+G71</f>
        <v>1815000</v>
      </c>
      <c r="H78" s="242">
        <f t="shared" si="24"/>
        <v>1839000</v>
      </c>
      <c r="I78" s="242">
        <f t="shared" si="24"/>
        <v>2155000</v>
      </c>
      <c r="J78" s="242">
        <f t="shared" si="24"/>
        <v>1815000</v>
      </c>
      <c r="K78" s="242">
        <f t="shared" si="24"/>
        <v>1815000</v>
      </c>
      <c r="L78" s="242">
        <f t="shared" si="24"/>
        <v>1815000</v>
      </c>
      <c r="M78" s="242">
        <f t="shared" si="24"/>
        <v>1815000</v>
      </c>
      <c r="N78" s="242">
        <f t="shared" si="24"/>
        <v>3173000</v>
      </c>
      <c r="O78" s="242">
        <f t="shared" si="24"/>
        <v>1820000</v>
      </c>
      <c r="P78" s="242">
        <f t="shared" si="24"/>
        <v>5000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-20000</v>
      </c>
      <c r="E86" s="154"/>
      <c r="F86" s="154">
        <f>D86</f>
        <v>-20000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26373000</v>
      </c>
      <c r="E87" s="154"/>
      <c r="F87" s="154">
        <f>F88+F89+F90+F91</f>
        <v>7417000</v>
      </c>
      <c r="G87" s="154">
        <f t="shared" ref="G87:Q87" si="26">G88+G89+G90+G91</f>
        <v>1892000</v>
      </c>
      <c r="H87" s="154">
        <f t="shared" si="26"/>
        <v>1916000</v>
      </c>
      <c r="I87" s="154">
        <f t="shared" si="26"/>
        <v>2232000</v>
      </c>
      <c r="J87" s="154">
        <f t="shared" si="26"/>
        <v>1892000</v>
      </c>
      <c r="K87" s="154">
        <f t="shared" si="26"/>
        <v>1896000</v>
      </c>
      <c r="L87" s="154">
        <f t="shared" si="26"/>
        <v>1917000</v>
      </c>
      <c r="M87" s="154">
        <f t="shared" si="26"/>
        <v>1892000</v>
      </c>
      <c r="N87" s="154">
        <f t="shared" si="26"/>
        <v>3254000</v>
      </c>
      <c r="O87" s="154">
        <f t="shared" si="26"/>
        <v>1897000</v>
      </c>
      <c r="P87" s="154">
        <f t="shared" si="26"/>
        <v>82000</v>
      </c>
      <c r="Q87" s="154">
        <f t="shared" si="26"/>
        <v>86000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26371000</v>
      </c>
      <c r="E91" s="242"/>
      <c r="F91" s="242">
        <f>F92+F93+F94+F95</f>
        <v>7417000</v>
      </c>
      <c r="G91" s="242">
        <f t="shared" ref="G91:Q91" si="28">G92+G93+G94+G95</f>
        <v>1892000</v>
      </c>
      <c r="H91" s="242">
        <f t="shared" si="28"/>
        <v>1916000</v>
      </c>
      <c r="I91" s="242">
        <f t="shared" si="28"/>
        <v>2232000</v>
      </c>
      <c r="J91" s="242">
        <f t="shared" si="28"/>
        <v>1892000</v>
      </c>
      <c r="K91" s="242">
        <f t="shared" si="28"/>
        <v>1896000</v>
      </c>
      <c r="L91" s="242">
        <f t="shared" si="28"/>
        <v>1916000</v>
      </c>
      <c r="M91" s="242">
        <f t="shared" si="28"/>
        <v>1892000</v>
      </c>
      <c r="N91" s="242">
        <f t="shared" si="28"/>
        <v>3254000</v>
      </c>
      <c r="O91" s="242">
        <f t="shared" si="28"/>
        <v>1897000</v>
      </c>
      <c r="P91" s="242">
        <f t="shared" si="28"/>
        <v>82000</v>
      </c>
      <c r="Q91" s="242">
        <f t="shared" si="28"/>
        <v>85000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1412000</v>
      </c>
      <c r="E92" s="252" t="s">
        <v>681</v>
      </c>
      <c r="F92" s="154">
        <f>ROUND($D92/12*4,-3)</f>
        <v>471000</v>
      </c>
      <c r="G92" s="154"/>
      <c r="H92" s="154">
        <f>ROUND($D92/12*2,-3)</f>
        <v>235000</v>
      </c>
      <c r="I92" s="154"/>
      <c r="J92" s="154">
        <f>ROUND($D92/12*2,-3)</f>
        <v>235000</v>
      </c>
      <c r="K92" s="154"/>
      <c r="L92" s="154">
        <f>ROUND($D92/12*2,-3)</f>
        <v>235000</v>
      </c>
      <c r="M92" s="154"/>
      <c r="N92" s="154">
        <f>D92-SUM(F92:M92)</f>
        <v>236000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154000</v>
      </c>
      <c r="E94" s="244" t="s">
        <v>405</v>
      </c>
      <c r="F94" s="154"/>
      <c r="G94" s="154"/>
      <c r="H94" s="154">
        <f>ROUND($D94/2,-3)</f>
        <v>77000</v>
      </c>
      <c r="I94" s="154"/>
      <c r="J94" s="154"/>
      <c r="K94" s="154"/>
      <c r="L94" s="154"/>
      <c r="M94" s="154"/>
      <c r="N94" s="154"/>
      <c r="O94" s="154">
        <f>D94-H94</f>
        <v>77000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24702000</v>
      </c>
      <c r="E95" s="154"/>
      <c r="F95" s="154">
        <f>F2+F86-F88-F89-F90-F92-F93-F94</f>
        <v>6937000</v>
      </c>
      <c r="G95" s="154">
        <f t="shared" ref="G95:Q95" si="30">G2-G88-G89-G90-G92-G93-G94</f>
        <v>1883000</v>
      </c>
      <c r="H95" s="154">
        <f t="shared" si="30"/>
        <v>1595000</v>
      </c>
      <c r="I95" s="154">
        <f t="shared" si="30"/>
        <v>2223000</v>
      </c>
      <c r="J95" s="154">
        <f t="shared" si="30"/>
        <v>1648000</v>
      </c>
      <c r="K95" s="154">
        <f t="shared" si="30"/>
        <v>1887000</v>
      </c>
      <c r="L95" s="154">
        <f t="shared" si="30"/>
        <v>1672000</v>
      </c>
      <c r="M95" s="154">
        <f t="shared" si="30"/>
        <v>1883000</v>
      </c>
      <c r="N95" s="154">
        <f t="shared" si="30"/>
        <v>3009000</v>
      </c>
      <c r="O95" s="154">
        <f t="shared" si="30"/>
        <v>1811000</v>
      </c>
      <c r="P95" s="154">
        <f t="shared" si="30"/>
        <v>73000</v>
      </c>
      <c r="Q95" s="154">
        <f t="shared" si="30"/>
        <v>81000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154000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24702000</v>
      </c>
    </row>
    <row r="108" spans="2:17" ht="16.5" customHeight="1"/>
    <row r="109" spans="2:17" ht="16.5" customHeight="1">
      <c r="B109" s="4" t="s">
        <v>951</v>
      </c>
      <c r="D109" s="52">
        <f>D91-D77</f>
        <v>22236000</v>
      </c>
      <c r="F109" s="52">
        <f>F91-F77</f>
        <v>6383000</v>
      </c>
      <c r="G109" s="52">
        <f t="shared" ref="G109:Q109" si="31">G91-G77</f>
        <v>1548000</v>
      </c>
      <c r="H109" s="52">
        <f t="shared" si="31"/>
        <v>1572000</v>
      </c>
      <c r="I109" s="52">
        <f t="shared" si="31"/>
        <v>1888000</v>
      </c>
      <c r="J109" s="52">
        <f t="shared" si="31"/>
        <v>1548000</v>
      </c>
      <c r="K109" s="52">
        <f t="shared" si="31"/>
        <v>1552000</v>
      </c>
      <c r="L109" s="52">
        <f t="shared" si="31"/>
        <v>1572000</v>
      </c>
      <c r="M109" s="52">
        <f t="shared" si="31"/>
        <v>1548000</v>
      </c>
      <c r="N109" s="52">
        <f t="shared" si="31"/>
        <v>2910000</v>
      </c>
      <c r="O109" s="52">
        <f t="shared" si="31"/>
        <v>1548000</v>
      </c>
      <c r="P109" s="52">
        <f t="shared" si="31"/>
        <v>82000</v>
      </c>
      <c r="Q109" s="52">
        <f t="shared" si="31"/>
        <v>85000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630</v>
      </c>
      <c r="D1" s="246" t="str">
        <f>VLOOKUP(C1,學校編號!A:B,2,FALSE)</f>
        <v>630月眉國小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20265000</v>
      </c>
      <c r="E2" s="154"/>
      <c r="F2" s="154">
        <f t="shared" ref="F2:Q2" si="0">F49+F71+F77+F83</f>
        <v>5798000</v>
      </c>
      <c r="G2" s="154">
        <f t="shared" si="0"/>
        <v>1441000</v>
      </c>
      <c r="H2" s="154">
        <f t="shared" si="0"/>
        <v>1461000</v>
      </c>
      <c r="I2" s="154">
        <f t="shared" si="0"/>
        <v>1710000</v>
      </c>
      <c r="J2" s="154">
        <f t="shared" si="0"/>
        <v>1444000</v>
      </c>
      <c r="K2" s="154">
        <f t="shared" si="0"/>
        <v>1444000</v>
      </c>
      <c r="L2" s="154">
        <f t="shared" si="0"/>
        <v>1462000</v>
      </c>
      <c r="M2" s="154">
        <f t="shared" si="0"/>
        <v>1444000</v>
      </c>
      <c r="N2" s="154">
        <f t="shared" si="0"/>
        <v>2484000</v>
      </c>
      <c r="O2" s="154">
        <f t="shared" si="0"/>
        <v>1430000</v>
      </c>
      <c r="P2" s="154">
        <f t="shared" si="0"/>
        <v>70000</v>
      </c>
      <c r="Q2" s="154">
        <f t="shared" si="0"/>
        <v>77000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128000</v>
      </c>
      <c r="E13" s="154" t="s">
        <v>744</v>
      </c>
      <c r="F13" s="154">
        <f>ROUND($D13/12,0)</f>
        <v>10667</v>
      </c>
      <c r="G13" s="154">
        <f t="shared" si="1"/>
        <v>10667</v>
      </c>
      <c r="H13" s="154">
        <f t="shared" si="1"/>
        <v>10667</v>
      </c>
      <c r="I13" s="154">
        <f t="shared" si="1"/>
        <v>10667</v>
      </c>
      <c r="J13" s="154">
        <f t="shared" si="1"/>
        <v>10667</v>
      </c>
      <c r="K13" s="154">
        <f t="shared" si="1"/>
        <v>10667</v>
      </c>
      <c r="L13" s="154">
        <f t="shared" si="1"/>
        <v>10667</v>
      </c>
      <c r="M13" s="154">
        <f t="shared" si="1"/>
        <v>10667</v>
      </c>
      <c r="N13" s="154">
        <f t="shared" si="1"/>
        <v>10667</v>
      </c>
      <c r="O13" s="154">
        <f t="shared" si="1"/>
        <v>10667</v>
      </c>
      <c r="P13" s="154">
        <f t="shared" si="1"/>
        <v>10667</v>
      </c>
      <c r="Q13" s="154">
        <f>D13-SUM(F13:P13)</f>
        <v>10663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36000</v>
      </c>
      <c r="E16" s="154" t="s">
        <v>744</v>
      </c>
      <c r="F16" s="154">
        <f>ROUND($D16/12,0)</f>
        <v>3000</v>
      </c>
      <c r="G16" s="154">
        <f t="shared" si="1"/>
        <v>3000</v>
      </c>
      <c r="H16" s="154">
        <f t="shared" si="1"/>
        <v>3000</v>
      </c>
      <c r="I16" s="154">
        <f t="shared" si="1"/>
        <v>3000</v>
      </c>
      <c r="J16" s="154">
        <f t="shared" si="1"/>
        <v>3000</v>
      </c>
      <c r="K16" s="154">
        <f t="shared" si="1"/>
        <v>3000</v>
      </c>
      <c r="L16" s="154">
        <f t="shared" si="1"/>
        <v>3000</v>
      </c>
      <c r="M16" s="154">
        <f t="shared" si="1"/>
        <v>3000</v>
      </c>
      <c r="N16" s="154">
        <f t="shared" si="1"/>
        <v>3000</v>
      </c>
      <c r="O16" s="154">
        <f t="shared" si="1"/>
        <v>3000</v>
      </c>
      <c r="P16" s="154">
        <f t="shared" si="1"/>
        <v>3000</v>
      </c>
      <c r="Q16" s="154">
        <f>D16-SUM(F16:P16)</f>
        <v>3000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1033000</v>
      </c>
      <c r="E25" s="242"/>
      <c r="F25" s="242">
        <f>ROUND(SUM(F3:F24),-3)</f>
        <v>201000</v>
      </c>
      <c r="G25" s="242">
        <f t="shared" ref="G25:P25" si="5">ROUND(SUM(G3:G24),-3)</f>
        <v>82000</v>
      </c>
      <c r="H25" s="242">
        <f t="shared" si="5"/>
        <v>82000</v>
      </c>
      <c r="I25" s="242">
        <f t="shared" si="5"/>
        <v>82000</v>
      </c>
      <c r="J25" s="242">
        <f t="shared" si="5"/>
        <v>82000</v>
      </c>
      <c r="K25" s="242">
        <f t="shared" si="5"/>
        <v>82000</v>
      </c>
      <c r="L25" s="242">
        <f t="shared" si="5"/>
        <v>96000</v>
      </c>
      <c r="M25" s="242">
        <f t="shared" si="5"/>
        <v>82000</v>
      </c>
      <c r="N25" s="242">
        <f t="shared" si="5"/>
        <v>82000</v>
      </c>
      <c r="O25" s="242">
        <f t="shared" si="5"/>
        <v>81000</v>
      </c>
      <c r="P25" s="242">
        <f t="shared" si="5"/>
        <v>41000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32000</v>
      </c>
      <c r="E27" s="249" t="s">
        <v>212</v>
      </c>
      <c r="F27" s="154">
        <f>ROUND($D27/10,-3)</f>
        <v>3000</v>
      </c>
      <c r="G27" s="154"/>
      <c r="H27" s="154">
        <f>ROUND($D27/10,-3)</f>
        <v>3000</v>
      </c>
      <c r="I27" s="154">
        <f>ROUND($D27/10,-3)</f>
        <v>3000</v>
      </c>
      <c r="J27" s="154">
        <f>ROUND($D27/10,-3)</f>
        <v>3000</v>
      </c>
      <c r="K27" s="154">
        <f>ROUND($D27/10,-3)</f>
        <v>3000</v>
      </c>
      <c r="L27" s="154"/>
      <c r="M27" s="154">
        <f>ROUND($D27/10,-3)</f>
        <v>3000</v>
      </c>
      <c r="N27" s="154">
        <f>ROUND($D27/10,-3)</f>
        <v>3000</v>
      </c>
      <c r="O27" s="154">
        <f>ROUND($D27/10,-3)</f>
        <v>3000</v>
      </c>
      <c r="P27" s="154">
        <f>ROUND($D27/10,-3)</f>
        <v>3000</v>
      </c>
      <c r="Q27" s="154">
        <f t="shared" si="6"/>
        <v>5000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300000</v>
      </c>
      <c r="E38" s="242"/>
      <c r="F38" s="242">
        <f t="shared" ref="F38:P38" si="10">ROUND(SUM(F26:F37),-3)</f>
        <v>25000</v>
      </c>
      <c r="G38" s="242">
        <f t="shared" si="10"/>
        <v>22000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22000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31000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1347000</v>
      </c>
      <c r="E49" s="154"/>
      <c r="F49" s="250">
        <f t="shared" ref="F49:Q49" si="15">F25+F38+F46+F48</f>
        <v>227000</v>
      </c>
      <c r="G49" s="250">
        <f t="shared" si="15"/>
        <v>104000</v>
      </c>
      <c r="H49" s="250">
        <f t="shared" si="15"/>
        <v>107000</v>
      </c>
      <c r="I49" s="250">
        <f t="shared" si="15"/>
        <v>113000</v>
      </c>
      <c r="J49" s="250">
        <f t="shared" si="15"/>
        <v>107000</v>
      </c>
      <c r="K49" s="250">
        <f t="shared" si="15"/>
        <v>107000</v>
      </c>
      <c r="L49" s="250">
        <f t="shared" si="15"/>
        <v>125000</v>
      </c>
      <c r="M49" s="250">
        <f t="shared" si="15"/>
        <v>107000</v>
      </c>
      <c r="N49" s="250">
        <f t="shared" si="15"/>
        <v>107000</v>
      </c>
      <c r="O49" s="250">
        <f t="shared" si="15"/>
        <v>106000</v>
      </c>
      <c r="P49" s="250">
        <f t="shared" si="15"/>
        <v>66000</v>
      </c>
      <c r="Q49" s="250">
        <f t="shared" si="15"/>
        <v>71000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10731000</v>
      </c>
      <c r="E50" s="249" t="s">
        <v>210</v>
      </c>
      <c r="F50" s="154">
        <f>ROUND($D50/12*3,-3)</f>
        <v>2683000</v>
      </c>
      <c r="G50" s="154">
        <f>ROUND($D50/12,-3)</f>
        <v>894000</v>
      </c>
      <c r="H50" s="154">
        <f t="shared" ref="H50:N54" si="16">ROUND($D50/12,-3)</f>
        <v>894000</v>
      </c>
      <c r="I50" s="154">
        <f t="shared" si="16"/>
        <v>894000</v>
      </c>
      <c r="J50" s="154">
        <f t="shared" si="16"/>
        <v>894000</v>
      </c>
      <c r="K50" s="154">
        <f t="shared" si="16"/>
        <v>894000</v>
      </c>
      <c r="L50" s="154">
        <f t="shared" si="16"/>
        <v>894000</v>
      </c>
      <c r="M50" s="154">
        <f t="shared" si="16"/>
        <v>894000</v>
      </c>
      <c r="N50" s="154">
        <f t="shared" si="16"/>
        <v>894000</v>
      </c>
      <c r="O50" s="154">
        <f>D50-SUM(F50:N50)</f>
        <v>896000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1300000</v>
      </c>
      <c r="E62" s="154" t="s">
        <v>205</v>
      </c>
      <c r="F62" s="154"/>
      <c r="G62" s="154"/>
      <c r="H62" s="154"/>
      <c r="I62" s="154">
        <f>ROUND($D62/5,-3)</f>
        <v>260000</v>
      </c>
      <c r="J62" s="154"/>
      <c r="K62" s="154"/>
      <c r="L62" s="154"/>
      <c r="M62" s="154"/>
      <c r="N62" s="154">
        <f>D62-I62</f>
        <v>1040000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1367000</v>
      </c>
      <c r="E63" s="154" t="s">
        <v>203</v>
      </c>
      <c r="F63" s="154">
        <f>D63</f>
        <v>1367000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942000</v>
      </c>
      <c r="E64" s="249" t="s">
        <v>210</v>
      </c>
      <c r="F64" s="154">
        <f>ROUND($D64/12*3,-3)</f>
        <v>236000</v>
      </c>
      <c r="G64" s="154">
        <f>ROUND($D64/12,-3)</f>
        <v>79000</v>
      </c>
      <c r="H64" s="154">
        <f t="shared" ref="H64:N66" si="19">ROUND($D64/12,-3)</f>
        <v>79000</v>
      </c>
      <c r="I64" s="154">
        <f t="shared" si="19"/>
        <v>79000</v>
      </c>
      <c r="J64" s="154">
        <f t="shared" si="19"/>
        <v>79000</v>
      </c>
      <c r="K64" s="154">
        <f t="shared" si="19"/>
        <v>79000</v>
      </c>
      <c r="L64" s="154">
        <f t="shared" si="19"/>
        <v>79000</v>
      </c>
      <c r="M64" s="154">
        <f t="shared" si="19"/>
        <v>79000</v>
      </c>
      <c r="N64" s="154">
        <f t="shared" si="19"/>
        <v>79000</v>
      </c>
      <c r="O64" s="154">
        <f>D64-SUM(F64:N64)</f>
        <v>74000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287000</v>
      </c>
      <c r="E65" s="249" t="s">
        <v>210</v>
      </c>
      <c r="F65" s="154">
        <f>ROUND($D65/12*3,-3)</f>
        <v>72000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750000</v>
      </c>
      <c r="E66" s="249" t="s">
        <v>210</v>
      </c>
      <c r="F66" s="154">
        <f>ROUND($D66/12*3,-3)</f>
        <v>188000</v>
      </c>
      <c r="G66" s="154">
        <f>ROUND($D66/12,-3)</f>
        <v>63000</v>
      </c>
      <c r="H66" s="154">
        <f t="shared" si="19"/>
        <v>63000</v>
      </c>
      <c r="I66" s="154">
        <f t="shared" si="19"/>
        <v>63000</v>
      </c>
      <c r="J66" s="154">
        <f t="shared" si="19"/>
        <v>63000</v>
      </c>
      <c r="K66" s="154">
        <f t="shared" si="19"/>
        <v>63000</v>
      </c>
      <c r="L66" s="154">
        <f t="shared" si="19"/>
        <v>63000</v>
      </c>
      <c r="M66" s="154">
        <f t="shared" si="19"/>
        <v>63000</v>
      </c>
      <c r="N66" s="154">
        <f t="shared" si="19"/>
        <v>63000</v>
      </c>
      <c r="O66" s="154">
        <f>D66-SUM(F66:N66)</f>
        <v>58000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203000</v>
      </c>
      <c r="E68" s="154" t="s">
        <v>203</v>
      </c>
      <c r="F68" s="154">
        <f>D68</f>
        <v>203000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16037000</v>
      </c>
      <c r="E71" s="242"/>
      <c r="F71" s="242">
        <f>ROUND(SUM(F50:F69),-3)</f>
        <v>4851000</v>
      </c>
      <c r="G71" s="242">
        <f t="shared" ref="G71:P71" si="20">ROUND(SUM(G50:G69),-3)</f>
        <v>1097000</v>
      </c>
      <c r="H71" s="242">
        <f t="shared" si="20"/>
        <v>1114000</v>
      </c>
      <c r="I71" s="242">
        <f t="shared" si="20"/>
        <v>1357000</v>
      </c>
      <c r="J71" s="242">
        <f t="shared" si="20"/>
        <v>1097000</v>
      </c>
      <c r="K71" s="242">
        <f t="shared" si="20"/>
        <v>1097000</v>
      </c>
      <c r="L71" s="242">
        <f t="shared" si="20"/>
        <v>1097000</v>
      </c>
      <c r="M71" s="242">
        <f t="shared" si="20"/>
        <v>1097000</v>
      </c>
      <c r="N71" s="242">
        <f t="shared" si="20"/>
        <v>2137000</v>
      </c>
      <c r="O71" s="242">
        <f t="shared" si="20"/>
        <v>1083000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2377000</v>
      </c>
      <c r="E73" s="249" t="s">
        <v>210</v>
      </c>
      <c r="F73" s="154">
        <f>ROUND($D73/12*3,-3)</f>
        <v>594000</v>
      </c>
      <c r="G73" s="154">
        <f>ROUND($D73/12,-3)</f>
        <v>198000</v>
      </c>
      <c r="H73" s="154">
        <f t="shared" ref="H73:N76" si="21">ROUND($D73/12,-3)</f>
        <v>198000</v>
      </c>
      <c r="I73" s="154">
        <f t="shared" si="21"/>
        <v>198000</v>
      </c>
      <c r="J73" s="154">
        <f t="shared" si="21"/>
        <v>198000</v>
      </c>
      <c r="K73" s="154">
        <f t="shared" si="21"/>
        <v>198000</v>
      </c>
      <c r="L73" s="154">
        <f t="shared" si="21"/>
        <v>198000</v>
      </c>
      <c r="M73" s="154">
        <f t="shared" si="21"/>
        <v>198000</v>
      </c>
      <c r="N73" s="154">
        <f t="shared" si="21"/>
        <v>198000</v>
      </c>
      <c r="O73" s="154">
        <f>D73-SUM(F73:N73)</f>
        <v>199000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504000</v>
      </c>
      <c r="E76" s="249" t="s">
        <v>210</v>
      </c>
      <c r="F76" s="154">
        <f>ROUND($D76/12*3,-3)</f>
        <v>126000</v>
      </c>
      <c r="G76" s="154">
        <f>ROUND($D76/12,-3)</f>
        <v>42000</v>
      </c>
      <c r="H76" s="154">
        <f t="shared" si="21"/>
        <v>42000</v>
      </c>
      <c r="I76" s="154">
        <f t="shared" si="21"/>
        <v>42000</v>
      </c>
      <c r="J76" s="154">
        <f t="shared" si="21"/>
        <v>42000</v>
      </c>
      <c r="K76" s="154">
        <f t="shared" si="21"/>
        <v>42000</v>
      </c>
      <c r="L76" s="154">
        <f t="shared" si="21"/>
        <v>42000</v>
      </c>
      <c r="M76" s="154">
        <f t="shared" si="21"/>
        <v>42000</v>
      </c>
      <c r="N76" s="154">
        <f t="shared" si="21"/>
        <v>42000</v>
      </c>
      <c r="O76" s="154">
        <f>D76-SUM(F76:N76)</f>
        <v>42000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2881000</v>
      </c>
      <c r="E77" s="242"/>
      <c r="F77" s="242">
        <f>ROUND(SUM(F72:F76),-3)</f>
        <v>720000</v>
      </c>
      <c r="G77" s="242">
        <f t="shared" ref="G77:N77" si="22">ROUND(SUM(G72:G76),-3)</f>
        <v>240000</v>
      </c>
      <c r="H77" s="242">
        <f t="shared" si="22"/>
        <v>240000</v>
      </c>
      <c r="I77" s="242">
        <f t="shared" si="22"/>
        <v>240000</v>
      </c>
      <c r="J77" s="242">
        <f t="shared" si="22"/>
        <v>240000</v>
      </c>
      <c r="K77" s="242">
        <f t="shared" si="22"/>
        <v>240000</v>
      </c>
      <c r="L77" s="242">
        <f t="shared" si="22"/>
        <v>240000</v>
      </c>
      <c r="M77" s="242">
        <f t="shared" si="22"/>
        <v>240000</v>
      </c>
      <c r="N77" s="242">
        <f t="shared" si="22"/>
        <v>240000</v>
      </c>
      <c r="O77" s="242">
        <f>D77-SUM(F77:N77)</f>
        <v>241000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18918000</v>
      </c>
      <c r="E78" s="242"/>
      <c r="F78" s="242">
        <f>F77+F71</f>
        <v>5571000</v>
      </c>
      <c r="G78" s="242">
        <f t="shared" ref="G78:R78" si="24">G77+G71</f>
        <v>1337000</v>
      </c>
      <c r="H78" s="242">
        <f t="shared" si="24"/>
        <v>1354000</v>
      </c>
      <c r="I78" s="242">
        <f t="shared" si="24"/>
        <v>1597000</v>
      </c>
      <c r="J78" s="242">
        <f t="shared" si="24"/>
        <v>1337000</v>
      </c>
      <c r="K78" s="242">
        <f t="shared" si="24"/>
        <v>1337000</v>
      </c>
      <c r="L78" s="242">
        <f t="shared" si="24"/>
        <v>1337000</v>
      </c>
      <c r="M78" s="242">
        <f t="shared" si="24"/>
        <v>1337000</v>
      </c>
      <c r="N78" s="242">
        <f t="shared" si="24"/>
        <v>2377000</v>
      </c>
      <c r="O78" s="242">
        <f t="shared" si="24"/>
        <v>1324000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20265000</v>
      </c>
      <c r="E87" s="154"/>
      <c r="F87" s="154">
        <f>F88+F89+F90+F91</f>
        <v>5798000</v>
      </c>
      <c r="G87" s="154">
        <f t="shared" ref="G87:Q87" si="26">G88+G89+G90+G91</f>
        <v>1441000</v>
      </c>
      <c r="H87" s="154">
        <f t="shared" si="26"/>
        <v>1461000</v>
      </c>
      <c r="I87" s="154">
        <f t="shared" si="26"/>
        <v>1710000</v>
      </c>
      <c r="J87" s="154">
        <f t="shared" si="26"/>
        <v>1444000</v>
      </c>
      <c r="K87" s="154">
        <f t="shared" si="26"/>
        <v>1444000</v>
      </c>
      <c r="L87" s="154">
        <f t="shared" si="26"/>
        <v>1462000</v>
      </c>
      <c r="M87" s="154">
        <f t="shared" si="26"/>
        <v>1444000</v>
      </c>
      <c r="N87" s="154">
        <f t="shared" si="26"/>
        <v>2484000</v>
      </c>
      <c r="O87" s="154">
        <f t="shared" si="26"/>
        <v>1430000</v>
      </c>
      <c r="P87" s="154">
        <f t="shared" si="26"/>
        <v>70000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20264000</v>
      </c>
      <c r="E91" s="242"/>
      <c r="F91" s="242">
        <f>F92+F93+F94+F95</f>
        <v>5798000</v>
      </c>
      <c r="G91" s="242">
        <f t="shared" ref="G91:Q91" si="28">G92+G93+G94+G95</f>
        <v>1441000</v>
      </c>
      <c r="H91" s="242">
        <f t="shared" si="28"/>
        <v>1461000</v>
      </c>
      <c r="I91" s="242">
        <f t="shared" si="28"/>
        <v>1710000</v>
      </c>
      <c r="J91" s="242">
        <f t="shared" si="28"/>
        <v>1444000</v>
      </c>
      <c r="K91" s="242">
        <f t="shared" si="28"/>
        <v>1444000</v>
      </c>
      <c r="L91" s="242">
        <f t="shared" si="28"/>
        <v>1462000</v>
      </c>
      <c r="M91" s="242">
        <f t="shared" si="28"/>
        <v>1444000</v>
      </c>
      <c r="N91" s="242">
        <f t="shared" si="28"/>
        <v>2484000</v>
      </c>
      <c r="O91" s="242">
        <f t="shared" si="28"/>
        <v>1430000</v>
      </c>
      <c r="P91" s="242">
        <f t="shared" si="28"/>
        <v>70000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19537000</v>
      </c>
      <c r="E95" s="154"/>
      <c r="F95" s="154">
        <f>F2+F86-F88-F89-F90-F92-F93-F94</f>
        <v>5575000</v>
      </c>
      <c r="G95" s="154">
        <f t="shared" ref="G95:Q95" si="30">G2-G88-G89-G90-G92-G93-G94</f>
        <v>1435000</v>
      </c>
      <c r="H95" s="154">
        <f t="shared" si="30"/>
        <v>1347000</v>
      </c>
      <c r="I95" s="154">
        <f t="shared" si="30"/>
        <v>1704000</v>
      </c>
      <c r="J95" s="154">
        <f t="shared" si="30"/>
        <v>1330000</v>
      </c>
      <c r="K95" s="154">
        <f t="shared" si="30"/>
        <v>1438000</v>
      </c>
      <c r="L95" s="154">
        <f t="shared" si="30"/>
        <v>1348000</v>
      </c>
      <c r="M95" s="154">
        <f t="shared" si="30"/>
        <v>1438000</v>
      </c>
      <c r="N95" s="154">
        <f t="shared" si="30"/>
        <v>2369000</v>
      </c>
      <c r="O95" s="154">
        <f t="shared" si="30"/>
        <v>1424000</v>
      </c>
      <c r="P95" s="154">
        <f t="shared" si="30"/>
        <v>64000</v>
      </c>
      <c r="Q95" s="154">
        <f t="shared" si="30"/>
        <v>65000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19537000</v>
      </c>
    </row>
    <row r="108" spans="2:17" ht="16.5" customHeight="1"/>
    <row r="109" spans="2:17" ht="16.5" customHeight="1">
      <c r="B109" s="4" t="s">
        <v>951</v>
      </c>
      <c r="D109" s="52">
        <f>D91-D77</f>
        <v>17383000</v>
      </c>
      <c r="F109" s="52">
        <f>F91-F77</f>
        <v>5078000</v>
      </c>
      <c r="G109" s="52">
        <f t="shared" ref="G109:Q109" si="31">G91-G77</f>
        <v>1201000</v>
      </c>
      <c r="H109" s="52">
        <f t="shared" si="31"/>
        <v>1221000</v>
      </c>
      <c r="I109" s="52">
        <f t="shared" si="31"/>
        <v>1470000</v>
      </c>
      <c r="J109" s="52">
        <f t="shared" si="31"/>
        <v>1204000</v>
      </c>
      <c r="K109" s="52">
        <f t="shared" si="31"/>
        <v>1204000</v>
      </c>
      <c r="L109" s="52">
        <f t="shared" si="31"/>
        <v>1222000</v>
      </c>
      <c r="M109" s="52">
        <f t="shared" si="31"/>
        <v>1204000</v>
      </c>
      <c r="N109" s="52">
        <f t="shared" si="31"/>
        <v>2244000</v>
      </c>
      <c r="O109" s="52">
        <f t="shared" si="31"/>
        <v>1189000</v>
      </c>
      <c r="P109" s="52">
        <f t="shared" si="31"/>
        <v>70000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1" priority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631</v>
      </c>
      <c r="D1" s="246" t="str">
        <f>VLOOKUP(C1,學校編號!A:B,2,FALSE)</f>
        <v>631水璉國小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21769000</v>
      </c>
      <c r="E2" s="154"/>
      <c r="F2" s="154">
        <f t="shared" ref="F2:Q2" si="0">F49+F71+F77+F83</f>
        <v>6230000</v>
      </c>
      <c r="G2" s="154">
        <f t="shared" si="0"/>
        <v>1548000</v>
      </c>
      <c r="H2" s="154">
        <f t="shared" si="0"/>
        <v>1569000</v>
      </c>
      <c r="I2" s="154">
        <f t="shared" si="0"/>
        <v>1830000</v>
      </c>
      <c r="J2" s="154">
        <f t="shared" si="0"/>
        <v>1548000</v>
      </c>
      <c r="K2" s="154">
        <f t="shared" si="0"/>
        <v>1550000</v>
      </c>
      <c r="L2" s="154">
        <f t="shared" si="0"/>
        <v>1562000</v>
      </c>
      <c r="M2" s="154">
        <f t="shared" si="0"/>
        <v>1548000</v>
      </c>
      <c r="N2" s="154">
        <f t="shared" si="0"/>
        <v>2677000</v>
      </c>
      <c r="O2" s="154">
        <f t="shared" si="0"/>
        <v>1558000</v>
      </c>
      <c r="P2" s="154">
        <f t="shared" si="0"/>
        <v>76000</v>
      </c>
      <c r="Q2" s="154">
        <f t="shared" si="0"/>
        <v>73000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607000</v>
      </c>
      <c r="E25" s="242"/>
      <c r="F25" s="242">
        <f>ROUND(SUM(F3:F24),-3)</f>
        <v>62000</v>
      </c>
      <c r="G25" s="242">
        <f t="shared" ref="G25:P25" si="5">ROUND(SUM(G3:G24),-3)</f>
        <v>48000</v>
      </c>
      <c r="H25" s="242">
        <f t="shared" si="5"/>
        <v>48000</v>
      </c>
      <c r="I25" s="242">
        <f t="shared" si="5"/>
        <v>48000</v>
      </c>
      <c r="J25" s="242">
        <f t="shared" si="5"/>
        <v>48000</v>
      </c>
      <c r="K25" s="242">
        <f t="shared" si="5"/>
        <v>48000</v>
      </c>
      <c r="L25" s="242">
        <f t="shared" si="5"/>
        <v>62000</v>
      </c>
      <c r="M25" s="242">
        <f t="shared" si="5"/>
        <v>48000</v>
      </c>
      <c r="N25" s="242">
        <f t="shared" si="5"/>
        <v>48000</v>
      </c>
      <c r="O25" s="242">
        <f t="shared" si="5"/>
        <v>48000</v>
      </c>
      <c r="P25" s="242">
        <f t="shared" si="5"/>
        <v>48000</v>
      </c>
      <c r="Q25" s="242">
        <f t="shared" ref="Q25:Q34" si="6">D25-SUM(F25:P25)</f>
        <v>51000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888000</v>
      </c>
      <c r="E49" s="154"/>
      <c r="F49" s="250">
        <f t="shared" ref="F49:Q49" si="15">F25+F38+F46+F48</f>
        <v>87000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85000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73000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12651000</v>
      </c>
      <c r="E50" s="249" t="s">
        <v>210</v>
      </c>
      <c r="F50" s="154">
        <f>ROUND($D50/12*3,-3)</f>
        <v>3163000</v>
      </c>
      <c r="G50" s="154">
        <f>ROUND($D50/12,-3)</f>
        <v>1054000</v>
      </c>
      <c r="H50" s="154">
        <f t="shared" ref="H50:N54" si="16">ROUND($D50/12,-3)</f>
        <v>1054000</v>
      </c>
      <c r="I50" s="154">
        <f t="shared" si="16"/>
        <v>1054000</v>
      </c>
      <c r="J50" s="154">
        <f t="shared" si="16"/>
        <v>1054000</v>
      </c>
      <c r="K50" s="154">
        <f t="shared" si="16"/>
        <v>1054000</v>
      </c>
      <c r="L50" s="154">
        <f t="shared" si="16"/>
        <v>1054000</v>
      </c>
      <c r="M50" s="154">
        <f t="shared" si="16"/>
        <v>1054000</v>
      </c>
      <c r="N50" s="154">
        <f t="shared" si="16"/>
        <v>1054000</v>
      </c>
      <c r="O50" s="154">
        <f>D50-SUM(F50:N50)</f>
        <v>1056000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1409000</v>
      </c>
      <c r="E62" s="154" t="s">
        <v>205</v>
      </c>
      <c r="F62" s="154"/>
      <c r="G62" s="154"/>
      <c r="H62" s="154"/>
      <c r="I62" s="154">
        <f>ROUND($D62/5,-3)</f>
        <v>282000</v>
      </c>
      <c r="J62" s="154"/>
      <c r="K62" s="154"/>
      <c r="L62" s="154"/>
      <c r="M62" s="154"/>
      <c r="N62" s="154">
        <f>D62-I62</f>
        <v>1127000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1530000</v>
      </c>
      <c r="E63" s="154" t="s">
        <v>203</v>
      </c>
      <c r="F63" s="154">
        <f>D63</f>
        <v>1530000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1108000</v>
      </c>
      <c r="E64" s="249" t="s">
        <v>210</v>
      </c>
      <c r="F64" s="154">
        <f>ROUND($D64/12*3,-3)</f>
        <v>277000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368000</v>
      </c>
      <c r="E65" s="249" t="s">
        <v>210</v>
      </c>
      <c r="F65" s="154">
        <f>ROUND($D65/12*3,-3)</f>
        <v>92000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28000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704000</v>
      </c>
      <c r="E66" s="249" t="s">
        <v>210</v>
      </c>
      <c r="F66" s="154">
        <f>ROUND($D66/12*3,-3)</f>
        <v>176000</v>
      </c>
      <c r="G66" s="154">
        <f>ROUND($D66/12,-3)</f>
        <v>59000</v>
      </c>
      <c r="H66" s="154">
        <f t="shared" si="19"/>
        <v>59000</v>
      </c>
      <c r="I66" s="154">
        <f t="shared" si="19"/>
        <v>59000</v>
      </c>
      <c r="J66" s="154">
        <f t="shared" si="19"/>
        <v>59000</v>
      </c>
      <c r="K66" s="154">
        <f t="shared" si="19"/>
        <v>59000</v>
      </c>
      <c r="L66" s="154">
        <f t="shared" si="19"/>
        <v>59000</v>
      </c>
      <c r="M66" s="154">
        <f t="shared" si="19"/>
        <v>59000</v>
      </c>
      <c r="N66" s="154">
        <f t="shared" si="19"/>
        <v>59000</v>
      </c>
      <c r="O66" s="154">
        <f>D66-SUM(F66:N66)</f>
        <v>56000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189000</v>
      </c>
      <c r="E68" s="154" t="s">
        <v>203</v>
      </c>
      <c r="F68" s="154">
        <f>D68</f>
        <v>189000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18836000</v>
      </c>
      <c r="E71" s="242"/>
      <c r="F71" s="242">
        <f>ROUND(SUM(F50:F69),-3)</f>
        <v>5632000</v>
      </c>
      <c r="G71" s="242">
        <f t="shared" ref="G71:P71" si="20">ROUND(SUM(G50:G69),-3)</f>
        <v>1307000</v>
      </c>
      <c r="H71" s="242">
        <f t="shared" si="20"/>
        <v>1328000</v>
      </c>
      <c r="I71" s="242">
        <f t="shared" si="20"/>
        <v>1589000</v>
      </c>
      <c r="J71" s="242">
        <f t="shared" si="20"/>
        <v>1307000</v>
      </c>
      <c r="K71" s="242">
        <f t="shared" si="20"/>
        <v>1307000</v>
      </c>
      <c r="L71" s="242">
        <f t="shared" si="20"/>
        <v>1307000</v>
      </c>
      <c r="M71" s="242">
        <f t="shared" si="20"/>
        <v>1307000</v>
      </c>
      <c r="N71" s="242">
        <f t="shared" si="20"/>
        <v>2434000</v>
      </c>
      <c r="O71" s="242">
        <f t="shared" si="20"/>
        <v>1313000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1813000</v>
      </c>
      <c r="E73" s="249" t="s">
        <v>210</v>
      </c>
      <c r="F73" s="154">
        <f>ROUND($D73/12*3,-3)</f>
        <v>453000</v>
      </c>
      <c r="G73" s="154">
        <f>ROUND($D73/12,-3)</f>
        <v>151000</v>
      </c>
      <c r="H73" s="154">
        <f t="shared" ref="H73:N76" si="21">ROUND($D73/12,-3)</f>
        <v>151000</v>
      </c>
      <c r="I73" s="154">
        <f t="shared" si="21"/>
        <v>151000</v>
      </c>
      <c r="J73" s="154">
        <f t="shared" si="21"/>
        <v>151000</v>
      </c>
      <c r="K73" s="154">
        <f t="shared" si="21"/>
        <v>151000</v>
      </c>
      <c r="L73" s="154">
        <f t="shared" si="21"/>
        <v>151000</v>
      </c>
      <c r="M73" s="154">
        <f t="shared" si="21"/>
        <v>151000</v>
      </c>
      <c r="N73" s="154">
        <f t="shared" si="21"/>
        <v>151000</v>
      </c>
      <c r="O73" s="154">
        <f>D73-SUM(F73:N73)</f>
        <v>152000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232000</v>
      </c>
      <c r="E76" s="249" t="s">
        <v>210</v>
      </c>
      <c r="F76" s="154">
        <f>ROUND($D76/12*3,-3)</f>
        <v>58000</v>
      </c>
      <c r="G76" s="154">
        <f>ROUND($D76/12,-3)</f>
        <v>19000</v>
      </c>
      <c r="H76" s="154">
        <f t="shared" si="21"/>
        <v>19000</v>
      </c>
      <c r="I76" s="154">
        <f t="shared" si="21"/>
        <v>19000</v>
      </c>
      <c r="J76" s="154">
        <f t="shared" si="21"/>
        <v>19000</v>
      </c>
      <c r="K76" s="154">
        <f t="shared" si="21"/>
        <v>19000</v>
      </c>
      <c r="L76" s="154">
        <f t="shared" si="21"/>
        <v>19000</v>
      </c>
      <c r="M76" s="154">
        <f t="shared" si="21"/>
        <v>19000</v>
      </c>
      <c r="N76" s="154">
        <f t="shared" si="21"/>
        <v>19000</v>
      </c>
      <c r="O76" s="154">
        <f>D76-SUM(F76:N76)</f>
        <v>22000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2045000</v>
      </c>
      <c r="E77" s="242"/>
      <c r="F77" s="242">
        <f>ROUND(SUM(F72:F76),-3)</f>
        <v>511000</v>
      </c>
      <c r="G77" s="242">
        <f t="shared" ref="G77:N77" si="22">ROUND(SUM(G72:G76),-3)</f>
        <v>170000</v>
      </c>
      <c r="H77" s="242">
        <f t="shared" si="22"/>
        <v>170000</v>
      </c>
      <c r="I77" s="242">
        <f t="shared" si="22"/>
        <v>170000</v>
      </c>
      <c r="J77" s="242">
        <f t="shared" si="22"/>
        <v>170000</v>
      </c>
      <c r="K77" s="242">
        <f t="shared" si="22"/>
        <v>170000</v>
      </c>
      <c r="L77" s="242">
        <f t="shared" si="22"/>
        <v>170000</v>
      </c>
      <c r="M77" s="242">
        <f t="shared" si="22"/>
        <v>170000</v>
      </c>
      <c r="N77" s="242">
        <f t="shared" si="22"/>
        <v>170000</v>
      </c>
      <c r="O77" s="242">
        <f>D77-SUM(F77:N77)</f>
        <v>174000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20881000</v>
      </c>
      <c r="E78" s="242"/>
      <c r="F78" s="242">
        <f>F77+F71</f>
        <v>6143000</v>
      </c>
      <c r="G78" s="242">
        <f t="shared" ref="G78:R78" si="24">G77+G71</f>
        <v>1477000</v>
      </c>
      <c r="H78" s="242">
        <f t="shared" si="24"/>
        <v>1498000</v>
      </c>
      <c r="I78" s="242">
        <f t="shared" si="24"/>
        <v>1759000</v>
      </c>
      <c r="J78" s="242">
        <f t="shared" si="24"/>
        <v>1477000</v>
      </c>
      <c r="K78" s="242">
        <f t="shared" si="24"/>
        <v>1477000</v>
      </c>
      <c r="L78" s="242">
        <f t="shared" si="24"/>
        <v>1477000</v>
      </c>
      <c r="M78" s="242">
        <f t="shared" si="24"/>
        <v>1477000</v>
      </c>
      <c r="N78" s="242">
        <f t="shared" si="24"/>
        <v>2604000</v>
      </c>
      <c r="O78" s="242">
        <f t="shared" si="24"/>
        <v>1487000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21769000</v>
      </c>
      <c r="E87" s="154"/>
      <c r="F87" s="154">
        <f>F88+F89+F90+F91</f>
        <v>6230000</v>
      </c>
      <c r="G87" s="154">
        <f t="shared" ref="G87:Q87" si="26">G88+G89+G90+G91</f>
        <v>1548000</v>
      </c>
      <c r="H87" s="154">
        <f t="shared" si="26"/>
        <v>1569000</v>
      </c>
      <c r="I87" s="154">
        <f t="shared" si="26"/>
        <v>1830000</v>
      </c>
      <c r="J87" s="154">
        <f t="shared" si="26"/>
        <v>1548000</v>
      </c>
      <c r="K87" s="154">
        <f t="shared" si="26"/>
        <v>1550000</v>
      </c>
      <c r="L87" s="154">
        <f t="shared" si="26"/>
        <v>1562000</v>
      </c>
      <c r="M87" s="154">
        <f t="shared" si="26"/>
        <v>1548000</v>
      </c>
      <c r="N87" s="154">
        <f t="shared" si="26"/>
        <v>2677000</v>
      </c>
      <c r="O87" s="154">
        <f t="shared" si="26"/>
        <v>1558000</v>
      </c>
      <c r="P87" s="154">
        <f t="shared" si="26"/>
        <v>76000</v>
      </c>
      <c r="Q87" s="154">
        <f t="shared" si="26"/>
        <v>73000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21766000</v>
      </c>
      <c r="E91" s="242"/>
      <c r="F91" s="242">
        <f>F92+F93+F94+F95</f>
        <v>6230000</v>
      </c>
      <c r="G91" s="242">
        <f t="shared" ref="G91:Q91" si="28">G92+G93+G94+G95</f>
        <v>1548000</v>
      </c>
      <c r="H91" s="242">
        <f t="shared" si="28"/>
        <v>1569000</v>
      </c>
      <c r="I91" s="242">
        <f t="shared" si="28"/>
        <v>1830000</v>
      </c>
      <c r="J91" s="242">
        <f t="shared" si="28"/>
        <v>1548000</v>
      </c>
      <c r="K91" s="242">
        <f t="shared" si="28"/>
        <v>1550000</v>
      </c>
      <c r="L91" s="242">
        <f t="shared" si="28"/>
        <v>1561000</v>
      </c>
      <c r="M91" s="242">
        <f t="shared" si="28"/>
        <v>1548000</v>
      </c>
      <c r="N91" s="242">
        <f t="shared" si="28"/>
        <v>2677000</v>
      </c>
      <c r="O91" s="242">
        <f t="shared" si="28"/>
        <v>1558000</v>
      </c>
      <c r="P91" s="242">
        <f t="shared" si="28"/>
        <v>76000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19525000</v>
      </c>
      <c r="E95" s="154"/>
      <c r="F95" s="154">
        <f>F2+F86-F88-F89-F90-F92-F93-F94</f>
        <v>5505000</v>
      </c>
      <c r="G95" s="154">
        <f t="shared" ref="G95:Q95" si="30">G2-G88-G89-G90-G92-G93-G94</f>
        <v>1540000</v>
      </c>
      <c r="H95" s="154">
        <f t="shared" si="30"/>
        <v>1202000</v>
      </c>
      <c r="I95" s="154">
        <f t="shared" si="30"/>
        <v>1822000</v>
      </c>
      <c r="J95" s="154">
        <f t="shared" si="30"/>
        <v>1181000</v>
      </c>
      <c r="K95" s="154">
        <f t="shared" si="30"/>
        <v>1542000</v>
      </c>
      <c r="L95" s="154">
        <f t="shared" si="30"/>
        <v>1194000</v>
      </c>
      <c r="M95" s="154">
        <f t="shared" si="30"/>
        <v>1540000</v>
      </c>
      <c r="N95" s="154">
        <f t="shared" si="30"/>
        <v>2312000</v>
      </c>
      <c r="O95" s="154">
        <f t="shared" si="30"/>
        <v>1550000</v>
      </c>
      <c r="P95" s="154">
        <f t="shared" si="30"/>
        <v>68000</v>
      </c>
      <c r="Q95" s="154">
        <f t="shared" si="30"/>
        <v>69000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19525000</v>
      </c>
    </row>
    <row r="108" spans="2:17" ht="16.5" customHeight="1"/>
    <row r="109" spans="2:17" ht="16.5" customHeight="1">
      <c r="B109" s="4" t="s">
        <v>951</v>
      </c>
      <c r="D109" s="52">
        <f>D91-D77</f>
        <v>19721000</v>
      </c>
      <c r="F109" s="52">
        <f>F91-F77</f>
        <v>5719000</v>
      </c>
      <c r="G109" s="52">
        <f t="shared" ref="G109:Q109" si="31">G91-G77</f>
        <v>1378000</v>
      </c>
      <c r="H109" s="52">
        <f t="shared" si="31"/>
        <v>1399000</v>
      </c>
      <c r="I109" s="52">
        <f t="shared" si="31"/>
        <v>1660000</v>
      </c>
      <c r="J109" s="52">
        <f t="shared" si="31"/>
        <v>1378000</v>
      </c>
      <c r="K109" s="52">
        <f t="shared" si="31"/>
        <v>1380000</v>
      </c>
      <c r="L109" s="52">
        <f t="shared" si="31"/>
        <v>1391000</v>
      </c>
      <c r="M109" s="52">
        <f t="shared" si="31"/>
        <v>1378000</v>
      </c>
      <c r="N109" s="52">
        <f t="shared" si="31"/>
        <v>2507000</v>
      </c>
      <c r="O109" s="52">
        <f t="shared" si="31"/>
        <v>1384000</v>
      </c>
      <c r="P109" s="52">
        <f t="shared" si="31"/>
        <v>76000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0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632</v>
      </c>
      <c r="D1" s="246" t="str">
        <f>VLOOKUP(C1,學校編號!A:B,2,FALSE)</f>
        <v>632溪口國小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19207000</v>
      </c>
      <c r="E2" s="154"/>
      <c r="F2" s="154">
        <f t="shared" ref="F2:Q2" si="0">F49+F71+F77+F83</f>
        <v>5452000</v>
      </c>
      <c r="G2" s="154">
        <f t="shared" si="0"/>
        <v>1354000</v>
      </c>
      <c r="H2" s="154">
        <f t="shared" si="0"/>
        <v>1371000</v>
      </c>
      <c r="I2" s="154">
        <f t="shared" si="0"/>
        <v>1634000</v>
      </c>
      <c r="J2" s="154">
        <f t="shared" si="0"/>
        <v>1354000</v>
      </c>
      <c r="K2" s="154">
        <f t="shared" si="0"/>
        <v>1356000</v>
      </c>
      <c r="L2" s="154">
        <f t="shared" si="0"/>
        <v>1374000</v>
      </c>
      <c r="M2" s="154">
        <f t="shared" si="0"/>
        <v>1354000</v>
      </c>
      <c r="N2" s="154">
        <f t="shared" si="0"/>
        <v>2475000</v>
      </c>
      <c r="O2" s="154">
        <f t="shared" si="0"/>
        <v>1357000</v>
      </c>
      <c r="P2" s="154">
        <f t="shared" si="0"/>
        <v>67000</v>
      </c>
      <c r="Q2" s="154">
        <f t="shared" si="0"/>
        <v>59000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101000</v>
      </c>
      <c r="E3" s="154" t="s">
        <v>744</v>
      </c>
      <c r="F3" s="154">
        <f t="shared" ref="F3:P17" si="1">ROUND($D3/12,0)</f>
        <v>8417</v>
      </c>
      <c r="G3" s="154">
        <f t="shared" si="1"/>
        <v>8417</v>
      </c>
      <c r="H3" s="154">
        <f t="shared" si="1"/>
        <v>8417</v>
      </c>
      <c r="I3" s="154">
        <f t="shared" si="1"/>
        <v>8417</v>
      </c>
      <c r="J3" s="154">
        <f t="shared" si="1"/>
        <v>8417</v>
      </c>
      <c r="K3" s="154">
        <f t="shared" si="1"/>
        <v>8417</v>
      </c>
      <c r="L3" s="154">
        <f t="shared" si="1"/>
        <v>8417</v>
      </c>
      <c r="M3" s="154">
        <f t="shared" si="1"/>
        <v>8417</v>
      </c>
      <c r="N3" s="154">
        <f t="shared" si="1"/>
        <v>8417</v>
      </c>
      <c r="O3" s="154">
        <f t="shared" si="1"/>
        <v>8417</v>
      </c>
      <c r="P3" s="154">
        <f t="shared" si="1"/>
        <v>8417</v>
      </c>
      <c r="Q3" s="154">
        <f t="shared" ref="Q3:Q10" si="2">D3-SUM(F3:P3)</f>
        <v>8413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43000</v>
      </c>
      <c r="E4" s="154" t="s">
        <v>744</v>
      </c>
      <c r="F4" s="154">
        <f t="shared" si="1"/>
        <v>3583</v>
      </c>
      <c r="G4" s="154">
        <f t="shared" si="1"/>
        <v>3583</v>
      </c>
      <c r="H4" s="154">
        <f t="shared" si="1"/>
        <v>3583</v>
      </c>
      <c r="I4" s="154">
        <f t="shared" si="1"/>
        <v>3583</v>
      </c>
      <c r="J4" s="154">
        <f t="shared" si="1"/>
        <v>3583</v>
      </c>
      <c r="K4" s="154">
        <f t="shared" si="1"/>
        <v>3583</v>
      </c>
      <c r="L4" s="154">
        <f t="shared" si="1"/>
        <v>3583</v>
      </c>
      <c r="M4" s="154">
        <f t="shared" si="1"/>
        <v>3583</v>
      </c>
      <c r="N4" s="154">
        <f t="shared" si="1"/>
        <v>3583</v>
      </c>
      <c r="O4" s="154">
        <f t="shared" si="1"/>
        <v>3583</v>
      </c>
      <c r="P4" s="154">
        <f t="shared" si="1"/>
        <v>3583</v>
      </c>
      <c r="Q4" s="154">
        <f t="shared" si="2"/>
        <v>3587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24000</v>
      </c>
      <c r="E15" s="154" t="s">
        <v>201</v>
      </c>
      <c r="F15" s="154">
        <f>ROUND($D15/2,-3)</f>
        <v>12000</v>
      </c>
      <c r="G15" s="154"/>
      <c r="H15" s="154"/>
      <c r="I15" s="154"/>
      <c r="J15" s="154"/>
      <c r="K15" s="154"/>
      <c r="L15" s="154">
        <f>D15-F15</f>
        <v>12000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41000</v>
      </c>
      <c r="E17" s="154" t="s">
        <v>744</v>
      </c>
      <c r="F17" s="154">
        <f>ROUND($D17/12,0)</f>
        <v>3417</v>
      </c>
      <c r="G17" s="154">
        <f t="shared" si="1"/>
        <v>3417</v>
      </c>
      <c r="H17" s="154">
        <f t="shared" si="1"/>
        <v>3417</v>
      </c>
      <c r="I17" s="154">
        <f t="shared" si="1"/>
        <v>3417</v>
      </c>
      <c r="J17" s="154">
        <f t="shared" si="1"/>
        <v>3417</v>
      </c>
      <c r="K17" s="154">
        <f t="shared" si="1"/>
        <v>3417</v>
      </c>
      <c r="L17" s="154">
        <f t="shared" si="1"/>
        <v>3417</v>
      </c>
      <c r="M17" s="154">
        <f t="shared" si="1"/>
        <v>3417</v>
      </c>
      <c r="N17" s="154">
        <f t="shared" si="1"/>
        <v>3417</v>
      </c>
      <c r="O17" s="154">
        <f t="shared" si="1"/>
        <v>3417</v>
      </c>
      <c r="P17" s="154">
        <f t="shared" si="1"/>
        <v>3417</v>
      </c>
      <c r="Q17" s="154">
        <f>D17-SUM(F17:P17)</f>
        <v>3413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9000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525000</v>
      </c>
      <c r="E25" s="242"/>
      <c r="F25" s="242">
        <f>ROUND(SUM(F3:F24),-3)</f>
        <v>58000</v>
      </c>
      <c r="G25" s="242">
        <f t="shared" ref="G25:P25" si="5">ROUND(SUM(G3:G24),-3)</f>
        <v>41000</v>
      </c>
      <c r="H25" s="242">
        <f t="shared" si="5"/>
        <v>41000</v>
      </c>
      <c r="I25" s="242">
        <f t="shared" si="5"/>
        <v>41000</v>
      </c>
      <c r="J25" s="242">
        <f t="shared" si="5"/>
        <v>41000</v>
      </c>
      <c r="K25" s="242">
        <f t="shared" si="5"/>
        <v>41000</v>
      </c>
      <c r="L25" s="242">
        <f t="shared" si="5"/>
        <v>57000</v>
      </c>
      <c r="M25" s="242">
        <f t="shared" si="5"/>
        <v>41000</v>
      </c>
      <c r="N25" s="242">
        <f t="shared" si="5"/>
        <v>41000</v>
      </c>
      <c r="O25" s="242">
        <f t="shared" si="5"/>
        <v>41000</v>
      </c>
      <c r="P25" s="242">
        <f t="shared" si="5"/>
        <v>41000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235000</v>
      </c>
      <c r="E28" s="154" t="s">
        <v>744</v>
      </c>
      <c r="F28" s="154">
        <f t="shared" ref="F28:F34" si="9">ROUND($D28/12,0)</f>
        <v>19583</v>
      </c>
      <c r="G28" s="154">
        <f t="shared" si="7"/>
        <v>19583</v>
      </c>
      <c r="H28" s="154">
        <f t="shared" si="7"/>
        <v>19583</v>
      </c>
      <c r="I28" s="154">
        <f t="shared" si="7"/>
        <v>19583</v>
      </c>
      <c r="J28" s="154">
        <f t="shared" si="7"/>
        <v>19583</v>
      </c>
      <c r="K28" s="154">
        <f t="shared" si="7"/>
        <v>19583</v>
      </c>
      <c r="L28" s="154">
        <f t="shared" si="7"/>
        <v>19583</v>
      </c>
      <c r="M28" s="154">
        <f t="shared" si="7"/>
        <v>19583</v>
      </c>
      <c r="N28" s="154">
        <f t="shared" si="7"/>
        <v>19583</v>
      </c>
      <c r="O28" s="154">
        <f t="shared" si="7"/>
        <v>19583</v>
      </c>
      <c r="P28" s="154">
        <f t="shared" si="7"/>
        <v>19583</v>
      </c>
      <c r="Q28" s="154">
        <f t="shared" si="6"/>
        <v>19587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16000</v>
      </c>
      <c r="E30" s="154" t="s">
        <v>744</v>
      </c>
      <c r="F30" s="154">
        <f t="shared" si="9"/>
        <v>1333</v>
      </c>
      <c r="G30" s="154">
        <f t="shared" si="7"/>
        <v>1333</v>
      </c>
      <c r="H30" s="154">
        <f t="shared" si="7"/>
        <v>1333</v>
      </c>
      <c r="I30" s="154">
        <f t="shared" si="7"/>
        <v>1333</v>
      </c>
      <c r="J30" s="154">
        <f t="shared" si="7"/>
        <v>1333</v>
      </c>
      <c r="K30" s="154">
        <f t="shared" si="7"/>
        <v>1333</v>
      </c>
      <c r="L30" s="154">
        <f t="shared" si="7"/>
        <v>1333</v>
      </c>
      <c r="M30" s="154">
        <f t="shared" si="7"/>
        <v>1333</v>
      </c>
      <c r="N30" s="154">
        <f t="shared" si="7"/>
        <v>1333</v>
      </c>
      <c r="O30" s="154">
        <f t="shared" si="7"/>
        <v>1333</v>
      </c>
      <c r="P30" s="154">
        <f t="shared" si="7"/>
        <v>1333</v>
      </c>
      <c r="Q30" s="154">
        <f t="shared" si="6"/>
        <v>1337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9000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4000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267000</v>
      </c>
      <c r="E38" s="242"/>
      <c r="F38" s="242">
        <f t="shared" ref="F38:P38" si="10">ROUND(SUM(F26:F37),-3)</f>
        <v>27000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26000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16000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798000</v>
      </c>
      <c r="E49" s="154"/>
      <c r="F49" s="250">
        <f t="shared" ref="F49:Q49" si="15">F25+F38+F46+F48</f>
        <v>87000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65000</v>
      </c>
      <c r="L49" s="250">
        <f t="shared" si="15"/>
        <v>83000</v>
      </c>
      <c r="M49" s="250">
        <f t="shared" si="15"/>
        <v>63000</v>
      </c>
      <c r="N49" s="250">
        <f t="shared" si="15"/>
        <v>65000</v>
      </c>
      <c r="O49" s="250">
        <f t="shared" si="15"/>
        <v>63000</v>
      </c>
      <c r="P49" s="250">
        <f t="shared" si="15"/>
        <v>63000</v>
      </c>
      <c r="Q49" s="250">
        <f t="shared" si="15"/>
        <v>57000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10649000</v>
      </c>
      <c r="E50" s="249" t="s">
        <v>210</v>
      </c>
      <c r="F50" s="154">
        <f>ROUND($D50/12*3,-3)</f>
        <v>2662000</v>
      </c>
      <c r="G50" s="154">
        <f>ROUND($D50/12,-3)</f>
        <v>887000</v>
      </c>
      <c r="H50" s="154">
        <f t="shared" ref="H50:N54" si="16">ROUND($D50/12,-3)</f>
        <v>887000</v>
      </c>
      <c r="I50" s="154">
        <f t="shared" si="16"/>
        <v>887000</v>
      </c>
      <c r="J50" s="154">
        <f t="shared" si="16"/>
        <v>887000</v>
      </c>
      <c r="K50" s="154">
        <f t="shared" si="16"/>
        <v>887000</v>
      </c>
      <c r="L50" s="154">
        <f t="shared" si="16"/>
        <v>887000</v>
      </c>
      <c r="M50" s="154">
        <f t="shared" si="16"/>
        <v>887000</v>
      </c>
      <c r="N50" s="154">
        <f t="shared" si="16"/>
        <v>887000</v>
      </c>
      <c r="O50" s="154">
        <f>D50-SUM(F50:N50)</f>
        <v>891000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22000</v>
      </c>
      <c r="E55" s="154" t="s">
        <v>744</v>
      </c>
      <c r="F55" s="154">
        <f t="shared" ref="F55:P61" si="17">ROUND($D55/12,0)</f>
        <v>1833</v>
      </c>
      <c r="G55" s="154">
        <f t="shared" si="17"/>
        <v>1833</v>
      </c>
      <c r="H55" s="154">
        <f t="shared" si="17"/>
        <v>1833</v>
      </c>
      <c r="I55" s="154">
        <f t="shared" si="17"/>
        <v>1833</v>
      </c>
      <c r="J55" s="154">
        <f t="shared" si="17"/>
        <v>1833</v>
      </c>
      <c r="K55" s="154">
        <f t="shared" si="17"/>
        <v>1833</v>
      </c>
      <c r="L55" s="154">
        <f t="shared" si="17"/>
        <v>1833</v>
      </c>
      <c r="M55" s="154">
        <f t="shared" si="17"/>
        <v>1833</v>
      </c>
      <c r="N55" s="154">
        <f t="shared" si="17"/>
        <v>1833</v>
      </c>
      <c r="O55" s="154">
        <f t="shared" si="17"/>
        <v>1833</v>
      </c>
      <c r="P55" s="154">
        <f t="shared" si="17"/>
        <v>1833</v>
      </c>
      <c r="Q55" s="154">
        <f t="shared" ref="Q55:Q61" si="18">D55-SUM(F55:P55)</f>
        <v>1837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1399000</v>
      </c>
      <c r="E62" s="154" t="s">
        <v>205</v>
      </c>
      <c r="F62" s="154"/>
      <c r="G62" s="154"/>
      <c r="H62" s="154"/>
      <c r="I62" s="154">
        <f>ROUND($D62/5,-3)</f>
        <v>280000</v>
      </c>
      <c r="J62" s="154"/>
      <c r="K62" s="154"/>
      <c r="L62" s="154"/>
      <c r="M62" s="154"/>
      <c r="N62" s="154">
        <f>D62-I62</f>
        <v>1119000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1302000</v>
      </c>
      <c r="E63" s="154" t="s">
        <v>203</v>
      </c>
      <c r="F63" s="154">
        <f>D63</f>
        <v>1302000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954000</v>
      </c>
      <c r="E64" s="249" t="s">
        <v>210</v>
      </c>
      <c r="F64" s="154">
        <f>ROUND($D64/12*3,-3)</f>
        <v>239000</v>
      </c>
      <c r="G64" s="154">
        <f>ROUND($D64/12,-3)</f>
        <v>80000</v>
      </c>
      <c r="H64" s="154">
        <f t="shared" ref="H64:N66" si="19">ROUND($D64/12,-3)</f>
        <v>80000</v>
      </c>
      <c r="I64" s="154">
        <f t="shared" si="19"/>
        <v>80000</v>
      </c>
      <c r="J64" s="154">
        <f t="shared" si="19"/>
        <v>80000</v>
      </c>
      <c r="K64" s="154">
        <f t="shared" si="19"/>
        <v>80000</v>
      </c>
      <c r="L64" s="154">
        <f t="shared" si="19"/>
        <v>80000</v>
      </c>
      <c r="M64" s="154">
        <f t="shared" si="19"/>
        <v>80000</v>
      </c>
      <c r="N64" s="154">
        <f t="shared" si="19"/>
        <v>80000</v>
      </c>
      <c r="O64" s="154">
        <f>D64-SUM(F64:N64)</f>
        <v>75000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317000</v>
      </c>
      <c r="E65" s="249" t="s">
        <v>210</v>
      </c>
      <c r="F65" s="154">
        <f>ROUND($D65/12*3,-3)</f>
        <v>79000</v>
      </c>
      <c r="G65" s="154">
        <f>ROUND($D65/12,-3)</f>
        <v>26000</v>
      </c>
      <c r="H65" s="154">
        <f t="shared" si="19"/>
        <v>26000</v>
      </c>
      <c r="I65" s="154">
        <f t="shared" si="19"/>
        <v>26000</v>
      </c>
      <c r="J65" s="154">
        <f t="shared" si="19"/>
        <v>26000</v>
      </c>
      <c r="K65" s="154">
        <f t="shared" si="19"/>
        <v>26000</v>
      </c>
      <c r="L65" s="154">
        <f t="shared" si="19"/>
        <v>26000</v>
      </c>
      <c r="M65" s="154">
        <f t="shared" si="19"/>
        <v>26000</v>
      </c>
      <c r="N65" s="154">
        <f t="shared" si="19"/>
        <v>26000</v>
      </c>
      <c r="O65" s="154">
        <f>D65-SUM(F65:N65)</f>
        <v>30000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606000</v>
      </c>
      <c r="E66" s="249" t="s">
        <v>210</v>
      </c>
      <c r="F66" s="154">
        <f>ROUND($D66/12*3,-3)</f>
        <v>152000</v>
      </c>
      <c r="G66" s="154">
        <f>ROUND($D66/12,-3)</f>
        <v>51000</v>
      </c>
      <c r="H66" s="154">
        <f t="shared" si="19"/>
        <v>51000</v>
      </c>
      <c r="I66" s="154">
        <f t="shared" si="19"/>
        <v>51000</v>
      </c>
      <c r="J66" s="154">
        <f t="shared" si="19"/>
        <v>51000</v>
      </c>
      <c r="K66" s="154">
        <f t="shared" si="19"/>
        <v>51000</v>
      </c>
      <c r="L66" s="154">
        <f t="shared" si="19"/>
        <v>51000</v>
      </c>
      <c r="M66" s="154">
        <f t="shared" si="19"/>
        <v>51000</v>
      </c>
      <c r="N66" s="154">
        <f t="shared" si="19"/>
        <v>51000</v>
      </c>
      <c r="O66" s="154">
        <f>D66-SUM(F66:N66)</f>
        <v>46000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15486000</v>
      </c>
      <c r="E71" s="242"/>
      <c r="F71" s="242">
        <f>ROUND(SUM(F50:F69),-3)</f>
        <v>4634000</v>
      </c>
      <c r="G71" s="242">
        <f t="shared" ref="G71:P71" si="20">ROUND(SUM(G50:G69),-3)</f>
        <v>1048000</v>
      </c>
      <c r="H71" s="242">
        <f t="shared" si="20"/>
        <v>1065000</v>
      </c>
      <c r="I71" s="242">
        <f t="shared" si="20"/>
        <v>1328000</v>
      </c>
      <c r="J71" s="242">
        <f t="shared" si="20"/>
        <v>1048000</v>
      </c>
      <c r="K71" s="242">
        <f t="shared" si="20"/>
        <v>1048000</v>
      </c>
      <c r="L71" s="242">
        <f t="shared" si="20"/>
        <v>1048000</v>
      </c>
      <c r="M71" s="242">
        <f t="shared" si="20"/>
        <v>1048000</v>
      </c>
      <c r="N71" s="242">
        <f t="shared" si="20"/>
        <v>2167000</v>
      </c>
      <c r="O71" s="242">
        <f t="shared" si="20"/>
        <v>1046000</v>
      </c>
      <c r="P71" s="242">
        <f t="shared" si="20"/>
        <v>4000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2378000</v>
      </c>
      <c r="E73" s="249" t="s">
        <v>210</v>
      </c>
      <c r="F73" s="154">
        <f>ROUND($D73/12*3,-3)</f>
        <v>595000</v>
      </c>
      <c r="G73" s="154">
        <f>ROUND($D73/12,-3)</f>
        <v>198000</v>
      </c>
      <c r="H73" s="154">
        <f t="shared" ref="H73:N76" si="21">ROUND($D73/12,-3)</f>
        <v>198000</v>
      </c>
      <c r="I73" s="154">
        <f t="shared" si="21"/>
        <v>198000</v>
      </c>
      <c r="J73" s="154">
        <f t="shared" si="21"/>
        <v>198000</v>
      </c>
      <c r="K73" s="154">
        <f t="shared" si="21"/>
        <v>198000</v>
      </c>
      <c r="L73" s="154">
        <f t="shared" si="21"/>
        <v>198000</v>
      </c>
      <c r="M73" s="154">
        <f t="shared" si="21"/>
        <v>198000</v>
      </c>
      <c r="N73" s="154">
        <f t="shared" si="21"/>
        <v>198000</v>
      </c>
      <c r="O73" s="154">
        <f>D73-SUM(F73:N73)</f>
        <v>199000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545000</v>
      </c>
      <c r="E76" s="249" t="s">
        <v>210</v>
      </c>
      <c r="F76" s="154">
        <f>ROUND($D76/12*3,-3)</f>
        <v>136000</v>
      </c>
      <c r="G76" s="154">
        <f>ROUND($D76/12,-3)</f>
        <v>45000</v>
      </c>
      <c r="H76" s="154">
        <f t="shared" si="21"/>
        <v>45000</v>
      </c>
      <c r="I76" s="154">
        <f t="shared" si="21"/>
        <v>45000</v>
      </c>
      <c r="J76" s="154">
        <f t="shared" si="21"/>
        <v>45000</v>
      </c>
      <c r="K76" s="154">
        <f t="shared" si="21"/>
        <v>45000</v>
      </c>
      <c r="L76" s="154">
        <f t="shared" si="21"/>
        <v>45000</v>
      </c>
      <c r="M76" s="154">
        <f t="shared" si="21"/>
        <v>45000</v>
      </c>
      <c r="N76" s="154">
        <f t="shared" si="21"/>
        <v>45000</v>
      </c>
      <c r="O76" s="154">
        <f>D76-SUM(F76:N76)</f>
        <v>49000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2923000</v>
      </c>
      <c r="E77" s="242"/>
      <c r="F77" s="242">
        <f>ROUND(SUM(F72:F76),-3)</f>
        <v>731000</v>
      </c>
      <c r="G77" s="242">
        <f t="shared" ref="G77:N77" si="22">ROUND(SUM(G72:G76),-3)</f>
        <v>243000</v>
      </c>
      <c r="H77" s="242">
        <f t="shared" si="22"/>
        <v>243000</v>
      </c>
      <c r="I77" s="242">
        <f t="shared" si="22"/>
        <v>243000</v>
      </c>
      <c r="J77" s="242">
        <f t="shared" si="22"/>
        <v>243000</v>
      </c>
      <c r="K77" s="242">
        <f t="shared" si="22"/>
        <v>243000</v>
      </c>
      <c r="L77" s="242">
        <f t="shared" si="22"/>
        <v>243000</v>
      </c>
      <c r="M77" s="242">
        <f t="shared" si="22"/>
        <v>243000</v>
      </c>
      <c r="N77" s="242">
        <f t="shared" si="22"/>
        <v>243000</v>
      </c>
      <c r="O77" s="242">
        <f>D77-SUM(F77:N77)</f>
        <v>248000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18409000</v>
      </c>
      <c r="E78" s="242"/>
      <c r="F78" s="242">
        <f>F77+F71</f>
        <v>5365000</v>
      </c>
      <c r="G78" s="242">
        <f t="shared" ref="G78:R78" si="24">G77+G71</f>
        <v>1291000</v>
      </c>
      <c r="H78" s="242">
        <f t="shared" si="24"/>
        <v>1308000</v>
      </c>
      <c r="I78" s="242">
        <f t="shared" si="24"/>
        <v>1571000</v>
      </c>
      <c r="J78" s="242">
        <f t="shared" si="24"/>
        <v>1291000</v>
      </c>
      <c r="K78" s="242">
        <f t="shared" si="24"/>
        <v>1291000</v>
      </c>
      <c r="L78" s="242">
        <f t="shared" si="24"/>
        <v>1291000</v>
      </c>
      <c r="M78" s="242">
        <f t="shared" si="24"/>
        <v>1291000</v>
      </c>
      <c r="N78" s="242">
        <f t="shared" si="24"/>
        <v>2410000</v>
      </c>
      <c r="O78" s="242">
        <f t="shared" si="24"/>
        <v>1294000</v>
      </c>
      <c r="P78" s="242">
        <f t="shared" si="24"/>
        <v>4000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19207000</v>
      </c>
      <c r="E87" s="154"/>
      <c r="F87" s="154">
        <f>F88+F89+F90+F91</f>
        <v>5452000</v>
      </c>
      <c r="G87" s="154">
        <f t="shared" ref="G87:Q87" si="26">G88+G89+G90+G91</f>
        <v>1354000</v>
      </c>
      <c r="H87" s="154">
        <f t="shared" si="26"/>
        <v>1371000</v>
      </c>
      <c r="I87" s="154">
        <f t="shared" si="26"/>
        <v>1634000</v>
      </c>
      <c r="J87" s="154">
        <f t="shared" si="26"/>
        <v>1354000</v>
      </c>
      <c r="K87" s="154">
        <f t="shared" si="26"/>
        <v>1356000</v>
      </c>
      <c r="L87" s="154">
        <f t="shared" si="26"/>
        <v>1374000</v>
      </c>
      <c r="M87" s="154">
        <f t="shared" si="26"/>
        <v>1354000</v>
      </c>
      <c r="N87" s="154">
        <f t="shared" si="26"/>
        <v>2475000</v>
      </c>
      <c r="O87" s="154">
        <f t="shared" si="26"/>
        <v>1357000</v>
      </c>
      <c r="P87" s="154">
        <f t="shared" si="26"/>
        <v>67000</v>
      </c>
      <c r="Q87" s="154">
        <f t="shared" si="26"/>
        <v>59000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18000</v>
      </c>
      <c r="E88" s="242" t="s">
        <v>201</v>
      </c>
      <c r="F88" s="242">
        <f>ROUND($D88/2,-3)</f>
        <v>9000</v>
      </c>
      <c r="G88" s="242"/>
      <c r="H88" s="242"/>
      <c r="I88" s="242"/>
      <c r="J88" s="242"/>
      <c r="K88" s="242"/>
      <c r="L88" s="242">
        <f>D88-F88</f>
        <v>9000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19188000</v>
      </c>
      <c r="E91" s="242"/>
      <c r="F91" s="242">
        <f>F92+F93+F94+F95</f>
        <v>5443000</v>
      </c>
      <c r="G91" s="242">
        <f t="shared" ref="G91:Q91" si="28">G92+G93+G94+G95</f>
        <v>1354000</v>
      </c>
      <c r="H91" s="242">
        <f t="shared" si="28"/>
        <v>1371000</v>
      </c>
      <c r="I91" s="242">
        <f t="shared" si="28"/>
        <v>1634000</v>
      </c>
      <c r="J91" s="242">
        <f t="shared" si="28"/>
        <v>1354000</v>
      </c>
      <c r="K91" s="242">
        <f t="shared" si="28"/>
        <v>1356000</v>
      </c>
      <c r="L91" s="242">
        <f t="shared" si="28"/>
        <v>1365000</v>
      </c>
      <c r="M91" s="242">
        <f t="shared" si="28"/>
        <v>1354000</v>
      </c>
      <c r="N91" s="242">
        <f t="shared" si="28"/>
        <v>2475000</v>
      </c>
      <c r="O91" s="242">
        <f t="shared" si="28"/>
        <v>1357000</v>
      </c>
      <c r="P91" s="242">
        <f t="shared" si="28"/>
        <v>67000</v>
      </c>
      <c r="Q91" s="242">
        <f t="shared" si="28"/>
        <v>58000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64000</v>
      </c>
      <c r="E93" s="243" t="s">
        <v>403</v>
      </c>
      <c r="F93" s="154">
        <f>ROUND($D93/12,-3)</f>
        <v>5000</v>
      </c>
      <c r="G93" s="154">
        <f t="shared" ref="G93:P93" si="29">ROUND($D93/12,-3)</f>
        <v>5000</v>
      </c>
      <c r="H93" s="154">
        <f t="shared" si="29"/>
        <v>5000</v>
      </c>
      <c r="I93" s="154">
        <f t="shared" si="29"/>
        <v>5000</v>
      </c>
      <c r="J93" s="154">
        <f t="shared" si="29"/>
        <v>5000</v>
      </c>
      <c r="K93" s="154">
        <f t="shared" si="29"/>
        <v>5000</v>
      </c>
      <c r="L93" s="154">
        <f t="shared" si="29"/>
        <v>5000</v>
      </c>
      <c r="M93" s="154">
        <f t="shared" si="29"/>
        <v>5000</v>
      </c>
      <c r="N93" s="154">
        <f t="shared" si="29"/>
        <v>5000</v>
      </c>
      <c r="O93" s="154">
        <f t="shared" si="29"/>
        <v>5000</v>
      </c>
      <c r="P93" s="154">
        <f t="shared" si="29"/>
        <v>5000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18474000</v>
      </c>
      <c r="E95" s="154"/>
      <c r="F95" s="154">
        <f>F2+F86-F88-F89-F90-F92-F93-F94</f>
        <v>5221000</v>
      </c>
      <c r="G95" s="154">
        <f t="shared" ref="G95:Q95" si="30">G2-G88-G89-G90-G92-G93-G94</f>
        <v>1349000</v>
      </c>
      <c r="H95" s="154">
        <f t="shared" si="30"/>
        <v>1258000</v>
      </c>
      <c r="I95" s="154">
        <f t="shared" si="30"/>
        <v>1629000</v>
      </c>
      <c r="J95" s="154">
        <f t="shared" si="30"/>
        <v>1241000</v>
      </c>
      <c r="K95" s="154">
        <f t="shared" si="30"/>
        <v>1351000</v>
      </c>
      <c r="L95" s="154">
        <f t="shared" si="30"/>
        <v>1252000</v>
      </c>
      <c r="M95" s="154">
        <f t="shared" si="30"/>
        <v>1349000</v>
      </c>
      <c r="N95" s="154">
        <f t="shared" si="30"/>
        <v>2361000</v>
      </c>
      <c r="O95" s="154">
        <f t="shared" si="30"/>
        <v>1352000</v>
      </c>
      <c r="P95" s="154">
        <f t="shared" si="30"/>
        <v>62000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60000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4000</v>
      </c>
    </row>
    <row r="107" spans="2:17" ht="33">
      <c r="B107" s="203" t="s">
        <v>418</v>
      </c>
      <c r="D107" s="52">
        <f>HLOOKUP(D1,縣庫撥款收入明細表!H:DD,21,FALSE)</f>
        <v>18474000</v>
      </c>
    </row>
    <row r="108" spans="2:17" ht="16.5" customHeight="1"/>
    <row r="109" spans="2:17" ht="16.5" customHeight="1">
      <c r="B109" s="4" t="s">
        <v>951</v>
      </c>
      <c r="D109" s="52">
        <f>D91-D77</f>
        <v>16265000</v>
      </c>
      <c r="F109" s="52">
        <f>F91-F77</f>
        <v>4712000</v>
      </c>
      <c r="G109" s="52">
        <f t="shared" ref="G109:Q109" si="31">G91-G77</f>
        <v>1111000</v>
      </c>
      <c r="H109" s="52">
        <f t="shared" si="31"/>
        <v>1128000</v>
      </c>
      <c r="I109" s="52">
        <f t="shared" si="31"/>
        <v>1391000</v>
      </c>
      <c r="J109" s="52">
        <f t="shared" si="31"/>
        <v>1111000</v>
      </c>
      <c r="K109" s="52">
        <f t="shared" si="31"/>
        <v>1113000</v>
      </c>
      <c r="L109" s="52">
        <f t="shared" si="31"/>
        <v>1122000</v>
      </c>
      <c r="M109" s="52">
        <f t="shared" si="31"/>
        <v>1111000</v>
      </c>
      <c r="N109" s="52">
        <f t="shared" si="31"/>
        <v>2232000</v>
      </c>
      <c r="O109" s="52">
        <f t="shared" si="31"/>
        <v>1109000</v>
      </c>
      <c r="P109" s="52">
        <f t="shared" si="31"/>
        <v>67000</v>
      </c>
      <c r="Q109" s="52">
        <f t="shared" si="31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9" priority="1" operator="lessThan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633</v>
      </c>
      <c r="D1" s="246" t="str">
        <f>VLOOKUP(C1,學校編號!A:B,2,FALSE)</f>
        <v>633鳳林國小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46459000</v>
      </c>
      <c r="E2" s="154"/>
      <c r="F2" s="154">
        <f t="shared" ref="F2:Q2" si="0">F49+F71+F77+F83</f>
        <v>13048000</v>
      </c>
      <c r="G2" s="154">
        <f t="shared" si="0"/>
        <v>3375000</v>
      </c>
      <c r="H2" s="154">
        <f t="shared" si="0"/>
        <v>3416000</v>
      </c>
      <c r="I2" s="154">
        <f t="shared" si="0"/>
        <v>3923000</v>
      </c>
      <c r="J2" s="154">
        <f t="shared" si="0"/>
        <v>3385000</v>
      </c>
      <c r="K2" s="154">
        <f t="shared" si="0"/>
        <v>3393000</v>
      </c>
      <c r="L2" s="154">
        <f t="shared" si="0"/>
        <v>3475000</v>
      </c>
      <c r="M2" s="154">
        <f t="shared" si="0"/>
        <v>3385000</v>
      </c>
      <c r="N2" s="154">
        <f t="shared" si="0"/>
        <v>5472000</v>
      </c>
      <c r="O2" s="154">
        <f t="shared" si="0"/>
        <v>3364000</v>
      </c>
      <c r="P2" s="154">
        <f t="shared" si="0"/>
        <v>118000</v>
      </c>
      <c r="Q2" s="154">
        <f t="shared" si="0"/>
        <v>105000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233000</v>
      </c>
      <c r="E3" s="154" t="s">
        <v>744</v>
      </c>
      <c r="F3" s="154">
        <f t="shared" ref="F3:P17" si="1">ROUND($D3/12,0)</f>
        <v>19417</v>
      </c>
      <c r="G3" s="154">
        <f t="shared" si="1"/>
        <v>19417</v>
      </c>
      <c r="H3" s="154">
        <f t="shared" si="1"/>
        <v>19417</v>
      </c>
      <c r="I3" s="154">
        <f t="shared" si="1"/>
        <v>19417</v>
      </c>
      <c r="J3" s="154">
        <f t="shared" si="1"/>
        <v>19417</v>
      </c>
      <c r="K3" s="154">
        <f t="shared" si="1"/>
        <v>19417</v>
      </c>
      <c r="L3" s="154">
        <f t="shared" si="1"/>
        <v>19417</v>
      </c>
      <c r="M3" s="154">
        <f t="shared" si="1"/>
        <v>19417</v>
      </c>
      <c r="N3" s="154">
        <f t="shared" si="1"/>
        <v>19417</v>
      </c>
      <c r="O3" s="154">
        <f t="shared" si="1"/>
        <v>19417</v>
      </c>
      <c r="P3" s="154">
        <f t="shared" si="1"/>
        <v>19417</v>
      </c>
      <c r="Q3" s="154">
        <f t="shared" ref="Q3:Q10" si="2">D3-SUM(F3:P3)</f>
        <v>19413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100000</v>
      </c>
      <c r="E4" s="154" t="s">
        <v>744</v>
      </c>
      <c r="F4" s="154">
        <f t="shared" si="1"/>
        <v>8333</v>
      </c>
      <c r="G4" s="154">
        <f t="shared" si="1"/>
        <v>8333</v>
      </c>
      <c r="H4" s="154">
        <f t="shared" si="1"/>
        <v>8333</v>
      </c>
      <c r="I4" s="154">
        <f t="shared" si="1"/>
        <v>8333</v>
      </c>
      <c r="J4" s="154">
        <f t="shared" si="1"/>
        <v>8333</v>
      </c>
      <c r="K4" s="154">
        <f t="shared" si="1"/>
        <v>8333</v>
      </c>
      <c r="L4" s="154">
        <f t="shared" si="1"/>
        <v>8333</v>
      </c>
      <c r="M4" s="154">
        <f t="shared" si="1"/>
        <v>8333</v>
      </c>
      <c r="N4" s="154">
        <f t="shared" si="1"/>
        <v>8333</v>
      </c>
      <c r="O4" s="154">
        <f t="shared" si="1"/>
        <v>8333</v>
      </c>
      <c r="P4" s="154">
        <f t="shared" si="1"/>
        <v>8333</v>
      </c>
      <c r="Q4" s="154">
        <f t="shared" si="2"/>
        <v>8337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67000</v>
      </c>
      <c r="E7" s="154" t="s">
        <v>744</v>
      </c>
      <c r="F7" s="154">
        <f t="shared" si="1"/>
        <v>5583</v>
      </c>
      <c r="G7" s="154">
        <f t="shared" si="1"/>
        <v>5583</v>
      </c>
      <c r="H7" s="154">
        <f t="shared" si="1"/>
        <v>5583</v>
      </c>
      <c r="I7" s="154">
        <f t="shared" si="1"/>
        <v>5583</v>
      </c>
      <c r="J7" s="154">
        <f t="shared" si="1"/>
        <v>5583</v>
      </c>
      <c r="K7" s="154">
        <f t="shared" si="1"/>
        <v>5583</v>
      </c>
      <c r="L7" s="154">
        <f t="shared" si="1"/>
        <v>5583</v>
      </c>
      <c r="M7" s="154">
        <f t="shared" si="1"/>
        <v>5583</v>
      </c>
      <c r="N7" s="154">
        <f t="shared" si="1"/>
        <v>5583</v>
      </c>
      <c r="O7" s="154">
        <f t="shared" si="1"/>
        <v>5583</v>
      </c>
      <c r="P7" s="154">
        <f t="shared" si="1"/>
        <v>5583</v>
      </c>
      <c r="Q7" s="154">
        <f t="shared" si="2"/>
        <v>5587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35000</v>
      </c>
      <c r="E8" s="154" t="s">
        <v>744</v>
      </c>
      <c r="F8" s="154">
        <f t="shared" si="1"/>
        <v>2917</v>
      </c>
      <c r="G8" s="154">
        <f t="shared" si="1"/>
        <v>2917</v>
      </c>
      <c r="H8" s="154">
        <f t="shared" si="1"/>
        <v>2917</v>
      </c>
      <c r="I8" s="154">
        <f t="shared" si="1"/>
        <v>2917</v>
      </c>
      <c r="J8" s="154">
        <f t="shared" si="1"/>
        <v>2917</v>
      </c>
      <c r="K8" s="154">
        <f t="shared" si="1"/>
        <v>2917</v>
      </c>
      <c r="L8" s="154">
        <f t="shared" si="1"/>
        <v>2917</v>
      </c>
      <c r="M8" s="154">
        <f t="shared" si="1"/>
        <v>2917</v>
      </c>
      <c r="N8" s="154">
        <f t="shared" si="1"/>
        <v>2917</v>
      </c>
      <c r="O8" s="154">
        <f t="shared" si="1"/>
        <v>2917</v>
      </c>
      <c r="P8" s="154">
        <f t="shared" si="1"/>
        <v>2917</v>
      </c>
      <c r="Q8" s="154">
        <f t="shared" si="2"/>
        <v>2913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59000</v>
      </c>
      <c r="E10" s="154" t="s">
        <v>744</v>
      </c>
      <c r="F10" s="154">
        <f t="shared" si="1"/>
        <v>4917</v>
      </c>
      <c r="G10" s="154">
        <f t="shared" si="1"/>
        <v>4917</v>
      </c>
      <c r="H10" s="154">
        <f t="shared" si="1"/>
        <v>4917</v>
      </c>
      <c r="I10" s="154">
        <f t="shared" si="1"/>
        <v>4917</v>
      </c>
      <c r="J10" s="154">
        <f t="shared" si="1"/>
        <v>4917</v>
      </c>
      <c r="K10" s="154">
        <f t="shared" si="1"/>
        <v>4917</v>
      </c>
      <c r="L10" s="154">
        <f t="shared" si="1"/>
        <v>4917</v>
      </c>
      <c r="M10" s="154">
        <f t="shared" si="1"/>
        <v>4917</v>
      </c>
      <c r="N10" s="154">
        <f t="shared" si="1"/>
        <v>4917</v>
      </c>
      <c r="O10" s="154">
        <f t="shared" si="1"/>
        <v>4917</v>
      </c>
      <c r="P10" s="154">
        <f t="shared" si="1"/>
        <v>4917</v>
      </c>
      <c r="Q10" s="154">
        <f t="shared" si="2"/>
        <v>4913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203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54000</v>
      </c>
      <c r="E15" s="154" t="s">
        <v>201</v>
      </c>
      <c r="F15" s="154">
        <f>ROUND($D15/2,-3)</f>
        <v>27000</v>
      </c>
      <c r="G15" s="154"/>
      <c r="H15" s="154"/>
      <c r="I15" s="154"/>
      <c r="J15" s="154"/>
      <c r="K15" s="154"/>
      <c r="L15" s="154">
        <f>D15-F15</f>
        <v>27000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50000</v>
      </c>
      <c r="E17" s="154" t="s">
        <v>744</v>
      </c>
      <c r="F17" s="154">
        <f>ROUND($D17/12,0)</f>
        <v>4167</v>
      </c>
      <c r="G17" s="154">
        <f t="shared" si="1"/>
        <v>4167</v>
      </c>
      <c r="H17" s="154">
        <f t="shared" si="1"/>
        <v>4167</v>
      </c>
      <c r="I17" s="154">
        <f t="shared" si="1"/>
        <v>4167</v>
      </c>
      <c r="J17" s="154">
        <f t="shared" si="1"/>
        <v>4167</v>
      </c>
      <c r="K17" s="154">
        <f t="shared" si="1"/>
        <v>4167</v>
      </c>
      <c r="L17" s="154">
        <f t="shared" si="1"/>
        <v>4167</v>
      </c>
      <c r="M17" s="154">
        <f t="shared" si="1"/>
        <v>4167</v>
      </c>
      <c r="N17" s="154">
        <f t="shared" si="1"/>
        <v>4167</v>
      </c>
      <c r="O17" s="154">
        <f t="shared" si="1"/>
        <v>4167</v>
      </c>
      <c r="P17" s="154">
        <f t="shared" si="1"/>
        <v>4167</v>
      </c>
      <c r="Q17" s="154">
        <f>D17-SUM(F17:P17)</f>
        <v>4163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110000</v>
      </c>
      <c r="E24" s="154" t="s">
        <v>201</v>
      </c>
      <c r="F24" s="154">
        <f>ROUND($D24/2,-3)</f>
        <v>55000</v>
      </c>
      <c r="G24" s="154"/>
      <c r="H24" s="154"/>
      <c r="I24" s="154"/>
      <c r="J24" s="154"/>
      <c r="K24" s="154"/>
      <c r="L24" s="154">
        <f>D24-F24</f>
        <v>55000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1672000</v>
      </c>
      <c r="E25" s="242"/>
      <c r="F25" s="242">
        <f>ROUND(SUM(F3:F24),-3)</f>
        <v>348000</v>
      </c>
      <c r="G25" s="242">
        <f t="shared" ref="G25:P25" si="5">ROUND(SUM(G3:G24),-3)</f>
        <v>124000</v>
      </c>
      <c r="H25" s="242">
        <f t="shared" si="5"/>
        <v>124000</v>
      </c>
      <c r="I25" s="242">
        <f t="shared" si="5"/>
        <v>124000</v>
      </c>
      <c r="J25" s="242">
        <f t="shared" si="5"/>
        <v>124000</v>
      </c>
      <c r="K25" s="242">
        <f t="shared" si="5"/>
        <v>124000</v>
      </c>
      <c r="L25" s="242">
        <f t="shared" si="5"/>
        <v>206000</v>
      </c>
      <c r="M25" s="242">
        <f t="shared" si="5"/>
        <v>124000</v>
      </c>
      <c r="N25" s="242">
        <f t="shared" si="5"/>
        <v>124000</v>
      </c>
      <c r="O25" s="242">
        <f t="shared" si="5"/>
        <v>119000</v>
      </c>
      <c r="P25" s="242">
        <f t="shared" si="5"/>
        <v>66000</v>
      </c>
      <c r="Q25" s="242">
        <f t="shared" ref="Q25:Q34" si="6">D25-SUM(F25:P25)</f>
        <v>65000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95000</v>
      </c>
      <c r="E27" s="249" t="s">
        <v>212</v>
      </c>
      <c r="F27" s="154">
        <f>ROUND($D27/10,-3)</f>
        <v>10000</v>
      </c>
      <c r="G27" s="154"/>
      <c r="H27" s="154">
        <f>ROUND($D27/10,-3)</f>
        <v>10000</v>
      </c>
      <c r="I27" s="154">
        <f>ROUND($D27/10,-3)</f>
        <v>10000</v>
      </c>
      <c r="J27" s="154">
        <f>ROUND($D27/10,-3)</f>
        <v>10000</v>
      </c>
      <c r="K27" s="154">
        <f>ROUND($D27/10,-3)</f>
        <v>10000</v>
      </c>
      <c r="L27" s="154"/>
      <c r="M27" s="154">
        <f>ROUND($D27/10,-3)</f>
        <v>10000</v>
      </c>
      <c r="N27" s="154">
        <f>ROUND($D27/10,-3)</f>
        <v>10000</v>
      </c>
      <c r="O27" s="154">
        <f>ROUND($D27/10,-3)</f>
        <v>10000</v>
      </c>
      <c r="P27" s="154">
        <f>ROUND($D27/10,-3)</f>
        <v>10000</v>
      </c>
      <c r="Q27" s="154">
        <f t="shared" si="6"/>
        <v>5000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283000</v>
      </c>
      <c r="E28" s="154" t="s">
        <v>744</v>
      </c>
      <c r="F28" s="154">
        <f t="shared" ref="F28:F34" si="9">ROUND($D28/12,0)</f>
        <v>23583</v>
      </c>
      <c r="G28" s="154">
        <f t="shared" si="7"/>
        <v>23583</v>
      </c>
      <c r="H28" s="154">
        <f t="shared" si="7"/>
        <v>23583</v>
      </c>
      <c r="I28" s="154">
        <f t="shared" si="7"/>
        <v>23583</v>
      </c>
      <c r="J28" s="154">
        <f t="shared" si="7"/>
        <v>23583</v>
      </c>
      <c r="K28" s="154">
        <f t="shared" si="7"/>
        <v>23583</v>
      </c>
      <c r="L28" s="154">
        <f t="shared" si="7"/>
        <v>23583</v>
      </c>
      <c r="M28" s="154">
        <f t="shared" si="7"/>
        <v>23583</v>
      </c>
      <c r="N28" s="154">
        <f t="shared" si="7"/>
        <v>23583</v>
      </c>
      <c r="O28" s="154">
        <f t="shared" si="7"/>
        <v>23583</v>
      </c>
      <c r="P28" s="154">
        <f t="shared" si="7"/>
        <v>23583</v>
      </c>
      <c r="Q28" s="154">
        <f t="shared" si="6"/>
        <v>23587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23000</v>
      </c>
      <c r="E30" s="154" t="s">
        <v>744</v>
      </c>
      <c r="F30" s="154">
        <f t="shared" si="9"/>
        <v>1917</v>
      </c>
      <c r="G30" s="154">
        <f t="shared" si="7"/>
        <v>1917</v>
      </c>
      <c r="H30" s="154">
        <f t="shared" si="7"/>
        <v>1917</v>
      </c>
      <c r="I30" s="154">
        <f t="shared" si="7"/>
        <v>1917</v>
      </c>
      <c r="J30" s="154">
        <f t="shared" si="7"/>
        <v>1917</v>
      </c>
      <c r="K30" s="154">
        <f t="shared" si="7"/>
        <v>1917</v>
      </c>
      <c r="L30" s="154">
        <f t="shared" si="7"/>
        <v>1917</v>
      </c>
      <c r="M30" s="154">
        <f t="shared" si="7"/>
        <v>1917</v>
      </c>
      <c r="N30" s="154">
        <f t="shared" si="7"/>
        <v>1917</v>
      </c>
      <c r="O30" s="154">
        <f t="shared" si="7"/>
        <v>1917</v>
      </c>
      <c r="P30" s="154">
        <f t="shared" si="7"/>
        <v>1917</v>
      </c>
      <c r="Q30" s="154">
        <f t="shared" si="6"/>
        <v>1913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34000</v>
      </c>
      <c r="E31" s="154" t="s">
        <v>744</v>
      </c>
      <c r="F31" s="154">
        <f t="shared" si="9"/>
        <v>2833</v>
      </c>
      <c r="G31" s="154">
        <f t="shared" si="7"/>
        <v>2833</v>
      </c>
      <c r="H31" s="154">
        <f t="shared" si="7"/>
        <v>2833</v>
      </c>
      <c r="I31" s="154">
        <f t="shared" si="7"/>
        <v>2833</v>
      </c>
      <c r="J31" s="154">
        <f t="shared" si="7"/>
        <v>2833</v>
      </c>
      <c r="K31" s="154">
        <f t="shared" si="7"/>
        <v>2833</v>
      </c>
      <c r="L31" s="154">
        <f t="shared" si="7"/>
        <v>2833</v>
      </c>
      <c r="M31" s="154">
        <f t="shared" si="7"/>
        <v>2833</v>
      </c>
      <c r="N31" s="154">
        <f t="shared" si="7"/>
        <v>2833</v>
      </c>
      <c r="O31" s="154">
        <f t="shared" si="7"/>
        <v>2833</v>
      </c>
      <c r="P31" s="154">
        <f t="shared" si="7"/>
        <v>2833</v>
      </c>
      <c r="Q31" s="154">
        <f t="shared" si="6"/>
        <v>2837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17000</v>
      </c>
      <c r="E32" s="154" t="s">
        <v>744</v>
      </c>
      <c r="F32" s="154">
        <f t="shared" si="9"/>
        <v>1417</v>
      </c>
      <c r="G32" s="154">
        <f t="shared" si="7"/>
        <v>1417</v>
      </c>
      <c r="H32" s="154">
        <f t="shared" si="7"/>
        <v>1417</v>
      </c>
      <c r="I32" s="154">
        <f t="shared" si="7"/>
        <v>1417</v>
      </c>
      <c r="J32" s="154">
        <f t="shared" si="7"/>
        <v>1417</v>
      </c>
      <c r="K32" s="154">
        <f t="shared" si="7"/>
        <v>1417</v>
      </c>
      <c r="L32" s="154">
        <f t="shared" si="7"/>
        <v>1417</v>
      </c>
      <c r="M32" s="154">
        <f t="shared" si="7"/>
        <v>1417</v>
      </c>
      <c r="N32" s="154">
        <f t="shared" si="7"/>
        <v>1417</v>
      </c>
      <c r="O32" s="154">
        <f t="shared" si="7"/>
        <v>1417</v>
      </c>
      <c r="P32" s="154">
        <f t="shared" si="7"/>
        <v>1417</v>
      </c>
      <c r="Q32" s="154">
        <f t="shared" si="6"/>
        <v>1413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520000</v>
      </c>
      <c r="E38" s="242"/>
      <c r="F38" s="242">
        <f t="shared" ref="F38:P38" si="10">ROUND(SUM(F26:F37),-3)</f>
        <v>50000</v>
      </c>
      <c r="G38" s="242">
        <f t="shared" si="10"/>
        <v>35000</v>
      </c>
      <c r="H38" s="242">
        <f t="shared" si="10"/>
        <v>45000</v>
      </c>
      <c r="I38" s="242">
        <f t="shared" si="10"/>
        <v>45000</v>
      </c>
      <c r="J38" s="242">
        <f t="shared" si="10"/>
        <v>45000</v>
      </c>
      <c r="K38" s="242">
        <f t="shared" si="10"/>
        <v>45000</v>
      </c>
      <c r="L38" s="242">
        <f t="shared" si="10"/>
        <v>40000</v>
      </c>
      <c r="M38" s="242">
        <f t="shared" si="10"/>
        <v>45000</v>
      </c>
      <c r="N38" s="242">
        <f t="shared" si="10"/>
        <v>45000</v>
      </c>
      <c r="O38" s="242">
        <f t="shared" si="10"/>
        <v>45000</v>
      </c>
      <c r="P38" s="242">
        <f t="shared" si="10"/>
        <v>45000</v>
      </c>
      <c r="Q38" s="242">
        <f>D38-SUM(F38:P38)</f>
        <v>35000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13000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13000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32000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13000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2248000</v>
      </c>
      <c r="E49" s="154"/>
      <c r="F49" s="250">
        <f t="shared" ref="F49:Q49" si="15">F25+F38+F46+F48</f>
        <v>407000</v>
      </c>
      <c r="G49" s="250">
        <f t="shared" si="15"/>
        <v>159000</v>
      </c>
      <c r="H49" s="250">
        <f t="shared" si="15"/>
        <v>169000</v>
      </c>
      <c r="I49" s="250">
        <f t="shared" si="15"/>
        <v>187000</v>
      </c>
      <c r="J49" s="250">
        <f t="shared" si="15"/>
        <v>169000</v>
      </c>
      <c r="K49" s="250">
        <f t="shared" si="15"/>
        <v>177000</v>
      </c>
      <c r="L49" s="250">
        <f t="shared" si="15"/>
        <v>259000</v>
      </c>
      <c r="M49" s="250">
        <f t="shared" si="15"/>
        <v>169000</v>
      </c>
      <c r="N49" s="250">
        <f t="shared" si="15"/>
        <v>177000</v>
      </c>
      <c r="O49" s="250">
        <f t="shared" si="15"/>
        <v>164000</v>
      </c>
      <c r="P49" s="250">
        <f t="shared" si="15"/>
        <v>111000</v>
      </c>
      <c r="Q49" s="250">
        <f t="shared" si="15"/>
        <v>100000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22260000</v>
      </c>
      <c r="E50" s="249" t="s">
        <v>210</v>
      </c>
      <c r="F50" s="154">
        <f>ROUND($D50/12*3,-3)</f>
        <v>5565000</v>
      </c>
      <c r="G50" s="154">
        <f>ROUND($D50/12,-3)</f>
        <v>1855000</v>
      </c>
      <c r="H50" s="154">
        <f t="shared" ref="H50:N54" si="16">ROUND($D50/12,-3)</f>
        <v>1855000</v>
      </c>
      <c r="I50" s="154">
        <f t="shared" si="16"/>
        <v>1855000</v>
      </c>
      <c r="J50" s="154">
        <f t="shared" si="16"/>
        <v>1855000</v>
      </c>
      <c r="K50" s="154">
        <f t="shared" si="16"/>
        <v>1855000</v>
      </c>
      <c r="L50" s="154">
        <f t="shared" si="16"/>
        <v>1855000</v>
      </c>
      <c r="M50" s="154">
        <f t="shared" si="16"/>
        <v>1855000</v>
      </c>
      <c r="N50" s="154">
        <f t="shared" si="16"/>
        <v>1855000</v>
      </c>
      <c r="O50" s="154">
        <f>D50-SUM(F50:N50)</f>
        <v>1855000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58000</v>
      </c>
      <c r="E55" s="154" t="s">
        <v>744</v>
      </c>
      <c r="F55" s="154">
        <f t="shared" ref="F55:P61" si="17">ROUND($D55/12,0)</f>
        <v>4833</v>
      </c>
      <c r="G55" s="154">
        <f t="shared" si="17"/>
        <v>4833</v>
      </c>
      <c r="H55" s="154">
        <f t="shared" si="17"/>
        <v>4833</v>
      </c>
      <c r="I55" s="154">
        <f t="shared" si="17"/>
        <v>4833</v>
      </c>
      <c r="J55" s="154">
        <f t="shared" si="17"/>
        <v>4833</v>
      </c>
      <c r="K55" s="154">
        <f t="shared" si="17"/>
        <v>4833</v>
      </c>
      <c r="L55" s="154">
        <f t="shared" si="17"/>
        <v>4833</v>
      </c>
      <c r="M55" s="154">
        <f t="shared" si="17"/>
        <v>4833</v>
      </c>
      <c r="N55" s="154">
        <f t="shared" si="17"/>
        <v>4833</v>
      </c>
      <c r="O55" s="154">
        <f t="shared" si="17"/>
        <v>4833</v>
      </c>
      <c r="P55" s="154">
        <f t="shared" si="17"/>
        <v>4833</v>
      </c>
      <c r="Q55" s="154">
        <f t="shared" ref="Q55:Q61" si="18">D55-SUM(F55:P55)</f>
        <v>4837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2599000</v>
      </c>
      <c r="E62" s="154" t="s">
        <v>205</v>
      </c>
      <c r="F62" s="154"/>
      <c r="G62" s="154"/>
      <c r="H62" s="154"/>
      <c r="I62" s="154">
        <f>ROUND($D62/5,-3)</f>
        <v>520000</v>
      </c>
      <c r="J62" s="154"/>
      <c r="K62" s="154"/>
      <c r="L62" s="154"/>
      <c r="M62" s="154"/>
      <c r="N62" s="154">
        <f>D62-I62</f>
        <v>2079000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2710000</v>
      </c>
      <c r="E63" s="154" t="s">
        <v>203</v>
      </c>
      <c r="F63" s="154">
        <f>D63</f>
        <v>2710000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1927000</v>
      </c>
      <c r="E64" s="249" t="s">
        <v>210</v>
      </c>
      <c r="F64" s="154">
        <f>ROUND($D64/12*3,-3)</f>
        <v>482000</v>
      </c>
      <c r="G64" s="154">
        <f>ROUND($D64/12,-3)</f>
        <v>161000</v>
      </c>
      <c r="H64" s="154">
        <f t="shared" ref="H64:N66" si="19">ROUND($D64/12,-3)</f>
        <v>161000</v>
      </c>
      <c r="I64" s="154">
        <f t="shared" si="19"/>
        <v>161000</v>
      </c>
      <c r="J64" s="154">
        <f t="shared" si="19"/>
        <v>161000</v>
      </c>
      <c r="K64" s="154">
        <f t="shared" si="19"/>
        <v>161000</v>
      </c>
      <c r="L64" s="154">
        <f t="shared" si="19"/>
        <v>161000</v>
      </c>
      <c r="M64" s="154">
        <f t="shared" si="19"/>
        <v>161000</v>
      </c>
      <c r="N64" s="154">
        <f t="shared" si="19"/>
        <v>161000</v>
      </c>
      <c r="O64" s="154">
        <f>D64-SUM(F64:N64)</f>
        <v>157000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570000</v>
      </c>
      <c r="E65" s="249" t="s">
        <v>210</v>
      </c>
      <c r="F65" s="154">
        <f>ROUND($D65/12*3,-3)</f>
        <v>143000</v>
      </c>
      <c r="G65" s="154">
        <f>ROUND($D65/12,-3)</f>
        <v>48000</v>
      </c>
      <c r="H65" s="154">
        <f t="shared" si="19"/>
        <v>48000</v>
      </c>
      <c r="I65" s="154">
        <f t="shared" si="19"/>
        <v>48000</v>
      </c>
      <c r="J65" s="154">
        <f t="shared" si="19"/>
        <v>48000</v>
      </c>
      <c r="K65" s="154">
        <f t="shared" si="19"/>
        <v>48000</v>
      </c>
      <c r="L65" s="154">
        <f t="shared" si="19"/>
        <v>48000</v>
      </c>
      <c r="M65" s="154">
        <f t="shared" si="19"/>
        <v>48000</v>
      </c>
      <c r="N65" s="154">
        <f t="shared" si="19"/>
        <v>48000</v>
      </c>
      <c r="O65" s="154">
        <f>D65-SUM(F65:N65)</f>
        <v>43000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1522000</v>
      </c>
      <c r="E66" s="249" t="s">
        <v>210</v>
      </c>
      <c r="F66" s="154">
        <f>ROUND($D66/12*3,-3)</f>
        <v>381000</v>
      </c>
      <c r="G66" s="154">
        <f>ROUND($D66/12,-3)</f>
        <v>127000</v>
      </c>
      <c r="H66" s="154">
        <f t="shared" si="19"/>
        <v>127000</v>
      </c>
      <c r="I66" s="154">
        <f t="shared" si="19"/>
        <v>127000</v>
      </c>
      <c r="J66" s="154">
        <f t="shared" si="19"/>
        <v>127000</v>
      </c>
      <c r="K66" s="154">
        <f t="shared" si="19"/>
        <v>127000</v>
      </c>
      <c r="L66" s="154">
        <f t="shared" si="19"/>
        <v>127000</v>
      </c>
      <c r="M66" s="154">
        <f t="shared" si="19"/>
        <v>127000</v>
      </c>
      <c r="N66" s="154">
        <f t="shared" si="19"/>
        <v>127000</v>
      </c>
      <c r="O66" s="154">
        <f>D66-SUM(F66:N66)</f>
        <v>125000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31000</v>
      </c>
      <c r="E67" s="154" t="s">
        <v>204</v>
      </c>
      <c r="F67" s="154"/>
      <c r="G67" s="154"/>
      <c r="H67" s="154">
        <f>D67</f>
        <v>31000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280000</v>
      </c>
      <c r="E68" s="154" t="s">
        <v>203</v>
      </c>
      <c r="F68" s="154">
        <f>D68</f>
        <v>280000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32782000</v>
      </c>
      <c r="E71" s="242"/>
      <c r="F71" s="242">
        <f>ROUND(SUM(F50:F69),-3)</f>
        <v>9768000</v>
      </c>
      <c r="G71" s="242">
        <f t="shared" ref="G71:P71" si="20">ROUND(SUM(G50:G69),-3)</f>
        <v>2264000</v>
      </c>
      <c r="H71" s="242">
        <f t="shared" si="20"/>
        <v>2295000</v>
      </c>
      <c r="I71" s="242">
        <f t="shared" si="20"/>
        <v>2784000</v>
      </c>
      <c r="J71" s="242">
        <f t="shared" si="20"/>
        <v>2264000</v>
      </c>
      <c r="K71" s="242">
        <f t="shared" si="20"/>
        <v>2264000</v>
      </c>
      <c r="L71" s="242">
        <f t="shared" si="20"/>
        <v>2264000</v>
      </c>
      <c r="M71" s="242">
        <f t="shared" si="20"/>
        <v>2264000</v>
      </c>
      <c r="N71" s="242">
        <f t="shared" si="20"/>
        <v>4343000</v>
      </c>
      <c r="O71" s="242">
        <f t="shared" si="20"/>
        <v>2260000</v>
      </c>
      <c r="P71" s="242">
        <f t="shared" si="20"/>
        <v>7000</v>
      </c>
      <c r="Q71" s="242">
        <f>D71-SUM(F71:P71)</f>
        <v>5000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20000</v>
      </c>
      <c r="E72" s="154" t="s">
        <v>203</v>
      </c>
      <c r="F72" s="154">
        <f>D72</f>
        <v>20000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10257000</v>
      </c>
      <c r="E73" s="249" t="s">
        <v>210</v>
      </c>
      <c r="F73" s="154">
        <f>ROUND($D73/12*3,-3)</f>
        <v>2564000</v>
      </c>
      <c r="G73" s="154">
        <f>ROUND($D73/12,-3)</f>
        <v>855000</v>
      </c>
      <c r="H73" s="154">
        <f t="shared" ref="H73:N76" si="21">ROUND($D73/12,-3)</f>
        <v>855000</v>
      </c>
      <c r="I73" s="154">
        <f t="shared" si="21"/>
        <v>855000</v>
      </c>
      <c r="J73" s="154">
        <f t="shared" si="21"/>
        <v>855000</v>
      </c>
      <c r="K73" s="154">
        <f t="shared" si="21"/>
        <v>855000</v>
      </c>
      <c r="L73" s="154">
        <f t="shared" si="21"/>
        <v>855000</v>
      </c>
      <c r="M73" s="154">
        <f t="shared" si="21"/>
        <v>855000</v>
      </c>
      <c r="N73" s="154">
        <f t="shared" si="21"/>
        <v>855000</v>
      </c>
      <c r="O73" s="154">
        <f>D73-SUM(F73:N73)</f>
        <v>853000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90000</v>
      </c>
      <c r="E75" s="249" t="s">
        <v>210</v>
      </c>
      <c r="F75" s="154">
        <f>ROUND($D75/12*3,-3)</f>
        <v>23000</v>
      </c>
      <c r="G75" s="154">
        <f>ROUND($D75/12,-3)</f>
        <v>8000</v>
      </c>
      <c r="H75" s="154">
        <f t="shared" si="21"/>
        <v>8000</v>
      </c>
      <c r="I75" s="154">
        <f t="shared" si="21"/>
        <v>8000</v>
      </c>
      <c r="J75" s="154">
        <f t="shared" si="21"/>
        <v>8000</v>
      </c>
      <c r="K75" s="154">
        <f t="shared" si="21"/>
        <v>8000</v>
      </c>
      <c r="L75" s="154">
        <f t="shared" si="21"/>
        <v>8000</v>
      </c>
      <c r="M75" s="154">
        <f t="shared" si="21"/>
        <v>8000</v>
      </c>
      <c r="N75" s="154">
        <f t="shared" si="21"/>
        <v>8000</v>
      </c>
      <c r="O75" s="154">
        <f>D75-SUM(F75:N75)</f>
        <v>3000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1062000</v>
      </c>
      <c r="E76" s="249" t="s">
        <v>210</v>
      </c>
      <c r="F76" s="154">
        <f>ROUND($D76/12*3,-3)</f>
        <v>266000</v>
      </c>
      <c r="G76" s="154">
        <f>ROUND($D76/12,-3)</f>
        <v>89000</v>
      </c>
      <c r="H76" s="154">
        <f t="shared" si="21"/>
        <v>89000</v>
      </c>
      <c r="I76" s="154">
        <f t="shared" si="21"/>
        <v>89000</v>
      </c>
      <c r="J76" s="154">
        <f t="shared" si="21"/>
        <v>89000</v>
      </c>
      <c r="K76" s="154">
        <f t="shared" si="21"/>
        <v>89000</v>
      </c>
      <c r="L76" s="154">
        <f t="shared" si="21"/>
        <v>89000</v>
      </c>
      <c r="M76" s="154">
        <f t="shared" si="21"/>
        <v>89000</v>
      </c>
      <c r="N76" s="154">
        <f t="shared" si="21"/>
        <v>89000</v>
      </c>
      <c r="O76" s="154">
        <f>D76-SUM(F76:N76)</f>
        <v>84000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11429000</v>
      </c>
      <c r="E77" s="242"/>
      <c r="F77" s="242">
        <f>ROUND(SUM(F72:F76),-3)</f>
        <v>2873000</v>
      </c>
      <c r="G77" s="242">
        <f t="shared" ref="G77:N77" si="22">ROUND(SUM(G72:G76),-3)</f>
        <v>952000</v>
      </c>
      <c r="H77" s="242">
        <f t="shared" si="22"/>
        <v>952000</v>
      </c>
      <c r="I77" s="242">
        <f t="shared" si="22"/>
        <v>952000</v>
      </c>
      <c r="J77" s="242">
        <f t="shared" si="22"/>
        <v>952000</v>
      </c>
      <c r="K77" s="242">
        <f t="shared" si="22"/>
        <v>952000</v>
      </c>
      <c r="L77" s="242">
        <f t="shared" si="22"/>
        <v>952000</v>
      </c>
      <c r="M77" s="242">
        <f t="shared" si="22"/>
        <v>952000</v>
      </c>
      <c r="N77" s="242">
        <f t="shared" si="22"/>
        <v>952000</v>
      </c>
      <c r="O77" s="242">
        <f>D77-SUM(F77:N77)</f>
        <v>940000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44211000</v>
      </c>
      <c r="E78" s="242"/>
      <c r="F78" s="242">
        <f>F77+F71</f>
        <v>12641000</v>
      </c>
      <c r="G78" s="242">
        <f t="shared" ref="G78:R78" si="24">G77+G71</f>
        <v>3216000</v>
      </c>
      <c r="H78" s="242">
        <f t="shared" si="24"/>
        <v>3247000</v>
      </c>
      <c r="I78" s="242">
        <f t="shared" si="24"/>
        <v>3736000</v>
      </c>
      <c r="J78" s="242">
        <f t="shared" si="24"/>
        <v>3216000</v>
      </c>
      <c r="K78" s="242">
        <f t="shared" si="24"/>
        <v>3216000</v>
      </c>
      <c r="L78" s="242">
        <f t="shared" si="24"/>
        <v>3216000</v>
      </c>
      <c r="M78" s="242">
        <f t="shared" si="24"/>
        <v>3216000</v>
      </c>
      <c r="N78" s="242">
        <f t="shared" si="24"/>
        <v>5295000</v>
      </c>
      <c r="O78" s="242">
        <f t="shared" si="24"/>
        <v>3200000</v>
      </c>
      <c r="P78" s="242">
        <f t="shared" si="24"/>
        <v>7000</v>
      </c>
      <c r="Q78" s="242">
        <f t="shared" si="24"/>
        <v>5000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46459000</v>
      </c>
      <c r="E87" s="154"/>
      <c r="F87" s="154">
        <f>F88+F89+F90+F91</f>
        <v>13048000</v>
      </c>
      <c r="G87" s="154">
        <f t="shared" ref="G87:Q87" si="26">G88+G89+G90+G91</f>
        <v>3375000</v>
      </c>
      <c r="H87" s="154">
        <f t="shared" si="26"/>
        <v>3416000</v>
      </c>
      <c r="I87" s="154">
        <f t="shared" si="26"/>
        <v>3923000</v>
      </c>
      <c r="J87" s="154">
        <f t="shared" si="26"/>
        <v>3385000</v>
      </c>
      <c r="K87" s="154">
        <f t="shared" si="26"/>
        <v>3393000</v>
      </c>
      <c r="L87" s="154">
        <f t="shared" si="26"/>
        <v>3475000</v>
      </c>
      <c r="M87" s="154">
        <f t="shared" si="26"/>
        <v>3385000</v>
      </c>
      <c r="N87" s="154">
        <f t="shared" si="26"/>
        <v>5472000</v>
      </c>
      <c r="O87" s="154">
        <f t="shared" si="26"/>
        <v>3364000</v>
      </c>
      <c r="P87" s="154">
        <f t="shared" si="26"/>
        <v>118000</v>
      </c>
      <c r="Q87" s="154">
        <f t="shared" si="26"/>
        <v>105000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120000</v>
      </c>
      <c r="E88" s="242" t="s">
        <v>201</v>
      </c>
      <c r="F88" s="242">
        <f>ROUND($D88/2,-3)</f>
        <v>60000</v>
      </c>
      <c r="G88" s="242"/>
      <c r="H88" s="242"/>
      <c r="I88" s="242"/>
      <c r="J88" s="242"/>
      <c r="K88" s="242"/>
      <c r="L88" s="242">
        <f>D88-F88</f>
        <v>60000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46336000</v>
      </c>
      <c r="E91" s="242"/>
      <c r="F91" s="242">
        <f>F92+F93+F94+F95</f>
        <v>12988000</v>
      </c>
      <c r="G91" s="242">
        <f t="shared" ref="G91:Q91" si="28">G92+G93+G94+G95</f>
        <v>3375000</v>
      </c>
      <c r="H91" s="242">
        <f t="shared" si="28"/>
        <v>3416000</v>
      </c>
      <c r="I91" s="242">
        <f t="shared" si="28"/>
        <v>3923000</v>
      </c>
      <c r="J91" s="242">
        <f t="shared" si="28"/>
        <v>3385000</v>
      </c>
      <c r="K91" s="242">
        <f t="shared" si="28"/>
        <v>3393000</v>
      </c>
      <c r="L91" s="242">
        <f t="shared" si="28"/>
        <v>3414000</v>
      </c>
      <c r="M91" s="242">
        <f t="shared" si="28"/>
        <v>3385000</v>
      </c>
      <c r="N91" s="242">
        <f t="shared" si="28"/>
        <v>5472000</v>
      </c>
      <c r="O91" s="242">
        <f t="shared" si="28"/>
        <v>3364000</v>
      </c>
      <c r="P91" s="242">
        <f t="shared" si="28"/>
        <v>118000</v>
      </c>
      <c r="Q91" s="242">
        <f t="shared" si="28"/>
        <v>103000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801000</v>
      </c>
      <c r="E92" s="252" t="s">
        <v>681</v>
      </c>
      <c r="F92" s="154">
        <f>ROUND($D92/12*4,-3)</f>
        <v>267000</v>
      </c>
      <c r="G92" s="154"/>
      <c r="H92" s="154">
        <f>ROUND($D92/12*2,-3)</f>
        <v>134000</v>
      </c>
      <c r="I92" s="154"/>
      <c r="J92" s="154">
        <f>ROUND($D92/12*2,-3)</f>
        <v>134000</v>
      </c>
      <c r="K92" s="154"/>
      <c r="L92" s="154">
        <f>ROUND($D92/12*2,-3)</f>
        <v>134000</v>
      </c>
      <c r="M92" s="154"/>
      <c r="N92" s="154">
        <f>D92-SUM(F92:M92)</f>
        <v>132000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275000</v>
      </c>
      <c r="E93" s="243" t="s">
        <v>403</v>
      </c>
      <c r="F93" s="154">
        <f>ROUND($D93/12,-3)</f>
        <v>23000</v>
      </c>
      <c r="G93" s="154">
        <f t="shared" ref="G93:P93" si="29">ROUND($D93/12,-3)</f>
        <v>23000</v>
      </c>
      <c r="H93" s="154">
        <f t="shared" si="29"/>
        <v>23000</v>
      </c>
      <c r="I93" s="154">
        <f t="shared" si="29"/>
        <v>23000</v>
      </c>
      <c r="J93" s="154">
        <f t="shared" si="29"/>
        <v>23000</v>
      </c>
      <c r="K93" s="154">
        <f t="shared" si="29"/>
        <v>23000</v>
      </c>
      <c r="L93" s="154">
        <f t="shared" si="29"/>
        <v>23000</v>
      </c>
      <c r="M93" s="154">
        <f t="shared" si="29"/>
        <v>23000</v>
      </c>
      <c r="N93" s="154">
        <f t="shared" si="29"/>
        <v>23000</v>
      </c>
      <c r="O93" s="154">
        <f t="shared" si="29"/>
        <v>23000</v>
      </c>
      <c r="P93" s="154">
        <f t="shared" si="29"/>
        <v>23000</v>
      </c>
      <c r="Q93" s="154">
        <f>D93-SUM(F93:P93)</f>
        <v>22000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406000</v>
      </c>
      <c r="E94" s="244" t="s">
        <v>405</v>
      </c>
      <c r="F94" s="154"/>
      <c r="G94" s="154"/>
      <c r="H94" s="154">
        <f>ROUND($D94/2,-3)</f>
        <v>203000</v>
      </c>
      <c r="I94" s="154"/>
      <c r="J94" s="154"/>
      <c r="K94" s="154"/>
      <c r="L94" s="154"/>
      <c r="M94" s="154"/>
      <c r="N94" s="154"/>
      <c r="O94" s="154">
        <f>D94-H94</f>
        <v>203000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44854000</v>
      </c>
      <c r="E95" s="154"/>
      <c r="F95" s="154">
        <f>F2+F86-F88-F89-F90-F92-F93-F94</f>
        <v>12698000</v>
      </c>
      <c r="G95" s="154">
        <f t="shared" ref="G95:Q95" si="30">G2-G88-G89-G90-G92-G93-G94</f>
        <v>3352000</v>
      </c>
      <c r="H95" s="154">
        <f t="shared" si="30"/>
        <v>3056000</v>
      </c>
      <c r="I95" s="154">
        <f t="shared" si="30"/>
        <v>3900000</v>
      </c>
      <c r="J95" s="154">
        <f t="shared" si="30"/>
        <v>3228000</v>
      </c>
      <c r="K95" s="154">
        <f t="shared" si="30"/>
        <v>3370000</v>
      </c>
      <c r="L95" s="154">
        <f t="shared" si="30"/>
        <v>3257000</v>
      </c>
      <c r="M95" s="154">
        <f t="shared" si="30"/>
        <v>3362000</v>
      </c>
      <c r="N95" s="154">
        <f t="shared" si="30"/>
        <v>5317000</v>
      </c>
      <c r="O95" s="154">
        <f t="shared" si="30"/>
        <v>3138000</v>
      </c>
      <c r="P95" s="154">
        <f t="shared" si="30"/>
        <v>95000</v>
      </c>
      <c r="Q95" s="154">
        <f t="shared" si="30"/>
        <v>81000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264000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406000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11000</v>
      </c>
    </row>
    <row r="107" spans="2:17" ht="33">
      <c r="B107" s="203" t="s">
        <v>418</v>
      </c>
      <c r="D107" s="52">
        <f>HLOOKUP(D1,縣庫撥款收入明細表!H:DD,21,FALSE)</f>
        <v>44854000</v>
      </c>
    </row>
    <row r="108" spans="2:17" ht="16.5" customHeight="1"/>
    <row r="109" spans="2:17" ht="16.5" customHeight="1">
      <c r="B109" s="4" t="s">
        <v>951</v>
      </c>
      <c r="D109" s="52">
        <f>D91-D77</f>
        <v>34907000</v>
      </c>
      <c r="F109" s="52">
        <f>F91-F77</f>
        <v>10115000</v>
      </c>
      <c r="G109" s="52">
        <f t="shared" ref="G109:Q109" si="31">G91-G77</f>
        <v>2423000</v>
      </c>
      <c r="H109" s="52">
        <f t="shared" si="31"/>
        <v>2464000</v>
      </c>
      <c r="I109" s="52">
        <f t="shared" si="31"/>
        <v>2971000</v>
      </c>
      <c r="J109" s="52">
        <f t="shared" si="31"/>
        <v>2433000</v>
      </c>
      <c r="K109" s="52">
        <f t="shared" si="31"/>
        <v>2441000</v>
      </c>
      <c r="L109" s="52">
        <f t="shared" si="31"/>
        <v>2462000</v>
      </c>
      <c r="M109" s="52">
        <f t="shared" si="31"/>
        <v>2433000</v>
      </c>
      <c r="N109" s="52">
        <f t="shared" si="31"/>
        <v>4520000</v>
      </c>
      <c r="O109" s="52">
        <f t="shared" si="31"/>
        <v>2424000</v>
      </c>
      <c r="P109" s="52">
        <f t="shared" si="31"/>
        <v>118000</v>
      </c>
      <c r="Q109" s="52">
        <f t="shared" si="31"/>
        <v>103000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634</v>
      </c>
      <c r="D1" s="246" t="str">
        <f>VLOOKUP(C1,學校編號!A:B,2,FALSE)</f>
        <v>634大榮國小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24717000</v>
      </c>
      <c r="E2" s="154"/>
      <c r="F2" s="154">
        <f t="shared" ref="F2:Q2" si="0">F49+F71+F77+F83</f>
        <v>7084000</v>
      </c>
      <c r="G2" s="154">
        <f t="shared" si="0"/>
        <v>1791000</v>
      </c>
      <c r="H2" s="154">
        <f t="shared" si="0"/>
        <v>1809000</v>
      </c>
      <c r="I2" s="154">
        <f t="shared" si="0"/>
        <v>2063000</v>
      </c>
      <c r="J2" s="154">
        <f t="shared" si="0"/>
        <v>1795000</v>
      </c>
      <c r="K2" s="154">
        <f t="shared" si="0"/>
        <v>1803000</v>
      </c>
      <c r="L2" s="154">
        <f t="shared" si="0"/>
        <v>1813000</v>
      </c>
      <c r="M2" s="154">
        <f t="shared" si="0"/>
        <v>1795000</v>
      </c>
      <c r="N2" s="154">
        <f t="shared" si="0"/>
        <v>2855000</v>
      </c>
      <c r="O2" s="154">
        <f t="shared" si="0"/>
        <v>1781000</v>
      </c>
      <c r="P2" s="154">
        <f t="shared" si="0"/>
        <v>73000</v>
      </c>
      <c r="Q2" s="154">
        <f t="shared" si="0"/>
        <v>55000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1022000</v>
      </c>
      <c r="E25" s="242"/>
      <c r="F25" s="242">
        <f>ROUND(SUM(F3:F24),-3)</f>
        <v>203000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98000</v>
      </c>
      <c r="M25" s="242">
        <f t="shared" si="5"/>
        <v>81000</v>
      </c>
      <c r="N25" s="242">
        <f t="shared" si="5"/>
        <v>81000</v>
      </c>
      <c r="O25" s="242">
        <f t="shared" si="5"/>
        <v>80000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39000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3000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12000</v>
      </c>
      <c r="E31" s="154" t="s">
        <v>744</v>
      </c>
      <c r="F31" s="154">
        <f t="shared" si="9"/>
        <v>1000</v>
      </c>
      <c r="G31" s="154">
        <f t="shared" si="7"/>
        <v>1000</v>
      </c>
      <c r="H31" s="154">
        <f t="shared" si="7"/>
        <v>1000</v>
      </c>
      <c r="I31" s="154">
        <f t="shared" si="7"/>
        <v>1000</v>
      </c>
      <c r="J31" s="154">
        <f t="shared" si="7"/>
        <v>1000</v>
      </c>
      <c r="K31" s="154">
        <f t="shared" si="7"/>
        <v>1000</v>
      </c>
      <c r="L31" s="154">
        <f t="shared" si="7"/>
        <v>1000</v>
      </c>
      <c r="M31" s="154">
        <f t="shared" si="7"/>
        <v>1000</v>
      </c>
      <c r="N31" s="154">
        <f t="shared" si="7"/>
        <v>1000</v>
      </c>
      <c r="O31" s="154">
        <f t="shared" si="7"/>
        <v>1000</v>
      </c>
      <c r="P31" s="154">
        <f t="shared" si="7"/>
        <v>1000</v>
      </c>
      <c r="Q31" s="154">
        <f t="shared" si="6"/>
        <v>1000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321000</v>
      </c>
      <c r="E38" s="242"/>
      <c r="F38" s="242">
        <f t="shared" ref="F38:P38" si="10">ROUND(SUM(F26:F37),-3)</f>
        <v>28000</v>
      </c>
      <c r="G38" s="242">
        <f t="shared" si="10"/>
        <v>24000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24000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21000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1378000</v>
      </c>
      <c r="E49" s="154"/>
      <c r="F49" s="250">
        <f t="shared" ref="F49:Q49" si="15">F25+F38+F46+F48</f>
        <v>240000</v>
      </c>
      <c r="G49" s="250">
        <f t="shared" si="15"/>
        <v>105000</v>
      </c>
      <c r="H49" s="250">
        <f t="shared" si="15"/>
        <v>109000</v>
      </c>
      <c r="I49" s="250">
        <f t="shared" si="15"/>
        <v>114000</v>
      </c>
      <c r="J49" s="250">
        <f t="shared" si="15"/>
        <v>109000</v>
      </c>
      <c r="K49" s="250">
        <f t="shared" si="15"/>
        <v>117000</v>
      </c>
      <c r="L49" s="250">
        <f t="shared" si="15"/>
        <v>127000</v>
      </c>
      <c r="M49" s="250">
        <f t="shared" si="15"/>
        <v>109000</v>
      </c>
      <c r="N49" s="250">
        <f t="shared" si="15"/>
        <v>117000</v>
      </c>
      <c r="O49" s="250">
        <f t="shared" si="15"/>
        <v>108000</v>
      </c>
      <c r="P49" s="250">
        <f t="shared" si="15"/>
        <v>68000</v>
      </c>
      <c r="Q49" s="250">
        <f t="shared" si="15"/>
        <v>55000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11179000</v>
      </c>
      <c r="E50" s="249" t="s">
        <v>210</v>
      </c>
      <c r="F50" s="154">
        <f>ROUND($D50/12*3,-3)</f>
        <v>2795000</v>
      </c>
      <c r="G50" s="154">
        <f>ROUND($D50/12,-3)</f>
        <v>932000</v>
      </c>
      <c r="H50" s="154">
        <f t="shared" ref="H50:N54" si="16">ROUND($D50/12,-3)</f>
        <v>932000</v>
      </c>
      <c r="I50" s="154">
        <f t="shared" si="16"/>
        <v>932000</v>
      </c>
      <c r="J50" s="154">
        <f t="shared" si="16"/>
        <v>932000</v>
      </c>
      <c r="K50" s="154">
        <f t="shared" si="16"/>
        <v>932000</v>
      </c>
      <c r="L50" s="154">
        <f t="shared" si="16"/>
        <v>932000</v>
      </c>
      <c r="M50" s="154">
        <f t="shared" si="16"/>
        <v>932000</v>
      </c>
      <c r="N50" s="154">
        <f t="shared" si="16"/>
        <v>932000</v>
      </c>
      <c r="O50" s="154">
        <f>D50-SUM(F50:N50)</f>
        <v>928000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1315000</v>
      </c>
      <c r="E62" s="154" t="s">
        <v>205</v>
      </c>
      <c r="F62" s="154"/>
      <c r="G62" s="154"/>
      <c r="H62" s="154"/>
      <c r="I62" s="154">
        <f>ROUND($D62/5,-3)</f>
        <v>263000</v>
      </c>
      <c r="J62" s="154"/>
      <c r="K62" s="154"/>
      <c r="L62" s="154"/>
      <c r="M62" s="154"/>
      <c r="N62" s="154">
        <f>D62-I62</f>
        <v>1052000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1548000</v>
      </c>
      <c r="E63" s="154" t="s">
        <v>203</v>
      </c>
      <c r="F63" s="154">
        <f>D63</f>
        <v>1548000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1028000</v>
      </c>
      <c r="E64" s="249" t="s">
        <v>210</v>
      </c>
      <c r="F64" s="154">
        <f>ROUND($D64/12*3,-3)</f>
        <v>257000</v>
      </c>
      <c r="G64" s="154">
        <f>ROUND($D64/12,-3)</f>
        <v>86000</v>
      </c>
      <c r="H64" s="154">
        <f t="shared" ref="H64:N66" si="19">ROUND($D64/12,-3)</f>
        <v>86000</v>
      </c>
      <c r="I64" s="154">
        <f t="shared" si="19"/>
        <v>86000</v>
      </c>
      <c r="J64" s="154">
        <f t="shared" si="19"/>
        <v>86000</v>
      </c>
      <c r="K64" s="154">
        <f t="shared" si="19"/>
        <v>86000</v>
      </c>
      <c r="L64" s="154">
        <f t="shared" si="19"/>
        <v>86000</v>
      </c>
      <c r="M64" s="154">
        <f t="shared" si="19"/>
        <v>86000</v>
      </c>
      <c r="N64" s="154">
        <f t="shared" si="19"/>
        <v>86000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282000</v>
      </c>
      <c r="E65" s="249" t="s">
        <v>210</v>
      </c>
      <c r="F65" s="154">
        <f>ROUND($D65/12*3,-3)</f>
        <v>71000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19000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951000</v>
      </c>
      <c r="E66" s="249" t="s">
        <v>210</v>
      </c>
      <c r="F66" s="154">
        <f>ROUND($D66/12*3,-3)</f>
        <v>238000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249000</v>
      </c>
      <c r="E68" s="154" t="s">
        <v>203</v>
      </c>
      <c r="F68" s="154">
        <f>D68</f>
        <v>249000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18422000</v>
      </c>
      <c r="E71" s="242"/>
      <c r="F71" s="242">
        <f>ROUND(SUM(F50:F69),-3)</f>
        <v>5614000</v>
      </c>
      <c r="G71" s="242">
        <f t="shared" ref="G71:P71" si="20">ROUND(SUM(G50:G69),-3)</f>
        <v>1276000</v>
      </c>
      <c r="H71" s="242">
        <f t="shared" si="20"/>
        <v>1290000</v>
      </c>
      <c r="I71" s="242">
        <f t="shared" si="20"/>
        <v>1539000</v>
      </c>
      <c r="J71" s="242">
        <f t="shared" si="20"/>
        <v>1276000</v>
      </c>
      <c r="K71" s="242">
        <f t="shared" si="20"/>
        <v>1276000</v>
      </c>
      <c r="L71" s="242">
        <f t="shared" si="20"/>
        <v>1276000</v>
      </c>
      <c r="M71" s="242">
        <f t="shared" si="20"/>
        <v>1276000</v>
      </c>
      <c r="N71" s="242">
        <f t="shared" si="20"/>
        <v>2328000</v>
      </c>
      <c r="O71" s="242">
        <f t="shared" si="20"/>
        <v>1266000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4302000</v>
      </c>
      <c r="E73" s="249" t="s">
        <v>210</v>
      </c>
      <c r="F73" s="154">
        <f>ROUND($D73/12*3,-3)</f>
        <v>1076000</v>
      </c>
      <c r="G73" s="154">
        <f>ROUND($D73/12,-3)</f>
        <v>359000</v>
      </c>
      <c r="H73" s="154">
        <f t="shared" ref="H73:N76" si="21">ROUND($D73/12,-3)</f>
        <v>359000</v>
      </c>
      <c r="I73" s="154">
        <f t="shared" si="21"/>
        <v>359000</v>
      </c>
      <c r="J73" s="154">
        <f t="shared" si="21"/>
        <v>359000</v>
      </c>
      <c r="K73" s="154">
        <f t="shared" si="21"/>
        <v>359000</v>
      </c>
      <c r="L73" s="154">
        <f t="shared" si="21"/>
        <v>359000</v>
      </c>
      <c r="M73" s="154">
        <f t="shared" si="21"/>
        <v>359000</v>
      </c>
      <c r="N73" s="154">
        <f t="shared" si="21"/>
        <v>359000</v>
      </c>
      <c r="O73" s="154">
        <f>D73-SUM(F73:N73)</f>
        <v>354000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615000</v>
      </c>
      <c r="E76" s="249" t="s">
        <v>210</v>
      </c>
      <c r="F76" s="154">
        <f>ROUND($D76/12*3,-3)</f>
        <v>154000</v>
      </c>
      <c r="G76" s="154">
        <f>ROUND($D76/12,-3)</f>
        <v>51000</v>
      </c>
      <c r="H76" s="154">
        <f t="shared" si="21"/>
        <v>51000</v>
      </c>
      <c r="I76" s="154">
        <f t="shared" si="21"/>
        <v>51000</v>
      </c>
      <c r="J76" s="154">
        <f t="shared" si="21"/>
        <v>51000</v>
      </c>
      <c r="K76" s="154">
        <f t="shared" si="21"/>
        <v>51000</v>
      </c>
      <c r="L76" s="154">
        <f t="shared" si="21"/>
        <v>51000</v>
      </c>
      <c r="M76" s="154">
        <f t="shared" si="21"/>
        <v>51000</v>
      </c>
      <c r="N76" s="154">
        <f t="shared" si="21"/>
        <v>51000</v>
      </c>
      <c r="O76" s="154">
        <f>D76-SUM(F76:N76)</f>
        <v>53000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4917000</v>
      </c>
      <c r="E77" s="242"/>
      <c r="F77" s="242">
        <f>ROUND(SUM(F72:F76),-3)</f>
        <v>1230000</v>
      </c>
      <c r="G77" s="242">
        <f t="shared" ref="G77:N77" si="22">ROUND(SUM(G72:G76),-3)</f>
        <v>410000</v>
      </c>
      <c r="H77" s="242">
        <f t="shared" si="22"/>
        <v>410000</v>
      </c>
      <c r="I77" s="242">
        <f t="shared" si="22"/>
        <v>410000</v>
      </c>
      <c r="J77" s="242">
        <f t="shared" si="22"/>
        <v>410000</v>
      </c>
      <c r="K77" s="242">
        <f t="shared" si="22"/>
        <v>410000</v>
      </c>
      <c r="L77" s="242">
        <f t="shared" si="22"/>
        <v>410000</v>
      </c>
      <c r="M77" s="242">
        <f t="shared" si="22"/>
        <v>410000</v>
      </c>
      <c r="N77" s="242">
        <f t="shared" si="22"/>
        <v>410000</v>
      </c>
      <c r="O77" s="242">
        <f>D77-SUM(F77:N77)</f>
        <v>407000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23339000</v>
      </c>
      <c r="E78" s="242"/>
      <c r="F78" s="242">
        <f>F77+F71</f>
        <v>6844000</v>
      </c>
      <c r="G78" s="242">
        <f t="shared" ref="G78:R78" si="24">G77+G71</f>
        <v>1686000</v>
      </c>
      <c r="H78" s="242">
        <f t="shared" si="24"/>
        <v>1700000</v>
      </c>
      <c r="I78" s="242">
        <f t="shared" si="24"/>
        <v>1949000</v>
      </c>
      <c r="J78" s="242">
        <f t="shared" si="24"/>
        <v>1686000</v>
      </c>
      <c r="K78" s="242">
        <f t="shared" si="24"/>
        <v>1686000</v>
      </c>
      <c r="L78" s="242">
        <f t="shared" si="24"/>
        <v>1686000</v>
      </c>
      <c r="M78" s="242">
        <f t="shared" si="24"/>
        <v>1686000</v>
      </c>
      <c r="N78" s="242">
        <f t="shared" si="24"/>
        <v>2738000</v>
      </c>
      <c r="O78" s="242">
        <f t="shared" si="24"/>
        <v>1673000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24717000</v>
      </c>
      <c r="E87" s="154"/>
      <c r="F87" s="154">
        <f>F88+F89+F90+F91</f>
        <v>7084000</v>
      </c>
      <c r="G87" s="154">
        <f t="shared" ref="G87:Q87" si="26">G88+G89+G90+G91</f>
        <v>1791000</v>
      </c>
      <c r="H87" s="154">
        <f t="shared" si="26"/>
        <v>1809000</v>
      </c>
      <c r="I87" s="154">
        <f t="shared" si="26"/>
        <v>2063000</v>
      </c>
      <c r="J87" s="154">
        <f t="shared" si="26"/>
        <v>1795000</v>
      </c>
      <c r="K87" s="154">
        <f t="shared" si="26"/>
        <v>1803000</v>
      </c>
      <c r="L87" s="154">
        <f t="shared" si="26"/>
        <v>1813000</v>
      </c>
      <c r="M87" s="154">
        <f t="shared" si="26"/>
        <v>1795000</v>
      </c>
      <c r="N87" s="154">
        <f t="shared" si="26"/>
        <v>2855000</v>
      </c>
      <c r="O87" s="154">
        <f t="shared" si="26"/>
        <v>1781000</v>
      </c>
      <c r="P87" s="154">
        <f t="shared" si="26"/>
        <v>73000</v>
      </c>
      <c r="Q87" s="154">
        <f t="shared" si="26"/>
        <v>55000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24716000</v>
      </c>
      <c r="E91" s="242"/>
      <c r="F91" s="242">
        <f>F92+F93+F94+F95</f>
        <v>7084000</v>
      </c>
      <c r="G91" s="242">
        <f t="shared" ref="G91:Q91" si="28">G92+G93+G94+G95</f>
        <v>1791000</v>
      </c>
      <c r="H91" s="242">
        <f t="shared" si="28"/>
        <v>1809000</v>
      </c>
      <c r="I91" s="242">
        <f t="shared" si="28"/>
        <v>2063000</v>
      </c>
      <c r="J91" s="242">
        <f t="shared" si="28"/>
        <v>1795000</v>
      </c>
      <c r="K91" s="242">
        <f t="shared" si="28"/>
        <v>1803000</v>
      </c>
      <c r="L91" s="242">
        <f t="shared" si="28"/>
        <v>1813000</v>
      </c>
      <c r="M91" s="242">
        <f t="shared" si="28"/>
        <v>1795000</v>
      </c>
      <c r="N91" s="242">
        <f t="shared" si="28"/>
        <v>2855000</v>
      </c>
      <c r="O91" s="242">
        <f t="shared" si="28"/>
        <v>1781000</v>
      </c>
      <c r="P91" s="242">
        <f t="shared" si="28"/>
        <v>73000</v>
      </c>
      <c r="Q91" s="242">
        <f t="shared" si="28"/>
        <v>54000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21214000</v>
      </c>
      <c r="E95" s="154"/>
      <c r="F95" s="154">
        <f>F2+F86-F88-F89-F90-F92-F93-F94</f>
        <v>5939000</v>
      </c>
      <c r="G95" s="154">
        <f t="shared" ref="G95:Q95" si="30">G2-G88-G89-G90-G92-G93-G94</f>
        <v>1783000</v>
      </c>
      <c r="H95" s="154">
        <f t="shared" si="30"/>
        <v>1232000</v>
      </c>
      <c r="I95" s="154">
        <f t="shared" si="30"/>
        <v>2055000</v>
      </c>
      <c r="J95" s="154">
        <f t="shared" si="30"/>
        <v>1218000</v>
      </c>
      <c r="K95" s="154">
        <f t="shared" si="30"/>
        <v>1795000</v>
      </c>
      <c r="L95" s="154">
        <f t="shared" si="30"/>
        <v>1236000</v>
      </c>
      <c r="M95" s="154">
        <f t="shared" si="30"/>
        <v>1787000</v>
      </c>
      <c r="N95" s="154">
        <f t="shared" si="30"/>
        <v>2279000</v>
      </c>
      <c r="O95" s="154">
        <f t="shared" si="30"/>
        <v>1773000</v>
      </c>
      <c r="P95" s="154">
        <f t="shared" si="30"/>
        <v>65000</v>
      </c>
      <c r="Q95" s="154">
        <f t="shared" si="30"/>
        <v>52000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21214000</v>
      </c>
    </row>
    <row r="108" spans="2:17" ht="16.5" customHeight="1"/>
    <row r="109" spans="2:17" ht="16.5" customHeight="1">
      <c r="B109" s="4" t="s">
        <v>951</v>
      </c>
      <c r="D109" s="52">
        <f>D91-D77</f>
        <v>19799000</v>
      </c>
      <c r="F109" s="52">
        <f>F91-F77</f>
        <v>5854000</v>
      </c>
      <c r="G109" s="52">
        <f t="shared" ref="G109:Q109" si="31">G91-G77</f>
        <v>1381000</v>
      </c>
      <c r="H109" s="52">
        <f t="shared" si="31"/>
        <v>1399000</v>
      </c>
      <c r="I109" s="52">
        <f t="shared" si="31"/>
        <v>1653000</v>
      </c>
      <c r="J109" s="52">
        <f t="shared" si="31"/>
        <v>1385000</v>
      </c>
      <c r="K109" s="52">
        <f t="shared" si="31"/>
        <v>1393000</v>
      </c>
      <c r="L109" s="52">
        <f t="shared" si="31"/>
        <v>1403000</v>
      </c>
      <c r="M109" s="52">
        <f t="shared" si="31"/>
        <v>1385000</v>
      </c>
      <c r="N109" s="52">
        <f t="shared" si="31"/>
        <v>2445000</v>
      </c>
      <c r="O109" s="52">
        <f t="shared" si="31"/>
        <v>1374000</v>
      </c>
      <c r="P109" s="52">
        <f t="shared" si="31"/>
        <v>73000</v>
      </c>
      <c r="Q109" s="52">
        <f t="shared" si="31"/>
        <v>54000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7" priority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635</v>
      </c>
      <c r="D1" s="246" t="str">
        <f>VLOOKUP(C1,學校編號!A:B,2,FALSE)</f>
        <v>635林榮國小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19184000</v>
      </c>
      <c r="E2" s="154"/>
      <c r="F2" s="154">
        <f t="shared" ref="F2:Q2" si="0">F49+F71+F77+F83</f>
        <v>5503000</v>
      </c>
      <c r="G2" s="154">
        <f t="shared" si="0"/>
        <v>1406000</v>
      </c>
      <c r="H2" s="154">
        <f t="shared" si="0"/>
        <v>1413000</v>
      </c>
      <c r="I2" s="154">
        <f t="shared" si="0"/>
        <v>1578000</v>
      </c>
      <c r="J2" s="154">
        <f t="shared" si="0"/>
        <v>1406000</v>
      </c>
      <c r="K2" s="154">
        <f t="shared" si="0"/>
        <v>1406000</v>
      </c>
      <c r="L2" s="154">
        <f t="shared" si="0"/>
        <v>1422000</v>
      </c>
      <c r="M2" s="154">
        <f t="shared" si="0"/>
        <v>1406000</v>
      </c>
      <c r="N2" s="154">
        <f t="shared" si="0"/>
        <v>2092000</v>
      </c>
      <c r="O2" s="154">
        <f t="shared" si="0"/>
        <v>1406000</v>
      </c>
      <c r="P2" s="154">
        <f t="shared" si="0"/>
        <v>71000</v>
      </c>
      <c r="Q2" s="154">
        <f t="shared" si="0"/>
        <v>75000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394000</v>
      </c>
      <c r="E25" s="242"/>
      <c r="F25" s="242">
        <f>ROUND(SUM(F3:F24),-3)</f>
        <v>46000</v>
      </c>
      <c r="G25" s="242">
        <f t="shared" ref="G25:P25" si="5">ROUND(SUM(G3:G24),-3)</f>
        <v>30000</v>
      </c>
      <c r="H25" s="242">
        <f t="shared" si="5"/>
        <v>30000</v>
      </c>
      <c r="I25" s="242">
        <f t="shared" si="5"/>
        <v>30000</v>
      </c>
      <c r="J25" s="242">
        <f t="shared" si="5"/>
        <v>30000</v>
      </c>
      <c r="K25" s="242">
        <f t="shared" si="5"/>
        <v>30000</v>
      </c>
      <c r="L25" s="242">
        <f t="shared" si="5"/>
        <v>46000</v>
      </c>
      <c r="M25" s="242">
        <f t="shared" si="5"/>
        <v>30000</v>
      </c>
      <c r="N25" s="242">
        <f t="shared" si="5"/>
        <v>30000</v>
      </c>
      <c r="O25" s="242">
        <f t="shared" si="5"/>
        <v>30000</v>
      </c>
      <c r="P25" s="242">
        <f t="shared" si="5"/>
        <v>30000</v>
      </c>
      <c r="Q25" s="242">
        <f t="shared" ref="Q25:Q34" si="6">D25-SUM(F25:P25)</f>
        <v>32000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669000</v>
      </c>
      <c r="E49" s="154"/>
      <c r="F49" s="250">
        <f t="shared" ref="F49:Q49" si="15">F25+F38+F46+F48</f>
        <v>69000</v>
      </c>
      <c r="G49" s="250">
        <f t="shared" si="15"/>
        <v>53000</v>
      </c>
      <c r="H49" s="250">
        <f t="shared" si="15"/>
        <v>53000</v>
      </c>
      <c r="I49" s="250">
        <f t="shared" si="15"/>
        <v>53000</v>
      </c>
      <c r="J49" s="250">
        <f t="shared" si="15"/>
        <v>53000</v>
      </c>
      <c r="K49" s="250">
        <f t="shared" si="15"/>
        <v>53000</v>
      </c>
      <c r="L49" s="250">
        <f t="shared" si="15"/>
        <v>69000</v>
      </c>
      <c r="M49" s="250">
        <f t="shared" si="15"/>
        <v>53000</v>
      </c>
      <c r="N49" s="250">
        <f t="shared" si="15"/>
        <v>53000</v>
      </c>
      <c r="O49" s="250">
        <f t="shared" si="15"/>
        <v>53000</v>
      </c>
      <c r="P49" s="250">
        <f t="shared" si="15"/>
        <v>53000</v>
      </c>
      <c r="Q49" s="250">
        <f t="shared" si="15"/>
        <v>54000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10105000</v>
      </c>
      <c r="E50" s="249" t="s">
        <v>210</v>
      </c>
      <c r="F50" s="154">
        <f>ROUND($D50/12*3,-3)</f>
        <v>2526000</v>
      </c>
      <c r="G50" s="154">
        <f>ROUND($D50/12,-3)</f>
        <v>842000</v>
      </c>
      <c r="H50" s="154">
        <f t="shared" ref="H50:N54" si="16">ROUND($D50/12,-3)</f>
        <v>842000</v>
      </c>
      <c r="I50" s="154">
        <f t="shared" si="16"/>
        <v>842000</v>
      </c>
      <c r="J50" s="154">
        <f t="shared" si="16"/>
        <v>842000</v>
      </c>
      <c r="K50" s="154">
        <f t="shared" si="16"/>
        <v>842000</v>
      </c>
      <c r="L50" s="154">
        <f t="shared" si="16"/>
        <v>842000</v>
      </c>
      <c r="M50" s="154">
        <f t="shared" si="16"/>
        <v>842000</v>
      </c>
      <c r="N50" s="154">
        <f t="shared" si="16"/>
        <v>842000</v>
      </c>
      <c r="O50" s="154">
        <f>D50-SUM(F50:N50)</f>
        <v>843000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164000</v>
      </c>
      <c r="E61" s="154" t="s">
        <v>744</v>
      </c>
      <c r="F61" s="154">
        <f t="shared" si="17"/>
        <v>13667</v>
      </c>
      <c r="G61" s="154">
        <f t="shared" si="17"/>
        <v>13667</v>
      </c>
      <c r="H61" s="154">
        <f t="shared" si="17"/>
        <v>13667</v>
      </c>
      <c r="I61" s="154">
        <f t="shared" si="17"/>
        <v>13667</v>
      </c>
      <c r="J61" s="154">
        <f t="shared" si="17"/>
        <v>13667</v>
      </c>
      <c r="K61" s="154">
        <f t="shared" si="17"/>
        <v>13667</v>
      </c>
      <c r="L61" s="154">
        <f t="shared" si="17"/>
        <v>13667</v>
      </c>
      <c r="M61" s="154">
        <f t="shared" si="17"/>
        <v>13667</v>
      </c>
      <c r="N61" s="154">
        <f t="shared" si="17"/>
        <v>13667</v>
      </c>
      <c r="O61" s="154">
        <f t="shared" si="17"/>
        <v>13667</v>
      </c>
      <c r="P61" s="154">
        <f t="shared" si="17"/>
        <v>13667</v>
      </c>
      <c r="Q61" s="154">
        <f t="shared" si="18"/>
        <v>13663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858000</v>
      </c>
      <c r="E62" s="154" t="s">
        <v>205</v>
      </c>
      <c r="F62" s="154"/>
      <c r="G62" s="154"/>
      <c r="H62" s="154"/>
      <c r="I62" s="154">
        <f>ROUND($D62/5,-3)</f>
        <v>172000</v>
      </c>
      <c r="J62" s="154"/>
      <c r="K62" s="154"/>
      <c r="L62" s="154"/>
      <c r="M62" s="154"/>
      <c r="N62" s="154">
        <f>D62-I62</f>
        <v>686000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1255000</v>
      </c>
      <c r="E63" s="154" t="s">
        <v>203</v>
      </c>
      <c r="F63" s="154">
        <f>D63</f>
        <v>1255000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822000</v>
      </c>
      <c r="E64" s="249" t="s">
        <v>210</v>
      </c>
      <c r="F64" s="154">
        <f>ROUND($D64/12*3,-3)</f>
        <v>206000</v>
      </c>
      <c r="G64" s="154">
        <f>ROUND($D64/12,-3)</f>
        <v>69000</v>
      </c>
      <c r="H64" s="154">
        <f t="shared" ref="H64:N66" si="19">ROUND($D64/12,-3)</f>
        <v>69000</v>
      </c>
      <c r="I64" s="154">
        <f t="shared" si="19"/>
        <v>69000</v>
      </c>
      <c r="J64" s="154">
        <f t="shared" si="19"/>
        <v>69000</v>
      </c>
      <c r="K64" s="154">
        <f t="shared" si="19"/>
        <v>69000</v>
      </c>
      <c r="L64" s="154">
        <f t="shared" si="19"/>
        <v>69000</v>
      </c>
      <c r="M64" s="154">
        <f t="shared" si="19"/>
        <v>69000</v>
      </c>
      <c r="N64" s="154">
        <f t="shared" si="19"/>
        <v>69000</v>
      </c>
      <c r="O64" s="154">
        <f>D64-SUM(F64:N64)</f>
        <v>64000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189000</v>
      </c>
      <c r="E65" s="249" t="s">
        <v>210</v>
      </c>
      <c r="F65" s="154">
        <f>ROUND($D65/12*3,-3)</f>
        <v>47000</v>
      </c>
      <c r="G65" s="154">
        <f>ROUND($D65/12,-3)</f>
        <v>16000</v>
      </c>
      <c r="H65" s="154">
        <f t="shared" si="19"/>
        <v>16000</v>
      </c>
      <c r="I65" s="154">
        <f t="shared" si="19"/>
        <v>16000</v>
      </c>
      <c r="J65" s="154">
        <f t="shared" si="19"/>
        <v>16000</v>
      </c>
      <c r="K65" s="154">
        <f t="shared" si="19"/>
        <v>16000</v>
      </c>
      <c r="L65" s="154">
        <f t="shared" si="19"/>
        <v>16000</v>
      </c>
      <c r="M65" s="154">
        <f t="shared" si="19"/>
        <v>16000</v>
      </c>
      <c r="N65" s="154">
        <f t="shared" si="19"/>
        <v>16000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877000</v>
      </c>
      <c r="E66" s="249" t="s">
        <v>210</v>
      </c>
      <c r="F66" s="154">
        <f>ROUND($D66/12*3,-3)</f>
        <v>219000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156000</v>
      </c>
      <c r="E68" s="154" t="s">
        <v>203</v>
      </c>
      <c r="F68" s="154">
        <f>D68</f>
        <v>156000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15899000</v>
      </c>
      <c r="E71" s="242"/>
      <c r="F71" s="242">
        <f>ROUND(SUM(F50:F69),-3)</f>
        <v>4780000</v>
      </c>
      <c r="G71" s="242">
        <f t="shared" ref="G71:P71" si="20">ROUND(SUM(G50:G69),-3)</f>
        <v>1135000</v>
      </c>
      <c r="H71" s="242">
        <f t="shared" si="20"/>
        <v>1142000</v>
      </c>
      <c r="I71" s="242">
        <f t="shared" si="20"/>
        <v>1307000</v>
      </c>
      <c r="J71" s="242">
        <f t="shared" si="20"/>
        <v>1135000</v>
      </c>
      <c r="K71" s="242">
        <f t="shared" si="20"/>
        <v>1135000</v>
      </c>
      <c r="L71" s="242">
        <f t="shared" si="20"/>
        <v>1135000</v>
      </c>
      <c r="M71" s="242">
        <f t="shared" si="20"/>
        <v>1135000</v>
      </c>
      <c r="N71" s="242">
        <f t="shared" si="20"/>
        <v>1821000</v>
      </c>
      <c r="O71" s="242">
        <f t="shared" si="20"/>
        <v>1135000</v>
      </c>
      <c r="P71" s="242">
        <f t="shared" si="20"/>
        <v>18000</v>
      </c>
      <c r="Q71" s="242">
        <f>D71-SUM(F71:P71)</f>
        <v>21000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2485000</v>
      </c>
      <c r="E73" s="249" t="s">
        <v>210</v>
      </c>
      <c r="F73" s="154">
        <f>ROUND($D73/12*3,-3)</f>
        <v>621000</v>
      </c>
      <c r="G73" s="154">
        <f>ROUND($D73/12,-3)</f>
        <v>207000</v>
      </c>
      <c r="H73" s="154">
        <f t="shared" ref="H73:N76" si="21">ROUND($D73/12,-3)</f>
        <v>207000</v>
      </c>
      <c r="I73" s="154">
        <f t="shared" si="21"/>
        <v>207000</v>
      </c>
      <c r="J73" s="154">
        <f t="shared" si="21"/>
        <v>207000</v>
      </c>
      <c r="K73" s="154">
        <f t="shared" si="21"/>
        <v>207000</v>
      </c>
      <c r="L73" s="154">
        <f t="shared" si="21"/>
        <v>207000</v>
      </c>
      <c r="M73" s="154">
        <f t="shared" si="21"/>
        <v>207000</v>
      </c>
      <c r="N73" s="154">
        <f t="shared" si="21"/>
        <v>207000</v>
      </c>
      <c r="O73" s="154">
        <f>D73-SUM(F73:N73)</f>
        <v>208000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131000</v>
      </c>
      <c r="E76" s="249" t="s">
        <v>210</v>
      </c>
      <c r="F76" s="154">
        <f>ROUND($D76/12*3,-3)</f>
        <v>33000</v>
      </c>
      <c r="G76" s="154">
        <f>ROUND($D76/12,-3)</f>
        <v>11000</v>
      </c>
      <c r="H76" s="154">
        <f t="shared" si="21"/>
        <v>11000</v>
      </c>
      <c r="I76" s="154">
        <f t="shared" si="21"/>
        <v>11000</v>
      </c>
      <c r="J76" s="154">
        <f t="shared" si="21"/>
        <v>11000</v>
      </c>
      <c r="K76" s="154">
        <f t="shared" si="21"/>
        <v>11000</v>
      </c>
      <c r="L76" s="154">
        <f t="shared" si="21"/>
        <v>11000</v>
      </c>
      <c r="M76" s="154">
        <f t="shared" si="21"/>
        <v>11000</v>
      </c>
      <c r="N76" s="154">
        <f t="shared" si="21"/>
        <v>11000</v>
      </c>
      <c r="O76" s="154">
        <f>D76-SUM(F76:N76)</f>
        <v>10000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2616000</v>
      </c>
      <c r="E77" s="242"/>
      <c r="F77" s="242">
        <f>ROUND(SUM(F72:F76),-3)</f>
        <v>654000</v>
      </c>
      <c r="G77" s="242">
        <f t="shared" ref="G77:N77" si="22">ROUND(SUM(G72:G76),-3)</f>
        <v>218000</v>
      </c>
      <c r="H77" s="242">
        <f t="shared" si="22"/>
        <v>218000</v>
      </c>
      <c r="I77" s="242">
        <f t="shared" si="22"/>
        <v>218000</v>
      </c>
      <c r="J77" s="242">
        <f t="shared" si="22"/>
        <v>218000</v>
      </c>
      <c r="K77" s="242">
        <f t="shared" si="22"/>
        <v>218000</v>
      </c>
      <c r="L77" s="242">
        <f t="shared" si="22"/>
        <v>218000</v>
      </c>
      <c r="M77" s="242">
        <f t="shared" si="22"/>
        <v>218000</v>
      </c>
      <c r="N77" s="242">
        <f t="shared" si="22"/>
        <v>218000</v>
      </c>
      <c r="O77" s="242">
        <f>D77-SUM(F77:N77)</f>
        <v>218000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18515000</v>
      </c>
      <c r="E78" s="242"/>
      <c r="F78" s="242">
        <f>F77+F71</f>
        <v>5434000</v>
      </c>
      <c r="G78" s="242">
        <f t="shared" ref="G78:R78" si="24">G77+G71</f>
        <v>1353000</v>
      </c>
      <c r="H78" s="242">
        <f t="shared" si="24"/>
        <v>1360000</v>
      </c>
      <c r="I78" s="242">
        <f t="shared" si="24"/>
        <v>1525000</v>
      </c>
      <c r="J78" s="242">
        <f t="shared" si="24"/>
        <v>1353000</v>
      </c>
      <c r="K78" s="242">
        <f t="shared" si="24"/>
        <v>1353000</v>
      </c>
      <c r="L78" s="242">
        <f t="shared" si="24"/>
        <v>1353000</v>
      </c>
      <c r="M78" s="242">
        <f t="shared" si="24"/>
        <v>1353000</v>
      </c>
      <c r="N78" s="242">
        <f t="shared" si="24"/>
        <v>2039000</v>
      </c>
      <c r="O78" s="242">
        <f t="shared" si="24"/>
        <v>1353000</v>
      </c>
      <c r="P78" s="242">
        <f t="shared" si="24"/>
        <v>18000</v>
      </c>
      <c r="Q78" s="242">
        <f t="shared" si="24"/>
        <v>21000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19184000</v>
      </c>
      <c r="E87" s="154"/>
      <c r="F87" s="154">
        <f>F88+F89+F90+F91</f>
        <v>5503000</v>
      </c>
      <c r="G87" s="154">
        <f t="shared" ref="G87:Q87" si="26">G88+G89+G90+G91</f>
        <v>1406000</v>
      </c>
      <c r="H87" s="154">
        <f t="shared" si="26"/>
        <v>1413000</v>
      </c>
      <c r="I87" s="154">
        <f t="shared" si="26"/>
        <v>1578000</v>
      </c>
      <c r="J87" s="154">
        <f t="shared" si="26"/>
        <v>1406000</v>
      </c>
      <c r="K87" s="154">
        <f t="shared" si="26"/>
        <v>1406000</v>
      </c>
      <c r="L87" s="154">
        <f t="shared" si="26"/>
        <v>1422000</v>
      </c>
      <c r="M87" s="154">
        <f t="shared" si="26"/>
        <v>1406000</v>
      </c>
      <c r="N87" s="154">
        <f t="shared" si="26"/>
        <v>2092000</v>
      </c>
      <c r="O87" s="154">
        <f t="shared" si="26"/>
        <v>1406000</v>
      </c>
      <c r="P87" s="154">
        <f t="shared" si="26"/>
        <v>71000</v>
      </c>
      <c r="Q87" s="154">
        <f t="shared" si="26"/>
        <v>75000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19177000</v>
      </c>
      <c r="E91" s="242"/>
      <c r="F91" s="242">
        <f>F92+F93+F94+F95</f>
        <v>5500000</v>
      </c>
      <c r="G91" s="242">
        <f t="shared" ref="G91:Q91" si="28">G92+G93+G94+G95</f>
        <v>1406000</v>
      </c>
      <c r="H91" s="242">
        <f t="shared" si="28"/>
        <v>1413000</v>
      </c>
      <c r="I91" s="242">
        <f t="shared" si="28"/>
        <v>1578000</v>
      </c>
      <c r="J91" s="242">
        <f t="shared" si="28"/>
        <v>1406000</v>
      </c>
      <c r="K91" s="242">
        <f t="shared" si="28"/>
        <v>1406000</v>
      </c>
      <c r="L91" s="242">
        <f t="shared" si="28"/>
        <v>1419000</v>
      </c>
      <c r="M91" s="242">
        <f t="shared" si="28"/>
        <v>1406000</v>
      </c>
      <c r="N91" s="242">
        <f t="shared" si="28"/>
        <v>2092000</v>
      </c>
      <c r="O91" s="242">
        <f t="shared" si="28"/>
        <v>1406000</v>
      </c>
      <c r="P91" s="242">
        <f t="shared" si="28"/>
        <v>71000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15675000</v>
      </c>
      <c r="E95" s="154"/>
      <c r="F95" s="154">
        <f>F2+F86-F88-F89-F90-F92-F93-F94</f>
        <v>4355000</v>
      </c>
      <c r="G95" s="154">
        <f t="shared" ref="G95:Q95" si="30">G2-G88-G89-G90-G92-G93-G94</f>
        <v>1398000</v>
      </c>
      <c r="H95" s="154">
        <f t="shared" si="30"/>
        <v>836000</v>
      </c>
      <c r="I95" s="154">
        <f t="shared" si="30"/>
        <v>1570000</v>
      </c>
      <c r="J95" s="154">
        <f t="shared" si="30"/>
        <v>829000</v>
      </c>
      <c r="K95" s="154">
        <f t="shared" si="30"/>
        <v>1398000</v>
      </c>
      <c r="L95" s="154">
        <f t="shared" si="30"/>
        <v>842000</v>
      </c>
      <c r="M95" s="154">
        <f t="shared" si="30"/>
        <v>1398000</v>
      </c>
      <c r="N95" s="154">
        <f t="shared" si="30"/>
        <v>1516000</v>
      </c>
      <c r="O95" s="154">
        <f t="shared" si="30"/>
        <v>1398000</v>
      </c>
      <c r="P95" s="154">
        <f t="shared" si="30"/>
        <v>63000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15675000</v>
      </c>
    </row>
    <row r="108" spans="2:17" ht="16.5" customHeight="1"/>
    <row r="109" spans="2:17" ht="16.5" customHeight="1">
      <c r="B109" s="4" t="s">
        <v>951</v>
      </c>
      <c r="D109" s="52">
        <f>D91-D77</f>
        <v>16561000</v>
      </c>
      <c r="F109" s="52">
        <f>F91-F77</f>
        <v>4846000</v>
      </c>
      <c r="G109" s="52">
        <f t="shared" ref="G109:Q109" si="31">G91-G77</f>
        <v>1188000</v>
      </c>
      <c r="H109" s="52">
        <f t="shared" si="31"/>
        <v>1195000</v>
      </c>
      <c r="I109" s="52">
        <f t="shared" si="31"/>
        <v>1360000</v>
      </c>
      <c r="J109" s="52">
        <f t="shared" si="31"/>
        <v>1188000</v>
      </c>
      <c r="K109" s="52">
        <f t="shared" si="31"/>
        <v>1188000</v>
      </c>
      <c r="L109" s="52">
        <f t="shared" si="31"/>
        <v>1201000</v>
      </c>
      <c r="M109" s="52">
        <f t="shared" si="31"/>
        <v>1188000</v>
      </c>
      <c r="N109" s="52">
        <f t="shared" si="31"/>
        <v>1874000</v>
      </c>
      <c r="O109" s="52">
        <f t="shared" si="31"/>
        <v>1188000</v>
      </c>
      <c r="P109" s="52">
        <f t="shared" si="31"/>
        <v>71000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6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5"/>
  <sheetViews>
    <sheetView workbookViewId="0">
      <pane xSplit="1" ySplit="2" topLeftCell="B3" activePane="bottomRight" state="frozen"/>
      <selection activeCell="O4" sqref="O4:S4"/>
      <selection pane="topRight" activeCell="O4" sqref="O4:S4"/>
      <selection pane="bottomLeft" activeCell="O4" sqref="O4:S4"/>
      <selection pane="bottomRight" activeCell="J107" sqref="J107"/>
    </sheetView>
  </sheetViews>
  <sheetFormatPr defaultColWidth="9" defaultRowHeight="16.5"/>
  <cols>
    <col min="1" max="4" width="9" style="53"/>
    <col min="5" max="7" width="9.5" style="53" bestFit="1" customWidth="1"/>
    <col min="8" max="12" width="9" style="53"/>
    <col min="13" max="13" width="9.125" style="53" bestFit="1" customWidth="1"/>
    <col min="14" max="16384" width="9" style="53"/>
  </cols>
  <sheetData>
    <row r="1" spans="1:23">
      <c r="A1" s="331" t="s">
        <v>217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</row>
    <row r="2" spans="1:23" ht="173.25">
      <c r="A2" s="54" t="s">
        <v>218</v>
      </c>
      <c r="B2" s="54" t="s">
        <v>219</v>
      </c>
      <c r="C2" s="54" t="s">
        <v>220</v>
      </c>
      <c r="D2" s="54" t="s">
        <v>221</v>
      </c>
      <c r="E2" s="54" t="s">
        <v>222</v>
      </c>
      <c r="F2" s="54" t="s">
        <v>223</v>
      </c>
      <c r="G2" s="54" t="s">
        <v>224</v>
      </c>
      <c r="H2" s="54" t="s">
        <v>225</v>
      </c>
      <c r="I2" s="54" t="s">
        <v>226</v>
      </c>
      <c r="J2" s="54" t="s">
        <v>227</v>
      </c>
      <c r="K2" s="55" t="s">
        <v>228</v>
      </c>
      <c r="L2" s="55" t="s">
        <v>229</v>
      </c>
      <c r="M2" s="55" t="s">
        <v>230</v>
      </c>
      <c r="N2" s="55" t="s">
        <v>231</v>
      </c>
      <c r="O2" s="54" t="s">
        <v>232</v>
      </c>
    </row>
    <row r="3" spans="1:23">
      <c r="A3" s="54"/>
      <c r="B3" s="56"/>
      <c r="C3" s="54"/>
      <c r="D3" s="54"/>
      <c r="E3" s="54">
        <v>1</v>
      </c>
      <c r="F3" s="54">
        <v>2</v>
      </c>
      <c r="G3" s="54">
        <v>2</v>
      </c>
      <c r="H3" s="54">
        <v>3</v>
      </c>
      <c r="I3" s="54">
        <v>2</v>
      </c>
      <c r="J3" s="54">
        <v>2</v>
      </c>
      <c r="K3" s="55">
        <v>5</v>
      </c>
      <c r="L3" s="55">
        <v>5</v>
      </c>
      <c r="M3" s="55">
        <v>5</v>
      </c>
      <c r="N3" s="55"/>
      <c r="O3" s="54"/>
      <c r="R3" s="53">
        <v>1</v>
      </c>
      <c r="S3" s="53">
        <v>2</v>
      </c>
      <c r="T3" s="53">
        <v>3</v>
      </c>
      <c r="U3" s="53">
        <v>514</v>
      </c>
      <c r="V3" s="53">
        <v>516</v>
      </c>
      <c r="W3" s="53">
        <v>513</v>
      </c>
    </row>
    <row r="4" spans="1:23" s="62" customFormat="1" ht="47.25">
      <c r="A4" s="57" t="s">
        <v>233</v>
      </c>
      <c r="B4" s="58">
        <v>601</v>
      </c>
      <c r="C4" s="57">
        <v>2</v>
      </c>
      <c r="D4" s="57" t="s">
        <v>752</v>
      </c>
      <c r="E4" s="59">
        <v>0</v>
      </c>
      <c r="F4" s="59">
        <v>0</v>
      </c>
      <c r="G4" s="59">
        <v>0</v>
      </c>
      <c r="H4" s="59">
        <v>2</v>
      </c>
      <c r="I4" s="59">
        <v>0</v>
      </c>
      <c r="J4" s="59">
        <v>0</v>
      </c>
      <c r="K4" s="60">
        <v>0</v>
      </c>
      <c r="L4" s="60">
        <v>0</v>
      </c>
      <c r="M4" s="60">
        <v>0</v>
      </c>
      <c r="N4" s="61" t="s">
        <v>234</v>
      </c>
      <c r="O4" s="57" t="s">
        <v>234</v>
      </c>
      <c r="P4" s="62">
        <f t="shared" ref="P4:P67" si="0">E4+F4+G4+H4+I4+J4+K4+L4+M4</f>
        <v>2</v>
      </c>
      <c r="Q4" s="58">
        <v>601</v>
      </c>
      <c r="R4" s="147">
        <f>E4</f>
        <v>0</v>
      </c>
      <c r="S4" s="147">
        <f>F4+G4+I4+J4</f>
        <v>0</v>
      </c>
      <c r="T4" s="147">
        <f>H4</f>
        <v>2</v>
      </c>
      <c r="U4" s="147">
        <f>K4</f>
        <v>0</v>
      </c>
      <c r="V4" s="147">
        <f>L4</f>
        <v>0</v>
      </c>
      <c r="W4" s="147">
        <f>M4</f>
        <v>0</v>
      </c>
    </row>
    <row r="5" spans="1:23" s="62" customFormat="1" ht="78.75">
      <c r="A5" s="57" t="s">
        <v>235</v>
      </c>
      <c r="B5" s="58">
        <v>602</v>
      </c>
      <c r="C5" s="57">
        <v>600</v>
      </c>
      <c r="D5" s="57" t="s">
        <v>753</v>
      </c>
      <c r="E5" s="59">
        <v>0</v>
      </c>
      <c r="F5" s="59">
        <v>100</v>
      </c>
      <c r="G5" s="59">
        <v>300</v>
      </c>
      <c r="H5" s="59">
        <v>0</v>
      </c>
      <c r="I5" s="59">
        <v>100</v>
      </c>
      <c r="J5" s="59">
        <v>100</v>
      </c>
      <c r="K5" s="60">
        <v>0</v>
      </c>
      <c r="L5" s="60">
        <v>0</v>
      </c>
      <c r="M5" s="60">
        <v>0</v>
      </c>
      <c r="N5" s="61" t="s">
        <v>239</v>
      </c>
      <c r="O5" s="57" t="s">
        <v>239</v>
      </c>
      <c r="P5" s="147">
        <f>E5+F5+G5+H5+I5+J5+K5+L5+M5</f>
        <v>600</v>
      </c>
      <c r="Q5" s="58">
        <v>602</v>
      </c>
      <c r="R5" s="147">
        <f t="shared" ref="R5:R68" si="1">E5</f>
        <v>0</v>
      </c>
      <c r="S5" s="147">
        <f t="shared" ref="S5:S68" si="2">F5+G5+I5+J5</f>
        <v>600</v>
      </c>
      <c r="T5" s="147">
        <f t="shared" ref="T5:T68" si="3">H5</f>
        <v>0</v>
      </c>
      <c r="U5" s="147">
        <f t="shared" ref="U5:U68" si="4">K5</f>
        <v>0</v>
      </c>
      <c r="V5" s="147">
        <f t="shared" ref="V5:V68" si="5">L5</f>
        <v>0</v>
      </c>
      <c r="W5" s="147">
        <f t="shared" ref="W5:W68" si="6">M5</f>
        <v>0</v>
      </c>
    </row>
    <row r="6" spans="1:23" s="62" customFormat="1" ht="94.5">
      <c r="A6" s="57" t="s">
        <v>236</v>
      </c>
      <c r="B6" s="58">
        <v>603</v>
      </c>
      <c r="C6" s="63">
        <v>50</v>
      </c>
      <c r="D6" s="57" t="s">
        <v>754</v>
      </c>
      <c r="E6" s="59">
        <v>0</v>
      </c>
      <c r="F6" s="59">
        <v>0</v>
      </c>
      <c r="G6" s="59">
        <v>0</v>
      </c>
      <c r="H6" s="59">
        <v>20</v>
      </c>
      <c r="I6" s="59">
        <v>20</v>
      </c>
      <c r="J6" s="59">
        <v>10</v>
      </c>
      <c r="K6" s="60">
        <v>0</v>
      </c>
      <c r="L6" s="60">
        <v>0</v>
      </c>
      <c r="M6" s="60">
        <v>0</v>
      </c>
      <c r="N6" s="61" t="s">
        <v>234</v>
      </c>
      <c r="O6" s="57" t="s">
        <v>234</v>
      </c>
      <c r="P6" s="62">
        <f t="shared" si="0"/>
        <v>50</v>
      </c>
      <c r="Q6" s="58">
        <v>603</v>
      </c>
      <c r="R6" s="147">
        <f t="shared" si="1"/>
        <v>0</v>
      </c>
      <c r="S6" s="147">
        <f t="shared" si="2"/>
        <v>30</v>
      </c>
      <c r="T6" s="147">
        <f t="shared" si="3"/>
        <v>20</v>
      </c>
      <c r="U6" s="147">
        <f t="shared" si="4"/>
        <v>0</v>
      </c>
      <c r="V6" s="147">
        <f t="shared" si="5"/>
        <v>0</v>
      </c>
      <c r="W6" s="147">
        <f t="shared" si="6"/>
        <v>0</v>
      </c>
    </row>
    <row r="7" spans="1:23" s="62" customFormat="1" ht="94.5">
      <c r="A7" s="57" t="s">
        <v>237</v>
      </c>
      <c r="B7" s="58">
        <v>604</v>
      </c>
      <c r="C7" s="63">
        <v>250</v>
      </c>
      <c r="D7" s="57" t="s">
        <v>755</v>
      </c>
      <c r="E7" s="59">
        <v>15</v>
      </c>
      <c r="F7" s="59">
        <v>35</v>
      </c>
      <c r="G7" s="59">
        <v>20</v>
      </c>
      <c r="H7" s="59">
        <v>30</v>
      </c>
      <c r="I7" s="59">
        <v>75</v>
      </c>
      <c r="J7" s="59">
        <v>75</v>
      </c>
      <c r="K7" s="60">
        <v>0</v>
      </c>
      <c r="L7" s="60">
        <v>0</v>
      </c>
      <c r="M7" s="60">
        <v>0</v>
      </c>
      <c r="N7" s="61" t="s">
        <v>234</v>
      </c>
      <c r="O7" s="57" t="s">
        <v>234</v>
      </c>
      <c r="P7" s="62">
        <f t="shared" si="0"/>
        <v>250</v>
      </c>
      <c r="Q7" s="58">
        <v>604</v>
      </c>
      <c r="R7" s="147">
        <f t="shared" si="1"/>
        <v>15</v>
      </c>
      <c r="S7" s="147">
        <f t="shared" si="2"/>
        <v>205</v>
      </c>
      <c r="T7" s="147">
        <f t="shared" si="3"/>
        <v>30</v>
      </c>
      <c r="U7" s="147">
        <f t="shared" si="4"/>
        <v>0</v>
      </c>
      <c r="V7" s="147">
        <f t="shared" si="5"/>
        <v>0</v>
      </c>
      <c r="W7" s="147">
        <f t="shared" si="6"/>
        <v>0</v>
      </c>
    </row>
    <row r="8" spans="1:23" s="62" customFormat="1" ht="110.25">
      <c r="A8" s="57" t="s">
        <v>238</v>
      </c>
      <c r="B8" s="58">
        <v>605</v>
      </c>
      <c r="C8" s="57">
        <v>100</v>
      </c>
      <c r="D8" s="57" t="s">
        <v>756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100</v>
      </c>
      <c r="K8" s="60">
        <v>0</v>
      </c>
      <c r="L8" s="60">
        <v>0</v>
      </c>
      <c r="M8" s="60">
        <v>0</v>
      </c>
      <c r="N8" s="61" t="s">
        <v>234</v>
      </c>
      <c r="O8" s="57" t="s">
        <v>234</v>
      </c>
      <c r="P8" s="62">
        <f t="shared" si="0"/>
        <v>100</v>
      </c>
      <c r="Q8" s="58">
        <v>605</v>
      </c>
      <c r="R8" s="147">
        <f t="shared" si="1"/>
        <v>0</v>
      </c>
      <c r="S8" s="147">
        <f t="shared" si="2"/>
        <v>100</v>
      </c>
      <c r="T8" s="147">
        <f t="shared" si="3"/>
        <v>0</v>
      </c>
      <c r="U8" s="147">
        <f t="shared" si="4"/>
        <v>0</v>
      </c>
      <c r="V8" s="147">
        <f t="shared" si="5"/>
        <v>0</v>
      </c>
      <c r="W8" s="147">
        <f t="shared" si="6"/>
        <v>0</v>
      </c>
    </row>
    <row r="9" spans="1:23" s="62" customFormat="1" ht="47.25">
      <c r="A9" s="57" t="s">
        <v>240</v>
      </c>
      <c r="B9" s="58">
        <v>606</v>
      </c>
      <c r="C9" s="57">
        <v>5</v>
      </c>
      <c r="D9" s="57" t="s">
        <v>757</v>
      </c>
      <c r="E9" s="59">
        <v>0</v>
      </c>
      <c r="F9" s="59">
        <v>0</v>
      </c>
      <c r="G9" s="59">
        <v>0</v>
      </c>
      <c r="H9" s="59">
        <v>5</v>
      </c>
      <c r="I9" s="59">
        <v>0</v>
      </c>
      <c r="J9" s="59">
        <v>0</v>
      </c>
      <c r="K9" s="60">
        <v>0</v>
      </c>
      <c r="L9" s="60">
        <v>0</v>
      </c>
      <c r="M9" s="60">
        <v>0</v>
      </c>
      <c r="N9" s="61" t="s">
        <v>234</v>
      </c>
      <c r="O9" s="57" t="s">
        <v>234</v>
      </c>
      <c r="P9" s="62">
        <f t="shared" si="0"/>
        <v>5</v>
      </c>
      <c r="Q9" s="58">
        <v>606</v>
      </c>
      <c r="R9" s="147">
        <f t="shared" si="1"/>
        <v>0</v>
      </c>
      <c r="S9" s="147">
        <f t="shared" si="2"/>
        <v>0</v>
      </c>
      <c r="T9" s="147">
        <f t="shared" si="3"/>
        <v>5</v>
      </c>
      <c r="U9" s="147">
        <f t="shared" si="4"/>
        <v>0</v>
      </c>
      <c r="V9" s="147">
        <f t="shared" si="5"/>
        <v>0</v>
      </c>
      <c r="W9" s="147">
        <f t="shared" si="6"/>
        <v>0</v>
      </c>
    </row>
    <row r="10" spans="1:23" s="62" customFormat="1" ht="47.25">
      <c r="A10" s="57" t="s">
        <v>241</v>
      </c>
      <c r="B10" s="58">
        <v>607</v>
      </c>
      <c r="C10" s="63">
        <v>150</v>
      </c>
      <c r="D10" s="57" t="s">
        <v>242</v>
      </c>
      <c r="E10" s="59">
        <v>10</v>
      </c>
      <c r="F10" s="59">
        <v>0</v>
      </c>
      <c r="G10" s="59">
        <v>0</v>
      </c>
      <c r="H10" s="59">
        <v>140</v>
      </c>
      <c r="I10" s="59">
        <v>0</v>
      </c>
      <c r="J10" s="59">
        <v>0</v>
      </c>
      <c r="K10" s="60">
        <v>0</v>
      </c>
      <c r="L10" s="60">
        <v>0</v>
      </c>
      <c r="M10" s="60">
        <v>0</v>
      </c>
      <c r="N10" s="61" t="s">
        <v>239</v>
      </c>
      <c r="O10" s="57" t="s">
        <v>234</v>
      </c>
      <c r="P10" s="62">
        <f t="shared" si="0"/>
        <v>150</v>
      </c>
      <c r="Q10" s="58">
        <v>607</v>
      </c>
      <c r="R10" s="147">
        <f t="shared" si="1"/>
        <v>10</v>
      </c>
      <c r="S10" s="147">
        <f t="shared" si="2"/>
        <v>0</v>
      </c>
      <c r="T10" s="147">
        <f t="shared" si="3"/>
        <v>140</v>
      </c>
      <c r="U10" s="147">
        <f t="shared" si="4"/>
        <v>0</v>
      </c>
      <c r="V10" s="147">
        <f t="shared" si="5"/>
        <v>0</v>
      </c>
      <c r="W10" s="147">
        <f t="shared" si="6"/>
        <v>0</v>
      </c>
    </row>
    <row r="11" spans="1:23" s="62" customFormat="1" ht="78.75">
      <c r="A11" s="57" t="s">
        <v>243</v>
      </c>
      <c r="B11" s="58">
        <v>608</v>
      </c>
      <c r="C11" s="63">
        <v>600</v>
      </c>
      <c r="D11" s="57" t="s">
        <v>758</v>
      </c>
      <c r="E11" s="59">
        <v>50</v>
      </c>
      <c r="F11" s="59">
        <v>150</v>
      </c>
      <c r="G11" s="59">
        <v>0</v>
      </c>
      <c r="H11" s="59">
        <v>100</v>
      </c>
      <c r="I11" s="59">
        <v>100</v>
      </c>
      <c r="J11" s="59">
        <v>100</v>
      </c>
      <c r="K11" s="60">
        <v>50</v>
      </c>
      <c r="L11" s="60">
        <v>50</v>
      </c>
      <c r="M11" s="60">
        <v>0</v>
      </c>
      <c r="N11" s="61" t="s">
        <v>812</v>
      </c>
      <c r="O11" s="57" t="s">
        <v>244</v>
      </c>
      <c r="P11" s="62">
        <f t="shared" si="0"/>
        <v>600</v>
      </c>
      <c r="Q11" s="58">
        <v>608</v>
      </c>
      <c r="R11" s="147">
        <f t="shared" si="1"/>
        <v>50</v>
      </c>
      <c r="S11" s="147">
        <f t="shared" si="2"/>
        <v>350</v>
      </c>
      <c r="T11" s="147">
        <f t="shared" si="3"/>
        <v>100</v>
      </c>
      <c r="U11" s="147">
        <f t="shared" si="4"/>
        <v>50</v>
      </c>
      <c r="V11" s="147">
        <f t="shared" si="5"/>
        <v>50</v>
      </c>
      <c r="W11" s="147">
        <f t="shared" si="6"/>
        <v>0</v>
      </c>
    </row>
    <row r="12" spans="1:23" s="62" customFormat="1" ht="47.25">
      <c r="A12" s="57" t="s">
        <v>245</v>
      </c>
      <c r="B12" s="58">
        <v>609</v>
      </c>
      <c r="C12" s="63">
        <v>50</v>
      </c>
      <c r="D12" s="57" t="s">
        <v>759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50</v>
      </c>
      <c r="K12" s="60">
        <v>0</v>
      </c>
      <c r="L12" s="60">
        <v>0</v>
      </c>
      <c r="M12" s="60">
        <v>0</v>
      </c>
      <c r="N12" s="61" t="s">
        <v>234</v>
      </c>
      <c r="O12" s="57" t="s">
        <v>234</v>
      </c>
      <c r="P12" s="62">
        <f t="shared" si="0"/>
        <v>50</v>
      </c>
      <c r="Q12" s="58">
        <v>609</v>
      </c>
      <c r="R12" s="147">
        <f t="shared" si="1"/>
        <v>0</v>
      </c>
      <c r="S12" s="147">
        <f t="shared" si="2"/>
        <v>50</v>
      </c>
      <c r="T12" s="147">
        <f t="shared" si="3"/>
        <v>0</v>
      </c>
      <c r="U12" s="147">
        <f t="shared" si="4"/>
        <v>0</v>
      </c>
      <c r="V12" s="147">
        <f t="shared" si="5"/>
        <v>0</v>
      </c>
      <c r="W12" s="147">
        <f t="shared" si="6"/>
        <v>0</v>
      </c>
    </row>
    <row r="13" spans="1:23" s="62" customFormat="1" ht="47.25">
      <c r="A13" s="57" t="s">
        <v>246</v>
      </c>
      <c r="B13" s="58">
        <v>610</v>
      </c>
      <c r="C13" s="63">
        <v>10</v>
      </c>
      <c r="D13" s="57" t="s">
        <v>247</v>
      </c>
      <c r="E13" s="59">
        <v>0</v>
      </c>
      <c r="F13" s="59">
        <v>0</v>
      </c>
      <c r="G13" s="59">
        <v>0</v>
      </c>
      <c r="H13" s="59">
        <v>10</v>
      </c>
      <c r="I13" s="59">
        <v>0</v>
      </c>
      <c r="J13" s="59">
        <v>0</v>
      </c>
      <c r="K13" s="60">
        <v>0</v>
      </c>
      <c r="L13" s="60">
        <v>0</v>
      </c>
      <c r="M13" s="60">
        <v>0</v>
      </c>
      <c r="N13" s="61" t="s">
        <v>239</v>
      </c>
      <c r="O13" s="57" t="s">
        <v>239</v>
      </c>
      <c r="P13" s="62">
        <f t="shared" si="0"/>
        <v>10</v>
      </c>
      <c r="Q13" s="58">
        <v>610</v>
      </c>
      <c r="R13" s="147">
        <f t="shared" si="1"/>
        <v>0</v>
      </c>
      <c r="S13" s="147">
        <f t="shared" si="2"/>
        <v>0</v>
      </c>
      <c r="T13" s="147">
        <f t="shared" si="3"/>
        <v>10</v>
      </c>
      <c r="U13" s="147">
        <f t="shared" si="4"/>
        <v>0</v>
      </c>
      <c r="V13" s="147">
        <f t="shared" si="5"/>
        <v>0</v>
      </c>
      <c r="W13" s="147">
        <f t="shared" si="6"/>
        <v>0</v>
      </c>
    </row>
    <row r="14" spans="1:23" s="62" customFormat="1" ht="63">
      <c r="A14" s="57" t="s">
        <v>248</v>
      </c>
      <c r="B14" s="58">
        <v>611</v>
      </c>
      <c r="C14" s="63">
        <v>450</v>
      </c>
      <c r="D14" s="57" t="s">
        <v>760</v>
      </c>
      <c r="E14" s="59">
        <v>0</v>
      </c>
      <c r="F14" s="59">
        <v>0</v>
      </c>
      <c r="G14" s="59">
        <v>50</v>
      </c>
      <c r="H14" s="59">
        <v>50</v>
      </c>
      <c r="I14" s="59">
        <v>0</v>
      </c>
      <c r="J14" s="59">
        <v>250</v>
      </c>
      <c r="K14" s="60">
        <v>0</v>
      </c>
      <c r="L14" s="60">
        <v>100</v>
      </c>
      <c r="M14" s="60">
        <v>0</v>
      </c>
      <c r="N14" s="61" t="s">
        <v>813</v>
      </c>
      <c r="O14" s="57" t="s">
        <v>239</v>
      </c>
      <c r="P14" s="62">
        <f t="shared" si="0"/>
        <v>450</v>
      </c>
      <c r="Q14" s="58">
        <v>611</v>
      </c>
      <c r="R14" s="147">
        <f t="shared" si="1"/>
        <v>0</v>
      </c>
      <c r="S14" s="147">
        <f t="shared" si="2"/>
        <v>300</v>
      </c>
      <c r="T14" s="147">
        <f t="shared" si="3"/>
        <v>50</v>
      </c>
      <c r="U14" s="147">
        <f t="shared" si="4"/>
        <v>0</v>
      </c>
      <c r="V14" s="147">
        <f t="shared" si="5"/>
        <v>100</v>
      </c>
      <c r="W14" s="147">
        <f t="shared" si="6"/>
        <v>0</v>
      </c>
    </row>
    <row r="15" spans="1:23" s="62" customFormat="1" ht="47.25">
      <c r="A15" s="57" t="s">
        <v>249</v>
      </c>
      <c r="B15" s="58">
        <v>612</v>
      </c>
      <c r="C15" s="63">
        <v>0</v>
      </c>
      <c r="D15" s="57" t="s">
        <v>250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60">
        <v>0</v>
      </c>
      <c r="L15" s="60">
        <v>0</v>
      </c>
      <c r="M15" s="60">
        <v>0</v>
      </c>
      <c r="N15" s="61" t="s">
        <v>234</v>
      </c>
      <c r="O15" s="57" t="s">
        <v>234</v>
      </c>
      <c r="P15" s="62">
        <f t="shared" si="0"/>
        <v>0</v>
      </c>
      <c r="Q15" s="58">
        <v>612</v>
      </c>
      <c r="R15" s="147">
        <f t="shared" si="1"/>
        <v>0</v>
      </c>
      <c r="S15" s="147">
        <f t="shared" si="2"/>
        <v>0</v>
      </c>
      <c r="T15" s="147">
        <f t="shared" si="3"/>
        <v>0</v>
      </c>
      <c r="U15" s="147">
        <f t="shared" si="4"/>
        <v>0</v>
      </c>
      <c r="V15" s="147">
        <f t="shared" si="5"/>
        <v>0</v>
      </c>
      <c r="W15" s="147">
        <f t="shared" si="6"/>
        <v>0</v>
      </c>
    </row>
    <row r="16" spans="1:23" s="62" customFormat="1" ht="63">
      <c r="A16" s="57" t="s">
        <v>251</v>
      </c>
      <c r="B16" s="58">
        <v>613</v>
      </c>
      <c r="C16" s="57">
        <v>3</v>
      </c>
      <c r="D16" s="57" t="s">
        <v>761</v>
      </c>
      <c r="E16" s="59">
        <v>0</v>
      </c>
      <c r="F16" s="59">
        <v>0</v>
      </c>
      <c r="G16" s="59">
        <v>0</v>
      </c>
      <c r="H16" s="59">
        <v>0</v>
      </c>
      <c r="I16" s="59">
        <v>3</v>
      </c>
      <c r="J16" s="59">
        <v>0</v>
      </c>
      <c r="K16" s="60">
        <v>0</v>
      </c>
      <c r="L16" s="60">
        <v>0</v>
      </c>
      <c r="M16" s="60">
        <v>0</v>
      </c>
      <c r="N16" s="61" t="s">
        <v>239</v>
      </c>
      <c r="O16" s="57" t="s">
        <v>239</v>
      </c>
      <c r="P16" s="62">
        <f t="shared" si="0"/>
        <v>3</v>
      </c>
      <c r="Q16" s="58">
        <v>613</v>
      </c>
      <c r="R16" s="147">
        <f t="shared" si="1"/>
        <v>0</v>
      </c>
      <c r="S16" s="147">
        <f t="shared" si="2"/>
        <v>3</v>
      </c>
      <c r="T16" s="147">
        <f t="shared" si="3"/>
        <v>0</v>
      </c>
      <c r="U16" s="147">
        <f t="shared" si="4"/>
        <v>0</v>
      </c>
      <c r="V16" s="147">
        <f t="shared" si="5"/>
        <v>0</v>
      </c>
      <c r="W16" s="147">
        <f t="shared" si="6"/>
        <v>0</v>
      </c>
    </row>
    <row r="17" spans="1:23" s="62" customFormat="1" ht="47.25">
      <c r="A17" s="57" t="s">
        <v>253</v>
      </c>
      <c r="B17" s="58">
        <v>614</v>
      </c>
      <c r="C17" s="57">
        <v>35</v>
      </c>
      <c r="D17" s="57" t="s">
        <v>762</v>
      </c>
      <c r="E17" s="59">
        <v>0</v>
      </c>
      <c r="F17" s="59">
        <v>0</v>
      </c>
      <c r="G17" s="59">
        <v>0</v>
      </c>
      <c r="H17" s="59">
        <v>0</v>
      </c>
      <c r="I17" s="59">
        <v>15</v>
      </c>
      <c r="J17" s="59">
        <v>20</v>
      </c>
      <c r="K17" s="60">
        <v>0</v>
      </c>
      <c r="L17" s="60">
        <v>0</v>
      </c>
      <c r="M17" s="60">
        <v>0</v>
      </c>
      <c r="N17" s="61" t="s">
        <v>814</v>
      </c>
      <c r="O17" s="57" t="s">
        <v>234</v>
      </c>
      <c r="P17" s="62">
        <f t="shared" si="0"/>
        <v>35</v>
      </c>
      <c r="Q17" s="58">
        <v>614</v>
      </c>
      <c r="R17" s="147">
        <f t="shared" si="1"/>
        <v>0</v>
      </c>
      <c r="S17" s="147">
        <f t="shared" si="2"/>
        <v>35</v>
      </c>
      <c r="T17" s="147">
        <f t="shared" si="3"/>
        <v>0</v>
      </c>
      <c r="U17" s="147">
        <f t="shared" si="4"/>
        <v>0</v>
      </c>
      <c r="V17" s="147">
        <f t="shared" si="5"/>
        <v>0</v>
      </c>
      <c r="W17" s="147">
        <f t="shared" si="6"/>
        <v>0</v>
      </c>
    </row>
    <row r="18" spans="1:23" s="62" customFormat="1" ht="126">
      <c r="A18" s="57" t="s">
        <v>254</v>
      </c>
      <c r="B18" s="58">
        <v>615</v>
      </c>
      <c r="C18" s="63">
        <v>6</v>
      </c>
      <c r="D18" s="57" t="s">
        <v>763</v>
      </c>
      <c r="E18" s="59">
        <v>0</v>
      </c>
      <c r="F18" s="59">
        <v>0</v>
      </c>
      <c r="G18" s="59">
        <v>0</v>
      </c>
      <c r="H18" s="59">
        <v>6</v>
      </c>
      <c r="I18" s="59">
        <v>0</v>
      </c>
      <c r="J18" s="59">
        <v>0</v>
      </c>
      <c r="K18" s="60">
        <v>0</v>
      </c>
      <c r="L18" s="60">
        <v>0</v>
      </c>
      <c r="M18" s="60">
        <v>0</v>
      </c>
      <c r="N18" s="61" t="s">
        <v>234</v>
      </c>
      <c r="O18" s="57" t="s">
        <v>234</v>
      </c>
      <c r="P18" s="62">
        <f t="shared" si="0"/>
        <v>6</v>
      </c>
      <c r="Q18" s="58">
        <v>615</v>
      </c>
      <c r="R18" s="147">
        <f t="shared" si="1"/>
        <v>0</v>
      </c>
      <c r="S18" s="147">
        <f t="shared" si="2"/>
        <v>0</v>
      </c>
      <c r="T18" s="147">
        <f t="shared" si="3"/>
        <v>6</v>
      </c>
      <c r="U18" s="147">
        <f t="shared" si="4"/>
        <v>0</v>
      </c>
      <c r="V18" s="147">
        <f t="shared" si="5"/>
        <v>0</v>
      </c>
      <c r="W18" s="147">
        <f t="shared" si="6"/>
        <v>0</v>
      </c>
    </row>
    <row r="19" spans="1:23" s="62" customFormat="1" ht="47.25">
      <c r="A19" s="57" t="s">
        <v>255</v>
      </c>
      <c r="B19" s="58">
        <v>616</v>
      </c>
      <c r="C19" s="63">
        <v>20</v>
      </c>
      <c r="D19" s="57" t="s">
        <v>764</v>
      </c>
      <c r="E19" s="59">
        <v>0</v>
      </c>
      <c r="F19" s="59">
        <v>0</v>
      </c>
      <c r="G19" s="59">
        <v>0</v>
      </c>
      <c r="H19" s="59">
        <v>10</v>
      </c>
      <c r="I19" s="59">
        <v>0</v>
      </c>
      <c r="J19" s="59">
        <v>10</v>
      </c>
      <c r="K19" s="60">
        <v>0</v>
      </c>
      <c r="L19" s="60">
        <v>0</v>
      </c>
      <c r="M19" s="60">
        <v>0</v>
      </c>
      <c r="N19" s="61" t="s">
        <v>234</v>
      </c>
      <c r="O19" s="57" t="s">
        <v>234</v>
      </c>
      <c r="P19" s="62">
        <f t="shared" si="0"/>
        <v>20</v>
      </c>
      <c r="Q19" s="58">
        <v>616</v>
      </c>
      <c r="R19" s="147">
        <f t="shared" si="1"/>
        <v>0</v>
      </c>
      <c r="S19" s="147">
        <f t="shared" si="2"/>
        <v>10</v>
      </c>
      <c r="T19" s="147">
        <f t="shared" si="3"/>
        <v>10</v>
      </c>
      <c r="U19" s="147">
        <f t="shared" si="4"/>
        <v>0</v>
      </c>
      <c r="V19" s="147">
        <f t="shared" si="5"/>
        <v>0</v>
      </c>
      <c r="W19" s="147">
        <f t="shared" si="6"/>
        <v>0</v>
      </c>
    </row>
    <row r="20" spans="1:23" s="62" customFormat="1" ht="63">
      <c r="A20" s="57" t="s">
        <v>256</v>
      </c>
      <c r="B20" s="58">
        <v>617</v>
      </c>
      <c r="C20" s="63">
        <v>130</v>
      </c>
      <c r="D20" s="57" t="s">
        <v>765</v>
      </c>
      <c r="E20" s="59">
        <v>3</v>
      </c>
      <c r="F20" s="59">
        <v>0</v>
      </c>
      <c r="G20" s="59">
        <v>7</v>
      </c>
      <c r="H20" s="59">
        <v>0</v>
      </c>
      <c r="I20" s="59">
        <v>50</v>
      </c>
      <c r="J20" s="59">
        <v>40</v>
      </c>
      <c r="K20" s="60">
        <v>30</v>
      </c>
      <c r="L20" s="60">
        <v>0</v>
      </c>
      <c r="M20" s="60">
        <v>0</v>
      </c>
      <c r="N20" s="61" t="s">
        <v>815</v>
      </c>
      <c r="O20" s="57" t="s">
        <v>234</v>
      </c>
      <c r="P20" s="62">
        <f t="shared" si="0"/>
        <v>130</v>
      </c>
      <c r="Q20" s="58">
        <v>617</v>
      </c>
      <c r="R20" s="147">
        <f t="shared" si="1"/>
        <v>3</v>
      </c>
      <c r="S20" s="147">
        <f t="shared" si="2"/>
        <v>97</v>
      </c>
      <c r="T20" s="147">
        <f t="shared" si="3"/>
        <v>0</v>
      </c>
      <c r="U20" s="147">
        <f t="shared" si="4"/>
        <v>30</v>
      </c>
      <c r="V20" s="147">
        <f t="shared" si="5"/>
        <v>0</v>
      </c>
      <c r="W20" s="147">
        <f t="shared" si="6"/>
        <v>0</v>
      </c>
    </row>
    <row r="21" spans="1:23" s="62" customFormat="1" ht="63">
      <c r="A21" s="57" t="s">
        <v>257</v>
      </c>
      <c r="B21" s="58">
        <v>618</v>
      </c>
      <c r="C21" s="63">
        <v>500</v>
      </c>
      <c r="D21" s="57" t="s">
        <v>766</v>
      </c>
      <c r="E21" s="59">
        <v>0</v>
      </c>
      <c r="F21" s="59">
        <v>100</v>
      </c>
      <c r="G21" s="59">
        <v>180</v>
      </c>
      <c r="H21" s="59">
        <v>0</v>
      </c>
      <c r="I21" s="59">
        <v>0</v>
      </c>
      <c r="J21" s="59">
        <v>70</v>
      </c>
      <c r="K21" s="60">
        <v>0</v>
      </c>
      <c r="L21" s="60">
        <v>150</v>
      </c>
      <c r="M21" s="60">
        <v>0</v>
      </c>
      <c r="N21" s="61" t="s">
        <v>816</v>
      </c>
      <c r="O21" s="57" t="s">
        <v>234</v>
      </c>
      <c r="P21" s="62">
        <f t="shared" si="0"/>
        <v>500</v>
      </c>
      <c r="Q21" s="58">
        <v>618</v>
      </c>
      <c r="R21" s="147">
        <f t="shared" si="1"/>
        <v>0</v>
      </c>
      <c r="S21" s="147">
        <f t="shared" si="2"/>
        <v>350</v>
      </c>
      <c r="T21" s="147">
        <f t="shared" si="3"/>
        <v>0</v>
      </c>
      <c r="U21" s="147">
        <f t="shared" si="4"/>
        <v>0</v>
      </c>
      <c r="V21" s="147">
        <f t="shared" si="5"/>
        <v>150</v>
      </c>
      <c r="W21" s="147">
        <f t="shared" si="6"/>
        <v>0</v>
      </c>
    </row>
    <row r="22" spans="1:23" s="62" customFormat="1" ht="110.25">
      <c r="A22" s="57" t="s">
        <v>258</v>
      </c>
      <c r="B22" s="58">
        <v>619</v>
      </c>
      <c r="C22" s="57">
        <v>150</v>
      </c>
      <c r="D22" s="57" t="s">
        <v>767</v>
      </c>
      <c r="E22" s="59">
        <v>0</v>
      </c>
      <c r="F22" s="59">
        <v>90</v>
      </c>
      <c r="G22" s="59">
        <v>0</v>
      </c>
      <c r="H22" s="59">
        <v>20</v>
      </c>
      <c r="I22" s="59">
        <v>0</v>
      </c>
      <c r="J22" s="59">
        <v>40</v>
      </c>
      <c r="K22" s="60">
        <v>0</v>
      </c>
      <c r="L22" s="60">
        <v>0</v>
      </c>
      <c r="M22" s="60">
        <v>0</v>
      </c>
      <c r="N22" s="61" t="s">
        <v>234</v>
      </c>
      <c r="O22" s="57" t="s">
        <v>234</v>
      </c>
      <c r="P22" s="62">
        <f t="shared" si="0"/>
        <v>150</v>
      </c>
      <c r="Q22" s="58">
        <v>619</v>
      </c>
      <c r="R22" s="147">
        <f t="shared" si="1"/>
        <v>0</v>
      </c>
      <c r="S22" s="147">
        <f t="shared" si="2"/>
        <v>130</v>
      </c>
      <c r="T22" s="147">
        <f t="shared" si="3"/>
        <v>20</v>
      </c>
      <c r="U22" s="147">
        <f t="shared" si="4"/>
        <v>0</v>
      </c>
      <c r="V22" s="147">
        <f t="shared" si="5"/>
        <v>0</v>
      </c>
      <c r="W22" s="147">
        <f t="shared" si="6"/>
        <v>0</v>
      </c>
    </row>
    <row r="23" spans="1:23" s="62" customFormat="1" ht="47.25">
      <c r="A23" s="57" t="s">
        <v>259</v>
      </c>
      <c r="B23" s="58">
        <v>620</v>
      </c>
      <c r="C23" s="63">
        <v>15</v>
      </c>
      <c r="D23" s="57" t="s">
        <v>325</v>
      </c>
      <c r="E23" s="59">
        <v>0</v>
      </c>
      <c r="F23" s="59">
        <v>15</v>
      </c>
      <c r="G23" s="59">
        <v>0</v>
      </c>
      <c r="H23" s="59">
        <v>0</v>
      </c>
      <c r="I23" s="59">
        <v>0</v>
      </c>
      <c r="J23" s="59">
        <v>0</v>
      </c>
      <c r="K23" s="60">
        <v>0</v>
      </c>
      <c r="L23" s="60">
        <v>0</v>
      </c>
      <c r="M23" s="60">
        <v>0</v>
      </c>
      <c r="N23" s="61" t="s">
        <v>234</v>
      </c>
      <c r="O23" s="57" t="s">
        <v>817</v>
      </c>
      <c r="P23" s="62">
        <f t="shared" si="0"/>
        <v>15</v>
      </c>
      <c r="Q23" s="58">
        <v>620</v>
      </c>
      <c r="R23" s="147">
        <f t="shared" si="1"/>
        <v>0</v>
      </c>
      <c r="S23" s="147">
        <f t="shared" si="2"/>
        <v>15</v>
      </c>
      <c r="T23" s="147">
        <f t="shared" si="3"/>
        <v>0</v>
      </c>
      <c r="U23" s="147">
        <f t="shared" si="4"/>
        <v>0</v>
      </c>
      <c r="V23" s="147">
        <f t="shared" si="5"/>
        <v>0</v>
      </c>
      <c r="W23" s="147">
        <f t="shared" si="6"/>
        <v>0</v>
      </c>
    </row>
    <row r="24" spans="1:23" s="62" customFormat="1" ht="78.75">
      <c r="A24" s="57" t="s">
        <v>260</v>
      </c>
      <c r="B24" s="58">
        <v>621</v>
      </c>
      <c r="C24" s="63">
        <v>60</v>
      </c>
      <c r="D24" s="57" t="s">
        <v>768</v>
      </c>
      <c r="E24" s="59">
        <v>0</v>
      </c>
      <c r="F24" s="59">
        <v>0</v>
      </c>
      <c r="G24" s="59">
        <v>20</v>
      </c>
      <c r="H24" s="59">
        <v>6</v>
      </c>
      <c r="I24" s="59">
        <v>15</v>
      </c>
      <c r="J24" s="59">
        <v>19</v>
      </c>
      <c r="K24" s="60">
        <v>0</v>
      </c>
      <c r="L24" s="60">
        <v>0</v>
      </c>
      <c r="M24" s="60">
        <v>0</v>
      </c>
      <c r="N24" s="61" t="s">
        <v>234</v>
      </c>
      <c r="O24" s="57" t="s">
        <v>234</v>
      </c>
      <c r="P24" s="62">
        <f t="shared" si="0"/>
        <v>60</v>
      </c>
      <c r="Q24" s="58">
        <v>621</v>
      </c>
      <c r="R24" s="147">
        <f t="shared" si="1"/>
        <v>0</v>
      </c>
      <c r="S24" s="147">
        <f t="shared" si="2"/>
        <v>54</v>
      </c>
      <c r="T24" s="147">
        <f t="shared" si="3"/>
        <v>6</v>
      </c>
      <c r="U24" s="147">
        <f t="shared" si="4"/>
        <v>0</v>
      </c>
      <c r="V24" s="147">
        <f t="shared" si="5"/>
        <v>0</v>
      </c>
      <c r="W24" s="147">
        <f t="shared" si="6"/>
        <v>0</v>
      </c>
    </row>
    <row r="25" spans="1:23" s="62" customFormat="1" ht="47.25">
      <c r="A25" s="57" t="s">
        <v>261</v>
      </c>
      <c r="B25" s="58">
        <v>622</v>
      </c>
      <c r="C25" s="63">
        <v>30</v>
      </c>
      <c r="D25" s="57" t="s">
        <v>769</v>
      </c>
      <c r="E25" s="59">
        <v>0</v>
      </c>
      <c r="F25" s="59">
        <v>0</v>
      </c>
      <c r="G25" s="59">
        <v>0</v>
      </c>
      <c r="H25" s="59">
        <v>0</v>
      </c>
      <c r="I25" s="59">
        <v>15</v>
      </c>
      <c r="J25" s="59">
        <v>15</v>
      </c>
      <c r="K25" s="60">
        <v>0</v>
      </c>
      <c r="L25" s="60">
        <v>0</v>
      </c>
      <c r="M25" s="60">
        <v>0</v>
      </c>
      <c r="N25" s="61" t="s">
        <v>234</v>
      </c>
      <c r="O25" s="57" t="s">
        <v>234</v>
      </c>
      <c r="P25" s="62">
        <f t="shared" si="0"/>
        <v>30</v>
      </c>
      <c r="Q25" s="58">
        <v>622</v>
      </c>
      <c r="R25" s="147">
        <f t="shared" si="1"/>
        <v>0</v>
      </c>
      <c r="S25" s="147">
        <f t="shared" si="2"/>
        <v>30</v>
      </c>
      <c r="T25" s="147">
        <f t="shared" si="3"/>
        <v>0</v>
      </c>
      <c r="U25" s="147">
        <f t="shared" si="4"/>
        <v>0</v>
      </c>
      <c r="V25" s="147">
        <f t="shared" si="5"/>
        <v>0</v>
      </c>
      <c r="W25" s="147">
        <f t="shared" si="6"/>
        <v>0</v>
      </c>
    </row>
    <row r="26" spans="1:23" s="62" customFormat="1" ht="63">
      <c r="A26" s="57" t="s">
        <v>262</v>
      </c>
      <c r="B26" s="58">
        <v>623</v>
      </c>
      <c r="C26" s="57">
        <v>100</v>
      </c>
      <c r="D26" s="57" t="s">
        <v>770</v>
      </c>
      <c r="E26" s="59">
        <v>0</v>
      </c>
      <c r="F26" s="59">
        <v>0</v>
      </c>
      <c r="G26" s="59">
        <v>0</v>
      </c>
      <c r="H26" s="59">
        <v>0</v>
      </c>
      <c r="I26" s="59">
        <v>50</v>
      </c>
      <c r="J26" s="59">
        <v>50</v>
      </c>
      <c r="K26" s="60">
        <v>0</v>
      </c>
      <c r="L26" s="60">
        <v>0</v>
      </c>
      <c r="M26" s="60">
        <v>0</v>
      </c>
      <c r="N26" s="61" t="s">
        <v>234</v>
      </c>
      <c r="O26" s="57" t="s">
        <v>234</v>
      </c>
      <c r="P26" s="62">
        <f t="shared" si="0"/>
        <v>100</v>
      </c>
      <c r="Q26" s="58">
        <v>623</v>
      </c>
      <c r="R26" s="147">
        <f t="shared" si="1"/>
        <v>0</v>
      </c>
      <c r="S26" s="147">
        <f t="shared" si="2"/>
        <v>100</v>
      </c>
      <c r="T26" s="147">
        <f t="shared" si="3"/>
        <v>0</v>
      </c>
      <c r="U26" s="147">
        <f t="shared" si="4"/>
        <v>0</v>
      </c>
      <c r="V26" s="147">
        <f t="shared" si="5"/>
        <v>0</v>
      </c>
      <c r="W26" s="147">
        <f t="shared" si="6"/>
        <v>0</v>
      </c>
    </row>
    <row r="27" spans="1:23" s="62" customFormat="1" ht="78.75">
      <c r="A27" s="57" t="s">
        <v>263</v>
      </c>
      <c r="B27" s="58">
        <v>624</v>
      </c>
      <c r="C27" s="57">
        <v>60</v>
      </c>
      <c r="D27" s="57" t="s">
        <v>771</v>
      </c>
      <c r="E27" s="59">
        <v>0</v>
      </c>
      <c r="F27" s="59">
        <v>30</v>
      </c>
      <c r="G27" s="59">
        <v>0</v>
      </c>
      <c r="H27" s="59">
        <v>30</v>
      </c>
      <c r="I27" s="59">
        <v>0</v>
      </c>
      <c r="J27" s="59">
        <v>0</v>
      </c>
      <c r="K27" s="60">
        <v>0</v>
      </c>
      <c r="L27" s="60">
        <v>0</v>
      </c>
      <c r="M27" s="60">
        <v>0</v>
      </c>
      <c r="N27" s="61" t="s">
        <v>234</v>
      </c>
      <c r="O27" s="57" t="s">
        <v>234</v>
      </c>
      <c r="P27" s="62">
        <f t="shared" si="0"/>
        <v>60</v>
      </c>
      <c r="Q27" s="58">
        <v>624</v>
      </c>
      <c r="R27" s="147">
        <f t="shared" si="1"/>
        <v>0</v>
      </c>
      <c r="S27" s="147">
        <f t="shared" si="2"/>
        <v>30</v>
      </c>
      <c r="T27" s="147">
        <f t="shared" si="3"/>
        <v>30</v>
      </c>
      <c r="U27" s="147">
        <f t="shared" si="4"/>
        <v>0</v>
      </c>
      <c r="V27" s="147">
        <f t="shared" si="5"/>
        <v>0</v>
      </c>
      <c r="W27" s="147">
        <f t="shared" si="6"/>
        <v>0</v>
      </c>
    </row>
    <row r="28" spans="1:23" s="62" customFormat="1" ht="47.25">
      <c r="A28" s="57" t="s">
        <v>264</v>
      </c>
      <c r="B28" s="58">
        <v>625</v>
      </c>
      <c r="C28" s="63">
        <v>0</v>
      </c>
      <c r="D28" s="57" t="s">
        <v>772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60">
        <v>0</v>
      </c>
      <c r="L28" s="60">
        <v>0</v>
      </c>
      <c r="M28" s="60">
        <v>0</v>
      </c>
      <c r="N28" s="61" t="s">
        <v>234</v>
      </c>
      <c r="O28" s="57" t="s">
        <v>234</v>
      </c>
      <c r="P28" s="62">
        <f t="shared" si="0"/>
        <v>0</v>
      </c>
      <c r="Q28" s="58">
        <v>625</v>
      </c>
      <c r="R28" s="147">
        <f t="shared" si="1"/>
        <v>0</v>
      </c>
      <c r="S28" s="147">
        <f t="shared" si="2"/>
        <v>0</v>
      </c>
      <c r="T28" s="147">
        <f t="shared" si="3"/>
        <v>0</v>
      </c>
      <c r="U28" s="147">
        <f t="shared" si="4"/>
        <v>0</v>
      </c>
      <c r="V28" s="147">
        <f t="shared" si="5"/>
        <v>0</v>
      </c>
      <c r="W28" s="147">
        <f t="shared" si="6"/>
        <v>0</v>
      </c>
    </row>
    <row r="29" spans="1:23" s="62" customFormat="1" ht="63">
      <c r="A29" s="57" t="s">
        <v>265</v>
      </c>
      <c r="B29" s="58">
        <v>626</v>
      </c>
      <c r="C29" s="63">
        <v>200</v>
      </c>
      <c r="D29" s="57" t="s">
        <v>773</v>
      </c>
      <c r="E29" s="59">
        <v>0</v>
      </c>
      <c r="F29" s="59">
        <v>40</v>
      </c>
      <c r="G29" s="59">
        <v>20</v>
      </c>
      <c r="H29" s="59">
        <v>80</v>
      </c>
      <c r="I29" s="59">
        <v>30</v>
      </c>
      <c r="J29" s="59">
        <v>30</v>
      </c>
      <c r="K29" s="60">
        <v>0</v>
      </c>
      <c r="L29" s="60">
        <v>0</v>
      </c>
      <c r="M29" s="60">
        <v>0</v>
      </c>
      <c r="N29" s="61" t="s">
        <v>234</v>
      </c>
      <c r="O29" s="57" t="s">
        <v>234</v>
      </c>
      <c r="P29" s="62">
        <f t="shared" si="0"/>
        <v>200</v>
      </c>
      <c r="Q29" s="58">
        <v>626</v>
      </c>
      <c r="R29" s="147">
        <f t="shared" si="1"/>
        <v>0</v>
      </c>
      <c r="S29" s="147">
        <f t="shared" si="2"/>
        <v>120</v>
      </c>
      <c r="T29" s="147">
        <f t="shared" si="3"/>
        <v>80</v>
      </c>
      <c r="U29" s="147">
        <f t="shared" si="4"/>
        <v>0</v>
      </c>
      <c r="V29" s="147">
        <f t="shared" si="5"/>
        <v>0</v>
      </c>
      <c r="W29" s="147">
        <f t="shared" si="6"/>
        <v>0</v>
      </c>
    </row>
    <row r="30" spans="1:23" s="62" customFormat="1" ht="47.25">
      <c r="A30" s="57" t="s">
        <v>266</v>
      </c>
      <c r="B30" s="58">
        <v>627</v>
      </c>
      <c r="C30" s="57">
        <v>12</v>
      </c>
      <c r="D30" s="57" t="s">
        <v>774</v>
      </c>
      <c r="E30" s="59">
        <v>0</v>
      </c>
      <c r="F30" s="59">
        <v>0</v>
      </c>
      <c r="G30" s="59">
        <v>0</v>
      </c>
      <c r="H30" s="59">
        <v>12</v>
      </c>
      <c r="I30" s="59">
        <v>0</v>
      </c>
      <c r="J30" s="59">
        <v>0</v>
      </c>
      <c r="K30" s="60">
        <v>0</v>
      </c>
      <c r="L30" s="60">
        <v>0</v>
      </c>
      <c r="M30" s="60">
        <v>0</v>
      </c>
      <c r="N30" s="61" t="s">
        <v>239</v>
      </c>
      <c r="O30" s="57" t="s">
        <v>239</v>
      </c>
      <c r="P30" s="62">
        <f t="shared" si="0"/>
        <v>12</v>
      </c>
      <c r="Q30" s="58">
        <v>627</v>
      </c>
      <c r="R30" s="147">
        <f t="shared" si="1"/>
        <v>0</v>
      </c>
      <c r="S30" s="147">
        <f t="shared" si="2"/>
        <v>0</v>
      </c>
      <c r="T30" s="147">
        <f t="shared" si="3"/>
        <v>12</v>
      </c>
      <c r="U30" s="147">
        <f t="shared" si="4"/>
        <v>0</v>
      </c>
      <c r="V30" s="147">
        <f t="shared" si="5"/>
        <v>0</v>
      </c>
      <c r="W30" s="147">
        <f t="shared" si="6"/>
        <v>0</v>
      </c>
    </row>
    <row r="31" spans="1:23" s="62" customFormat="1" ht="94.5">
      <c r="A31" s="57" t="s">
        <v>267</v>
      </c>
      <c r="B31" s="58">
        <v>628</v>
      </c>
      <c r="C31" s="63">
        <v>5</v>
      </c>
      <c r="D31" s="57" t="s">
        <v>775</v>
      </c>
      <c r="E31" s="59">
        <v>0</v>
      </c>
      <c r="F31" s="59">
        <v>3</v>
      </c>
      <c r="G31" s="59">
        <v>0</v>
      </c>
      <c r="H31" s="59">
        <v>1</v>
      </c>
      <c r="I31" s="59">
        <v>0</v>
      </c>
      <c r="J31" s="59">
        <v>1</v>
      </c>
      <c r="K31" s="60">
        <v>0</v>
      </c>
      <c r="L31" s="60">
        <v>0</v>
      </c>
      <c r="M31" s="60">
        <v>0</v>
      </c>
      <c r="N31" s="61" t="s">
        <v>818</v>
      </c>
      <c r="O31" s="57" t="s">
        <v>234</v>
      </c>
      <c r="P31" s="62">
        <f t="shared" si="0"/>
        <v>5</v>
      </c>
      <c r="Q31" s="58">
        <v>628</v>
      </c>
      <c r="R31" s="147">
        <f t="shared" si="1"/>
        <v>0</v>
      </c>
      <c r="S31" s="147">
        <f t="shared" si="2"/>
        <v>4</v>
      </c>
      <c r="T31" s="147">
        <f t="shared" si="3"/>
        <v>1</v>
      </c>
      <c r="U31" s="147">
        <f t="shared" si="4"/>
        <v>0</v>
      </c>
      <c r="V31" s="147">
        <f t="shared" si="5"/>
        <v>0</v>
      </c>
      <c r="W31" s="147">
        <f t="shared" si="6"/>
        <v>0</v>
      </c>
    </row>
    <row r="32" spans="1:23" s="62" customFormat="1" ht="47.25">
      <c r="A32" s="57" t="s">
        <v>268</v>
      </c>
      <c r="B32" s="58">
        <v>629</v>
      </c>
      <c r="C32" s="63">
        <v>0</v>
      </c>
      <c r="D32" s="57" t="s">
        <v>234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60">
        <v>0</v>
      </c>
      <c r="L32" s="60">
        <v>0</v>
      </c>
      <c r="M32" s="60">
        <v>0</v>
      </c>
      <c r="N32" s="61" t="s">
        <v>234</v>
      </c>
      <c r="O32" s="57" t="s">
        <v>234</v>
      </c>
      <c r="P32" s="62">
        <f t="shared" si="0"/>
        <v>0</v>
      </c>
      <c r="Q32" s="58">
        <v>629</v>
      </c>
      <c r="R32" s="147">
        <f t="shared" si="1"/>
        <v>0</v>
      </c>
      <c r="S32" s="147">
        <f t="shared" si="2"/>
        <v>0</v>
      </c>
      <c r="T32" s="147">
        <f t="shared" si="3"/>
        <v>0</v>
      </c>
      <c r="U32" s="147">
        <f t="shared" si="4"/>
        <v>0</v>
      </c>
      <c r="V32" s="147">
        <f t="shared" si="5"/>
        <v>0</v>
      </c>
      <c r="W32" s="147">
        <f t="shared" si="6"/>
        <v>0</v>
      </c>
    </row>
    <row r="33" spans="1:23" s="62" customFormat="1" ht="47.25">
      <c r="A33" s="57" t="s">
        <v>269</v>
      </c>
      <c r="B33" s="58">
        <v>630</v>
      </c>
      <c r="C33" s="63">
        <v>0</v>
      </c>
      <c r="D33" s="57" t="s">
        <v>234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60">
        <v>0</v>
      </c>
      <c r="L33" s="60">
        <v>0</v>
      </c>
      <c r="M33" s="60">
        <v>0</v>
      </c>
      <c r="N33" s="61" t="s">
        <v>234</v>
      </c>
      <c r="O33" s="57" t="s">
        <v>234</v>
      </c>
      <c r="P33" s="62">
        <f t="shared" si="0"/>
        <v>0</v>
      </c>
      <c r="Q33" s="58">
        <v>630</v>
      </c>
      <c r="R33" s="147">
        <f t="shared" si="1"/>
        <v>0</v>
      </c>
      <c r="S33" s="147">
        <f t="shared" si="2"/>
        <v>0</v>
      </c>
      <c r="T33" s="147">
        <f t="shared" si="3"/>
        <v>0</v>
      </c>
      <c r="U33" s="147">
        <f t="shared" si="4"/>
        <v>0</v>
      </c>
      <c r="V33" s="147">
        <f t="shared" si="5"/>
        <v>0</v>
      </c>
      <c r="W33" s="147">
        <f t="shared" si="6"/>
        <v>0</v>
      </c>
    </row>
    <row r="34" spans="1:23" s="62" customFormat="1" ht="47.25">
      <c r="A34" s="57" t="s">
        <v>270</v>
      </c>
      <c r="B34" s="58">
        <v>631</v>
      </c>
      <c r="C34" s="63">
        <v>0</v>
      </c>
      <c r="D34" s="57" t="s">
        <v>239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60">
        <v>0</v>
      </c>
      <c r="L34" s="60">
        <v>0</v>
      </c>
      <c r="M34" s="60">
        <v>0</v>
      </c>
      <c r="N34" s="61" t="s">
        <v>234</v>
      </c>
      <c r="O34" s="57" t="s">
        <v>234</v>
      </c>
      <c r="P34" s="62">
        <f t="shared" si="0"/>
        <v>0</v>
      </c>
      <c r="Q34" s="58">
        <v>631</v>
      </c>
      <c r="R34" s="147">
        <f t="shared" si="1"/>
        <v>0</v>
      </c>
      <c r="S34" s="147">
        <f t="shared" si="2"/>
        <v>0</v>
      </c>
      <c r="T34" s="147">
        <f t="shared" si="3"/>
        <v>0</v>
      </c>
      <c r="U34" s="147">
        <f t="shared" si="4"/>
        <v>0</v>
      </c>
      <c r="V34" s="147">
        <f t="shared" si="5"/>
        <v>0</v>
      </c>
      <c r="W34" s="147">
        <f t="shared" si="6"/>
        <v>0</v>
      </c>
    </row>
    <row r="35" spans="1:23" s="62" customFormat="1" ht="47.25">
      <c r="A35" s="57" t="s">
        <v>271</v>
      </c>
      <c r="B35" s="58">
        <v>632</v>
      </c>
      <c r="C35" s="63">
        <v>18</v>
      </c>
      <c r="D35" s="57" t="s">
        <v>272</v>
      </c>
      <c r="E35" s="59">
        <v>0</v>
      </c>
      <c r="F35" s="59">
        <v>0</v>
      </c>
      <c r="G35" s="59">
        <v>0</v>
      </c>
      <c r="H35" s="59">
        <v>9</v>
      </c>
      <c r="I35" s="59">
        <v>0</v>
      </c>
      <c r="J35" s="59">
        <v>9</v>
      </c>
      <c r="K35" s="60">
        <v>0</v>
      </c>
      <c r="L35" s="60">
        <v>0</v>
      </c>
      <c r="M35" s="60">
        <v>0</v>
      </c>
      <c r="N35" s="61" t="s">
        <v>234</v>
      </c>
      <c r="O35" s="57" t="s">
        <v>234</v>
      </c>
      <c r="P35" s="62">
        <f t="shared" si="0"/>
        <v>18</v>
      </c>
      <c r="Q35" s="58">
        <v>632</v>
      </c>
      <c r="R35" s="147">
        <f t="shared" si="1"/>
        <v>0</v>
      </c>
      <c r="S35" s="147">
        <f t="shared" si="2"/>
        <v>9</v>
      </c>
      <c r="T35" s="147">
        <f t="shared" si="3"/>
        <v>9</v>
      </c>
      <c r="U35" s="147">
        <f t="shared" si="4"/>
        <v>0</v>
      </c>
      <c r="V35" s="147">
        <f t="shared" si="5"/>
        <v>0</v>
      </c>
      <c r="W35" s="147">
        <f t="shared" si="6"/>
        <v>0</v>
      </c>
    </row>
    <row r="36" spans="1:23" s="62" customFormat="1" ht="63">
      <c r="A36" s="57" t="s">
        <v>273</v>
      </c>
      <c r="B36" s="58">
        <v>633</v>
      </c>
      <c r="C36" s="63">
        <v>120</v>
      </c>
      <c r="D36" s="57" t="s">
        <v>776</v>
      </c>
      <c r="E36" s="59">
        <v>0</v>
      </c>
      <c r="F36" s="59">
        <v>40</v>
      </c>
      <c r="G36" s="59">
        <v>30</v>
      </c>
      <c r="H36" s="59">
        <v>10</v>
      </c>
      <c r="I36" s="59">
        <v>0</v>
      </c>
      <c r="J36" s="59">
        <v>40</v>
      </c>
      <c r="K36" s="60">
        <v>0</v>
      </c>
      <c r="L36" s="60">
        <v>0</v>
      </c>
      <c r="M36" s="60">
        <v>0</v>
      </c>
      <c r="N36" s="61" t="s">
        <v>234</v>
      </c>
      <c r="O36" s="57" t="s">
        <v>234</v>
      </c>
      <c r="P36" s="62">
        <f t="shared" si="0"/>
        <v>120</v>
      </c>
      <c r="Q36" s="58">
        <v>633</v>
      </c>
      <c r="R36" s="147">
        <f t="shared" si="1"/>
        <v>0</v>
      </c>
      <c r="S36" s="147">
        <f t="shared" si="2"/>
        <v>110</v>
      </c>
      <c r="T36" s="147">
        <f t="shared" si="3"/>
        <v>10</v>
      </c>
      <c r="U36" s="147">
        <f t="shared" si="4"/>
        <v>0</v>
      </c>
      <c r="V36" s="147">
        <f t="shared" si="5"/>
        <v>0</v>
      </c>
      <c r="W36" s="147">
        <f t="shared" si="6"/>
        <v>0</v>
      </c>
    </row>
    <row r="37" spans="1:23" s="62" customFormat="1" ht="47.25">
      <c r="A37" s="57" t="s">
        <v>274</v>
      </c>
      <c r="B37" s="58">
        <v>634</v>
      </c>
      <c r="C37" s="63">
        <v>0</v>
      </c>
      <c r="D37" s="57" t="s">
        <v>234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60">
        <v>0</v>
      </c>
      <c r="L37" s="60">
        <v>0</v>
      </c>
      <c r="M37" s="60">
        <v>0</v>
      </c>
      <c r="N37" s="61" t="s">
        <v>234</v>
      </c>
      <c r="O37" s="57" t="s">
        <v>234</v>
      </c>
      <c r="P37" s="62">
        <f t="shared" si="0"/>
        <v>0</v>
      </c>
      <c r="Q37" s="58">
        <v>634</v>
      </c>
      <c r="R37" s="147">
        <f t="shared" si="1"/>
        <v>0</v>
      </c>
      <c r="S37" s="147">
        <f t="shared" si="2"/>
        <v>0</v>
      </c>
      <c r="T37" s="147">
        <f t="shared" si="3"/>
        <v>0</v>
      </c>
      <c r="U37" s="147">
        <f t="shared" si="4"/>
        <v>0</v>
      </c>
      <c r="V37" s="147">
        <f t="shared" si="5"/>
        <v>0</v>
      </c>
      <c r="W37" s="147">
        <f t="shared" si="6"/>
        <v>0</v>
      </c>
    </row>
    <row r="38" spans="1:23" s="62" customFormat="1" ht="47.25">
      <c r="A38" s="57" t="s">
        <v>275</v>
      </c>
      <c r="B38" s="58">
        <v>635</v>
      </c>
      <c r="C38" s="63">
        <v>0</v>
      </c>
      <c r="D38" s="57" t="s">
        <v>234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60">
        <v>0</v>
      </c>
      <c r="L38" s="60">
        <v>0</v>
      </c>
      <c r="M38" s="60">
        <v>0</v>
      </c>
      <c r="N38" s="61" t="s">
        <v>234</v>
      </c>
      <c r="O38" s="57" t="s">
        <v>234</v>
      </c>
      <c r="P38" s="62">
        <f t="shared" si="0"/>
        <v>0</v>
      </c>
      <c r="Q38" s="58">
        <v>635</v>
      </c>
      <c r="R38" s="147">
        <f t="shared" si="1"/>
        <v>0</v>
      </c>
      <c r="S38" s="147">
        <f t="shared" si="2"/>
        <v>0</v>
      </c>
      <c r="T38" s="147">
        <f t="shared" si="3"/>
        <v>0</v>
      </c>
      <c r="U38" s="147">
        <f t="shared" si="4"/>
        <v>0</v>
      </c>
      <c r="V38" s="147">
        <f t="shared" si="5"/>
        <v>0</v>
      </c>
      <c r="W38" s="147">
        <f t="shared" si="6"/>
        <v>0</v>
      </c>
    </row>
    <row r="39" spans="1:23" s="62" customFormat="1" ht="47.25">
      <c r="A39" s="57" t="s">
        <v>276</v>
      </c>
      <c r="B39" s="58">
        <v>636</v>
      </c>
      <c r="C39" s="63">
        <v>0</v>
      </c>
      <c r="D39" s="57" t="s">
        <v>234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60">
        <v>0</v>
      </c>
      <c r="L39" s="60">
        <v>0</v>
      </c>
      <c r="M39" s="60">
        <v>0</v>
      </c>
      <c r="N39" s="61" t="s">
        <v>234</v>
      </c>
      <c r="O39" s="57" t="s">
        <v>234</v>
      </c>
      <c r="P39" s="62">
        <f t="shared" si="0"/>
        <v>0</v>
      </c>
      <c r="Q39" s="58">
        <v>636</v>
      </c>
      <c r="R39" s="147">
        <f t="shared" si="1"/>
        <v>0</v>
      </c>
      <c r="S39" s="147">
        <f t="shared" si="2"/>
        <v>0</v>
      </c>
      <c r="T39" s="147">
        <f t="shared" si="3"/>
        <v>0</v>
      </c>
      <c r="U39" s="147">
        <f t="shared" si="4"/>
        <v>0</v>
      </c>
      <c r="V39" s="147">
        <f t="shared" si="5"/>
        <v>0</v>
      </c>
      <c r="W39" s="147">
        <f t="shared" si="6"/>
        <v>0</v>
      </c>
    </row>
    <row r="40" spans="1:23" s="62" customFormat="1" ht="47.25">
      <c r="A40" s="57" t="s">
        <v>277</v>
      </c>
      <c r="B40" s="58">
        <v>638</v>
      </c>
      <c r="C40" s="63">
        <v>0</v>
      </c>
      <c r="D40" s="57" t="s">
        <v>777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60">
        <v>0</v>
      </c>
      <c r="L40" s="60">
        <v>0</v>
      </c>
      <c r="M40" s="60">
        <v>0</v>
      </c>
      <c r="N40" s="61" t="s">
        <v>234</v>
      </c>
      <c r="O40" s="57" t="s">
        <v>234</v>
      </c>
      <c r="P40" s="62">
        <f t="shared" si="0"/>
        <v>0</v>
      </c>
      <c r="Q40" s="58">
        <v>638</v>
      </c>
      <c r="R40" s="147">
        <f t="shared" si="1"/>
        <v>0</v>
      </c>
      <c r="S40" s="147">
        <f t="shared" si="2"/>
        <v>0</v>
      </c>
      <c r="T40" s="147">
        <f t="shared" si="3"/>
        <v>0</v>
      </c>
      <c r="U40" s="147">
        <f t="shared" si="4"/>
        <v>0</v>
      </c>
      <c r="V40" s="147">
        <f t="shared" si="5"/>
        <v>0</v>
      </c>
      <c r="W40" s="147">
        <f t="shared" si="6"/>
        <v>0</v>
      </c>
    </row>
    <row r="41" spans="1:23" s="62" customFormat="1" ht="47.25">
      <c r="A41" s="57" t="s">
        <v>278</v>
      </c>
      <c r="B41" s="58">
        <v>639</v>
      </c>
      <c r="C41" s="63">
        <v>80</v>
      </c>
      <c r="D41" s="57" t="s">
        <v>279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80</v>
      </c>
      <c r="K41" s="60">
        <v>0</v>
      </c>
      <c r="L41" s="60">
        <v>0</v>
      </c>
      <c r="M41" s="60">
        <v>0</v>
      </c>
      <c r="N41" s="61" t="s">
        <v>234</v>
      </c>
      <c r="O41" s="57" t="s">
        <v>234</v>
      </c>
      <c r="P41" s="62">
        <f t="shared" si="0"/>
        <v>80</v>
      </c>
      <c r="Q41" s="58">
        <v>639</v>
      </c>
      <c r="R41" s="147">
        <f t="shared" si="1"/>
        <v>0</v>
      </c>
      <c r="S41" s="147">
        <f t="shared" si="2"/>
        <v>80</v>
      </c>
      <c r="T41" s="147">
        <f t="shared" si="3"/>
        <v>0</v>
      </c>
      <c r="U41" s="147">
        <f t="shared" si="4"/>
        <v>0</v>
      </c>
      <c r="V41" s="147">
        <f t="shared" si="5"/>
        <v>0</v>
      </c>
      <c r="W41" s="147">
        <f t="shared" si="6"/>
        <v>0</v>
      </c>
    </row>
    <row r="42" spans="1:23" s="62" customFormat="1" ht="47.25">
      <c r="A42" s="57" t="s">
        <v>280</v>
      </c>
      <c r="B42" s="58">
        <v>641</v>
      </c>
      <c r="C42" s="63">
        <v>0</v>
      </c>
      <c r="D42" s="57" t="s">
        <v>280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60">
        <v>0</v>
      </c>
      <c r="L42" s="60">
        <v>0</v>
      </c>
      <c r="M42" s="60">
        <v>0</v>
      </c>
      <c r="N42" s="61" t="s">
        <v>234</v>
      </c>
      <c r="O42" s="57" t="s">
        <v>234</v>
      </c>
      <c r="P42" s="62">
        <f t="shared" si="0"/>
        <v>0</v>
      </c>
      <c r="Q42" s="58">
        <v>641</v>
      </c>
      <c r="R42" s="147">
        <f t="shared" si="1"/>
        <v>0</v>
      </c>
      <c r="S42" s="147">
        <f t="shared" si="2"/>
        <v>0</v>
      </c>
      <c r="T42" s="147">
        <f t="shared" si="3"/>
        <v>0</v>
      </c>
      <c r="U42" s="147">
        <f t="shared" si="4"/>
        <v>0</v>
      </c>
      <c r="V42" s="147">
        <f t="shared" si="5"/>
        <v>0</v>
      </c>
      <c r="W42" s="147">
        <f t="shared" si="6"/>
        <v>0</v>
      </c>
    </row>
    <row r="43" spans="1:23" s="62" customFormat="1" ht="94.5">
      <c r="A43" s="57" t="s">
        <v>281</v>
      </c>
      <c r="B43" s="58">
        <v>642</v>
      </c>
      <c r="C43" s="63">
        <v>100</v>
      </c>
      <c r="D43" s="57" t="s">
        <v>778</v>
      </c>
      <c r="E43" s="59">
        <v>0</v>
      </c>
      <c r="F43" s="59">
        <v>0</v>
      </c>
      <c r="G43" s="59">
        <v>0</v>
      </c>
      <c r="H43" s="59">
        <v>5</v>
      </c>
      <c r="I43" s="59">
        <v>28</v>
      </c>
      <c r="J43" s="59">
        <v>45</v>
      </c>
      <c r="K43" s="60">
        <v>22</v>
      </c>
      <c r="L43" s="60">
        <v>0</v>
      </c>
      <c r="M43" s="60">
        <v>0</v>
      </c>
      <c r="N43" s="61" t="s">
        <v>819</v>
      </c>
      <c r="O43" s="57" t="s">
        <v>234</v>
      </c>
      <c r="P43" s="62">
        <f t="shared" si="0"/>
        <v>100</v>
      </c>
      <c r="Q43" s="58">
        <v>642</v>
      </c>
      <c r="R43" s="147">
        <f t="shared" si="1"/>
        <v>0</v>
      </c>
      <c r="S43" s="147">
        <f t="shared" si="2"/>
        <v>73</v>
      </c>
      <c r="T43" s="147">
        <f t="shared" si="3"/>
        <v>5</v>
      </c>
      <c r="U43" s="147">
        <f t="shared" si="4"/>
        <v>22</v>
      </c>
      <c r="V43" s="147">
        <f t="shared" si="5"/>
        <v>0</v>
      </c>
      <c r="W43" s="147">
        <f t="shared" si="6"/>
        <v>0</v>
      </c>
    </row>
    <row r="44" spans="1:23" s="62" customFormat="1" ht="94.5">
      <c r="A44" s="57" t="s">
        <v>282</v>
      </c>
      <c r="B44" s="58">
        <v>645</v>
      </c>
      <c r="C44" s="57">
        <v>10</v>
      </c>
      <c r="D44" s="57" t="s">
        <v>779</v>
      </c>
      <c r="E44" s="59">
        <v>0</v>
      </c>
      <c r="F44" s="59">
        <v>10</v>
      </c>
      <c r="G44" s="59">
        <v>0</v>
      </c>
      <c r="H44" s="59">
        <v>0</v>
      </c>
      <c r="I44" s="59">
        <v>0</v>
      </c>
      <c r="J44" s="59">
        <v>0</v>
      </c>
      <c r="K44" s="60">
        <v>0</v>
      </c>
      <c r="L44" s="60">
        <v>0</v>
      </c>
      <c r="M44" s="60">
        <v>0</v>
      </c>
      <c r="N44" s="61" t="s">
        <v>234</v>
      </c>
      <c r="O44" s="57" t="s">
        <v>234</v>
      </c>
      <c r="P44" s="62">
        <f t="shared" si="0"/>
        <v>10</v>
      </c>
      <c r="Q44" s="58">
        <v>645</v>
      </c>
      <c r="R44" s="147">
        <f t="shared" si="1"/>
        <v>0</v>
      </c>
      <c r="S44" s="147">
        <f t="shared" si="2"/>
        <v>10</v>
      </c>
      <c r="T44" s="147">
        <f t="shared" si="3"/>
        <v>0</v>
      </c>
      <c r="U44" s="147">
        <f t="shared" si="4"/>
        <v>0</v>
      </c>
      <c r="V44" s="147">
        <f t="shared" si="5"/>
        <v>0</v>
      </c>
      <c r="W44" s="147">
        <f t="shared" si="6"/>
        <v>0</v>
      </c>
    </row>
    <row r="45" spans="1:23" s="62" customFormat="1" ht="63">
      <c r="A45" s="57" t="s">
        <v>283</v>
      </c>
      <c r="B45" s="58">
        <v>647</v>
      </c>
      <c r="C45" s="63">
        <v>25</v>
      </c>
      <c r="D45" s="57" t="s">
        <v>780</v>
      </c>
      <c r="E45" s="59">
        <v>0</v>
      </c>
      <c r="F45" s="59">
        <v>0</v>
      </c>
      <c r="G45" s="59">
        <v>25</v>
      </c>
      <c r="H45" s="59">
        <v>0</v>
      </c>
      <c r="I45" s="59">
        <v>0</v>
      </c>
      <c r="J45" s="59">
        <v>0</v>
      </c>
      <c r="K45" s="60">
        <v>0</v>
      </c>
      <c r="L45" s="60">
        <v>0</v>
      </c>
      <c r="M45" s="60">
        <v>0</v>
      </c>
      <c r="N45" s="61" t="s">
        <v>234</v>
      </c>
      <c r="O45" s="57" t="s">
        <v>234</v>
      </c>
      <c r="P45" s="62">
        <f t="shared" si="0"/>
        <v>25</v>
      </c>
      <c r="Q45" s="58">
        <v>647</v>
      </c>
      <c r="R45" s="147">
        <f t="shared" si="1"/>
        <v>0</v>
      </c>
      <c r="S45" s="147">
        <f t="shared" si="2"/>
        <v>25</v>
      </c>
      <c r="T45" s="147">
        <f t="shared" si="3"/>
        <v>0</v>
      </c>
      <c r="U45" s="147">
        <f t="shared" si="4"/>
        <v>0</v>
      </c>
      <c r="V45" s="147">
        <f t="shared" si="5"/>
        <v>0</v>
      </c>
      <c r="W45" s="147">
        <f t="shared" si="6"/>
        <v>0</v>
      </c>
    </row>
    <row r="46" spans="1:23" s="62" customFormat="1" ht="63">
      <c r="A46" s="57" t="s">
        <v>284</v>
      </c>
      <c r="B46" s="58">
        <v>648</v>
      </c>
      <c r="C46" s="57">
        <v>20</v>
      </c>
      <c r="D46" s="57" t="s">
        <v>781</v>
      </c>
      <c r="E46" s="59">
        <v>0</v>
      </c>
      <c r="F46" s="59">
        <v>0</v>
      </c>
      <c r="G46" s="59">
        <v>0</v>
      </c>
      <c r="H46" s="59">
        <v>0</v>
      </c>
      <c r="I46" s="59">
        <v>10</v>
      </c>
      <c r="J46" s="59">
        <v>10</v>
      </c>
      <c r="K46" s="60">
        <v>0</v>
      </c>
      <c r="L46" s="60">
        <v>0</v>
      </c>
      <c r="M46" s="60">
        <v>0</v>
      </c>
      <c r="N46" s="61" t="s">
        <v>239</v>
      </c>
      <c r="O46" s="57" t="s">
        <v>239</v>
      </c>
      <c r="P46" s="62">
        <f t="shared" si="0"/>
        <v>20</v>
      </c>
      <c r="Q46" s="58">
        <v>648</v>
      </c>
      <c r="R46" s="147">
        <f t="shared" si="1"/>
        <v>0</v>
      </c>
      <c r="S46" s="147">
        <f t="shared" si="2"/>
        <v>20</v>
      </c>
      <c r="T46" s="147">
        <f t="shared" si="3"/>
        <v>0</v>
      </c>
      <c r="U46" s="147">
        <f t="shared" si="4"/>
        <v>0</v>
      </c>
      <c r="V46" s="147">
        <f t="shared" si="5"/>
        <v>0</v>
      </c>
      <c r="W46" s="147">
        <f t="shared" si="6"/>
        <v>0</v>
      </c>
    </row>
    <row r="47" spans="1:23" s="62" customFormat="1" ht="47.25">
      <c r="A47" s="64" t="s">
        <v>285</v>
      </c>
      <c r="B47" s="58">
        <v>649</v>
      </c>
      <c r="C47" s="57">
        <v>0</v>
      </c>
      <c r="D47" s="57" t="s">
        <v>782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60">
        <v>0</v>
      </c>
      <c r="L47" s="60">
        <v>0</v>
      </c>
      <c r="M47" s="60">
        <v>0</v>
      </c>
      <c r="N47" s="61" t="s">
        <v>239</v>
      </c>
      <c r="O47" s="57" t="s">
        <v>239</v>
      </c>
      <c r="P47" s="62">
        <f t="shared" si="0"/>
        <v>0</v>
      </c>
      <c r="Q47" s="58">
        <v>649</v>
      </c>
      <c r="R47" s="147">
        <f t="shared" si="1"/>
        <v>0</v>
      </c>
      <c r="S47" s="147">
        <f t="shared" si="2"/>
        <v>0</v>
      </c>
      <c r="T47" s="147">
        <f t="shared" si="3"/>
        <v>0</v>
      </c>
      <c r="U47" s="147">
        <f t="shared" si="4"/>
        <v>0</v>
      </c>
      <c r="V47" s="147">
        <f t="shared" si="5"/>
        <v>0</v>
      </c>
      <c r="W47" s="147">
        <f t="shared" si="6"/>
        <v>0</v>
      </c>
    </row>
    <row r="48" spans="1:23" s="62" customFormat="1" ht="47.25">
      <c r="A48" s="57" t="s">
        <v>286</v>
      </c>
      <c r="B48" s="58">
        <v>650</v>
      </c>
      <c r="C48" s="63">
        <v>0</v>
      </c>
      <c r="D48" s="57" t="s">
        <v>234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60">
        <v>0</v>
      </c>
      <c r="L48" s="60">
        <v>0</v>
      </c>
      <c r="M48" s="60">
        <v>0</v>
      </c>
      <c r="N48" s="61" t="s">
        <v>234</v>
      </c>
      <c r="O48" s="57" t="s">
        <v>234</v>
      </c>
      <c r="P48" s="62">
        <f t="shared" si="0"/>
        <v>0</v>
      </c>
      <c r="Q48" s="58">
        <v>650</v>
      </c>
      <c r="R48" s="147">
        <f t="shared" si="1"/>
        <v>0</v>
      </c>
      <c r="S48" s="147">
        <f t="shared" si="2"/>
        <v>0</v>
      </c>
      <c r="T48" s="147">
        <f t="shared" si="3"/>
        <v>0</v>
      </c>
      <c r="U48" s="147">
        <f t="shared" si="4"/>
        <v>0</v>
      </c>
      <c r="V48" s="147">
        <f t="shared" si="5"/>
        <v>0</v>
      </c>
      <c r="W48" s="147">
        <f t="shared" si="6"/>
        <v>0</v>
      </c>
    </row>
    <row r="49" spans="1:23" s="62" customFormat="1" ht="47.25">
      <c r="A49" s="57" t="s">
        <v>287</v>
      </c>
      <c r="B49" s="58">
        <v>651</v>
      </c>
      <c r="C49" s="65">
        <v>0</v>
      </c>
      <c r="D49" s="57" t="s">
        <v>234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60">
        <v>0</v>
      </c>
      <c r="L49" s="60">
        <v>0</v>
      </c>
      <c r="M49" s="60">
        <v>0</v>
      </c>
      <c r="N49" s="61" t="s">
        <v>234</v>
      </c>
      <c r="O49" s="57" t="s">
        <v>234</v>
      </c>
      <c r="P49" s="62">
        <f t="shared" si="0"/>
        <v>0</v>
      </c>
      <c r="Q49" s="58">
        <v>651</v>
      </c>
      <c r="R49" s="147">
        <f t="shared" si="1"/>
        <v>0</v>
      </c>
      <c r="S49" s="147">
        <f t="shared" si="2"/>
        <v>0</v>
      </c>
      <c r="T49" s="147">
        <f t="shared" si="3"/>
        <v>0</v>
      </c>
      <c r="U49" s="147">
        <f t="shared" si="4"/>
        <v>0</v>
      </c>
      <c r="V49" s="147">
        <f t="shared" si="5"/>
        <v>0</v>
      </c>
      <c r="W49" s="147">
        <f t="shared" si="6"/>
        <v>0</v>
      </c>
    </row>
    <row r="50" spans="1:23" s="62" customFormat="1" ht="47.25">
      <c r="A50" s="57" t="s">
        <v>288</v>
      </c>
      <c r="B50" s="58">
        <v>652</v>
      </c>
      <c r="C50" s="64">
        <v>0</v>
      </c>
      <c r="D50" s="57" t="s">
        <v>239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60">
        <v>0</v>
      </c>
      <c r="L50" s="60">
        <v>0</v>
      </c>
      <c r="M50" s="60">
        <v>0</v>
      </c>
      <c r="N50" s="61" t="s">
        <v>239</v>
      </c>
      <c r="O50" s="57" t="s">
        <v>239</v>
      </c>
      <c r="P50" s="62">
        <f t="shared" si="0"/>
        <v>0</v>
      </c>
      <c r="Q50" s="58">
        <v>652</v>
      </c>
      <c r="R50" s="147">
        <f t="shared" si="1"/>
        <v>0</v>
      </c>
      <c r="S50" s="147">
        <f t="shared" si="2"/>
        <v>0</v>
      </c>
      <c r="T50" s="147">
        <f t="shared" si="3"/>
        <v>0</v>
      </c>
      <c r="U50" s="147">
        <f t="shared" si="4"/>
        <v>0</v>
      </c>
      <c r="V50" s="147">
        <f t="shared" si="5"/>
        <v>0</v>
      </c>
      <c r="W50" s="147">
        <f t="shared" si="6"/>
        <v>0</v>
      </c>
    </row>
    <row r="51" spans="1:23" s="62" customFormat="1" ht="47.25">
      <c r="A51" s="57" t="s">
        <v>289</v>
      </c>
      <c r="B51" s="58">
        <v>653</v>
      </c>
      <c r="C51" s="63">
        <v>0</v>
      </c>
      <c r="D51" s="57" t="s">
        <v>234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60">
        <v>0</v>
      </c>
      <c r="L51" s="60">
        <v>0</v>
      </c>
      <c r="M51" s="60">
        <v>0</v>
      </c>
      <c r="N51" s="61" t="s">
        <v>234</v>
      </c>
      <c r="O51" s="57" t="s">
        <v>234</v>
      </c>
      <c r="P51" s="62">
        <f t="shared" si="0"/>
        <v>0</v>
      </c>
      <c r="Q51" s="58">
        <v>653</v>
      </c>
      <c r="R51" s="147">
        <f t="shared" si="1"/>
        <v>0</v>
      </c>
      <c r="S51" s="147">
        <f t="shared" si="2"/>
        <v>0</v>
      </c>
      <c r="T51" s="147">
        <f t="shared" si="3"/>
        <v>0</v>
      </c>
      <c r="U51" s="147">
        <f t="shared" si="4"/>
        <v>0</v>
      </c>
      <c r="V51" s="147">
        <f t="shared" si="5"/>
        <v>0</v>
      </c>
      <c r="W51" s="147">
        <f t="shared" si="6"/>
        <v>0</v>
      </c>
    </row>
    <row r="52" spans="1:23" s="62" customFormat="1" ht="78.75">
      <c r="A52" s="57" t="s">
        <v>290</v>
      </c>
      <c r="B52" s="58">
        <v>654</v>
      </c>
      <c r="C52" s="63">
        <v>10</v>
      </c>
      <c r="D52" s="57" t="s">
        <v>234</v>
      </c>
      <c r="E52" s="59">
        <v>0</v>
      </c>
      <c r="F52" s="59">
        <v>0</v>
      </c>
      <c r="G52" s="59">
        <v>0</v>
      </c>
      <c r="H52" s="59">
        <v>0</v>
      </c>
      <c r="I52" s="59">
        <v>10</v>
      </c>
      <c r="J52" s="59">
        <v>0</v>
      </c>
      <c r="K52" s="60">
        <v>0</v>
      </c>
      <c r="L52" s="60">
        <v>0</v>
      </c>
      <c r="M52" s="60">
        <v>0</v>
      </c>
      <c r="N52" s="61" t="s">
        <v>291</v>
      </c>
      <c r="O52" s="57" t="s">
        <v>234</v>
      </c>
      <c r="P52" s="62">
        <f t="shared" si="0"/>
        <v>10</v>
      </c>
      <c r="Q52" s="58">
        <v>654</v>
      </c>
      <c r="R52" s="147">
        <f t="shared" si="1"/>
        <v>0</v>
      </c>
      <c r="S52" s="147">
        <f t="shared" si="2"/>
        <v>10</v>
      </c>
      <c r="T52" s="147">
        <f t="shared" si="3"/>
        <v>0</v>
      </c>
      <c r="U52" s="147">
        <f t="shared" si="4"/>
        <v>0</v>
      </c>
      <c r="V52" s="147">
        <f t="shared" si="5"/>
        <v>0</v>
      </c>
      <c r="W52" s="147">
        <f t="shared" si="6"/>
        <v>0</v>
      </c>
    </row>
    <row r="53" spans="1:23" s="62" customFormat="1" ht="47.25">
      <c r="A53" s="57" t="s">
        <v>292</v>
      </c>
      <c r="B53" s="58">
        <v>655</v>
      </c>
      <c r="C53" s="63">
        <v>70</v>
      </c>
      <c r="D53" s="57" t="s">
        <v>783</v>
      </c>
      <c r="E53" s="59">
        <v>0</v>
      </c>
      <c r="F53" s="59">
        <v>0</v>
      </c>
      <c r="G53" s="59">
        <v>10</v>
      </c>
      <c r="H53" s="59">
        <v>0</v>
      </c>
      <c r="I53" s="59">
        <v>60</v>
      </c>
      <c r="J53" s="59">
        <v>0</v>
      </c>
      <c r="K53" s="60">
        <v>0</v>
      </c>
      <c r="L53" s="60">
        <v>0</v>
      </c>
      <c r="M53" s="60">
        <v>0</v>
      </c>
      <c r="N53" s="61" t="s">
        <v>234</v>
      </c>
      <c r="O53" s="57" t="s">
        <v>234</v>
      </c>
      <c r="P53" s="62">
        <f t="shared" si="0"/>
        <v>70</v>
      </c>
      <c r="Q53" s="58">
        <v>655</v>
      </c>
      <c r="R53" s="147">
        <f t="shared" si="1"/>
        <v>0</v>
      </c>
      <c r="S53" s="147">
        <f t="shared" si="2"/>
        <v>70</v>
      </c>
      <c r="T53" s="147">
        <f t="shared" si="3"/>
        <v>0</v>
      </c>
      <c r="U53" s="147">
        <f t="shared" si="4"/>
        <v>0</v>
      </c>
      <c r="V53" s="147">
        <f t="shared" si="5"/>
        <v>0</v>
      </c>
      <c r="W53" s="147">
        <f t="shared" si="6"/>
        <v>0</v>
      </c>
    </row>
    <row r="54" spans="1:23" s="62" customFormat="1" ht="47.25">
      <c r="A54" s="57" t="s">
        <v>294</v>
      </c>
      <c r="B54" s="58">
        <v>656</v>
      </c>
      <c r="C54" s="63">
        <v>2</v>
      </c>
      <c r="D54" s="57" t="s">
        <v>310</v>
      </c>
      <c r="E54" s="59">
        <v>0</v>
      </c>
      <c r="F54" s="59">
        <v>0</v>
      </c>
      <c r="G54" s="59">
        <v>0</v>
      </c>
      <c r="H54" s="59">
        <v>2</v>
      </c>
      <c r="I54" s="59">
        <v>0</v>
      </c>
      <c r="J54" s="59">
        <v>0</v>
      </c>
      <c r="K54" s="60">
        <v>0</v>
      </c>
      <c r="L54" s="60">
        <v>0</v>
      </c>
      <c r="M54" s="60">
        <v>0</v>
      </c>
      <c r="N54" s="61" t="s">
        <v>820</v>
      </c>
      <c r="O54" s="57" t="s">
        <v>820</v>
      </c>
      <c r="P54" s="62">
        <f t="shared" si="0"/>
        <v>2</v>
      </c>
      <c r="Q54" s="58">
        <v>656</v>
      </c>
      <c r="R54" s="147">
        <f t="shared" si="1"/>
        <v>0</v>
      </c>
      <c r="S54" s="147">
        <f t="shared" si="2"/>
        <v>0</v>
      </c>
      <c r="T54" s="147">
        <f t="shared" si="3"/>
        <v>2</v>
      </c>
      <c r="U54" s="147">
        <f t="shared" si="4"/>
        <v>0</v>
      </c>
      <c r="V54" s="147">
        <f t="shared" si="5"/>
        <v>0</v>
      </c>
      <c r="W54" s="147">
        <f t="shared" si="6"/>
        <v>0</v>
      </c>
    </row>
    <row r="55" spans="1:23" s="62" customFormat="1" ht="47.25">
      <c r="A55" s="57" t="s">
        <v>295</v>
      </c>
      <c r="B55" s="58">
        <v>657</v>
      </c>
      <c r="C55" s="63">
        <v>0</v>
      </c>
      <c r="D55" s="57" t="s">
        <v>234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60">
        <v>0</v>
      </c>
      <c r="L55" s="60">
        <v>0</v>
      </c>
      <c r="M55" s="60">
        <v>0</v>
      </c>
      <c r="N55" s="61" t="s">
        <v>234</v>
      </c>
      <c r="O55" s="57" t="s">
        <v>234</v>
      </c>
      <c r="P55" s="62">
        <f t="shared" si="0"/>
        <v>0</v>
      </c>
      <c r="Q55" s="58">
        <v>657</v>
      </c>
      <c r="R55" s="147">
        <f t="shared" si="1"/>
        <v>0</v>
      </c>
      <c r="S55" s="147">
        <f t="shared" si="2"/>
        <v>0</v>
      </c>
      <c r="T55" s="147">
        <f t="shared" si="3"/>
        <v>0</v>
      </c>
      <c r="U55" s="147">
        <f t="shared" si="4"/>
        <v>0</v>
      </c>
      <c r="V55" s="147">
        <f t="shared" si="5"/>
        <v>0</v>
      </c>
      <c r="W55" s="147">
        <f t="shared" si="6"/>
        <v>0</v>
      </c>
    </row>
    <row r="56" spans="1:23" s="62" customFormat="1" ht="47.25">
      <c r="A56" s="57" t="s">
        <v>296</v>
      </c>
      <c r="B56" s="58">
        <v>658</v>
      </c>
      <c r="C56" s="63">
        <v>180</v>
      </c>
      <c r="D56" s="57" t="s">
        <v>297</v>
      </c>
      <c r="E56" s="59">
        <v>0</v>
      </c>
      <c r="F56" s="59">
        <v>10</v>
      </c>
      <c r="G56" s="59">
        <v>12</v>
      </c>
      <c r="H56" s="59">
        <v>50</v>
      </c>
      <c r="I56" s="59">
        <v>28</v>
      </c>
      <c r="J56" s="59">
        <v>80</v>
      </c>
      <c r="K56" s="60">
        <v>0</v>
      </c>
      <c r="L56" s="60">
        <v>0</v>
      </c>
      <c r="M56" s="60">
        <v>0</v>
      </c>
      <c r="N56" s="61" t="s">
        <v>234</v>
      </c>
      <c r="O56" s="57" t="s">
        <v>234</v>
      </c>
      <c r="P56" s="62">
        <f t="shared" si="0"/>
        <v>180</v>
      </c>
      <c r="Q56" s="58">
        <v>658</v>
      </c>
      <c r="R56" s="147">
        <f t="shared" si="1"/>
        <v>0</v>
      </c>
      <c r="S56" s="147">
        <f t="shared" si="2"/>
        <v>130</v>
      </c>
      <c r="T56" s="147">
        <f t="shared" si="3"/>
        <v>50</v>
      </c>
      <c r="U56" s="147">
        <f t="shared" si="4"/>
        <v>0</v>
      </c>
      <c r="V56" s="147">
        <f t="shared" si="5"/>
        <v>0</v>
      </c>
      <c r="W56" s="147">
        <f t="shared" si="6"/>
        <v>0</v>
      </c>
    </row>
    <row r="57" spans="1:23" s="62" customFormat="1" ht="47.25">
      <c r="A57" s="57" t="s">
        <v>298</v>
      </c>
      <c r="B57" s="58">
        <v>659</v>
      </c>
      <c r="C57" s="63">
        <v>12</v>
      </c>
      <c r="D57" s="57" t="s">
        <v>293</v>
      </c>
      <c r="E57" s="59">
        <v>0</v>
      </c>
      <c r="F57" s="59">
        <v>0</v>
      </c>
      <c r="G57" s="59">
        <v>0</v>
      </c>
      <c r="H57" s="59">
        <v>12</v>
      </c>
      <c r="I57" s="59">
        <v>0</v>
      </c>
      <c r="J57" s="59">
        <v>0</v>
      </c>
      <c r="K57" s="60">
        <v>0</v>
      </c>
      <c r="L57" s="60">
        <v>0</v>
      </c>
      <c r="M57" s="60">
        <v>0</v>
      </c>
      <c r="N57" s="61" t="s">
        <v>234</v>
      </c>
      <c r="O57" s="57" t="s">
        <v>234</v>
      </c>
      <c r="P57" s="62">
        <f t="shared" si="0"/>
        <v>12</v>
      </c>
      <c r="Q57" s="58">
        <v>659</v>
      </c>
      <c r="R57" s="147">
        <f t="shared" si="1"/>
        <v>0</v>
      </c>
      <c r="S57" s="147">
        <f t="shared" si="2"/>
        <v>0</v>
      </c>
      <c r="T57" s="147">
        <f t="shared" si="3"/>
        <v>12</v>
      </c>
      <c r="U57" s="147">
        <f t="shared" si="4"/>
        <v>0</v>
      </c>
      <c r="V57" s="147">
        <f t="shared" si="5"/>
        <v>0</v>
      </c>
      <c r="W57" s="147">
        <f t="shared" si="6"/>
        <v>0</v>
      </c>
    </row>
    <row r="58" spans="1:23" s="62" customFormat="1" ht="47.25">
      <c r="A58" s="57" t="s">
        <v>299</v>
      </c>
      <c r="B58" s="58">
        <v>660</v>
      </c>
      <c r="C58" s="65">
        <v>0</v>
      </c>
      <c r="D58" s="57" t="s">
        <v>234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60">
        <v>0</v>
      </c>
      <c r="L58" s="60">
        <v>0</v>
      </c>
      <c r="M58" s="60">
        <v>0</v>
      </c>
      <c r="N58" s="61" t="s">
        <v>234</v>
      </c>
      <c r="O58" s="57" t="s">
        <v>234</v>
      </c>
      <c r="P58" s="62">
        <f t="shared" si="0"/>
        <v>0</v>
      </c>
      <c r="Q58" s="58">
        <v>660</v>
      </c>
      <c r="R58" s="147">
        <f t="shared" si="1"/>
        <v>0</v>
      </c>
      <c r="S58" s="147">
        <f t="shared" si="2"/>
        <v>0</v>
      </c>
      <c r="T58" s="147">
        <f t="shared" si="3"/>
        <v>0</v>
      </c>
      <c r="U58" s="147">
        <f t="shared" si="4"/>
        <v>0</v>
      </c>
      <c r="V58" s="147">
        <f t="shared" si="5"/>
        <v>0</v>
      </c>
      <c r="W58" s="147">
        <f t="shared" si="6"/>
        <v>0</v>
      </c>
    </row>
    <row r="59" spans="1:23" s="62" customFormat="1" ht="47.25">
      <c r="A59" s="57" t="s">
        <v>300</v>
      </c>
      <c r="B59" s="58">
        <v>661</v>
      </c>
      <c r="C59" s="63">
        <v>4</v>
      </c>
      <c r="D59" s="57" t="s">
        <v>784</v>
      </c>
      <c r="E59" s="59">
        <v>0</v>
      </c>
      <c r="F59" s="59">
        <v>0</v>
      </c>
      <c r="G59" s="59">
        <v>0</v>
      </c>
      <c r="H59" s="59">
        <v>4</v>
      </c>
      <c r="I59" s="59">
        <v>0</v>
      </c>
      <c r="J59" s="59">
        <v>0</v>
      </c>
      <c r="K59" s="60">
        <v>0</v>
      </c>
      <c r="L59" s="60">
        <v>0</v>
      </c>
      <c r="M59" s="60">
        <v>0</v>
      </c>
      <c r="N59" s="61" t="s">
        <v>234</v>
      </c>
      <c r="O59" s="57" t="s">
        <v>234</v>
      </c>
      <c r="P59" s="62">
        <f t="shared" si="0"/>
        <v>4</v>
      </c>
      <c r="Q59" s="58">
        <v>661</v>
      </c>
      <c r="R59" s="147">
        <f t="shared" si="1"/>
        <v>0</v>
      </c>
      <c r="S59" s="147">
        <f t="shared" si="2"/>
        <v>0</v>
      </c>
      <c r="T59" s="147">
        <f t="shared" si="3"/>
        <v>4</v>
      </c>
      <c r="U59" s="147">
        <f t="shared" si="4"/>
        <v>0</v>
      </c>
      <c r="V59" s="147">
        <f t="shared" si="5"/>
        <v>0</v>
      </c>
      <c r="W59" s="147">
        <f t="shared" si="6"/>
        <v>0</v>
      </c>
    </row>
    <row r="60" spans="1:23" s="62" customFormat="1" ht="47.25">
      <c r="A60" s="57" t="s">
        <v>301</v>
      </c>
      <c r="B60" s="58">
        <v>662</v>
      </c>
      <c r="C60" s="63">
        <v>0</v>
      </c>
      <c r="D60" s="57" t="s">
        <v>234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60">
        <v>0</v>
      </c>
      <c r="L60" s="60">
        <v>0</v>
      </c>
      <c r="M60" s="60">
        <v>0</v>
      </c>
      <c r="N60" s="61" t="s">
        <v>234</v>
      </c>
      <c r="O60" s="57" t="s">
        <v>234</v>
      </c>
      <c r="P60" s="62">
        <f t="shared" si="0"/>
        <v>0</v>
      </c>
      <c r="Q60" s="58">
        <v>662</v>
      </c>
      <c r="R60" s="147">
        <f t="shared" si="1"/>
        <v>0</v>
      </c>
      <c r="S60" s="147">
        <f t="shared" si="2"/>
        <v>0</v>
      </c>
      <c r="T60" s="147">
        <f t="shared" si="3"/>
        <v>0</v>
      </c>
      <c r="U60" s="147">
        <f t="shared" si="4"/>
        <v>0</v>
      </c>
      <c r="V60" s="147">
        <f t="shared" si="5"/>
        <v>0</v>
      </c>
      <c r="W60" s="147">
        <f t="shared" si="6"/>
        <v>0</v>
      </c>
    </row>
    <row r="61" spans="1:23" s="62" customFormat="1" ht="47.25">
      <c r="A61" s="57" t="s">
        <v>302</v>
      </c>
      <c r="B61" s="58">
        <v>663</v>
      </c>
      <c r="C61" s="63">
        <v>0</v>
      </c>
      <c r="D61" s="57" t="s">
        <v>234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60">
        <v>0</v>
      </c>
      <c r="L61" s="60">
        <v>0</v>
      </c>
      <c r="M61" s="60">
        <v>0</v>
      </c>
      <c r="N61" s="61" t="s">
        <v>234</v>
      </c>
      <c r="O61" s="57" t="s">
        <v>234</v>
      </c>
      <c r="P61" s="62">
        <f t="shared" si="0"/>
        <v>0</v>
      </c>
      <c r="Q61" s="58">
        <v>663</v>
      </c>
      <c r="R61" s="147">
        <f t="shared" si="1"/>
        <v>0</v>
      </c>
      <c r="S61" s="147">
        <f t="shared" si="2"/>
        <v>0</v>
      </c>
      <c r="T61" s="147">
        <f t="shared" si="3"/>
        <v>0</v>
      </c>
      <c r="U61" s="147">
        <f t="shared" si="4"/>
        <v>0</v>
      </c>
      <c r="V61" s="147">
        <f t="shared" si="5"/>
        <v>0</v>
      </c>
      <c r="W61" s="147">
        <f t="shared" si="6"/>
        <v>0</v>
      </c>
    </row>
    <row r="62" spans="1:23" s="62" customFormat="1" ht="47.25">
      <c r="A62" s="57" t="s">
        <v>303</v>
      </c>
      <c r="B62" s="58">
        <v>664</v>
      </c>
      <c r="C62" s="63">
        <v>0</v>
      </c>
      <c r="D62" s="57" t="s">
        <v>234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60">
        <v>0</v>
      </c>
      <c r="L62" s="60">
        <v>0</v>
      </c>
      <c r="M62" s="60">
        <v>0</v>
      </c>
      <c r="N62" s="61" t="s">
        <v>234</v>
      </c>
      <c r="O62" s="57" t="s">
        <v>234</v>
      </c>
      <c r="P62" s="62">
        <f t="shared" si="0"/>
        <v>0</v>
      </c>
      <c r="Q62" s="58">
        <v>664</v>
      </c>
      <c r="R62" s="147">
        <f t="shared" si="1"/>
        <v>0</v>
      </c>
      <c r="S62" s="147">
        <f t="shared" si="2"/>
        <v>0</v>
      </c>
      <c r="T62" s="147">
        <f t="shared" si="3"/>
        <v>0</v>
      </c>
      <c r="U62" s="147">
        <f t="shared" si="4"/>
        <v>0</v>
      </c>
      <c r="V62" s="147">
        <f t="shared" si="5"/>
        <v>0</v>
      </c>
      <c r="W62" s="147">
        <f t="shared" si="6"/>
        <v>0</v>
      </c>
    </row>
    <row r="63" spans="1:23" s="62" customFormat="1" ht="47.25">
      <c r="A63" s="57" t="s">
        <v>304</v>
      </c>
      <c r="B63" s="58">
        <v>665</v>
      </c>
      <c r="C63" s="63">
        <v>89</v>
      </c>
      <c r="D63" s="57" t="s">
        <v>293</v>
      </c>
      <c r="E63" s="59">
        <v>0</v>
      </c>
      <c r="F63" s="59">
        <v>0</v>
      </c>
      <c r="G63" s="59">
        <v>0</v>
      </c>
      <c r="H63" s="59">
        <v>29</v>
      </c>
      <c r="I63" s="59">
        <v>0</v>
      </c>
      <c r="J63" s="59">
        <v>60</v>
      </c>
      <c r="K63" s="60">
        <v>0</v>
      </c>
      <c r="L63" s="60">
        <v>0</v>
      </c>
      <c r="M63" s="60">
        <v>0</v>
      </c>
      <c r="N63" s="61" t="s">
        <v>234</v>
      </c>
      <c r="O63" s="57" t="s">
        <v>234</v>
      </c>
      <c r="P63" s="62">
        <f t="shared" si="0"/>
        <v>89</v>
      </c>
      <c r="Q63" s="58">
        <v>665</v>
      </c>
      <c r="R63" s="147">
        <f t="shared" si="1"/>
        <v>0</v>
      </c>
      <c r="S63" s="147">
        <f t="shared" si="2"/>
        <v>60</v>
      </c>
      <c r="T63" s="147">
        <f t="shared" si="3"/>
        <v>29</v>
      </c>
      <c r="U63" s="147">
        <f t="shared" si="4"/>
        <v>0</v>
      </c>
      <c r="V63" s="147">
        <f t="shared" si="5"/>
        <v>0</v>
      </c>
      <c r="W63" s="147">
        <f t="shared" si="6"/>
        <v>0</v>
      </c>
    </row>
    <row r="64" spans="1:23" s="62" customFormat="1" ht="110.25">
      <c r="A64" s="57" t="s">
        <v>305</v>
      </c>
      <c r="B64" s="58">
        <v>666</v>
      </c>
      <c r="C64" s="63">
        <v>0</v>
      </c>
      <c r="D64" s="57" t="s">
        <v>785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60">
        <v>0</v>
      </c>
      <c r="L64" s="60">
        <v>0</v>
      </c>
      <c r="M64" s="60">
        <v>0</v>
      </c>
      <c r="N64" s="61" t="s">
        <v>239</v>
      </c>
      <c r="O64" s="57" t="s">
        <v>234</v>
      </c>
      <c r="P64" s="62">
        <f t="shared" si="0"/>
        <v>0</v>
      </c>
      <c r="Q64" s="58">
        <v>666</v>
      </c>
      <c r="R64" s="147">
        <f t="shared" si="1"/>
        <v>0</v>
      </c>
      <c r="S64" s="147">
        <f t="shared" si="2"/>
        <v>0</v>
      </c>
      <c r="T64" s="147">
        <f t="shared" si="3"/>
        <v>0</v>
      </c>
      <c r="U64" s="147">
        <f t="shared" si="4"/>
        <v>0</v>
      </c>
      <c r="V64" s="147">
        <f t="shared" si="5"/>
        <v>0</v>
      </c>
      <c r="W64" s="147">
        <f t="shared" si="6"/>
        <v>0</v>
      </c>
    </row>
    <row r="65" spans="1:23" s="62" customFormat="1" ht="47.25">
      <c r="A65" s="57" t="s">
        <v>306</v>
      </c>
      <c r="B65" s="58">
        <v>667</v>
      </c>
      <c r="C65" s="63">
        <v>0</v>
      </c>
      <c r="D65" s="57" t="s">
        <v>234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60">
        <v>0</v>
      </c>
      <c r="L65" s="60">
        <v>0</v>
      </c>
      <c r="M65" s="60">
        <v>0</v>
      </c>
      <c r="N65" s="61" t="s">
        <v>234</v>
      </c>
      <c r="O65" s="57" t="s">
        <v>234</v>
      </c>
      <c r="P65" s="62">
        <f t="shared" si="0"/>
        <v>0</v>
      </c>
      <c r="Q65" s="58">
        <v>667</v>
      </c>
      <c r="R65" s="147">
        <f t="shared" si="1"/>
        <v>0</v>
      </c>
      <c r="S65" s="147">
        <f t="shared" si="2"/>
        <v>0</v>
      </c>
      <c r="T65" s="147">
        <f t="shared" si="3"/>
        <v>0</v>
      </c>
      <c r="U65" s="147">
        <f t="shared" si="4"/>
        <v>0</v>
      </c>
      <c r="V65" s="147">
        <f t="shared" si="5"/>
        <v>0</v>
      </c>
      <c r="W65" s="147">
        <f t="shared" si="6"/>
        <v>0</v>
      </c>
    </row>
    <row r="66" spans="1:23" s="62" customFormat="1" ht="47.25">
      <c r="A66" s="57" t="s">
        <v>307</v>
      </c>
      <c r="B66" s="58">
        <v>668</v>
      </c>
      <c r="C66" s="63">
        <v>0</v>
      </c>
      <c r="D66" s="57" t="s">
        <v>786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60">
        <v>0</v>
      </c>
      <c r="L66" s="60">
        <v>0</v>
      </c>
      <c r="M66" s="60">
        <v>0</v>
      </c>
      <c r="N66" s="61" t="s">
        <v>234</v>
      </c>
      <c r="O66" s="57" t="s">
        <v>234</v>
      </c>
      <c r="P66" s="62">
        <f t="shared" si="0"/>
        <v>0</v>
      </c>
      <c r="Q66" s="58">
        <v>668</v>
      </c>
      <c r="R66" s="147">
        <f t="shared" si="1"/>
        <v>0</v>
      </c>
      <c r="S66" s="147">
        <f t="shared" si="2"/>
        <v>0</v>
      </c>
      <c r="T66" s="147">
        <f t="shared" si="3"/>
        <v>0</v>
      </c>
      <c r="U66" s="147">
        <f t="shared" si="4"/>
        <v>0</v>
      </c>
      <c r="V66" s="147">
        <f t="shared" si="5"/>
        <v>0</v>
      </c>
      <c r="W66" s="147">
        <f t="shared" si="6"/>
        <v>0</v>
      </c>
    </row>
    <row r="67" spans="1:23" s="62" customFormat="1" ht="63">
      <c r="A67" s="57" t="s">
        <v>308</v>
      </c>
      <c r="B67" s="58">
        <v>669</v>
      </c>
      <c r="C67" s="57">
        <v>0</v>
      </c>
      <c r="D67" s="57" t="s">
        <v>787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60">
        <v>0</v>
      </c>
      <c r="L67" s="60">
        <v>0</v>
      </c>
      <c r="M67" s="60">
        <v>0</v>
      </c>
      <c r="N67" s="61" t="s">
        <v>239</v>
      </c>
      <c r="O67" s="57" t="s">
        <v>234</v>
      </c>
      <c r="P67" s="62">
        <f t="shared" si="0"/>
        <v>0</v>
      </c>
      <c r="Q67" s="58">
        <v>669</v>
      </c>
      <c r="R67" s="147">
        <f t="shared" si="1"/>
        <v>0</v>
      </c>
      <c r="S67" s="147">
        <f t="shared" si="2"/>
        <v>0</v>
      </c>
      <c r="T67" s="147">
        <f t="shared" si="3"/>
        <v>0</v>
      </c>
      <c r="U67" s="147">
        <f t="shared" si="4"/>
        <v>0</v>
      </c>
      <c r="V67" s="147">
        <f t="shared" si="5"/>
        <v>0</v>
      </c>
      <c r="W67" s="147">
        <f t="shared" si="6"/>
        <v>0</v>
      </c>
    </row>
    <row r="68" spans="1:23" s="62" customFormat="1" ht="47.25">
      <c r="A68" s="57" t="s">
        <v>309</v>
      </c>
      <c r="B68" s="58">
        <v>670</v>
      </c>
      <c r="C68" s="63">
        <v>40</v>
      </c>
      <c r="D68" s="57" t="s">
        <v>788</v>
      </c>
      <c r="E68" s="59">
        <v>0</v>
      </c>
      <c r="F68" s="59">
        <v>0</v>
      </c>
      <c r="G68" s="59">
        <v>0</v>
      </c>
      <c r="H68" s="59">
        <v>40</v>
      </c>
      <c r="I68" s="59">
        <v>0</v>
      </c>
      <c r="J68" s="59">
        <v>0</v>
      </c>
      <c r="K68" s="60">
        <v>0</v>
      </c>
      <c r="L68" s="60">
        <v>0</v>
      </c>
      <c r="M68" s="60">
        <v>0</v>
      </c>
      <c r="N68" s="61" t="s">
        <v>234</v>
      </c>
      <c r="O68" s="57" t="s">
        <v>234</v>
      </c>
      <c r="P68" s="62">
        <f t="shared" ref="P68:P104" si="7">E68+F68+G68+H68+I68+J68+K68+L68+M68</f>
        <v>40</v>
      </c>
      <c r="Q68" s="58">
        <v>670</v>
      </c>
      <c r="R68" s="147">
        <f t="shared" si="1"/>
        <v>0</v>
      </c>
      <c r="S68" s="147">
        <f t="shared" si="2"/>
        <v>0</v>
      </c>
      <c r="T68" s="147">
        <f t="shared" si="3"/>
        <v>40</v>
      </c>
      <c r="U68" s="147">
        <f t="shared" si="4"/>
        <v>0</v>
      </c>
      <c r="V68" s="147">
        <f t="shared" si="5"/>
        <v>0</v>
      </c>
      <c r="W68" s="147">
        <f t="shared" si="6"/>
        <v>0</v>
      </c>
    </row>
    <row r="69" spans="1:23" s="62" customFormat="1" ht="47.25">
      <c r="A69" s="57" t="s">
        <v>311</v>
      </c>
      <c r="B69" s="58">
        <v>671</v>
      </c>
      <c r="C69" s="57">
        <v>0</v>
      </c>
      <c r="D69" s="57" t="s">
        <v>789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60">
        <v>0</v>
      </c>
      <c r="L69" s="60">
        <v>0</v>
      </c>
      <c r="M69" s="60">
        <v>0</v>
      </c>
      <c r="N69" s="61" t="s">
        <v>239</v>
      </c>
      <c r="O69" s="57" t="s">
        <v>234</v>
      </c>
      <c r="P69" s="62">
        <f t="shared" si="7"/>
        <v>0</v>
      </c>
      <c r="Q69" s="58">
        <v>671</v>
      </c>
      <c r="R69" s="147">
        <f t="shared" ref="R69:R104" si="8">E69</f>
        <v>0</v>
      </c>
      <c r="S69" s="147">
        <f t="shared" ref="S69:S104" si="9">F69+G69+I69+J69</f>
        <v>0</v>
      </c>
      <c r="T69" s="147">
        <f t="shared" ref="T69:T104" si="10">H69</f>
        <v>0</v>
      </c>
      <c r="U69" s="147">
        <f t="shared" ref="U69:U104" si="11">K69</f>
        <v>0</v>
      </c>
      <c r="V69" s="147">
        <f t="shared" ref="V69:V104" si="12">L69</f>
        <v>0</v>
      </c>
      <c r="W69" s="147">
        <f t="shared" ref="W69:W104" si="13">M69</f>
        <v>0</v>
      </c>
    </row>
    <row r="70" spans="1:23" s="62" customFormat="1" ht="47.25">
      <c r="A70" s="57" t="s">
        <v>312</v>
      </c>
      <c r="B70" s="58">
        <v>672</v>
      </c>
      <c r="C70" s="63">
        <v>0</v>
      </c>
      <c r="D70" s="57" t="s">
        <v>790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60">
        <v>0</v>
      </c>
      <c r="L70" s="60">
        <v>0</v>
      </c>
      <c r="M70" s="60">
        <v>0</v>
      </c>
      <c r="N70" s="61" t="s">
        <v>234</v>
      </c>
      <c r="O70" s="57" t="s">
        <v>234</v>
      </c>
      <c r="P70" s="62">
        <f t="shared" si="7"/>
        <v>0</v>
      </c>
      <c r="Q70" s="58">
        <v>672</v>
      </c>
      <c r="R70" s="147">
        <f t="shared" si="8"/>
        <v>0</v>
      </c>
      <c r="S70" s="147">
        <f t="shared" si="9"/>
        <v>0</v>
      </c>
      <c r="T70" s="147">
        <f t="shared" si="10"/>
        <v>0</v>
      </c>
      <c r="U70" s="147">
        <f t="shared" si="11"/>
        <v>0</v>
      </c>
      <c r="V70" s="147">
        <f t="shared" si="12"/>
        <v>0</v>
      </c>
      <c r="W70" s="147">
        <f t="shared" si="13"/>
        <v>0</v>
      </c>
    </row>
    <row r="71" spans="1:23" s="62" customFormat="1" ht="47.25">
      <c r="A71" s="57" t="s">
        <v>313</v>
      </c>
      <c r="B71" s="58">
        <v>673</v>
      </c>
      <c r="C71" s="63">
        <v>0</v>
      </c>
      <c r="D71" s="57" t="s">
        <v>791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60">
        <v>0</v>
      </c>
      <c r="L71" s="60">
        <v>0</v>
      </c>
      <c r="M71" s="60">
        <v>0</v>
      </c>
      <c r="N71" s="61" t="s">
        <v>234</v>
      </c>
      <c r="O71" s="57" t="s">
        <v>821</v>
      </c>
      <c r="P71" s="62">
        <f t="shared" si="7"/>
        <v>0</v>
      </c>
      <c r="Q71" s="58">
        <v>673</v>
      </c>
      <c r="R71" s="147">
        <f t="shared" si="8"/>
        <v>0</v>
      </c>
      <c r="S71" s="147">
        <f t="shared" si="9"/>
        <v>0</v>
      </c>
      <c r="T71" s="147">
        <f t="shared" si="10"/>
        <v>0</v>
      </c>
      <c r="U71" s="147">
        <f t="shared" si="11"/>
        <v>0</v>
      </c>
      <c r="V71" s="147">
        <f t="shared" si="12"/>
        <v>0</v>
      </c>
      <c r="W71" s="147">
        <f t="shared" si="13"/>
        <v>0</v>
      </c>
    </row>
    <row r="72" spans="1:23" s="62" customFormat="1" ht="283.5">
      <c r="A72" s="57" t="s">
        <v>314</v>
      </c>
      <c r="B72" s="58">
        <v>674</v>
      </c>
      <c r="C72" s="63">
        <v>10</v>
      </c>
      <c r="D72" s="57" t="s">
        <v>792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10</v>
      </c>
      <c r="K72" s="60">
        <v>0</v>
      </c>
      <c r="L72" s="60">
        <v>0</v>
      </c>
      <c r="M72" s="60">
        <v>0</v>
      </c>
      <c r="N72" s="61" t="s">
        <v>234</v>
      </c>
      <c r="O72" s="57" t="s">
        <v>234</v>
      </c>
      <c r="P72" s="62">
        <f t="shared" si="7"/>
        <v>10</v>
      </c>
      <c r="Q72" s="58">
        <v>674</v>
      </c>
      <c r="R72" s="147">
        <f t="shared" si="8"/>
        <v>0</v>
      </c>
      <c r="S72" s="147">
        <f t="shared" si="9"/>
        <v>10</v>
      </c>
      <c r="T72" s="147">
        <f t="shared" si="10"/>
        <v>0</v>
      </c>
      <c r="U72" s="147">
        <f t="shared" si="11"/>
        <v>0</v>
      </c>
      <c r="V72" s="147">
        <f t="shared" si="12"/>
        <v>0</v>
      </c>
      <c r="W72" s="147">
        <f t="shared" si="13"/>
        <v>0</v>
      </c>
    </row>
    <row r="73" spans="1:23" s="62" customFormat="1" ht="47.25">
      <c r="A73" s="57" t="s">
        <v>316</v>
      </c>
      <c r="B73" s="58">
        <v>675</v>
      </c>
      <c r="C73" s="57">
        <v>3.6</v>
      </c>
      <c r="D73" s="57" t="s">
        <v>793</v>
      </c>
      <c r="E73" s="59">
        <v>0</v>
      </c>
      <c r="F73" s="59">
        <v>4</v>
      </c>
      <c r="G73" s="59">
        <v>0</v>
      </c>
      <c r="H73" s="59">
        <v>0</v>
      </c>
      <c r="I73" s="59">
        <v>0</v>
      </c>
      <c r="J73" s="59">
        <v>0</v>
      </c>
      <c r="K73" s="60">
        <v>0</v>
      </c>
      <c r="L73" s="60">
        <v>0</v>
      </c>
      <c r="M73" s="60">
        <v>0</v>
      </c>
      <c r="N73" s="61" t="s">
        <v>239</v>
      </c>
      <c r="O73" s="57" t="s">
        <v>239</v>
      </c>
      <c r="P73" s="62">
        <f t="shared" si="7"/>
        <v>4</v>
      </c>
      <c r="Q73" s="58">
        <v>675</v>
      </c>
      <c r="R73" s="147">
        <f t="shared" si="8"/>
        <v>0</v>
      </c>
      <c r="S73" s="147">
        <f t="shared" si="9"/>
        <v>4</v>
      </c>
      <c r="T73" s="147">
        <f t="shared" si="10"/>
        <v>0</v>
      </c>
      <c r="U73" s="147">
        <f t="shared" si="11"/>
        <v>0</v>
      </c>
      <c r="V73" s="147">
        <f t="shared" si="12"/>
        <v>0</v>
      </c>
      <c r="W73" s="147">
        <f t="shared" si="13"/>
        <v>0</v>
      </c>
    </row>
    <row r="74" spans="1:23" s="62" customFormat="1" ht="47.25">
      <c r="A74" s="57" t="s">
        <v>318</v>
      </c>
      <c r="B74" s="58">
        <v>676</v>
      </c>
      <c r="C74" s="63">
        <v>0</v>
      </c>
      <c r="D74" s="57" t="s">
        <v>234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60">
        <v>0</v>
      </c>
      <c r="L74" s="60">
        <v>0</v>
      </c>
      <c r="M74" s="60">
        <v>0</v>
      </c>
      <c r="N74" s="61" t="s">
        <v>239</v>
      </c>
      <c r="O74" s="57" t="s">
        <v>239</v>
      </c>
      <c r="P74" s="62">
        <f t="shared" si="7"/>
        <v>0</v>
      </c>
      <c r="Q74" s="58">
        <v>676</v>
      </c>
      <c r="R74" s="147">
        <f t="shared" si="8"/>
        <v>0</v>
      </c>
      <c r="S74" s="147">
        <f t="shared" si="9"/>
        <v>0</v>
      </c>
      <c r="T74" s="147">
        <f t="shared" si="10"/>
        <v>0</v>
      </c>
      <c r="U74" s="147">
        <f t="shared" si="11"/>
        <v>0</v>
      </c>
      <c r="V74" s="147">
        <f t="shared" si="12"/>
        <v>0</v>
      </c>
      <c r="W74" s="147">
        <f t="shared" si="13"/>
        <v>0</v>
      </c>
    </row>
    <row r="75" spans="1:23" s="62" customFormat="1" ht="47.25">
      <c r="A75" s="57" t="s">
        <v>319</v>
      </c>
      <c r="B75" s="58">
        <v>678</v>
      </c>
      <c r="C75" s="63">
        <v>0</v>
      </c>
      <c r="D75" s="57" t="s">
        <v>234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60">
        <v>0</v>
      </c>
      <c r="L75" s="60">
        <v>0</v>
      </c>
      <c r="M75" s="60">
        <v>0</v>
      </c>
      <c r="N75" s="61" t="s">
        <v>234</v>
      </c>
      <c r="O75" s="57" t="s">
        <v>234</v>
      </c>
      <c r="P75" s="62">
        <f t="shared" si="7"/>
        <v>0</v>
      </c>
      <c r="Q75" s="58">
        <v>678</v>
      </c>
      <c r="R75" s="147">
        <f t="shared" si="8"/>
        <v>0</v>
      </c>
      <c r="S75" s="147">
        <f t="shared" si="9"/>
        <v>0</v>
      </c>
      <c r="T75" s="147">
        <f t="shared" si="10"/>
        <v>0</v>
      </c>
      <c r="U75" s="147">
        <f t="shared" si="11"/>
        <v>0</v>
      </c>
      <c r="V75" s="147">
        <f t="shared" si="12"/>
        <v>0</v>
      </c>
      <c r="W75" s="147">
        <f t="shared" si="13"/>
        <v>0</v>
      </c>
    </row>
    <row r="76" spans="1:23" s="62" customFormat="1" ht="94.5">
      <c r="A76" s="57" t="s">
        <v>320</v>
      </c>
      <c r="B76" s="58">
        <v>679</v>
      </c>
      <c r="C76" s="63">
        <v>30</v>
      </c>
      <c r="D76" s="57" t="s">
        <v>794</v>
      </c>
      <c r="E76" s="59">
        <v>0</v>
      </c>
      <c r="F76" s="59">
        <v>5</v>
      </c>
      <c r="G76" s="59">
        <v>0</v>
      </c>
      <c r="H76" s="59">
        <v>5</v>
      </c>
      <c r="I76" s="59">
        <v>0</v>
      </c>
      <c r="J76" s="59">
        <v>20</v>
      </c>
      <c r="K76" s="60">
        <v>0</v>
      </c>
      <c r="L76" s="60">
        <v>0</v>
      </c>
      <c r="M76" s="60">
        <v>0</v>
      </c>
      <c r="N76" s="61" t="s">
        <v>234</v>
      </c>
      <c r="O76" s="57" t="s">
        <v>234</v>
      </c>
      <c r="P76" s="62">
        <f t="shared" si="7"/>
        <v>30</v>
      </c>
      <c r="Q76" s="58">
        <v>679</v>
      </c>
      <c r="R76" s="147">
        <f t="shared" si="8"/>
        <v>0</v>
      </c>
      <c r="S76" s="147">
        <f t="shared" si="9"/>
        <v>25</v>
      </c>
      <c r="T76" s="147">
        <f t="shared" si="10"/>
        <v>5</v>
      </c>
      <c r="U76" s="147">
        <f t="shared" si="11"/>
        <v>0</v>
      </c>
      <c r="V76" s="147">
        <f t="shared" si="12"/>
        <v>0</v>
      </c>
      <c r="W76" s="147">
        <f t="shared" si="13"/>
        <v>0</v>
      </c>
    </row>
    <row r="77" spans="1:23" s="62" customFormat="1" ht="63">
      <c r="A77" s="57" t="s">
        <v>321</v>
      </c>
      <c r="B77" s="58">
        <v>680</v>
      </c>
      <c r="C77" s="63">
        <v>10</v>
      </c>
      <c r="D77" s="57" t="s">
        <v>795</v>
      </c>
      <c r="E77" s="59">
        <v>0</v>
      </c>
      <c r="F77" s="59">
        <v>0</v>
      </c>
      <c r="G77" s="59">
        <v>0</v>
      </c>
      <c r="H77" s="59">
        <v>10</v>
      </c>
      <c r="I77" s="59">
        <v>0</v>
      </c>
      <c r="J77" s="59">
        <v>0</v>
      </c>
      <c r="K77" s="60">
        <v>0</v>
      </c>
      <c r="L77" s="60">
        <v>0</v>
      </c>
      <c r="M77" s="60">
        <v>0</v>
      </c>
      <c r="N77" s="61" t="s">
        <v>822</v>
      </c>
      <c r="O77" s="57" t="s">
        <v>234</v>
      </c>
      <c r="P77" s="62">
        <f t="shared" si="7"/>
        <v>10</v>
      </c>
      <c r="Q77" s="58">
        <v>680</v>
      </c>
      <c r="R77" s="147">
        <f t="shared" si="8"/>
        <v>0</v>
      </c>
      <c r="S77" s="147">
        <f t="shared" si="9"/>
        <v>0</v>
      </c>
      <c r="T77" s="147">
        <f t="shared" si="10"/>
        <v>10</v>
      </c>
      <c r="U77" s="147">
        <f t="shared" si="11"/>
        <v>0</v>
      </c>
      <c r="V77" s="147">
        <f t="shared" si="12"/>
        <v>0</v>
      </c>
      <c r="W77" s="147">
        <f t="shared" si="13"/>
        <v>0</v>
      </c>
    </row>
    <row r="78" spans="1:23" s="62" customFormat="1" ht="47.25">
      <c r="A78" s="57" t="s">
        <v>322</v>
      </c>
      <c r="B78" s="58">
        <v>681</v>
      </c>
      <c r="C78" s="63">
        <v>20</v>
      </c>
      <c r="D78" s="57" t="s">
        <v>796</v>
      </c>
      <c r="E78" s="59">
        <v>0</v>
      </c>
      <c r="F78" s="59">
        <v>0</v>
      </c>
      <c r="G78" s="59">
        <v>0</v>
      </c>
      <c r="H78" s="59">
        <v>10</v>
      </c>
      <c r="I78" s="59">
        <v>5</v>
      </c>
      <c r="J78" s="59">
        <v>5</v>
      </c>
      <c r="K78" s="60">
        <v>0</v>
      </c>
      <c r="L78" s="60">
        <v>0</v>
      </c>
      <c r="M78" s="60">
        <v>0</v>
      </c>
      <c r="N78" s="61" t="s">
        <v>234</v>
      </c>
      <c r="O78" s="57" t="s">
        <v>234</v>
      </c>
      <c r="P78" s="62">
        <f t="shared" si="7"/>
        <v>20</v>
      </c>
      <c r="Q78" s="58">
        <v>681</v>
      </c>
      <c r="R78" s="147">
        <f t="shared" si="8"/>
        <v>0</v>
      </c>
      <c r="S78" s="147">
        <f t="shared" si="9"/>
        <v>10</v>
      </c>
      <c r="T78" s="147">
        <f t="shared" si="10"/>
        <v>10</v>
      </c>
      <c r="U78" s="147">
        <f t="shared" si="11"/>
        <v>0</v>
      </c>
      <c r="V78" s="147">
        <f t="shared" si="12"/>
        <v>0</v>
      </c>
      <c r="W78" s="147">
        <f t="shared" si="13"/>
        <v>0</v>
      </c>
    </row>
    <row r="79" spans="1:23" s="62" customFormat="1" ht="47.25">
      <c r="A79" s="57" t="s">
        <v>323</v>
      </c>
      <c r="B79" s="58">
        <v>682</v>
      </c>
      <c r="C79" s="63">
        <v>50</v>
      </c>
      <c r="D79" s="57" t="s">
        <v>797</v>
      </c>
      <c r="E79" s="59">
        <v>0</v>
      </c>
      <c r="F79" s="59">
        <v>0</v>
      </c>
      <c r="G79" s="59">
        <v>0</v>
      </c>
      <c r="H79" s="59">
        <v>50</v>
      </c>
      <c r="I79" s="59">
        <v>0</v>
      </c>
      <c r="J79" s="59">
        <v>0</v>
      </c>
      <c r="K79" s="60">
        <v>0</v>
      </c>
      <c r="L79" s="60">
        <v>0</v>
      </c>
      <c r="M79" s="60">
        <v>0</v>
      </c>
      <c r="N79" s="61" t="s">
        <v>234</v>
      </c>
      <c r="O79" s="57" t="s">
        <v>234</v>
      </c>
      <c r="P79" s="62">
        <f t="shared" si="7"/>
        <v>50</v>
      </c>
      <c r="Q79" s="58">
        <v>682</v>
      </c>
      <c r="R79" s="147">
        <f t="shared" si="8"/>
        <v>0</v>
      </c>
      <c r="S79" s="147">
        <f t="shared" si="9"/>
        <v>0</v>
      </c>
      <c r="T79" s="147">
        <f t="shared" si="10"/>
        <v>50</v>
      </c>
      <c r="U79" s="147">
        <f t="shared" si="11"/>
        <v>0</v>
      </c>
      <c r="V79" s="147">
        <f t="shared" si="12"/>
        <v>0</v>
      </c>
      <c r="W79" s="147">
        <f t="shared" si="13"/>
        <v>0</v>
      </c>
    </row>
    <row r="80" spans="1:23" s="62" customFormat="1" ht="47.25">
      <c r="A80" s="57" t="s">
        <v>324</v>
      </c>
      <c r="B80" s="58">
        <v>683</v>
      </c>
      <c r="C80" s="63">
        <v>10</v>
      </c>
      <c r="D80" s="57" t="s">
        <v>798</v>
      </c>
      <c r="E80" s="59">
        <v>0</v>
      </c>
      <c r="F80" s="59">
        <v>0</v>
      </c>
      <c r="G80" s="59">
        <v>0</v>
      </c>
      <c r="H80" s="59">
        <v>10</v>
      </c>
      <c r="I80" s="59">
        <v>0</v>
      </c>
      <c r="J80" s="59">
        <v>0</v>
      </c>
      <c r="K80" s="60">
        <v>0</v>
      </c>
      <c r="L80" s="60">
        <v>0</v>
      </c>
      <c r="M80" s="60">
        <v>0</v>
      </c>
      <c r="N80" s="61" t="s">
        <v>823</v>
      </c>
      <c r="O80" s="57" t="s">
        <v>234</v>
      </c>
      <c r="P80" s="62">
        <f t="shared" si="7"/>
        <v>10</v>
      </c>
      <c r="Q80" s="58">
        <v>683</v>
      </c>
      <c r="R80" s="147">
        <f t="shared" si="8"/>
        <v>0</v>
      </c>
      <c r="S80" s="147">
        <f t="shared" si="9"/>
        <v>0</v>
      </c>
      <c r="T80" s="147">
        <f t="shared" si="10"/>
        <v>10</v>
      </c>
      <c r="U80" s="147">
        <f t="shared" si="11"/>
        <v>0</v>
      </c>
      <c r="V80" s="147">
        <f t="shared" si="12"/>
        <v>0</v>
      </c>
      <c r="W80" s="147">
        <f t="shared" si="13"/>
        <v>0</v>
      </c>
    </row>
    <row r="81" spans="1:23" s="62" customFormat="1" ht="47.25">
      <c r="A81" s="57" t="s">
        <v>326</v>
      </c>
      <c r="B81" s="58">
        <v>684</v>
      </c>
      <c r="C81" s="63">
        <v>6</v>
      </c>
      <c r="D81" s="57" t="s">
        <v>799</v>
      </c>
      <c r="E81" s="59">
        <v>0</v>
      </c>
      <c r="F81" s="59">
        <v>0</v>
      </c>
      <c r="G81" s="59">
        <v>0</v>
      </c>
      <c r="H81" s="59">
        <v>0</v>
      </c>
      <c r="I81" s="59">
        <v>3</v>
      </c>
      <c r="J81" s="59">
        <v>3</v>
      </c>
      <c r="K81" s="60">
        <v>0</v>
      </c>
      <c r="L81" s="60">
        <v>0</v>
      </c>
      <c r="M81" s="60">
        <v>0</v>
      </c>
      <c r="N81" s="61" t="s">
        <v>824</v>
      </c>
      <c r="O81" s="57" t="s">
        <v>234</v>
      </c>
      <c r="P81" s="62">
        <f t="shared" si="7"/>
        <v>6</v>
      </c>
      <c r="Q81" s="58">
        <v>684</v>
      </c>
      <c r="R81" s="147">
        <f t="shared" si="8"/>
        <v>0</v>
      </c>
      <c r="S81" s="147">
        <f t="shared" si="9"/>
        <v>6</v>
      </c>
      <c r="T81" s="147">
        <f t="shared" si="10"/>
        <v>0</v>
      </c>
      <c r="U81" s="147">
        <f t="shared" si="11"/>
        <v>0</v>
      </c>
      <c r="V81" s="147">
        <f t="shared" si="12"/>
        <v>0</v>
      </c>
      <c r="W81" s="147">
        <f t="shared" si="13"/>
        <v>0</v>
      </c>
    </row>
    <row r="82" spans="1:23" s="62" customFormat="1" ht="47.25">
      <c r="A82" s="57" t="s">
        <v>327</v>
      </c>
      <c r="B82" s="58">
        <v>685</v>
      </c>
      <c r="C82" s="57">
        <v>15</v>
      </c>
      <c r="D82" s="57" t="s">
        <v>800</v>
      </c>
      <c r="E82" s="59">
        <v>0</v>
      </c>
      <c r="F82" s="59">
        <v>0</v>
      </c>
      <c r="G82" s="59">
        <v>7</v>
      </c>
      <c r="H82" s="59">
        <v>3</v>
      </c>
      <c r="I82" s="59">
        <v>0</v>
      </c>
      <c r="J82" s="59">
        <v>5</v>
      </c>
      <c r="K82" s="60">
        <v>0</v>
      </c>
      <c r="L82" s="60">
        <v>0</v>
      </c>
      <c r="M82" s="60">
        <v>0</v>
      </c>
      <c r="N82" s="61" t="s">
        <v>234</v>
      </c>
      <c r="O82" s="57" t="s">
        <v>234</v>
      </c>
      <c r="P82" s="62">
        <f t="shared" si="7"/>
        <v>15</v>
      </c>
      <c r="Q82" s="58">
        <v>685</v>
      </c>
      <c r="R82" s="147">
        <f t="shared" si="8"/>
        <v>0</v>
      </c>
      <c r="S82" s="147">
        <f t="shared" si="9"/>
        <v>12</v>
      </c>
      <c r="T82" s="147">
        <f t="shared" si="10"/>
        <v>3</v>
      </c>
      <c r="U82" s="147">
        <f t="shared" si="11"/>
        <v>0</v>
      </c>
      <c r="V82" s="147">
        <f t="shared" si="12"/>
        <v>0</v>
      </c>
      <c r="W82" s="147">
        <f t="shared" si="13"/>
        <v>0</v>
      </c>
    </row>
    <row r="83" spans="1:23" s="62" customFormat="1" ht="47.25">
      <c r="A83" s="64" t="s">
        <v>328</v>
      </c>
      <c r="B83" s="58">
        <v>686</v>
      </c>
      <c r="C83" s="65">
        <v>30</v>
      </c>
      <c r="D83" s="57" t="s">
        <v>801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15</v>
      </c>
      <c r="K83" s="60">
        <v>15</v>
      </c>
      <c r="L83" s="60">
        <v>0</v>
      </c>
      <c r="M83" s="60">
        <v>0</v>
      </c>
      <c r="N83" s="61" t="s">
        <v>825</v>
      </c>
      <c r="O83" s="57" t="s">
        <v>826</v>
      </c>
      <c r="P83" s="62">
        <f t="shared" si="7"/>
        <v>30</v>
      </c>
      <c r="Q83" s="58">
        <v>686</v>
      </c>
      <c r="R83" s="147">
        <f t="shared" si="8"/>
        <v>0</v>
      </c>
      <c r="S83" s="147">
        <f t="shared" si="9"/>
        <v>15</v>
      </c>
      <c r="T83" s="147">
        <f t="shared" si="10"/>
        <v>0</v>
      </c>
      <c r="U83" s="147">
        <f t="shared" si="11"/>
        <v>15</v>
      </c>
      <c r="V83" s="147">
        <f t="shared" si="12"/>
        <v>0</v>
      </c>
      <c r="W83" s="147">
        <f t="shared" si="13"/>
        <v>0</v>
      </c>
    </row>
    <row r="84" spans="1:23" s="62" customFormat="1" ht="47.25">
      <c r="A84" s="57" t="s">
        <v>329</v>
      </c>
      <c r="B84" s="58">
        <v>687</v>
      </c>
      <c r="C84" s="63">
        <v>36</v>
      </c>
      <c r="D84" s="57" t="s">
        <v>325</v>
      </c>
      <c r="E84" s="59">
        <v>0</v>
      </c>
      <c r="F84" s="59">
        <v>0</v>
      </c>
      <c r="G84" s="59">
        <v>0</v>
      </c>
      <c r="H84" s="59">
        <v>0</v>
      </c>
      <c r="I84" s="59">
        <v>36</v>
      </c>
      <c r="J84" s="59">
        <v>0</v>
      </c>
      <c r="K84" s="60">
        <v>0</v>
      </c>
      <c r="L84" s="60">
        <v>0</v>
      </c>
      <c r="M84" s="60">
        <v>0</v>
      </c>
      <c r="N84" s="61" t="s">
        <v>234</v>
      </c>
      <c r="O84" s="57" t="s">
        <v>234</v>
      </c>
      <c r="P84" s="62">
        <f t="shared" si="7"/>
        <v>36</v>
      </c>
      <c r="Q84" s="58">
        <v>687</v>
      </c>
      <c r="R84" s="147">
        <f t="shared" si="8"/>
        <v>0</v>
      </c>
      <c r="S84" s="147">
        <f t="shared" si="9"/>
        <v>36</v>
      </c>
      <c r="T84" s="147">
        <f t="shared" si="10"/>
        <v>0</v>
      </c>
      <c r="U84" s="147">
        <f t="shared" si="11"/>
        <v>0</v>
      </c>
      <c r="V84" s="147">
        <f t="shared" si="12"/>
        <v>0</v>
      </c>
      <c r="W84" s="147">
        <f t="shared" si="13"/>
        <v>0</v>
      </c>
    </row>
    <row r="85" spans="1:23" s="62" customFormat="1" ht="47.25">
      <c r="A85" s="57" t="s">
        <v>331</v>
      </c>
      <c r="B85" s="58">
        <v>688</v>
      </c>
      <c r="C85" s="63">
        <v>10</v>
      </c>
      <c r="D85" s="57" t="s">
        <v>802</v>
      </c>
      <c r="E85" s="59">
        <v>0</v>
      </c>
      <c r="F85" s="59">
        <v>0</v>
      </c>
      <c r="G85" s="59">
        <v>3</v>
      </c>
      <c r="H85" s="59">
        <v>0</v>
      </c>
      <c r="I85" s="59">
        <v>0</v>
      </c>
      <c r="J85" s="59">
        <v>7</v>
      </c>
      <c r="K85" s="60">
        <v>0</v>
      </c>
      <c r="L85" s="60">
        <v>0</v>
      </c>
      <c r="M85" s="60">
        <v>0</v>
      </c>
      <c r="N85" s="61" t="s">
        <v>234</v>
      </c>
      <c r="O85" s="57" t="s">
        <v>234</v>
      </c>
      <c r="P85" s="62">
        <f t="shared" si="7"/>
        <v>10</v>
      </c>
      <c r="Q85" s="58">
        <v>688</v>
      </c>
      <c r="R85" s="147">
        <f t="shared" si="8"/>
        <v>0</v>
      </c>
      <c r="S85" s="147">
        <f t="shared" si="9"/>
        <v>10</v>
      </c>
      <c r="T85" s="147">
        <f t="shared" si="10"/>
        <v>0</v>
      </c>
      <c r="U85" s="147">
        <f t="shared" si="11"/>
        <v>0</v>
      </c>
      <c r="V85" s="147">
        <f t="shared" si="12"/>
        <v>0</v>
      </c>
      <c r="W85" s="147">
        <f t="shared" si="13"/>
        <v>0</v>
      </c>
    </row>
    <row r="86" spans="1:23" s="62" customFormat="1" ht="47.25">
      <c r="A86" s="57" t="s">
        <v>332</v>
      </c>
      <c r="B86" s="58">
        <v>689</v>
      </c>
      <c r="C86" s="63">
        <v>8</v>
      </c>
      <c r="D86" s="57" t="s">
        <v>803</v>
      </c>
      <c r="E86" s="59">
        <v>0</v>
      </c>
      <c r="F86" s="59">
        <v>0</v>
      </c>
      <c r="G86" s="59">
        <v>2</v>
      </c>
      <c r="H86" s="59">
        <v>1</v>
      </c>
      <c r="I86" s="59">
        <v>3</v>
      </c>
      <c r="J86" s="59">
        <v>2</v>
      </c>
      <c r="K86" s="60">
        <v>0</v>
      </c>
      <c r="L86" s="60">
        <v>0</v>
      </c>
      <c r="M86" s="60">
        <v>0</v>
      </c>
      <c r="N86" s="61" t="s">
        <v>239</v>
      </c>
      <c r="O86" s="57" t="s">
        <v>239</v>
      </c>
      <c r="P86" s="62">
        <f t="shared" si="7"/>
        <v>8</v>
      </c>
      <c r="Q86" s="58">
        <v>689</v>
      </c>
      <c r="R86" s="147">
        <f t="shared" si="8"/>
        <v>0</v>
      </c>
      <c r="S86" s="147">
        <f t="shared" si="9"/>
        <v>7</v>
      </c>
      <c r="T86" s="147">
        <f t="shared" si="10"/>
        <v>1</v>
      </c>
      <c r="U86" s="147">
        <f t="shared" si="11"/>
        <v>0</v>
      </c>
      <c r="V86" s="147">
        <f t="shared" si="12"/>
        <v>0</v>
      </c>
      <c r="W86" s="147">
        <f t="shared" si="13"/>
        <v>0</v>
      </c>
    </row>
    <row r="87" spans="1:23" s="62" customFormat="1" ht="47.25">
      <c r="A87" s="57" t="s">
        <v>333</v>
      </c>
      <c r="B87" s="58">
        <v>690</v>
      </c>
      <c r="C87" s="63">
        <v>20</v>
      </c>
      <c r="D87" s="57" t="s">
        <v>310</v>
      </c>
      <c r="E87" s="59">
        <v>0</v>
      </c>
      <c r="F87" s="59">
        <v>5</v>
      </c>
      <c r="G87" s="59">
        <v>0</v>
      </c>
      <c r="H87" s="59">
        <v>5</v>
      </c>
      <c r="I87" s="59">
        <v>0</v>
      </c>
      <c r="J87" s="59">
        <v>10</v>
      </c>
      <c r="K87" s="60">
        <v>0</v>
      </c>
      <c r="L87" s="60">
        <v>0</v>
      </c>
      <c r="M87" s="60">
        <v>0</v>
      </c>
      <c r="N87" s="61" t="s">
        <v>239</v>
      </c>
      <c r="O87" s="57" t="s">
        <v>239</v>
      </c>
      <c r="P87" s="62">
        <f t="shared" si="7"/>
        <v>20</v>
      </c>
      <c r="Q87" s="58">
        <v>690</v>
      </c>
      <c r="R87" s="147">
        <f t="shared" si="8"/>
        <v>0</v>
      </c>
      <c r="S87" s="147">
        <f t="shared" si="9"/>
        <v>15</v>
      </c>
      <c r="T87" s="147">
        <f t="shared" si="10"/>
        <v>5</v>
      </c>
      <c r="U87" s="147">
        <f t="shared" si="11"/>
        <v>0</v>
      </c>
      <c r="V87" s="147">
        <f t="shared" si="12"/>
        <v>0</v>
      </c>
      <c r="W87" s="147">
        <f t="shared" si="13"/>
        <v>0</v>
      </c>
    </row>
    <row r="88" spans="1:23" s="62" customFormat="1" ht="47.25">
      <c r="A88" s="57" t="s">
        <v>334</v>
      </c>
      <c r="B88" s="58">
        <v>691</v>
      </c>
      <c r="C88" s="63">
        <v>0</v>
      </c>
      <c r="D88" s="57" t="s">
        <v>242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60">
        <v>0</v>
      </c>
      <c r="L88" s="60">
        <v>0</v>
      </c>
      <c r="M88" s="60">
        <v>0</v>
      </c>
      <c r="N88" s="61" t="s">
        <v>234</v>
      </c>
      <c r="O88" s="57" t="s">
        <v>234</v>
      </c>
      <c r="P88" s="62">
        <f t="shared" si="7"/>
        <v>0</v>
      </c>
      <c r="Q88" s="58">
        <v>691</v>
      </c>
      <c r="R88" s="147">
        <f t="shared" si="8"/>
        <v>0</v>
      </c>
      <c r="S88" s="147">
        <f t="shared" si="9"/>
        <v>0</v>
      </c>
      <c r="T88" s="147">
        <f t="shared" si="10"/>
        <v>0</v>
      </c>
      <c r="U88" s="147">
        <f t="shared" si="11"/>
        <v>0</v>
      </c>
      <c r="V88" s="147">
        <f t="shared" si="12"/>
        <v>0</v>
      </c>
      <c r="W88" s="147">
        <f t="shared" si="13"/>
        <v>0</v>
      </c>
    </row>
    <row r="89" spans="1:23" s="62" customFormat="1" ht="47.25">
      <c r="A89" s="57" t="s">
        <v>335</v>
      </c>
      <c r="B89" s="58">
        <v>692</v>
      </c>
      <c r="C89" s="57">
        <v>5</v>
      </c>
      <c r="D89" s="57" t="s">
        <v>804</v>
      </c>
      <c r="E89" s="59">
        <v>0</v>
      </c>
      <c r="F89" s="59">
        <v>0</v>
      </c>
      <c r="G89" s="59">
        <v>0</v>
      </c>
      <c r="H89" s="59">
        <v>5</v>
      </c>
      <c r="I89" s="59">
        <v>0</v>
      </c>
      <c r="J89" s="59">
        <v>0</v>
      </c>
      <c r="K89" s="60">
        <v>0</v>
      </c>
      <c r="L89" s="60">
        <v>0</v>
      </c>
      <c r="M89" s="60">
        <v>0</v>
      </c>
      <c r="N89" s="61" t="s">
        <v>234</v>
      </c>
      <c r="O89" s="57" t="s">
        <v>234</v>
      </c>
      <c r="P89" s="62">
        <f t="shared" si="7"/>
        <v>5</v>
      </c>
      <c r="Q89" s="58">
        <v>692</v>
      </c>
      <c r="R89" s="147">
        <f t="shared" si="8"/>
        <v>0</v>
      </c>
      <c r="S89" s="147">
        <f t="shared" si="9"/>
        <v>0</v>
      </c>
      <c r="T89" s="147">
        <f t="shared" si="10"/>
        <v>5</v>
      </c>
      <c r="U89" s="147">
        <f t="shared" si="11"/>
        <v>0</v>
      </c>
      <c r="V89" s="147">
        <f t="shared" si="12"/>
        <v>0</v>
      </c>
      <c r="W89" s="147">
        <f t="shared" si="13"/>
        <v>0</v>
      </c>
    </row>
    <row r="90" spans="1:23" s="62" customFormat="1" ht="47.25">
      <c r="A90" s="57" t="s">
        <v>336</v>
      </c>
      <c r="B90" s="58">
        <v>693</v>
      </c>
      <c r="C90" s="63">
        <v>0</v>
      </c>
      <c r="D90" s="57" t="s">
        <v>242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60">
        <v>0</v>
      </c>
      <c r="L90" s="60">
        <v>0</v>
      </c>
      <c r="M90" s="60">
        <v>0</v>
      </c>
      <c r="N90" s="61" t="s">
        <v>234</v>
      </c>
      <c r="O90" s="57" t="s">
        <v>234</v>
      </c>
      <c r="P90" s="62">
        <f t="shared" si="7"/>
        <v>0</v>
      </c>
      <c r="Q90" s="58">
        <v>693</v>
      </c>
      <c r="R90" s="147">
        <f t="shared" si="8"/>
        <v>0</v>
      </c>
      <c r="S90" s="147">
        <f t="shared" si="9"/>
        <v>0</v>
      </c>
      <c r="T90" s="147">
        <f t="shared" si="10"/>
        <v>0</v>
      </c>
      <c r="U90" s="147">
        <f t="shared" si="11"/>
        <v>0</v>
      </c>
      <c r="V90" s="147">
        <f t="shared" si="12"/>
        <v>0</v>
      </c>
      <c r="W90" s="147">
        <f t="shared" si="13"/>
        <v>0</v>
      </c>
    </row>
    <row r="91" spans="1:23" s="62" customFormat="1" ht="47.25">
      <c r="A91" s="57" t="s">
        <v>337</v>
      </c>
      <c r="B91" s="58">
        <v>694</v>
      </c>
      <c r="C91" s="63">
        <v>10</v>
      </c>
      <c r="D91" s="57" t="s">
        <v>315</v>
      </c>
      <c r="E91" s="59">
        <v>0</v>
      </c>
      <c r="F91" s="59">
        <v>10</v>
      </c>
      <c r="G91" s="59">
        <v>0</v>
      </c>
      <c r="H91" s="59">
        <v>0</v>
      </c>
      <c r="I91" s="59">
        <v>0</v>
      </c>
      <c r="J91" s="59">
        <v>0</v>
      </c>
      <c r="K91" s="60">
        <v>0</v>
      </c>
      <c r="L91" s="60">
        <v>0</v>
      </c>
      <c r="M91" s="60">
        <v>0</v>
      </c>
      <c r="N91" s="61" t="s">
        <v>234</v>
      </c>
      <c r="O91" s="57" t="s">
        <v>234</v>
      </c>
      <c r="P91" s="62">
        <f t="shared" si="7"/>
        <v>10</v>
      </c>
      <c r="Q91" s="58">
        <v>694</v>
      </c>
      <c r="R91" s="147">
        <f t="shared" si="8"/>
        <v>0</v>
      </c>
      <c r="S91" s="147">
        <f t="shared" si="9"/>
        <v>10</v>
      </c>
      <c r="T91" s="147">
        <f t="shared" si="10"/>
        <v>0</v>
      </c>
      <c r="U91" s="147">
        <f t="shared" si="11"/>
        <v>0</v>
      </c>
      <c r="V91" s="147">
        <f t="shared" si="12"/>
        <v>0</v>
      </c>
      <c r="W91" s="147">
        <f t="shared" si="13"/>
        <v>0</v>
      </c>
    </row>
    <row r="92" spans="1:23" s="62" customFormat="1" ht="47.25">
      <c r="A92" s="57" t="s">
        <v>338</v>
      </c>
      <c r="B92" s="58">
        <v>695</v>
      </c>
      <c r="C92" s="63">
        <v>5</v>
      </c>
      <c r="D92" s="57" t="s">
        <v>805</v>
      </c>
      <c r="E92" s="59">
        <v>0</v>
      </c>
      <c r="F92" s="59">
        <v>0</v>
      </c>
      <c r="G92" s="59">
        <v>0</v>
      </c>
      <c r="H92" s="59">
        <v>5</v>
      </c>
      <c r="I92" s="59">
        <v>0</v>
      </c>
      <c r="J92" s="59">
        <v>0</v>
      </c>
      <c r="K92" s="60">
        <v>0</v>
      </c>
      <c r="L92" s="60">
        <v>0</v>
      </c>
      <c r="M92" s="60">
        <v>0</v>
      </c>
      <c r="N92" s="61" t="s">
        <v>239</v>
      </c>
      <c r="O92" s="57" t="s">
        <v>234</v>
      </c>
      <c r="P92" s="62">
        <f t="shared" si="7"/>
        <v>5</v>
      </c>
      <c r="Q92" s="58">
        <v>695</v>
      </c>
      <c r="R92" s="147">
        <f t="shared" si="8"/>
        <v>0</v>
      </c>
      <c r="S92" s="147">
        <f t="shared" si="9"/>
        <v>0</v>
      </c>
      <c r="T92" s="147">
        <f t="shared" si="10"/>
        <v>5</v>
      </c>
      <c r="U92" s="147">
        <f t="shared" si="11"/>
        <v>0</v>
      </c>
      <c r="V92" s="147">
        <f t="shared" si="12"/>
        <v>0</v>
      </c>
      <c r="W92" s="147">
        <f t="shared" si="13"/>
        <v>0</v>
      </c>
    </row>
    <row r="93" spans="1:23" s="62" customFormat="1" ht="63">
      <c r="A93" s="57" t="s">
        <v>339</v>
      </c>
      <c r="B93" s="58">
        <v>696</v>
      </c>
      <c r="C93" s="63">
        <v>15</v>
      </c>
      <c r="D93" s="57" t="s">
        <v>806</v>
      </c>
      <c r="E93" s="59">
        <v>0</v>
      </c>
      <c r="F93" s="59">
        <v>0</v>
      </c>
      <c r="G93" s="59">
        <v>0</v>
      </c>
      <c r="H93" s="59">
        <v>0</v>
      </c>
      <c r="I93" s="59">
        <v>15</v>
      </c>
      <c r="J93" s="59">
        <v>0</v>
      </c>
      <c r="K93" s="60">
        <v>0</v>
      </c>
      <c r="L93" s="60">
        <v>0</v>
      </c>
      <c r="M93" s="60">
        <v>0</v>
      </c>
      <c r="N93" s="61" t="s">
        <v>234</v>
      </c>
      <c r="O93" s="57" t="s">
        <v>234</v>
      </c>
      <c r="P93" s="62">
        <f t="shared" si="7"/>
        <v>15</v>
      </c>
      <c r="Q93" s="58">
        <v>696</v>
      </c>
      <c r="R93" s="147">
        <f t="shared" si="8"/>
        <v>0</v>
      </c>
      <c r="S93" s="147">
        <f t="shared" si="9"/>
        <v>15</v>
      </c>
      <c r="T93" s="147">
        <f t="shared" si="10"/>
        <v>0</v>
      </c>
      <c r="U93" s="147">
        <f t="shared" si="11"/>
        <v>0</v>
      </c>
      <c r="V93" s="147">
        <f t="shared" si="12"/>
        <v>0</v>
      </c>
      <c r="W93" s="147">
        <f t="shared" si="13"/>
        <v>0</v>
      </c>
    </row>
    <row r="94" spans="1:23" s="62" customFormat="1" ht="47.25">
      <c r="A94" s="57" t="s">
        <v>340</v>
      </c>
      <c r="B94" s="58">
        <v>697</v>
      </c>
      <c r="C94" s="63">
        <v>0</v>
      </c>
      <c r="D94" s="57" t="s">
        <v>252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60">
        <v>0</v>
      </c>
      <c r="L94" s="60">
        <v>0</v>
      </c>
      <c r="M94" s="60">
        <v>0</v>
      </c>
      <c r="N94" s="61" t="s">
        <v>234</v>
      </c>
      <c r="O94" s="57" t="s">
        <v>234</v>
      </c>
      <c r="P94" s="62">
        <f t="shared" si="7"/>
        <v>0</v>
      </c>
      <c r="Q94" s="58">
        <v>697</v>
      </c>
      <c r="R94" s="147">
        <f t="shared" si="8"/>
        <v>0</v>
      </c>
      <c r="S94" s="147">
        <f t="shared" si="9"/>
        <v>0</v>
      </c>
      <c r="T94" s="147">
        <f t="shared" si="10"/>
        <v>0</v>
      </c>
      <c r="U94" s="147">
        <f t="shared" si="11"/>
        <v>0</v>
      </c>
      <c r="V94" s="147">
        <f t="shared" si="12"/>
        <v>0</v>
      </c>
      <c r="W94" s="147">
        <f t="shared" si="13"/>
        <v>0</v>
      </c>
    </row>
    <row r="95" spans="1:23" s="62" customFormat="1" ht="94.5">
      <c r="A95" s="57" t="s">
        <v>341</v>
      </c>
      <c r="B95" s="58">
        <v>698</v>
      </c>
      <c r="C95" s="63">
        <v>4</v>
      </c>
      <c r="D95" s="57" t="s">
        <v>807</v>
      </c>
      <c r="E95" s="59">
        <v>0</v>
      </c>
      <c r="F95" s="59">
        <v>0</v>
      </c>
      <c r="G95" s="59">
        <v>0</v>
      </c>
      <c r="H95" s="59">
        <v>0</v>
      </c>
      <c r="I95" s="59">
        <v>4</v>
      </c>
      <c r="J95" s="59">
        <v>0</v>
      </c>
      <c r="K95" s="60">
        <v>0</v>
      </c>
      <c r="L95" s="60">
        <v>0</v>
      </c>
      <c r="M95" s="60">
        <v>0</v>
      </c>
      <c r="N95" s="61" t="s">
        <v>234</v>
      </c>
      <c r="O95" s="57" t="s">
        <v>234</v>
      </c>
      <c r="P95" s="62">
        <f t="shared" si="7"/>
        <v>4</v>
      </c>
      <c r="Q95" s="58">
        <v>698</v>
      </c>
      <c r="R95" s="147">
        <f t="shared" si="8"/>
        <v>0</v>
      </c>
      <c r="S95" s="147">
        <f t="shared" si="9"/>
        <v>4</v>
      </c>
      <c r="T95" s="147">
        <f t="shared" si="10"/>
        <v>0</v>
      </c>
      <c r="U95" s="147">
        <f t="shared" si="11"/>
        <v>0</v>
      </c>
      <c r="V95" s="147">
        <f t="shared" si="12"/>
        <v>0</v>
      </c>
      <c r="W95" s="147">
        <f t="shared" si="13"/>
        <v>0</v>
      </c>
    </row>
    <row r="96" spans="1:23" s="62" customFormat="1" ht="47.25">
      <c r="A96" s="57" t="s">
        <v>342</v>
      </c>
      <c r="B96" s="58">
        <v>699</v>
      </c>
      <c r="C96" s="63">
        <v>0</v>
      </c>
      <c r="D96" s="57" t="s">
        <v>234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60">
        <v>0</v>
      </c>
      <c r="L96" s="60">
        <v>0</v>
      </c>
      <c r="M96" s="60">
        <v>0</v>
      </c>
      <c r="N96" s="61" t="s">
        <v>234</v>
      </c>
      <c r="O96" s="57" t="s">
        <v>234</v>
      </c>
      <c r="P96" s="62">
        <f t="shared" si="7"/>
        <v>0</v>
      </c>
      <c r="Q96" s="58">
        <v>699</v>
      </c>
      <c r="R96" s="147">
        <f t="shared" si="8"/>
        <v>0</v>
      </c>
      <c r="S96" s="147">
        <f t="shared" si="9"/>
        <v>0</v>
      </c>
      <c r="T96" s="147">
        <f t="shared" si="10"/>
        <v>0</v>
      </c>
      <c r="U96" s="147">
        <f t="shared" si="11"/>
        <v>0</v>
      </c>
      <c r="V96" s="147">
        <f t="shared" si="12"/>
        <v>0</v>
      </c>
      <c r="W96" s="147">
        <f t="shared" si="13"/>
        <v>0</v>
      </c>
    </row>
    <row r="97" spans="1:23" s="62" customFormat="1" ht="47.25">
      <c r="A97" s="57" t="s">
        <v>343</v>
      </c>
      <c r="B97" s="58">
        <v>700</v>
      </c>
      <c r="C97" s="63">
        <v>0</v>
      </c>
      <c r="D97" s="57" t="s">
        <v>234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60">
        <v>0</v>
      </c>
      <c r="L97" s="60">
        <v>0</v>
      </c>
      <c r="M97" s="60">
        <v>0</v>
      </c>
      <c r="N97" s="61" t="s">
        <v>239</v>
      </c>
      <c r="O97" s="57" t="s">
        <v>234</v>
      </c>
      <c r="P97" s="62">
        <f t="shared" si="7"/>
        <v>0</v>
      </c>
      <c r="Q97" s="58">
        <v>700</v>
      </c>
      <c r="R97" s="147">
        <f t="shared" si="8"/>
        <v>0</v>
      </c>
      <c r="S97" s="147">
        <f t="shared" si="9"/>
        <v>0</v>
      </c>
      <c r="T97" s="147">
        <f t="shared" si="10"/>
        <v>0</v>
      </c>
      <c r="U97" s="147">
        <f t="shared" si="11"/>
        <v>0</v>
      </c>
      <c r="V97" s="147">
        <f t="shared" si="12"/>
        <v>0</v>
      </c>
      <c r="W97" s="147">
        <f t="shared" si="13"/>
        <v>0</v>
      </c>
    </row>
    <row r="98" spans="1:23" s="62" customFormat="1" ht="47.25">
      <c r="A98" s="57" t="s">
        <v>344</v>
      </c>
      <c r="B98" s="58">
        <v>701</v>
      </c>
      <c r="C98" s="63">
        <v>10</v>
      </c>
      <c r="D98" s="57" t="s">
        <v>242</v>
      </c>
      <c r="E98" s="59">
        <v>0</v>
      </c>
      <c r="F98" s="59">
        <v>0</v>
      </c>
      <c r="G98" s="59">
        <v>3</v>
      </c>
      <c r="H98" s="59">
        <v>0</v>
      </c>
      <c r="I98" s="59">
        <v>3</v>
      </c>
      <c r="J98" s="59">
        <v>4</v>
      </c>
      <c r="K98" s="60">
        <v>0</v>
      </c>
      <c r="L98" s="60">
        <v>0</v>
      </c>
      <c r="M98" s="60">
        <v>0</v>
      </c>
      <c r="N98" s="61" t="s">
        <v>234</v>
      </c>
      <c r="O98" s="57" t="s">
        <v>234</v>
      </c>
      <c r="P98" s="62">
        <f t="shared" si="7"/>
        <v>10</v>
      </c>
      <c r="Q98" s="58">
        <v>701</v>
      </c>
      <c r="R98" s="147">
        <f t="shared" si="8"/>
        <v>0</v>
      </c>
      <c r="S98" s="147">
        <f t="shared" si="9"/>
        <v>10</v>
      </c>
      <c r="T98" s="147">
        <f t="shared" si="10"/>
        <v>0</v>
      </c>
      <c r="U98" s="147">
        <f t="shared" si="11"/>
        <v>0</v>
      </c>
      <c r="V98" s="147">
        <f t="shared" si="12"/>
        <v>0</v>
      </c>
      <c r="W98" s="147">
        <f t="shared" si="13"/>
        <v>0</v>
      </c>
    </row>
    <row r="99" spans="1:23" s="62" customFormat="1" ht="126">
      <c r="A99" s="57" t="s">
        <v>345</v>
      </c>
      <c r="B99" s="58">
        <v>702</v>
      </c>
      <c r="C99" s="63">
        <v>0</v>
      </c>
      <c r="D99" s="57" t="s">
        <v>808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60">
        <v>0</v>
      </c>
      <c r="L99" s="60">
        <v>0</v>
      </c>
      <c r="M99" s="60">
        <v>0</v>
      </c>
      <c r="N99" s="61" t="s">
        <v>234</v>
      </c>
      <c r="O99" s="57" t="s">
        <v>234</v>
      </c>
      <c r="P99" s="62">
        <f t="shared" si="7"/>
        <v>0</v>
      </c>
      <c r="Q99" s="58">
        <v>702</v>
      </c>
      <c r="R99" s="147">
        <f t="shared" si="8"/>
        <v>0</v>
      </c>
      <c r="S99" s="147">
        <f t="shared" si="9"/>
        <v>0</v>
      </c>
      <c r="T99" s="147">
        <f t="shared" si="10"/>
        <v>0</v>
      </c>
      <c r="U99" s="147">
        <f t="shared" si="11"/>
        <v>0</v>
      </c>
      <c r="V99" s="147">
        <f t="shared" si="12"/>
        <v>0</v>
      </c>
      <c r="W99" s="147">
        <f t="shared" si="13"/>
        <v>0</v>
      </c>
    </row>
    <row r="100" spans="1:23" s="62" customFormat="1" ht="47.25">
      <c r="A100" s="57" t="s">
        <v>346</v>
      </c>
      <c r="B100" s="58">
        <v>703</v>
      </c>
      <c r="C100" s="63">
        <v>3</v>
      </c>
      <c r="D100" s="57" t="s">
        <v>809</v>
      </c>
      <c r="E100" s="59">
        <v>0</v>
      </c>
      <c r="F100" s="59">
        <v>0</v>
      </c>
      <c r="G100" s="59">
        <v>0</v>
      </c>
      <c r="H100" s="59">
        <v>0</v>
      </c>
      <c r="I100" s="59">
        <v>3</v>
      </c>
      <c r="J100" s="59">
        <v>0</v>
      </c>
      <c r="K100" s="60">
        <v>0</v>
      </c>
      <c r="L100" s="60">
        <v>0</v>
      </c>
      <c r="M100" s="60">
        <v>0</v>
      </c>
      <c r="N100" s="61" t="s">
        <v>234</v>
      </c>
      <c r="O100" s="57" t="s">
        <v>234</v>
      </c>
      <c r="P100" s="62">
        <f t="shared" si="7"/>
        <v>3</v>
      </c>
      <c r="Q100" s="58">
        <v>703</v>
      </c>
      <c r="R100" s="147">
        <f t="shared" si="8"/>
        <v>0</v>
      </c>
      <c r="S100" s="147">
        <f t="shared" si="9"/>
        <v>3</v>
      </c>
      <c r="T100" s="147">
        <f t="shared" si="10"/>
        <v>0</v>
      </c>
      <c r="U100" s="147">
        <f t="shared" si="11"/>
        <v>0</v>
      </c>
      <c r="V100" s="147">
        <f t="shared" si="12"/>
        <v>0</v>
      </c>
      <c r="W100" s="147">
        <f t="shared" si="13"/>
        <v>0</v>
      </c>
    </row>
    <row r="101" spans="1:23" s="62" customFormat="1" ht="47.25">
      <c r="A101" s="57" t="s">
        <v>347</v>
      </c>
      <c r="B101" s="58">
        <v>705</v>
      </c>
      <c r="C101" s="63">
        <v>1</v>
      </c>
      <c r="D101" s="57" t="s">
        <v>810</v>
      </c>
      <c r="E101" s="59">
        <v>0</v>
      </c>
      <c r="F101" s="59">
        <v>1</v>
      </c>
      <c r="G101" s="59">
        <v>0</v>
      </c>
      <c r="H101" s="59">
        <v>0</v>
      </c>
      <c r="I101" s="59">
        <v>0</v>
      </c>
      <c r="J101" s="59">
        <v>0</v>
      </c>
      <c r="K101" s="60">
        <v>0</v>
      </c>
      <c r="L101" s="60">
        <v>0</v>
      </c>
      <c r="M101" s="60">
        <v>0</v>
      </c>
      <c r="N101" s="61" t="s">
        <v>234</v>
      </c>
      <c r="O101" s="57" t="s">
        <v>234</v>
      </c>
      <c r="P101" s="62">
        <f t="shared" si="7"/>
        <v>1</v>
      </c>
      <c r="Q101" s="58">
        <v>705</v>
      </c>
      <c r="R101" s="147">
        <f t="shared" si="8"/>
        <v>0</v>
      </c>
      <c r="S101" s="147">
        <f t="shared" si="9"/>
        <v>1</v>
      </c>
      <c r="T101" s="147">
        <f t="shared" si="10"/>
        <v>0</v>
      </c>
      <c r="U101" s="147">
        <f t="shared" si="11"/>
        <v>0</v>
      </c>
      <c r="V101" s="147">
        <f t="shared" si="12"/>
        <v>0</v>
      </c>
      <c r="W101" s="147">
        <f t="shared" si="13"/>
        <v>0</v>
      </c>
    </row>
    <row r="102" spans="1:23" s="62" customFormat="1" ht="47.25">
      <c r="A102" s="57" t="s">
        <v>348</v>
      </c>
      <c r="B102" s="58">
        <v>706</v>
      </c>
      <c r="C102" s="63">
        <v>0</v>
      </c>
      <c r="D102" s="57" t="s">
        <v>239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60">
        <v>0</v>
      </c>
      <c r="L102" s="60">
        <v>0</v>
      </c>
      <c r="M102" s="60">
        <v>0</v>
      </c>
      <c r="N102" s="61" t="s">
        <v>239</v>
      </c>
      <c r="O102" s="57" t="s">
        <v>239</v>
      </c>
      <c r="P102" s="62">
        <f t="shared" si="7"/>
        <v>0</v>
      </c>
      <c r="Q102" s="58">
        <v>706</v>
      </c>
      <c r="R102" s="147">
        <f t="shared" si="8"/>
        <v>0</v>
      </c>
      <c r="S102" s="147">
        <f t="shared" si="9"/>
        <v>0</v>
      </c>
      <c r="T102" s="147">
        <f t="shared" si="10"/>
        <v>0</v>
      </c>
      <c r="U102" s="147">
        <f t="shared" si="11"/>
        <v>0</v>
      </c>
      <c r="V102" s="147">
        <f t="shared" si="12"/>
        <v>0</v>
      </c>
      <c r="W102" s="147">
        <f t="shared" si="13"/>
        <v>0</v>
      </c>
    </row>
    <row r="103" spans="1:23" s="62" customFormat="1" ht="63">
      <c r="A103" s="57" t="s">
        <v>349</v>
      </c>
      <c r="B103" s="57">
        <v>707</v>
      </c>
      <c r="C103" s="63">
        <v>400</v>
      </c>
      <c r="D103" s="57" t="s">
        <v>811</v>
      </c>
      <c r="E103" s="59">
        <v>0</v>
      </c>
      <c r="F103" s="59">
        <v>0</v>
      </c>
      <c r="G103" s="59">
        <v>0</v>
      </c>
      <c r="H103" s="59">
        <v>100</v>
      </c>
      <c r="I103" s="59">
        <v>150</v>
      </c>
      <c r="J103" s="59">
        <v>150</v>
      </c>
      <c r="K103" s="60">
        <v>0</v>
      </c>
      <c r="L103" s="60">
        <v>0</v>
      </c>
      <c r="M103" s="60">
        <v>0</v>
      </c>
      <c r="N103" s="61" t="s">
        <v>234</v>
      </c>
      <c r="O103" s="57" t="s">
        <v>234</v>
      </c>
      <c r="P103" s="62">
        <f t="shared" si="7"/>
        <v>400</v>
      </c>
      <c r="Q103" s="57">
        <v>707</v>
      </c>
      <c r="R103" s="147">
        <f t="shared" si="8"/>
        <v>0</v>
      </c>
      <c r="S103" s="147">
        <f t="shared" si="9"/>
        <v>300</v>
      </c>
      <c r="T103" s="147">
        <f t="shared" si="10"/>
        <v>100</v>
      </c>
      <c r="U103" s="147">
        <f t="shared" si="11"/>
        <v>0</v>
      </c>
      <c r="V103" s="147">
        <f t="shared" si="12"/>
        <v>0</v>
      </c>
      <c r="W103" s="147">
        <f t="shared" si="13"/>
        <v>0</v>
      </c>
    </row>
    <row r="104" spans="1:23" s="62" customFormat="1" ht="47.25">
      <c r="A104" s="57" t="s">
        <v>350</v>
      </c>
      <c r="B104" s="58">
        <v>708</v>
      </c>
      <c r="C104" s="63">
        <v>250</v>
      </c>
      <c r="D104" s="57" t="s">
        <v>317</v>
      </c>
      <c r="E104" s="59">
        <v>30</v>
      </c>
      <c r="F104" s="59">
        <v>0</v>
      </c>
      <c r="G104" s="59">
        <v>20</v>
      </c>
      <c r="H104" s="59">
        <v>60</v>
      </c>
      <c r="I104" s="59">
        <v>100</v>
      </c>
      <c r="J104" s="59">
        <v>40</v>
      </c>
      <c r="K104" s="60">
        <v>0</v>
      </c>
      <c r="L104" s="60">
        <v>0</v>
      </c>
      <c r="M104" s="60">
        <v>0</v>
      </c>
      <c r="N104" s="61" t="s">
        <v>234</v>
      </c>
      <c r="O104" s="57" t="s">
        <v>234</v>
      </c>
      <c r="P104" s="62">
        <f t="shared" si="7"/>
        <v>250</v>
      </c>
      <c r="Q104" s="58">
        <v>708</v>
      </c>
      <c r="R104" s="147">
        <f t="shared" si="8"/>
        <v>30</v>
      </c>
      <c r="S104" s="147">
        <f t="shared" si="9"/>
        <v>160</v>
      </c>
      <c r="T104" s="147">
        <f t="shared" si="10"/>
        <v>60</v>
      </c>
      <c r="U104" s="147">
        <f t="shared" si="11"/>
        <v>0</v>
      </c>
      <c r="V104" s="147">
        <f t="shared" si="12"/>
        <v>0</v>
      </c>
      <c r="W104" s="147">
        <f t="shared" si="13"/>
        <v>0</v>
      </c>
    </row>
    <row r="105" spans="1:23">
      <c r="A105" s="66" t="s">
        <v>351</v>
      </c>
      <c r="B105" s="66"/>
      <c r="C105" s="66">
        <f>SUM(C4:C104)</f>
        <v>5334.6</v>
      </c>
      <c r="D105" s="66"/>
      <c r="E105" s="66">
        <f t="shared" ref="E105:M105" si="14">SUM(E4:E104)</f>
        <v>108</v>
      </c>
      <c r="F105" s="67">
        <f t="shared" si="14"/>
        <v>648</v>
      </c>
      <c r="G105" s="67">
        <f t="shared" si="14"/>
        <v>709</v>
      </c>
      <c r="H105" s="67">
        <f t="shared" si="14"/>
        <v>947</v>
      </c>
      <c r="I105" s="67">
        <f t="shared" si="14"/>
        <v>931</v>
      </c>
      <c r="J105" s="67">
        <f t="shared" si="14"/>
        <v>1575</v>
      </c>
      <c r="K105" s="68">
        <f t="shared" si="14"/>
        <v>117</v>
      </c>
      <c r="L105" s="68">
        <f t="shared" si="14"/>
        <v>300</v>
      </c>
      <c r="M105" s="68">
        <f t="shared" si="14"/>
        <v>0</v>
      </c>
      <c r="N105" s="69"/>
      <c r="O105" s="66"/>
    </row>
  </sheetData>
  <mergeCells count="1">
    <mergeCell ref="A1:O1"/>
  </mergeCells>
  <phoneticPr fontId="3" type="noConversion"/>
  <pageMargins left="0.23622047244094491" right="0.23622047244094491" top="0.74803149606299213" bottom="0.74803149606299213" header="0.31496062992125984" footer="0.31496062992125984"/>
  <pageSetup paperSize="9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636</v>
      </c>
      <c r="D1" s="246" t="str">
        <f>VLOOKUP(C1,學校編號!A:B,2,FALSE)</f>
        <v>636長橋國小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25290000</v>
      </c>
      <c r="E2" s="154"/>
      <c r="F2" s="154">
        <f t="shared" ref="F2:Q2" si="0">F49+F71+F77+F83</f>
        <v>7213000</v>
      </c>
      <c r="G2" s="154">
        <f t="shared" si="0"/>
        <v>1828000</v>
      </c>
      <c r="H2" s="154">
        <f t="shared" si="0"/>
        <v>1842000</v>
      </c>
      <c r="I2" s="154">
        <f t="shared" si="0"/>
        <v>2117000</v>
      </c>
      <c r="J2" s="154">
        <f t="shared" si="0"/>
        <v>1828000</v>
      </c>
      <c r="K2" s="154">
        <f t="shared" si="0"/>
        <v>1830000</v>
      </c>
      <c r="L2" s="154">
        <f t="shared" si="0"/>
        <v>1844000</v>
      </c>
      <c r="M2" s="154">
        <f t="shared" si="0"/>
        <v>1828000</v>
      </c>
      <c r="N2" s="154">
        <f t="shared" si="0"/>
        <v>2986000</v>
      </c>
      <c r="O2" s="154">
        <f t="shared" si="0"/>
        <v>1837000</v>
      </c>
      <c r="P2" s="154">
        <f t="shared" si="0"/>
        <v>72000</v>
      </c>
      <c r="Q2" s="154">
        <f t="shared" si="0"/>
        <v>65000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558000</v>
      </c>
      <c r="E25" s="242"/>
      <c r="F25" s="242">
        <f>ROUND(SUM(F3:F24),-3)</f>
        <v>60000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60000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276000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840000</v>
      </c>
      <c r="E49" s="154"/>
      <c r="F49" s="250">
        <f t="shared" ref="F49:Q49" si="15">F25+F38+F46+F48</f>
        <v>85000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69000</v>
      </c>
      <c r="L49" s="250">
        <f t="shared" si="15"/>
        <v>83000</v>
      </c>
      <c r="M49" s="250">
        <f t="shared" si="15"/>
        <v>67000</v>
      </c>
      <c r="N49" s="250">
        <f t="shared" si="15"/>
        <v>69000</v>
      </c>
      <c r="O49" s="250">
        <f t="shared" si="15"/>
        <v>67000</v>
      </c>
      <c r="P49" s="250">
        <f t="shared" si="15"/>
        <v>67000</v>
      </c>
      <c r="Q49" s="250">
        <f t="shared" si="15"/>
        <v>65000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13498000</v>
      </c>
      <c r="E50" s="249" t="s">
        <v>210</v>
      </c>
      <c r="F50" s="154">
        <f>ROUND($D50/12*3,-3)</f>
        <v>3375000</v>
      </c>
      <c r="G50" s="154">
        <f>ROUND($D50/12,-3)</f>
        <v>1125000</v>
      </c>
      <c r="H50" s="154">
        <f t="shared" ref="H50:N54" si="16">ROUND($D50/12,-3)</f>
        <v>1125000</v>
      </c>
      <c r="I50" s="154">
        <f t="shared" si="16"/>
        <v>1125000</v>
      </c>
      <c r="J50" s="154">
        <f t="shared" si="16"/>
        <v>1125000</v>
      </c>
      <c r="K50" s="154">
        <f t="shared" si="16"/>
        <v>1125000</v>
      </c>
      <c r="L50" s="154">
        <f t="shared" si="16"/>
        <v>1125000</v>
      </c>
      <c r="M50" s="154">
        <f t="shared" si="16"/>
        <v>1125000</v>
      </c>
      <c r="N50" s="154">
        <f t="shared" si="16"/>
        <v>1125000</v>
      </c>
      <c r="O50" s="154">
        <f>D50-SUM(F50:N50)</f>
        <v>1123000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1445000</v>
      </c>
      <c r="E62" s="154" t="s">
        <v>205</v>
      </c>
      <c r="F62" s="154"/>
      <c r="G62" s="154"/>
      <c r="H62" s="154"/>
      <c r="I62" s="154">
        <f>ROUND($D62/5,-3)</f>
        <v>289000</v>
      </c>
      <c r="J62" s="154"/>
      <c r="K62" s="154"/>
      <c r="L62" s="154"/>
      <c r="M62" s="154"/>
      <c r="N62" s="154">
        <f>D62-I62</f>
        <v>1156000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1652000</v>
      </c>
      <c r="E63" s="154" t="s">
        <v>203</v>
      </c>
      <c r="F63" s="154">
        <f>D63</f>
        <v>1652000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1156000</v>
      </c>
      <c r="E64" s="249" t="s">
        <v>210</v>
      </c>
      <c r="F64" s="154">
        <f>ROUND($D64/12*3,-3)</f>
        <v>289000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348000</v>
      </c>
      <c r="E65" s="249" t="s">
        <v>210</v>
      </c>
      <c r="F65" s="154">
        <f>ROUND($D65/12*3,-3)</f>
        <v>87000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880000</v>
      </c>
      <c r="E66" s="249" t="s">
        <v>210</v>
      </c>
      <c r="F66" s="154">
        <f>ROUND($D66/12*3,-3)</f>
        <v>220000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20048000</v>
      </c>
      <c r="E71" s="242"/>
      <c r="F71" s="242">
        <f>ROUND(SUM(F50:F69),-3)</f>
        <v>6027000</v>
      </c>
      <c r="G71" s="242">
        <f t="shared" ref="G71:P71" si="20">ROUND(SUM(G50:G69),-3)</f>
        <v>1394000</v>
      </c>
      <c r="H71" s="242">
        <f t="shared" si="20"/>
        <v>1408000</v>
      </c>
      <c r="I71" s="242">
        <f t="shared" si="20"/>
        <v>1683000</v>
      </c>
      <c r="J71" s="242">
        <f t="shared" si="20"/>
        <v>1394000</v>
      </c>
      <c r="K71" s="242">
        <f t="shared" si="20"/>
        <v>1394000</v>
      </c>
      <c r="L71" s="242">
        <f t="shared" si="20"/>
        <v>1394000</v>
      </c>
      <c r="M71" s="242">
        <f t="shared" si="20"/>
        <v>1394000</v>
      </c>
      <c r="N71" s="242">
        <f t="shared" si="20"/>
        <v>2550000</v>
      </c>
      <c r="O71" s="242">
        <f t="shared" si="20"/>
        <v>1405000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3315000</v>
      </c>
      <c r="E73" s="249" t="s">
        <v>210</v>
      </c>
      <c r="F73" s="154">
        <f>ROUND($D73/12*3,-3)</f>
        <v>829000</v>
      </c>
      <c r="G73" s="154">
        <f>ROUND($D73/12,-3)</f>
        <v>276000</v>
      </c>
      <c r="H73" s="154">
        <f t="shared" ref="H73:N76" si="21">ROUND($D73/12,-3)</f>
        <v>276000</v>
      </c>
      <c r="I73" s="154">
        <f t="shared" si="21"/>
        <v>276000</v>
      </c>
      <c r="J73" s="154">
        <f t="shared" si="21"/>
        <v>276000</v>
      </c>
      <c r="K73" s="154">
        <f t="shared" si="21"/>
        <v>276000</v>
      </c>
      <c r="L73" s="154">
        <f t="shared" si="21"/>
        <v>276000</v>
      </c>
      <c r="M73" s="154">
        <f t="shared" si="21"/>
        <v>276000</v>
      </c>
      <c r="N73" s="154">
        <f t="shared" si="21"/>
        <v>276000</v>
      </c>
      <c r="O73" s="154">
        <f>D73-SUM(F73:N73)</f>
        <v>278000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1087000</v>
      </c>
      <c r="E76" s="249" t="s">
        <v>210</v>
      </c>
      <c r="F76" s="154">
        <f>ROUND($D76/12*3,-3)</f>
        <v>272000</v>
      </c>
      <c r="G76" s="154">
        <f>ROUND($D76/12,-3)</f>
        <v>91000</v>
      </c>
      <c r="H76" s="154">
        <f t="shared" si="21"/>
        <v>91000</v>
      </c>
      <c r="I76" s="154">
        <f t="shared" si="21"/>
        <v>91000</v>
      </c>
      <c r="J76" s="154">
        <f t="shared" si="21"/>
        <v>91000</v>
      </c>
      <c r="K76" s="154">
        <f t="shared" si="21"/>
        <v>91000</v>
      </c>
      <c r="L76" s="154">
        <f t="shared" si="21"/>
        <v>91000</v>
      </c>
      <c r="M76" s="154">
        <f t="shared" si="21"/>
        <v>91000</v>
      </c>
      <c r="N76" s="154">
        <f t="shared" si="21"/>
        <v>91000</v>
      </c>
      <c r="O76" s="154">
        <f>D76-SUM(F76:N76)</f>
        <v>87000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4402000</v>
      </c>
      <c r="E77" s="242"/>
      <c r="F77" s="242">
        <f>ROUND(SUM(F72:F76),-3)</f>
        <v>1101000</v>
      </c>
      <c r="G77" s="242">
        <f t="shared" ref="G77:N77" si="22">ROUND(SUM(G72:G76),-3)</f>
        <v>367000</v>
      </c>
      <c r="H77" s="242">
        <f t="shared" si="22"/>
        <v>367000</v>
      </c>
      <c r="I77" s="242">
        <f t="shared" si="22"/>
        <v>367000</v>
      </c>
      <c r="J77" s="242">
        <f t="shared" si="22"/>
        <v>367000</v>
      </c>
      <c r="K77" s="242">
        <f t="shared" si="22"/>
        <v>367000</v>
      </c>
      <c r="L77" s="242">
        <f t="shared" si="22"/>
        <v>367000</v>
      </c>
      <c r="M77" s="242">
        <f t="shared" si="22"/>
        <v>367000</v>
      </c>
      <c r="N77" s="242">
        <f t="shared" si="22"/>
        <v>367000</v>
      </c>
      <c r="O77" s="242">
        <f>D77-SUM(F77:N77)</f>
        <v>365000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24450000</v>
      </c>
      <c r="E78" s="242"/>
      <c r="F78" s="242">
        <f>F77+F71</f>
        <v>7128000</v>
      </c>
      <c r="G78" s="242">
        <f t="shared" ref="G78:R78" si="24">G77+G71</f>
        <v>1761000</v>
      </c>
      <c r="H78" s="242">
        <f t="shared" si="24"/>
        <v>1775000</v>
      </c>
      <c r="I78" s="242">
        <f t="shared" si="24"/>
        <v>2050000</v>
      </c>
      <c r="J78" s="242">
        <f t="shared" si="24"/>
        <v>1761000</v>
      </c>
      <c r="K78" s="242">
        <f t="shared" si="24"/>
        <v>1761000</v>
      </c>
      <c r="L78" s="242">
        <f t="shared" si="24"/>
        <v>1761000</v>
      </c>
      <c r="M78" s="242">
        <f t="shared" si="24"/>
        <v>1761000</v>
      </c>
      <c r="N78" s="242">
        <f t="shared" si="24"/>
        <v>2917000</v>
      </c>
      <c r="O78" s="242">
        <f t="shared" si="24"/>
        <v>1770000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25290000</v>
      </c>
      <c r="E87" s="154"/>
      <c r="F87" s="154">
        <f>F88+F89+F90+F91</f>
        <v>7213000</v>
      </c>
      <c r="G87" s="154">
        <f t="shared" ref="G87:Q87" si="26">G88+G89+G90+G91</f>
        <v>1828000</v>
      </c>
      <c r="H87" s="154">
        <f t="shared" si="26"/>
        <v>1842000</v>
      </c>
      <c r="I87" s="154">
        <f t="shared" si="26"/>
        <v>2117000</v>
      </c>
      <c r="J87" s="154">
        <f t="shared" si="26"/>
        <v>1828000</v>
      </c>
      <c r="K87" s="154">
        <f t="shared" si="26"/>
        <v>1830000</v>
      </c>
      <c r="L87" s="154">
        <f t="shared" si="26"/>
        <v>1844000</v>
      </c>
      <c r="M87" s="154">
        <f t="shared" si="26"/>
        <v>1828000</v>
      </c>
      <c r="N87" s="154">
        <f t="shared" si="26"/>
        <v>2986000</v>
      </c>
      <c r="O87" s="154">
        <f t="shared" si="26"/>
        <v>1837000</v>
      </c>
      <c r="P87" s="154">
        <f t="shared" si="26"/>
        <v>72000</v>
      </c>
      <c r="Q87" s="154">
        <f t="shared" si="26"/>
        <v>65000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25289000</v>
      </c>
      <c r="E91" s="242"/>
      <c r="F91" s="242">
        <f>F92+F93+F94+F95</f>
        <v>7213000</v>
      </c>
      <c r="G91" s="242">
        <f t="shared" ref="G91:Q91" si="28">G92+G93+G94+G95</f>
        <v>1828000</v>
      </c>
      <c r="H91" s="242">
        <f t="shared" si="28"/>
        <v>1842000</v>
      </c>
      <c r="I91" s="242">
        <f t="shared" si="28"/>
        <v>2117000</v>
      </c>
      <c r="J91" s="242">
        <f t="shared" si="28"/>
        <v>1828000</v>
      </c>
      <c r="K91" s="242">
        <f t="shared" si="28"/>
        <v>1830000</v>
      </c>
      <c r="L91" s="242">
        <f t="shared" si="28"/>
        <v>1844000</v>
      </c>
      <c r="M91" s="242">
        <f t="shared" si="28"/>
        <v>1828000</v>
      </c>
      <c r="N91" s="242">
        <f t="shared" si="28"/>
        <v>2986000</v>
      </c>
      <c r="O91" s="242">
        <f t="shared" si="28"/>
        <v>1837000</v>
      </c>
      <c r="P91" s="242">
        <f t="shared" si="28"/>
        <v>72000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2801000</v>
      </c>
      <c r="E92" s="252" t="s">
        <v>681</v>
      </c>
      <c r="F92" s="154">
        <f>ROUND($D92/12*4,-3)</f>
        <v>934000</v>
      </c>
      <c r="G92" s="154"/>
      <c r="H92" s="154">
        <f>ROUND($D92/12*2,-3)</f>
        <v>467000</v>
      </c>
      <c r="I92" s="154"/>
      <c r="J92" s="154">
        <f>ROUND($D92/12*2,-3)</f>
        <v>467000</v>
      </c>
      <c r="K92" s="154"/>
      <c r="L92" s="154">
        <f>ROUND($D92/12*2,-3)</f>
        <v>467000</v>
      </c>
      <c r="M92" s="154"/>
      <c r="N92" s="154">
        <f>D92-SUM(F92:M92)</f>
        <v>466000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22398000</v>
      </c>
      <c r="E95" s="154"/>
      <c r="F95" s="154">
        <f>F2+F86-F88-F89-F90-F92-F93-F94</f>
        <v>6271000</v>
      </c>
      <c r="G95" s="154">
        <f t="shared" ref="G95:Q95" si="30">G2-G88-G89-G90-G92-G93-G94</f>
        <v>1820000</v>
      </c>
      <c r="H95" s="154">
        <f t="shared" si="30"/>
        <v>1367000</v>
      </c>
      <c r="I95" s="154">
        <f t="shared" si="30"/>
        <v>2109000</v>
      </c>
      <c r="J95" s="154">
        <f t="shared" si="30"/>
        <v>1353000</v>
      </c>
      <c r="K95" s="154">
        <f t="shared" si="30"/>
        <v>1822000</v>
      </c>
      <c r="L95" s="154">
        <f t="shared" si="30"/>
        <v>1369000</v>
      </c>
      <c r="M95" s="154">
        <f t="shared" si="30"/>
        <v>1820000</v>
      </c>
      <c r="N95" s="154">
        <f t="shared" si="30"/>
        <v>2512000</v>
      </c>
      <c r="O95" s="154">
        <f t="shared" si="30"/>
        <v>1829000</v>
      </c>
      <c r="P95" s="154">
        <f t="shared" si="30"/>
        <v>64000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22398000</v>
      </c>
    </row>
    <row r="108" spans="2:17" ht="16.5" customHeight="1"/>
    <row r="109" spans="2:17" ht="16.5" customHeight="1">
      <c r="B109" s="4" t="s">
        <v>951</v>
      </c>
      <c r="D109" s="52">
        <f>D91-D77</f>
        <v>20887000</v>
      </c>
      <c r="F109" s="52">
        <f>F91-F77</f>
        <v>6112000</v>
      </c>
      <c r="G109" s="52">
        <f t="shared" ref="G109:Q109" si="31">G91-G77</f>
        <v>1461000</v>
      </c>
      <c r="H109" s="52">
        <f t="shared" si="31"/>
        <v>1475000</v>
      </c>
      <c r="I109" s="52">
        <f t="shared" si="31"/>
        <v>1750000</v>
      </c>
      <c r="J109" s="52">
        <f t="shared" si="31"/>
        <v>1461000</v>
      </c>
      <c r="K109" s="52">
        <f t="shared" si="31"/>
        <v>1463000</v>
      </c>
      <c r="L109" s="52">
        <f t="shared" si="31"/>
        <v>1477000</v>
      </c>
      <c r="M109" s="52">
        <f t="shared" si="31"/>
        <v>1461000</v>
      </c>
      <c r="N109" s="52">
        <f t="shared" si="31"/>
        <v>2619000</v>
      </c>
      <c r="O109" s="52">
        <f t="shared" si="31"/>
        <v>1472000</v>
      </c>
      <c r="P109" s="52">
        <f t="shared" si="31"/>
        <v>72000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5" priority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638</v>
      </c>
      <c r="D1" s="246" t="str">
        <f>VLOOKUP(C1,學校編號!A:B,2,FALSE)</f>
        <v>638北林國小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19962000</v>
      </c>
      <c r="E2" s="154"/>
      <c r="F2" s="154">
        <f t="shared" ref="F2:Q2" si="0">F49+F71+F77+F83</f>
        <v>5763000</v>
      </c>
      <c r="G2" s="154">
        <f t="shared" si="0"/>
        <v>1388000</v>
      </c>
      <c r="H2" s="154">
        <f t="shared" si="0"/>
        <v>1414000</v>
      </c>
      <c r="I2" s="154">
        <f t="shared" si="0"/>
        <v>1690000</v>
      </c>
      <c r="J2" s="154">
        <f t="shared" si="0"/>
        <v>1393000</v>
      </c>
      <c r="K2" s="154">
        <f t="shared" si="0"/>
        <v>1395000</v>
      </c>
      <c r="L2" s="154">
        <f t="shared" si="0"/>
        <v>1429000</v>
      </c>
      <c r="M2" s="154">
        <f t="shared" si="0"/>
        <v>1393000</v>
      </c>
      <c r="N2" s="154">
        <f t="shared" si="0"/>
        <v>2558000</v>
      </c>
      <c r="O2" s="154">
        <f t="shared" si="0"/>
        <v>1387000</v>
      </c>
      <c r="P2" s="154">
        <f t="shared" si="0"/>
        <v>73000</v>
      </c>
      <c r="Q2" s="154">
        <f t="shared" si="0"/>
        <v>79000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1049000</v>
      </c>
      <c r="E25" s="242"/>
      <c r="F25" s="242">
        <f>ROUND(SUM(F3:F24),-3)</f>
        <v>201000</v>
      </c>
      <c r="G25" s="242">
        <f t="shared" ref="G25:P25" si="5">ROUND(SUM(G3:G24),-3)</f>
        <v>83000</v>
      </c>
      <c r="H25" s="242">
        <f t="shared" si="5"/>
        <v>83000</v>
      </c>
      <c r="I25" s="242">
        <f t="shared" si="5"/>
        <v>83000</v>
      </c>
      <c r="J25" s="242">
        <f t="shared" si="5"/>
        <v>83000</v>
      </c>
      <c r="K25" s="242">
        <f t="shared" si="5"/>
        <v>83000</v>
      </c>
      <c r="L25" s="242">
        <f t="shared" si="5"/>
        <v>96000</v>
      </c>
      <c r="M25" s="242">
        <f t="shared" si="5"/>
        <v>83000</v>
      </c>
      <c r="N25" s="242">
        <f t="shared" si="5"/>
        <v>83000</v>
      </c>
      <c r="O25" s="242">
        <f t="shared" si="5"/>
        <v>83000</v>
      </c>
      <c r="P25" s="242">
        <f t="shared" si="5"/>
        <v>42000</v>
      </c>
      <c r="Q25" s="242">
        <f t="shared" ref="Q25:Q34" si="6">D25-SUM(F25:P25)</f>
        <v>46000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48000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3000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6000</v>
      </c>
      <c r="E31" s="154" t="s">
        <v>744</v>
      </c>
      <c r="F31" s="154">
        <f t="shared" si="9"/>
        <v>500</v>
      </c>
      <c r="G31" s="154">
        <f t="shared" si="7"/>
        <v>500</v>
      </c>
      <c r="H31" s="154">
        <f t="shared" si="7"/>
        <v>500</v>
      </c>
      <c r="I31" s="154">
        <f t="shared" si="7"/>
        <v>500</v>
      </c>
      <c r="J31" s="154">
        <f t="shared" si="7"/>
        <v>500</v>
      </c>
      <c r="K31" s="154">
        <f t="shared" si="7"/>
        <v>500</v>
      </c>
      <c r="L31" s="154">
        <f t="shared" si="7"/>
        <v>500</v>
      </c>
      <c r="M31" s="154">
        <f t="shared" si="7"/>
        <v>500</v>
      </c>
      <c r="N31" s="154">
        <f t="shared" si="7"/>
        <v>500</v>
      </c>
      <c r="O31" s="154">
        <f t="shared" si="7"/>
        <v>500</v>
      </c>
      <c r="P31" s="154">
        <f t="shared" si="7"/>
        <v>500</v>
      </c>
      <c r="Q31" s="154">
        <f t="shared" si="6"/>
        <v>500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314000</v>
      </c>
      <c r="E38" s="242"/>
      <c r="F38" s="242">
        <f t="shared" ref="F38:P38" si="10">ROUND(SUM(F26:F37),-3)</f>
        <v>27000</v>
      </c>
      <c r="G38" s="242">
        <f t="shared" si="10"/>
        <v>22000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22000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1383000</v>
      </c>
      <c r="E49" s="154"/>
      <c r="F49" s="250">
        <f t="shared" ref="F49:Q49" si="15">F25+F38+F46+F48</f>
        <v>231000</v>
      </c>
      <c r="G49" s="250">
        <f t="shared" si="15"/>
        <v>105000</v>
      </c>
      <c r="H49" s="250">
        <f t="shared" si="15"/>
        <v>110000</v>
      </c>
      <c r="I49" s="250">
        <f t="shared" si="15"/>
        <v>116000</v>
      </c>
      <c r="J49" s="250">
        <f t="shared" si="15"/>
        <v>110000</v>
      </c>
      <c r="K49" s="250">
        <f t="shared" si="15"/>
        <v>112000</v>
      </c>
      <c r="L49" s="250">
        <f t="shared" si="15"/>
        <v>125000</v>
      </c>
      <c r="M49" s="250">
        <f t="shared" si="15"/>
        <v>110000</v>
      </c>
      <c r="N49" s="250">
        <f t="shared" si="15"/>
        <v>112000</v>
      </c>
      <c r="O49" s="250">
        <f t="shared" si="15"/>
        <v>110000</v>
      </c>
      <c r="P49" s="250">
        <f t="shared" si="15"/>
        <v>69000</v>
      </c>
      <c r="Q49" s="250">
        <f t="shared" si="15"/>
        <v>73000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11962000</v>
      </c>
      <c r="E50" s="249" t="s">
        <v>210</v>
      </c>
      <c r="F50" s="154">
        <f>ROUND($D50/12*3,-3)</f>
        <v>2991000</v>
      </c>
      <c r="G50" s="154">
        <f>ROUND($D50/12,-3)</f>
        <v>997000</v>
      </c>
      <c r="H50" s="154">
        <f t="shared" ref="H50:N54" si="16">ROUND($D50/12,-3)</f>
        <v>997000</v>
      </c>
      <c r="I50" s="154">
        <f t="shared" si="16"/>
        <v>997000</v>
      </c>
      <c r="J50" s="154">
        <f t="shared" si="16"/>
        <v>997000</v>
      </c>
      <c r="K50" s="154">
        <f t="shared" si="16"/>
        <v>997000</v>
      </c>
      <c r="L50" s="154">
        <f t="shared" si="16"/>
        <v>997000</v>
      </c>
      <c r="M50" s="154">
        <f t="shared" si="16"/>
        <v>997000</v>
      </c>
      <c r="N50" s="154">
        <f t="shared" si="16"/>
        <v>997000</v>
      </c>
      <c r="O50" s="154">
        <f>D50-SUM(F50:N50)</f>
        <v>995000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1454000</v>
      </c>
      <c r="E62" s="154" t="s">
        <v>205</v>
      </c>
      <c r="F62" s="154"/>
      <c r="G62" s="154"/>
      <c r="H62" s="154"/>
      <c r="I62" s="154">
        <f>ROUND($D62/5,-3)</f>
        <v>291000</v>
      </c>
      <c r="J62" s="154"/>
      <c r="K62" s="154"/>
      <c r="L62" s="154"/>
      <c r="M62" s="154"/>
      <c r="N62" s="154">
        <f>D62-I62</f>
        <v>1163000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1457000</v>
      </c>
      <c r="E63" s="154" t="s">
        <v>203</v>
      </c>
      <c r="F63" s="154">
        <f>D63</f>
        <v>1457000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1041000</v>
      </c>
      <c r="E64" s="249" t="s">
        <v>210</v>
      </c>
      <c r="F64" s="154">
        <f>ROUND($D64/12*3,-3)</f>
        <v>260000</v>
      </c>
      <c r="G64" s="154">
        <f>ROUND($D64/12,-3)</f>
        <v>87000</v>
      </c>
      <c r="H64" s="154">
        <f t="shared" ref="H64:N66" si="19">ROUND($D64/12,-3)</f>
        <v>87000</v>
      </c>
      <c r="I64" s="154">
        <f t="shared" si="19"/>
        <v>87000</v>
      </c>
      <c r="J64" s="154">
        <f t="shared" si="19"/>
        <v>87000</v>
      </c>
      <c r="K64" s="154">
        <f t="shared" si="19"/>
        <v>87000</v>
      </c>
      <c r="L64" s="154">
        <f t="shared" si="19"/>
        <v>87000</v>
      </c>
      <c r="M64" s="154">
        <f t="shared" si="19"/>
        <v>87000</v>
      </c>
      <c r="N64" s="154">
        <f t="shared" si="19"/>
        <v>87000</v>
      </c>
      <c r="O64" s="154">
        <f>D64-SUM(F64:N64)</f>
        <v>85000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345000</v>
      </c>
      <c r="E65" s="249" t="s">
        <v>210</v>
      </c>
      <c r="F65" s="154">
        <f>ROUND($D65/12*3,-3)</f>
        <v>86000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676000</v>
      </c>
      <c r="E66" s="249" t="s">
        <v>210</v>
      </c>
      <c r="F66" s="154">
        <f>ROUND($D66/12*3,-3)</f>
        <v>169000</v>
      </c>
      <c r="G66" s="154">
        <f>ROUND($D66/12,-3)</f>
        <v>56000</v>
      </c>
      <c r="H66" s="154">
        <f t="shared" si="19"/>
        <v>56000</v>
      </c>
      <c r="I66" s="154">
        <f t="shared" si="19"/>
        <v>56000</v>
      </c>
      <c r="J66" s="154">
        <f t="shared" si="19"/>
        <v>56000</v>
      </c>
      <c r="K66" s="154">
        <f t="shared" si="19"/>
        <v>56000</v>
      </c>
      <c r="L66" s="154">
        <f t="shared" si="19"/>
        <v>56000</v>
      </c>
      <c r="M66" s="154">
        <f t="shared" si="19"/>
        <v>56000</v>
      </c>
      <c r="N66" s="154">
        <f t="shared" si="19"/>
        <v>56000</v>
      </c>
      <c r="O66" s="154">
        <f>D66-SUM(F66:N66)</f>
        <v>59000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194000</v>
      </c>
      <c r="E68" s="154" t="s">
        <v>203</v>
      </c>
      <c r="F68" s="154">
        <f>D68</f>
        <v>194000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17200000</v>
      </c>
      <c r="E71" s="242"/>
      <c r="F71" s="242">
        <f>ROUND(SUM(F50:F69),-3)</f>
        <v>5161000</v>
      </c>
      <c r="G71" s="242">
        <f t="shared" ref="G71:P71" si="20">ROUND(SUM(G50:G69),-3)</f>
        <v>1173000</v>
      </c>
      <c r="H71" s="242">
        <f t="shared" si="20"/>
        <v>1194000</v>
      </c>
      <c r="I71" s="242">
        <f t="shared" si="20"/>
        <v>1464000</v>
      </c>
      <c r="J71" s="242">
        <f t="shared" si="20"/>
        <v>1173000</v>
      </c>
      <c r="K71" s="242">
        <f t="shared" si="20"/>
        <v>1173000</v>
      </c>
      <c r="L71" s="242">
        <f t="shared" si="20"/>
        <v>1173000</v>
      </c>
      <c r="M71" s="242">
        <f t="shared" si="20"/>
        <v>1173000</v>
      </c>
      <c r="N71" s="242">
        <f t="shared" si="20"/>
        <v>2336000</v>
      </c>
      <c r="O71" s="242">
        <f t="shared" si="20"/>
        <v>1170000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20000</v>
      </c>
      <c r="E72" s="154" t="s">
        <v>203</v>
      </c>
      <c r="F72" s="154">
        <f>D72</f>
        <v>20000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1232000</v>
      </c>
      <c r="E73" s="249" t="s">
        <v>210</v>
      </c>
      <c r="F73" s="154">
        <f>ROUND($D73/12*3,-3)</f>
        <v>308000</v>
      </c>
      <c r="G73" s="154">
        <f>ROUND($D73/12,-3)</f>
        <v>103000</v>
      </c>
      <c r="H73" s="154">
        <f t="shared" ref="H73:N76" si="21">ROUND($D73/12,-3)</f>
        <v>103000</v>
      </c>
      <c r="I73" s="154">
        <f t="shared" si="21"/>
        <v>103000</v>
      </c>
      <c r="J73" s="154">
        <f t="shared" si="21"/>
        <v>103000</v>
      </c>
      <c r="K73" s="154">
        <f t="shared" si="21"/>
        <v>103000</v>
      </c>
      <c r="L73" s="154">
        <f t="shared" si="21"/>
        <v>103000</v>
      </c>
      <c r="M73" s="154">
        <f t="shared" si="21"/>
        <v>103000</v>
      </c>
      <c r="N73" s="154">
        <f t="shared" si="21"/>
        <v>103000</v>
      </c>
      <c r="O73" s="154">
        <f>D73-SUM(F73:N73)</f>
        <v>100000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84000</v>
      </c>
      <c r="E75" s="249" t="s">
        <v>210</v>
      </c>
      <c r="F75" s="154">
        <f>ROUND($D75/12*3,-3)</f>
        <v>21000</v>
      </c>
      <c r="G75" s="154">
        <f>ROUND($D75/12,-3)</f>
        <v>7000</v>
      </c>
      <c r="H75" s="154">
        <f t="shared" si="21"/>
        <v>7000</v>
      </c>
      <c r="I75" s="154">
        <f t="shared" si="21"/>
        <v>7000</v>
      </c>
      <c r="J75" s="154">
        <f t="shared" si="21"/>
        <v>7000</v>
      </c>
      <c r="K75" s="154">
        <f t="shared" si="21"/>
        <v>7000</v>
      </c>
      <c r="L75" s="154">
        <f t="shared" si="21"/>
        <v>7000</v>
      </c>
      <c r="M75" s="154">
        <f t="shared" si="21"/>
        <v>7000</v>
      </c>
      <c r="N75" s="154">
        <f t="shared" si="21"/>
        <v>7000</v>
      </c>
      <c r="O75" s="154">
        <f>D75-SUM(F75:N75)</f>
        <v>7000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1336000</v>
      </c>
      <c r="E77" s="242"/>
      <c r="F77" s="242">
        <f>ROUND(SUM(F72:F76),-3)</f>
        <v>349000</v>
      </c>
      <c r="G77" s="242">
        <f t="shared" ref="G77:N77" si="22">ROUND(SUM(G72:G76),-3)</f>
        <v>110000</v>
      </c>
      <c r="H77" s="242">
        <f t="shared" si="22"/>
        <v>110000</v>
      </c>
      <c r="I77" s="242">
        <f t="shared" si="22"/>
        <v>110000</v>
      </c>
      <c r="J77" s="242">
        <f t="shared" si="22"/>
        <v>110000</v>
      </c>
      <c r="K77" s="242">
        <f t="shared" si="22"/>
        <v>110000</v>
      </c>
      <c r="L77" s="242">
        <f t="shared" si="22"/>
        <v>110000</v>
      </c>
      <c r="M77" s="242">
        <f t="shared" si="22"/>
        <v>110000</v>
      </c>
      <c r="N77" s="242">
        <f t="shared" si="22"/>
        <v>110000</v>
      </c>
      <c r="O77" s="242">
        <f>D77-SUM(F77:N77)</f>
        <v>107000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18536000</v>
      </c>
      <c r="E78" s="242"/>
      <c r="F78" s="242">
        <f>F77+F71</f>
        <v>5510000</v>
      </c>
      <c r="G78" s="242">
        <f t="shared" ref="G78:R78" si="24">G77+G71</f>
        <v>1283000</v>
      </c>
      <c r="H78" s="242">
        <f t="shared" si="24"/>
        <v>1304000</v>
      </c>
      <c r="I78" s="242">
        <f t="shared" si="24"/>
        <v>1574000</v>
      </c>
      <c r="J78" s="242">
        <f t="shared" si="24"/>
        <v>1283000</v>
      </c>
      <c r="K78" s="242">
        <f t="shared" si="24"/>
        <v>1283000</v>
      </c>
      <c r="L78" s="242">
        <f t="shared" si="24"/>
        <v>1283000</v>
      </c>
      <c r="M78" s="242">
        <f t="shared" si="24"/>
        <v>1283000</v>
      </c>
      <c r="N78" s="242">
        <f t="shared" si="24"/>
        <v>2446000</v>
      </c>
      <c r="O78" s="242">
        <f t="shared" si="24"/>
        <v>1277000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12000</v>
      </c>
      <c r="E79" s="242" t="s">
        <v>745</v>
      </c>
      <c r="F79" s="242">
        <f>ROUNDUP(D79/2,-3)</f>
        <v>6000</v>
      </c>
      <c r="G79" s="242"/>
      <c r="H79" s="242"/>
      <c r="I79" s="242"/>
      <c r="J79" s="242"/>
      <c r="K79" s="242"/>
      <c r="L79" s="242">
        <f>D79-F79</f>
        <v>6000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21000</v>
      </c>
      <c r="E80" s="242" t="s">
        <v>745</v>
      </c>
      <c r="F80" s="242">
        <f>ROUNDUP(D80/2,-3)</f>
        <v>11000</v>
      </c>
      <c r="G80" s="242"/>
      <c r="H80" s="242"/>
      <c r="I80" s="242"/>
      <c r="J80" s="242"/>
      <c r="K80" s="242"/>
      <c r="L80" s="242">
        <f>D80-F80</f>
        <v>10000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10000</v>
      </c>
      <c r="E82" s="242" t="s">
        <v>745</v>
      </c>
      <c r="F82" s="242">
        <f>ROUNDUP(D82/2,-3)</f>
        <v>5000</v>
      </c>
      <c r="G82" s="242"/>
      <c r="H82" s="242"/>
      <c r="I82" s="242"/>
      <c r="J82" s="242"/>
      <c r="K82" s="242"/>
      <c r="L82" s="242">
        <f>D82-F82</f>
        <v>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43000</v>
      </c>
      <c r="E83" s="251"/>
      <c r="F83" s="251">
        <f>SUM(F79:F82)</f>
        <v>22000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21000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-43000</v>
      </c>
      <c r="E86" s="154"/>
      <c r="F86" s="154">
        <f>D86</f>
        <v>-43000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19919000</v>
      </c>
      <c r="E87" s="154"/>
      <c r="F87" s="154">
        <f>F88+F89+F90+F91</f>
        <v>5720000</v>
      </c>
      <c r="G87" s="154">
        <f t="shared" ref="G87:Q87" si="26">G88+G89+G90+G91</f>
        <v>1388000</v>
      </c>
      <c r="H87" s="154">
        <f t="shared" si="26"/>
        <v>1414000</v>
      </c>
      <c r="I87" s="154">
        <f t="shared" si="26"/>
        <v>1690000</v>
      </c>
      <c r="J87" s="154">
        <f t="shared" si="26"/>
        <v>1393000</v>
      </c>
      <c r="K87" s="154">
        <f t="shared" si="26"/>
        <v>1395000</v>
      </c>
      <c r="L87" s="154">
        <f t="shared" si="26"/>
        <v>1429000</v>
      </c>
      <c r="M87" s="154">
        <f t="shared" si="26"/>
        <v>1393000</v>
      </c>
      <c r="N87" s="154">
        <f t="shared" si="26"/>
        <v>2558000</v>
      </c>
      <c r="O87" s="154">
        <f t="shared" si="26"/>
        <v>1387000</v>
      </c>
      <c r="P87" s="154">
        <f t="shared" si="26"/>
        <v>73000</v>
      </c>
      <c r="Q87" s="154">
        <f t="shared" si="26"/>
        <v>79000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19918000</v>
      </c>
      <c r="E91" s="242"/>
      <c r="F91" s="242">
        <f>F92+F93+F94+F95</f>
        <v>5720000</v>
      </c>
      <c r="G91" s="242">
        <f t="shared" ref="G91:Q91" si="28">G92+G93+G94+G95</f>
        <v>1388000</v>
      </c>
      <c r="H91" s="242">
        <f t="shared" si="28"/>
        <v>1414000</v>
      </c>
      <c r="I91" s="242">
        <f t="shared" si="28"/>
        <v>1690000</v>
      </c>
      <c r="J91" s="242">
        <f t="shared" si="28"/>
        <v>1393000</v>
      </c>
      <c r="K91" s="242">
        <f t="shared" si="28"/>
        <v>1395000</v>
      </c>
      <c r="L91" s="242">
        <f t="shared" si="28"/>
        <v>1429000</v>
      </c>
      <c r="M91" s="242">
        <f t="shared" si="28"/>
        <v>1393000</v>
      </c>
      <c r="N91" s="242">
        <f t="shared" si="28"/>
        <v>2558000</v>
      </c>
      <c r="O91" s="242">
        <f t="shared" si="28"/>
        <v>1387000</v>
      </c>
      <c r="P91" s="242">
        <f t="shared" si="28"/>
        <v>73000</v>
      </c>
      <c r="Q91" s="242">
        <f t="shared" si="28"/>
        <v>78000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19191000</v>
      </c>
      <c r="E95" s="154"/>
      <c r="F95" s="154">
        <f>F2+F86-F88-F89-F90-F92-F93-F94</f>
        <v>5497000</v>
      </c>
      <c r="G95" s="154">
        <f t="shared" ref="G95:Q95" si="30">G2-G88-G89-G90-G92-G93-G94</f>
        <v>1382000</v>
      </c>
      <c r="H95" s="154">
        <f t="shared" si="30"/>
        <v>1300000</v>
      </c>
      <c r="I95" s="154">
        <f t="shared" si="30"/>
        <v>1684000</v>
      </c>
      <c r="J95" s="154">
        <f t="shared" si="30"/>
        <v>1279000</v>
      </c>
      <c r="K95" s="154">
        <f t="shared" si="30"/>
        <v>1389000</v>
      </c>
      <c r="L95" s="154">
        <f t="shared" si="30"/>
        <v>1315000</v>
      </c>
      <c r="M95" s="154">
        <f t="shared" si="30"/>
        <v>1387000</v>
      </c>
      <c r="N95" s="154">
        <f t="shared" si="30"/>
        <v>2443000</v>
      </c>
      <c r="O95" s="154">
        <f t="shared" si="30"/>
        <v>1381000</v>
      </c>
      <c r="P95" s="154">
        <f t="shared" si="30"/>
        <v>67000</v>
      </c>
      <c r="Q95" s="154">
        <f t="shared" si="30"/>
        <v>67000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19191000</v>
      </c>
    </row>
    <row r="108" spans="2:17" ht="16.5" customHeight="1"/>
    <row r="109" spans="2:17" ht="16.5" customHeight="1">
      <c r="B109" s="4" t="s">
        <v>951</v>
      </c>
      <c r="D109" s="52">
        <f>D91-D77</f>
        <v>18582000</v>
      </c>
      <c r="F109" s="52">
        <f>F91-F77</f>
        <v>5371000</v>
      </c>
      <c r="G109" s="52">
        <f t="shared" ref="G109:Q109" si="31">G91-G77</f>
        <v>1278000</v>
      </c>
      <c r="H109" s="52">
        <f t="shared" si="31"/>
        <v>1304000</v>
      </c>
      <c r="I109" s="52">
        <f t="shared" si="31"/>
        <v>1580000</v>
      </c>
      <c r="J109" s="52">
        <f t="shared" si="31"/>
        <v>1283000</v>
      </c>
      <c r="K109" s="52">
        <f t="shared" si="31"/>
        <v>1285000</v>
      </c>
      <c r="L109" s="52">
        <f t="shared" si="31"/>
        <v>1319000</v>
      </c>
      <c r="M109" s="52">
        <f t="shared" si="31"/>
        <v>1283000</v>
      </c>
      <c r="N109" s="52">
        <f t="shared" si="31"/>
        <v>2448000</v>
      </c>
      <c r="O109" s="52">
        <f t="shared" si="31"/>
        <v>1280000</v>
      </c>
      <c r="P109" s="52">
        <f t="shared" si="31"/>
        <v>73000</v>
      </c>
      <c r="Q109" s="52">
        <f t="shared" si="31"/>
        <v>78000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4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0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639</v>
      </c>
      <c r="D1" s="246" t="str">
        <f>VLOOKUP(C1,學校編號!A:B,2,FALSE)</f>
        <v>639鳳仁國小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26366000</v>
      </c>
      <c r="E2" s="154"/>
      <c r="F2" s="154">
        <f t="shared" ref="F2:Q2" si="0">F49+F71+F77+F83</f>
        <v>7524000</v>
      </c>
      <c r="G2" s="154">
        <f t="shared" si="0"/>
        <v>1891000</v>
      </c>
      <c r="H2" s="154">
        <f t="shared" si="0"/>
        <v>1908000</v>
      </c>
      <c r="I2" s="154">
        <f t="shared" si="0"/>
        <v>2215000</v>
      </c>
      <c r="J2" s="154">
        <f t="shared" si="0"/>
        <v>1891000</v>
      </c>
      <c r="K2" s="154">
        <f t="shared" si="0"/>
        <v>1895000</v>
      </c>
      <c r="L2" s="154">
        <f t="shared" si="0"/>
        <v>1948000</v>
      </c>
      <c r="M2" s="154">
        <f t="shared" si="0"/>
        <v>1891000</v>
      </c>
      <c r="N2" s="154">
        <f t="shared" si="0"/>
        <v>3192000</v>
      </c>
      <c r="O2" s="154">
        <f t="shared" si="0"/>
        <v>1884000</v>
      </c>
      <c r="P2" s="154">
        <f t="shared" si="0"/>
        <v>64000</v>
      </c>
      <c r="Q2" s="154">
        <f t="shared" si="0"/>
        <v>63000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80000</v>
      </c>
      <c r="E24" s="154" t="s">
        <v>201</v>
      </c>
      <c r="F24" s="154">
        <f>ROUND($D24/2,-3)</f>
        <v>40000</v>
      </c>
      <c r="G24" s="154"/>
      <c r="H24" s="154"/>
      <c r="I24" s="154"/>
      <c r="J24" s="154"/>
      <c r="K24" s="154"/>
      <c r="L24" s="154">
        <f>D24-F24</f>
        <v>40000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554000</v>
      </c>
      <c r="E25" s="242"/>
      <c r="F25" s="242">
        <f>ROUND(SUM(F3:F24),-3)</f>
        <v>94000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94000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277000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843000</v>
      </c>
      <c r="E49" s="154"/>
      <c r="F49" s="250">
        <f t="shared" ref="F49:Q49" si="15">F25+F38+F46+F48</f>
        <v>121000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64000</v>
      </c>
      <c r="L49" s="250">
        <f t="shared" si="15"/>
        <v>117000</v>
      </c>
      <c r="M49" s="250">
        <f t="shared" si="15"/>
        <v>60000</v>
      </c>
      <c r="N49" s="250">
        <f t="shared" si="15"/>
        <v>64000</v>
      </c>
      <c r="O49" s="250">
        <f t="shared" si="15"/>
        <v>60000</v>
      </c>
      <c r="P49" s="250">
        <f t="shared" si="15"/>
        <v>60000</v>
      </c>
      <c r="Q49" s="250">
        <f t="shared" si="15"/>
        <v>57000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12880000</v>
      </c>
      <c r="E50" s="249" t="s">
        <v>210</v>
      </c>
      <c r="F50" s="154">
        <f>ROUND($D50/12*3,-3)</f>
        <v>3220000</v>
      </c>
      <c r="G50" s="154">
        <f>ROUND($D50/12,-3)</f>
        <v>1073000</v>
      </c>
      <c r="H50" s="154">
        <f t="shared" ref="H50:N54" si="16">ROUND($D50/12,-3)</f>
        <v>1073000</v>
      </c>
      <c r="I50" s="154">
        <f t="shared" si="16"/>
        <v>1073000</v>
      </c>
      <c r="J50" s="154">
        <f t="shared" si="16"/>
        <v>1073000</v>
      </c>
      <c r="K50" s="154">
        <f t="shared" si="16"/>
        <v>1073000</v>
      </c>
      <c r="L50" s="154">
        <f t="shared" si="16"/>
        <v>1073000</v>
      </c>
      <c r="M50" s="154">
        <f t="shared" si="16"/>
        <v>1073000</v>
      </c>
      <c r="N50" s="154">
        <f t="shared" si="16"/>
        <v>1073000</v>
      </c>
      <c r="O50" s="154">
        <f>D50-SUM(F50:N50)</f>
        <v>1076000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1621000</v>
      </c>
      <c r="E62" s="154" t="s">
        <v>205</v>
      </c>
      <c r="F62" s="154"/>
      <c r="G62" s="154"/>
      <c r="H62" s="154"/>
      <c r="I62" s="154">
        <f>ROUND($D62/5,-3)</f>
        <v>324000</v>
      </c>
      <c r="J62" s="154"/>
      <c r="K62" s="154"/>
      <c r="L62" s="154"/>
      <c r="M62" s="154"/>
      <c r="N62" s="154">
        <f>D62-I62</f>
        <v>1297000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1669000</v>
      </c>
      <c r="E63" s="154" t="s">
        <v>203</v>
      </c>
      <c r="F63" s="154">
        <f>D63</f>
        <v>1669000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1136000</v>
      </c>
      <c r="E64" s="249" t="s">
        <v>210</v>
      </c>
      <c r="F64" s="154">
        <f>ROUND($D64/12*3,-3)</f>
        <v>284000</v>
      </c>
      <c r="G64" s="154">
        <f>ROUND($D64/12,-3)</f>
        <v>95000</v>
      </c>
      <c r="H64" s="154">
        <f t="shared" ref="H64:N66" si="19">ROUND($D64/12,-3)</f>
        <v>95000</v>
      </c>
      <c r="I64" s="154">
        <f t="shared" si="19"/>
        <v>95000</v>
      </c>
      <c r="J64" s="154">
        <f t="shared" si="19"/>
        <v>95000</v>
      </c>
      <c r="K64" s="154">
        <f t="shared" si="19"/>
        <v>95000</v>
      </c>
      <c r="L64" s="154">
        <f t="shared" si="19"/>
        <v>95000</v>
      </c>
      <c r="M64" s="154">
        <f t="shared" si="19"/>
        <v>95000</v>
      </c>
      <c r="N64" s="154">
        <f t="shared" si="19"/>
        <v>95000</v>
      </c>
      <c r="O64" s="154">
        <f>D64-SUM(F64:N64)</f>
        <v>92000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370000</v>
      </c>
      <c r="E65" s="249" t="s">
        <v>210</v>
      </c>
      <c r="F65" s="154">
        <f>ROUND($D65/12*3,-3)</f>
        <v>93000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863000</v>
      </c>
      <c r="E66" s="249" t="s">
        <v>210</v>
      </c>
      <c r="F66" s="154">
        <f>ROUND($D66/12*3,-3)</f>
        <v>216000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71000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250000</v>
      </c>
      <c r="E68" s="154" t="s">
        <v>203</v>
      </c>
      <c r="F68" s="154">
        <f>D68</f>
        <v>250000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19637000</v>
      </c>
      <c r="E71" s="242"/>
      <c r="F71" s="242">
        <f>ROUND(SUM(F50:F69),-3)</f>
        <v>5931000</v>
      </c>
      <c r="G71" s="242">
        <f t="shared" ref="G71:P71" si="20">ROUND(SUM(G50:G69),-3)</f>
        <v>1340000</v>
      </c>
      <c r="H71" s="242">
        <f t="shared" si="20"/>
        <v>1357000</v>
      </c>
      <c r="I71" s="242">
        <f t="shared" si="20"/>
        <v>1664000</v>
      </c>
      <c r="J71" s="242">
        <f t="shared" si="20"/>
        <v>1340000</v>
      </c>
      <c r="K71" s="242">
        <f t="shared" si="20"/>
        <v>1340000</v>
      </c>
      <c r="L71" s="242">
        <f t="shared" si="20"/>
        <v>1340000</v>
      </c>
      <c r="M71" s="242">
        <f t="shared" si="20"/>
        <v>1340000</v>
      </c>
      <c r="N71" s="242">
        <f t="shared" si="20"/>
        <v>2637000</v>
      </c>
      <c r="O71" s="242">
        <f t="shared" si="20"/>
        <v>1338000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5755000</v>
      </c>
      <c r="E73" s="249" t="s">
        <v>210</v>
      </c>
      <c r="F73" s="154">
        <f>ROUND($D73/12*3,-3)</f>
        <v>1439000</v>
      </c>
      <c r="G73" s="154">
        <f>ROUND($D73/12,-3)</f>
        <v>480000</v>
      </c>
      <c r="H73" s="154">
        <f t="shared" ref="H73:N76" si="21">ROUND($D73/12,-3)</f>
        <v>480000</v>
      </c>
      <c r="I73" s="154">
        <f t="shared" si="21"/>
        <v>480000</v>
      </c>
      <c r="J73" s="154">
        <f t="shared" si="21"/>
        <v>480000</v>
      </c>
      <c r="K73" s="154">
        <f t="shared" si="21"/>
        <v>480000</v>
      </c>
      <c r="L73" s="154">
        <f t="shared" si="21"/>
        <v>480000</v>
      </c>
      <c r="M73" s="154">
        <f t="shared" si="21"/>
        <v>480000</v>
      </c>
      <c r="N73" s="154">
        <f t="shared" si="21"/>
        <v>480000</v>
      </c>
      <c r="O73" s="154">
        <f>D73-SUM(F73:N73)</f>
        <v>476000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131000</v>
      </c>
      <c r="E76" s="249" t="s">
        <v>210</v>
      </c>
      <c r="F76" s="154">
        <f>ROUND($D76/12*3,-3)</f>
        <v>33000</v>
      </c>
      <c r="G76" s="154">
        <f>ROUND($D76/12,-3)</f>
        <v>11000</v>
      </c>
      <c r="H76" s="154">
        <f t="shared" si="21"/>
        <v>11000</v>
      </c>
      <c r="I76" s="154">
        <f t="shared" si="21"/>
        <v>11000</v>
      </c>
      <c r="J76" s="154">
        <f t="shared" si="21"/>
        <v>11000</v>
      </c>
      <c r="K76" s="154">
        <f t="shared" si="21"/>
        <v>11000</v>
      </c>
      <c r="L76" s="154">
        <f t="shared" si="21"/>
        <v>11000</v>
      </c>
      <c r="M76" s="154">
        <f t="shared" si="21"/>
        <v>11000</v>
      </c>
      <c r="N76" s="154">
        <f t="shared" si="21"/>
        <v>11000</v>
      </c>
      <c r="O76" s="154">
        <f>D76-SUM(F76:N76)</f>
        <v>10000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5886000</v>
      </c>
      <c r="E77" s="242"/>
      <c r="F77" s="242">
        <f>ROUND(SUM(F72:F76),-3)</f>
        <v>1472000</v>
      </c>
      <c r="G77" s="242">
        <f t="shared" ref="G77:N77" si="22">ROUND(SUM(G72:G76),-3)</f>
        <v>491000</v>
      </c>
      <c r="H77" s="242">
        <f t="shared" si="22"/>
        <v>491000</v>
      </c>
      <c r="I77" s="242">
        <f t="shared" si="22"/>
        <v>491000</v>
      </c>
      <c r="J77" s="242">
        <f t="shared" si="22"/>
        <v>491000</v>
      </c>
      <c r="K77" s="242">
        <f t="shared" si="22"/>
        <v>491000</v>
      </c>
      <c r="L77" s="242">
        <f t="shared" si="22"/>
        <v>491000</v>
      </c>
      <c r="M77" s="242">
        <f t="shared" si="22"/>
        <v>491000</v>
      </c>
      <c r="N77" s="242">
        <f t="shared" si="22"/>
        <v>491000</v>
      </c>
      <c r="O77" s="242">
        <f>D77-SUM(F77:N77)</f>
        <v>486000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25523000</v>
      </c>
      <c r="E78" s="242"/>
      <c r="F78" s="242">
        <f>F77+F71</f>
        <v>7403000</v>
      </c>
      <c r="G78" s="242">
        <f t="shared" ref="G78:R78" si="24">G77+G71</f>
        <v>1831000</v>
      </c>
      <c r="H78" s="242">
        <f t="shared" si="24"/>
        <v>1848000</v>
      </c>
      <c r="I78" s="242">
        <f t="shared" si="24"/>
        <v>2155000</v>
      </c>
      <c r="J78" s="242">
        <f t="shared" si="24"/>
        <v>1831000</v>
      </c>
      <c r="K78" s="242">
        <f t="shared" si="24"/>
        <v>1831000</v>
      </c>
      <c r="L78" s="242">
        <f t="shared" si="24"/>
        <v>1831000</v>
      </c>
      <c r="M78" s="242">
        <f t="shared" si="24"/>
        <v>1831000</v>
      </c>
      <c r="N78" s="242">
        <f t="shared" si="24"/>
        <v>3128000</v>
      </c>
      <c r="O78" s="242">
        <f t="shared" si="24"/>
        <v>1824000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26366000</v>
      </c>
      <c r="E87" s="154"/>
      <c r="F87" s="154">
        <f>F88+F89+F90+F91</f>
        <v>7524000</v>
      </c>
      <c r="G87" s="154">
        <f t="shared" ref="G87:Q87" si="26">G88+G89+G90+G91</f>
        <v>1891000</v>
      </c>
      <c r="H87" s="154">
        <f t="shared" si="26"/>
        <v>1908000</v>
      </c>
      <c r="I87" s="154">
        <f t="shared" si="26"/>
        <v>2215000</v>
      </c>
      <c r="J87" s="154">
        <f t="shared" si="26"/>
        <v>1891000</v>
      </c>
      <c r="K87" s="154">
        <f t="shared" si="26"/>
        <v>1895000</v>
      </c>
      <c r="L87" s="154">
        <f t="shared" si="26"/>
        <v>1948000</v>
      </c>
      <c r="M87" s="154">
        <f t="shared" si="26"/>
        <v>1891000</v>
      </c>
      <c r="N87" s="154">
        <f t="shared" si="26"/>
        <v>3192000</v>
      </c>
      <c r="O87" s="154">
        <f t="shared" si="26"/>
        <v>1884000</v>
      </c>
      <c r="P87" s="154">
        <f t="shared" si="26"/>
        <v>64000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80000</v>
      </c>
      <c r="E88" s="242" t="s">
        <v>201</v>
      </c>
      <c r="F88" s="242">
        <f>ROUND($D88/2,-3)</f>
        <v>40000</v>
      </c>
      <c r="G88" s="242"/>
      <c r="H88" s="242"/>
      <c r="I88" s="242"/>
      <c r="J88" s="242"/>
      <c r="K88" s="242"/>
      <c r="L88" s="242">
        <f>D88-F88</f>
        <v>40000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26285000</v>
      </c>
      <c r="E91" s="242"/>
      <c r="F91" s="242">
        <f>F92+F93+F94+F95</f>
        <v>7484000</v>
      </c>
      <c r="G91" s="242">
        <f t="shared" ref="G91:Q91" si="28">G92+G93+G94+G95</f>
        <v>1891000</v>
      </c>
      <c r="H91" s="242">
        <f t="shared" si="28"/>
        <v>1908000</v>
      </c>
      <c r="I91" s="242">
        <f t="shared" si="28"/>
        <v>2215000</v>
      </c>
      <c r="J91" s="242">
        <f t="shared" si="28"/>
        <v>1891000</v>
      </c>
      <c r="K91" s="242">
        <f t="shared" si="28"/>
        <v>1895000</v>
      </c>
      <c r="L91" s="242">
        <f t="shared" si="28"/>
        <v>1908000</v>
      </c>
      <c r="M91" s="242">
        <f t="shared" si="28"/>
        <v>1891000</v>
      </c>
      <c r="N91" s="242">
        <f t="shared" si="28"/>
        <v>3192000</v>
      </c>
      <c r="O91" s="242">
        <f t="shared" si="28"/>
        <v>1884000</v>
      </c>
      <c r="P91" s="242">
        <f t="shared" si="28"/>
        <v>64000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25558000</v>
      </c>
      <c r="E95" s="154"/>
      <c r="F95" s="154">
        <f>F2+F86-F88-F89-F90-F92-F93-F94</f>
        <v>7261000</v>
      </c>
      <c r="G95" s="154">
        <f t="shared" ref="G95:Q95" si="30">G2-G88-G89-G90-G92-G93-G94</f>
        <v>1885000</v>
      </c>
      <c r="H95" s="154">
        <f t="shared" si="30"/>
        <v>1794000</v>
      </c>
      <c r="I95" s="154">
        <f t="shared" si="30"/>
        <v>2209000</v>
      </c>
      <c r="J95" s="154">
        <f t="shared" si="30"/>
        <v>1777000</v>
      </c>
      <c r="K95" s="154">
        <f t="shared" si="30"/>
        <v>1889000</v>
      </c>
      <c r="L95" s="154">
        <f t="shared" si="30"/>
        <v>1794000</v>
      </c>
      <c r="M95" s="154">
        <f t="shared" si="30"/>
        <v>1885000</v>
      </c>
      <c r="N95" s="154">
        <f t="shared" si="30"/>
        <v>3077000</v>
      </c>
      <c r="O95" s="154">
        <f t="shared" si="30"/>
        <v>1878000</v>
      </c>
      <c r="P95" s="154">
        <f t="shared" si="30"/>
        <v>58000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25558000</v>
      </c>
    </row>
    <row r="108" spans="2:17" ht="16.5" customHeight="1"/>
    <row r="109" spans="2:17" ht="16.5" customHeight="1">
      <c r="B109" s="4" t="s">
        <v>951</v>
      </c>
      <c r="D109" s="52">
        <f>D91-D77</f>
        <v>20399000</v>
      </c>
      <c r="F109" s="52">
        <f>F91-F77</f>
        <v>6012000</v>
      </c>
      <c r="G109" s="52">
        <f t="shared" ref="G109:Q109" si="31">G91-G77</f>
        <v>1400000</v>
      </c>
      <c r="H109" s="52">
        <f t="shared" si="31"/>
        <v>1417000</v>
      </c>
      <c r="I109" s="52">
        <f t="shared" si="31"/>
        <v>1724000</v>
      </c>
      <c r="J109" s="52">
        <f t="shared" si="31"/>
        <v>1400000</v>
      </c>
      <c r="K109" s="52">
        <f t="shared" si="31"/>
        <v>1404000</v>
      </c>
      <c r="L109" s="52">
        <f t="shared" si="31"/>
        <v>1417000</v>
      </c>
      <c r="M109" s="52">
        <f t="shared" si="31"/>
        <v>1400000</v>
      </c>
      <c r="N109" s="52">
        <f t="shared" si="31"/>
        <v>2701000</v>
      </c>
      <c r="O109" s="52">
        <f t="shared" si="31"/>
        <v>1398000</v>
      </c>
      <c r="P109" s="52">
        <f t="shared" si="31"/>
        <v>64000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3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workbookViewId="0">
      <selection activeCell="M5" sqref="M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641</v>
      </c>
      <c r="D1" s="246" t="str">
        <f>VLOOKUP(C1,學校編號!A:B,2,FALSE)</f>
        <v>641光復國小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34285000</v>
      </c>
      <c r="E2" s="154"/>
      <c r="F2" s="154">
        <f t="shared" ref="F2:Q2" si="0">F49+F71+F77+F83</f>
        <v>9713000</v>
      </c>
      <c r="G2" s="154">
        <f t="shared" si="0"/>
        <v>2487000</v>
      </c>
      <c r="H2" s="154">
        <f t="shared" si="0"/>
        <v>2521000</v>
      </c>
      <c r="I2" s="154">
        <f t="shared" si="0"/>
        <v>2880000</v>
      </c>
      <c r="J2" s="154">
        <f t="shared" si="0"/>
        <v>2493000</v>
      </c>
      <c r="K2" s="154">
        <f t="shared" si="0"/>
        <v>2499000</v>
      </c>
      <c r="L2" s="154">
        <f t="shared" si="0"/>
        <v>2516000</v>
      </c>
      <c r="M2" s="154">
        <f t="shared" si="0"/>
        <v>2493000</v>
      </c>
      <c r="N2" s="154">
        <f t="shared" si="0"/>
        <v>4024000</v>
      </c>
      <c r="O2" s="154">
        <f t="shared" si="0"/>
        <v>2481000</v>
      </c>
      <c r="P2" s="154">
        <f t="shared" si="0"/>
        <v>89000</v>
      </c>
      <c r="Q2" s="154">
        <f t="shared" si="0"/>
        <v>89000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187000</v>
      </c>
      <c r="E3" s="154" t="s">
        <v>1060</v>
      </c>
      <c r="F3" s="154">
        <v>15583</v>
      </c>
      <c r="G3" s="154">
        <v>15583</v>
      </c>
      <c r="H3" s="154">
        <v>15583</v>
      </c>
      <c r="I3" s="154">
        <v>15583</v>
      </c>
      <c r="J3" s="154">
        <v>15583</v>
      </c>
      <c r="K3" s="154">
        <v>15583</v>
      </c>
      <c r="L3" s="154">
        <v>15583</v>
      </c>
      <c r="M3" s="154">
        <v>15583</v>
      </c>
      <c r="N3" s="154">
        <v>15583</v>
      </c>
      <c r="O3" s="154">
        <v>15583</v>
      </c>
      <c r="P3" s="154">
        <v>15583</v>
      </c>
      <c r="Q3" s="154">
        <v>15587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80000</v>
      </c>
      <c r="E4" s="154" t="s">
        <v>1060</v>
      </c>
      <c r="F4" s="154">
        <v>6667</v>
      </c>
      <c r="G4" s="154">
        <v>6667</v>
      </c>
      <c r="H4" s="154">
        <v>6667</v>
      </c>
      <c r="I4" s="154">
        <v>6667</v>
      </c>
      <c r="J4" s="154">
        <v>6667</v>
      </c>
      <c r="K4" s="154">
        <v>6667</v>
      </c>
      <c r="L4" s="154">
        <v>6667</v>
      </c>
      <c r="M4" s="154">
        <v>6667</v>
      </c>
      <c r="N4" s="154">
        <v>6667</v>
      </c>
      <c r="O4" s="154">
        <v>6667</v>
      </c>
      <c r="P4" s="154">
        <v>6667</v>
      </c>
      <c r="Q4" s="154">
        <v>6663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66000</v>
      </c>
      <c r="E7" s="154" t="s">
        <v>1060</v>
      </c>
      <c r="F7" s="154">
        <v>5500</v>
      </c>
      <c r="G7" s="154">
        <v>5500</v>
      </c>
      <c r="H7" s="154">
        <v>5500</v>
      </c>
      <c r="I7" s="154">
        <v>5500</v>
      </c>
      <c r="J7" s="154">
        <v>5500</v>
      </c>
      <c r="K7" s="154">
        <v>5500</v>
      </c>
      <c r="L7" s="154">
        <v>5500</v>
      </c>
      <c r="M7" s="154">
        <v>5500</v>
      </c>
      <c r="N7" s="154">
        <v>5500</v>
      </c>
      <c r="O7" s="154">
        <v>5500</v>
      </c>
      <c r="P7" s="154">
        <v>5500</v>
      </c>
      <c r="Q7" s="154">
        <v>5500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30000</v>
      </c>
      <c r="E8" s="154" t="s">
        <v>1060</v>
      </c>
      <c r="F8" s="154">
        <v>2500</v>
      </c>
      <c r="G8" s="154">
        <v>2500</v>
      </c>
      <c r="H8" s="154">
        <v>2500</v>
      </c>
      <c r="I8" s="154">
        <v>2500</v>
      </c>
      <c r="J8" s="154">
        <v>2500</v>
      </c>
      <c r="K8" s="154">
        <v>2500</v>
      </c>
      <c r="L8" s="154">
        <v>2500</v>
      </c>
      <c r="M8" s="154">
        <v>2500</v>
      </c>
      <c r="N8" s="154">
        <v>2500</v>
      </c>
      <c r="O8" s="154">
        <v>2500</v>
      </c>
      <c r="P8" s="154">
        <v>2500</v>
      </c>
      <c r="Q8" s="154">
        <v>2500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3000</v>
      </c>
      <c r="E9" s="154" t="s">
        <v>1060</v>
      </c>
      <c r="F9" s="154">
        <v>250</v>
      </c>
      <c r="G9" s="154">
        <v>250</v>
      </c>
      <c r="H9" s="154">
        <v>250</v>
      </c>
      <c r="I9" s="154">
        <v>250</v>
      </c>
      <c r="J9" s="154">
        <v>250</v>
      </c>
      <c r="K9" s="154">
        <v>250</v>
      </c>
      <c r="L9" s="154">
        <v>250</v>
      </c>
      <c r="M9" s="154">
        <v>250</v>
      </c>
      <c r="N9" s="154">
        <v>250</v>
      </c>
      <c r="O9" s="154">
        <v>250</v>
      </c>
      <c r="P9" s="154">
        <v>250</v>
      </c>
      <c r="Q9" s="154">
        <v>250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9000</v>
      </c>
      <c r="E10" s="154" t="s">
        <v>1060</v>
      </c>
      <c r="F10" s="154">
        <v>750</v>
      </c>
      <c r="G10" s="154">
        <v>750</v>
      </c>
      <c r="H10" s="154">
        <v>750</v>
      </c>
      <c r="I10" s="154">
        <v>750</v>
      </c>
      <c r="J10" s="154">
        <v>750</v>
      </c>
      <c r="K10" s="154">
        <v>750</v>
      </c>
      <c r="L10" s="154">
        <v>750</v>
      </c>
      <c r="M10" s="154">
        <v>750</v>
      </c>
      <c r="N10" s="154">
        <v>750</v>
      </c>
      <c r="O10" s="154">
        <v>750</v>
      </c>
      <c r="P10" s="154">
        <v>750</v>
      </c>
      <c r="Q10" s="154">
        <v>750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21000</v>
      </c>
      <c r="E11" s="154" t="s">
        <v>1066</v>
      </c>
      <c r="F11" s="154">
        <v>21000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491000</v>
      </c>
      <c r="E12" s="248" t="s">
        <v>1064</v>
      </c>
      <c r="F12" s="154">
        <v>123000</v>
      </c>
      <c r="G12" s="154">
        <v>41000</v>
      </c>
      <c r="H12" s="154">
        <v>41000</v>
      </c>
      <c r="I12" s="154">
        <v>41000</v>
      </c>
      <c r="J12" s="154">
        <v>41000</v>
      </c>
      <c r="K12" s="154">
        <v>41000</v>
      </c>
      <c r="L12" s="154">
        <v>41000</v>
      </c>
      <c r="M12" s="154">
        <v>41000</v>
      </c>
      <c r="N12" s="154">
        <v>41000</v>
      </c>
      <c r="O12" s="154">
        <v>40000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164000</v>
      </c>
      <c r="E13" s="154" t="s">
        <v>1060</v>
      </c>
      <c r="F13" s="154">
        <v>13667</v>
      </c>
      <c r="G13" s="154">
        <v>13667</v>
      </c>
      <c r="H13" s="154">
        <v>13667</v>
      </c>
      <c r="I13" s="154">
        <v>13667</v>
      </c>
      <c r="J13" s="154">
        <v>13667</v>
      </c>
      <c r="K13" s="154">
        <v>13667</v>
      </c>
      <c r="L13" s="154">
        <v>13667</v>
      </c>
      <c r="M13" s="154">
        <v>13667</v>
      </c>
      <c r="N13" s="154">
        <v>13667</v>
      </c>
      <c r="O13" s="154">
        <v>13667</v>
      </c>
      <c r="P13" s="154">
        <v>13667</v>
      </c>
      <c r="Q13" s="154">
        <v>13663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44000</v>
      </c>
      <c r="E15" s="154" t="s">
        <v>745</v>
      </c>
      <c r="F15" s="154">
        <v>22000</v>
      </c>
      <c r="G15" s="154"/>
      <c r="H15" s="154"/>
      <c r="I15" s="154"/>
      <c r="J15" s="154"/>
      <c r="K15" s="154"/>
      <c r="L15" s="154">
        <v>22000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46000</v>
      </c>
      <c r="E17" s="154" t="s">
        <v>1060</v>
      </c>
      <c r="F17" s="154">
        <v>3833</v>
      </c>
      <c r="G17" s="154">
        <v>3833</v>
      </c>
      <c r="H17" s="154">
        <v>3833</v>
      </c>
      <c r="I17" s="154">
        <v>3833</v>
      </c>
      <c r="J17" s="154">
        <v>3833</v>
      </c>
      <c r="K17" s="154">
        <v>3833</v>
      </c>
      <c r="L17" s="154">
        <v>3833</v>
      </c>
      <c r="M17" s="154">
        <v>3833</v>
      </c>
      <c r="N17" s="154">
        <v>3833</v>
      </c>
      <c r="O17" s="154">
        <v>3833</v>
      </c>
      <c r="P17" s="154">
        <v>3833</v>
      </c>
      <c r="Q17" s="154">
        <v>3837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60000</v>
      </c>
      <c r="E24" s="154" t="s">
        <v>1066</v>
      </c>
      <c r="F24" s="154">
        <v>60000</v>
      </c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1201000</v>
      </c>
      <c r="E25" s="242"/>
      <c r="F25" s="242">
        <f>ROUND(SUM(F3:F24),-3)</f>
        <v>275000</v>
      </c>
      <c r="G25" s="242">
        <f t="shared" ref="G25:P25" si="2">ROUND(SUM(G3:G24),-3)</f>
        <v>90000</v>
      </c>
      <c r="H25" s="242">
        <f t="shared" si="2"/>
        <v>90000</v>
      </c>
      <c r="I25" s="242">
        <f t="shared" si="2"/>
        <v>90000</v>
      </c>
      <c r="J25" s="242">
        <f t="shared" si="2"/>
        <v>90000</v>
      </c>
      <c r="K25" s="242">
        <f t="shared" si="2"/>
        <v>90000</v>
      </c>
      <c r="L25" s="242">
        <f t="shared" si="2"/>
        <v>112000</v>
      </c>
      <c r="M25" s="242">
        <f t="shared" si="2"/>
        <v>90000</v>
      </c>
      <c r="N25" s="242">
        <f t="shared" si="2"/>
        <v>90000</v>
      </c>
      <c r="O25" s="242">
        <f t="shared" si="2"/>
        <v>89000</v>
      </c>
      <c r="P25" s="242">
        <f t="shared" si="2"/>
        <v>49000</v>
      </c>
      <c r="Q25" s="242">
        <f t="shared" ref="Q25" si="3">D25-SUM(F25:P25)</f>
        <v>46000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63000</v>
      </c>
      <c r="E27" s="249" t="s">
        <v>1067</v>
      </c>
      <c r="F27" s="154">
        <v>6000</v>
      </c>
      <c r="G27" s="154"/>
      <c r="H27" s="154">
        <v>6000</v>
      </c>
      <c r="I27" s="154">
        <v>6000</v>
      </c>
      <c r="J27" s="154">
        <v>6000</v>
      </c>
      <c r="K27" s="154">
        <v>6000</v>
      </c>
      <c r="L27" s="154"/>
      <c r="M27" s="154">
        <v>6000</v>
      </c>
      <c r="N27" s="154">
        <v>6000</v>
      </c>
      <c r="O27" s="154">
        <v>6000</v>
      </c>
      <c r="P27" s="154">
        <v>6000</v>
      </c>
      <c r="Q27" s="154">
        <v>9000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266000</v>
      </c>
      <c r="E28" s="154" t="s">
        <v>1060</v>
      </c>
      <c r="F28" s="154">
        <v>22167</v>
      </c>
      <c r="G28" s="154">
        <v>22167</v>
      </c>
      <c r="H28" s="154">
        <v>22167</v>
      </c>
      <c r="I28" s="154">
        <v>22167</v>
      </c>
      <c r="J28" s="154">
        <v>22167</v>
      </c>
      <c r="K28" s="154">
        <v>22167</v>
      </c>
      <c r="L28" s="154">
        <v>22167</v>
      </c>
      <c r="M28" s="154">
        <v>22167</v>
      </c>
      <c r="N28" s="154">
        <v>22167</v>
      </c>
      <c r="O28" s="154">
        <v>22167</v>
      </c>
      <c r="P28" s="154">
        <v>22167</v>
      </c>
      <c r="Q28" s="154">
        <v>22163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21000</v>
      </c>
      <c r="E30" s="154" t="s">
        <v>1060</v>
      </c>
      <c r="F30" s="154">
        <v>1750</v>
      </c>
      <c r="G30" s="154">
        <v>1750</v>
      </c>
      <c r="H30" s="154">
        <v>1750</v>
      </c>
      <c r="I30" s="154">
        <v>1750</v>
      </c>
      <c r="J30" s="154">
        <v>1750</v>
      </c>
      <c r="K30" s="154">
        <v>1750</v>
      </c>
      <c r="L30" s="154">
        <v>1750</v>
      </c>
      <c r="M30" s="154">
        <v>1750</v>
      </c>
      <c r="N30" s="154">
        <v>1750</v>
      </c>
      <c r="O30" s="154">
        <v>1750</v>
      </c>
      <c r="P30" s="154">
        <v>1750</v>
      </c>
      <c r="Q30" s="154">
        <v>1750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25000</v>
      </c>
      <c r="E31" s="154" t="s">
        <v>1060</v>
      </c>
      <c r="F31" s="154">
        <v>2083</v>
      </c>
      <c r="G31" s="154">
        <v>2083</v>
      </c>
      <c r="H31" s="154">
        <v>2083</v>
      </c>
      <c r="I31" s="154">
        <v>2083</v>
      </c>
      <c r="J31" s="154">
        <v>2083</v>
      </c>
      <c r="K31" s="154">
        <v>2083</v>
      </c>
      <c r="L31" s="154">
        <v>2083</v>
      </c>
      <c r="M31" s="154">
        <v>2083</v>
      </c>
      <c r="N31" s="154">
        <v>2083</v>
      </c>
      <c r="O31" s="154">
        <v>2083</v>
      </c>
      <c r="P31" s="154">
        <v>2083</v>
      </c>
      <c r="Q31" s="154">
        <v>2087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13000</v>
      </c>
      <c r="E32" s="154" t="s">
        <v>1060</v>
      </c>
      <c r="F32" s="154">
        <v>1083</v>
      </c>
      <c r="G32" s="154">
        <v>1083</v>
      </c>
      <c r="H32" s="154">
        <v>1083</v>
      </c>
      <c r="I32" s="154">
        <v>1083</v>
      </c>
      <c r="J32" s="154">
        <v>1083</v>
      </c>
      <c r="K32" s="154">
        <v>1083</v>
      </c>
      <c r="L32" s="154">
        <v>1083</v>
      </c>
      <c r="M32" s="154">
        <v>1083</v>
      </c>
      <c r="N32" s="154">
        <v>1083</v>
      </c>
      <c r="O32" s="154">
        <v>1083</v>
      </c>
      <c r="P32" s="154">
        <v>1083</v>
      </c>
      <c r="Q32" s="154">
        <v>1087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24000</v>
      </c>
      <c r="E33" s="154" t="s">
        <v>1060</v>
      </c>
      <c r="F33" s="154">
        <v>2000</v>
      </c>
      <c r="G33" s="154">
        <v>2000</v>
      </c>
      <c r="H33" s="154">
        <v>2000</v>
      </c>
      <c r="I33" s="154">
        <v>2000</v>
      </c>
      <c r="J33" s="154">
        <v>2000</v>
      </c>
      <c r="K33" s="154">
        <v>2000</v>
      </c>
      <c r="L33" s="154">
        <v>2000</v>
      </c>
      <c r="M33" s="154">
        <v>2000</v>
      </c>
      <c r="N33" s="154">
        <v>2000</v>
      </c>
      <c r="O33" s="154">
        <v>2000</v>
      </c>
      <c r="P33" s="154">
        <v>2000</v>
      </c>
      <c r="Q33" s="154">
        <v>2000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14000</v>
      </c>
      <c r="E34" s="154" t="s">
        <v>1060</v>
      </c>
      <c r="F34" s="154">
        <v>1167</v>
      </c>
      <c r="G34" s="154">
        <v>1167</v>
      </c>
      <c r="H34" s="154">
        <v>1167</v>
      </c>
      <c r="I34" s="154">
        <v>1167</v>
      </c>
      <c r="J34" s="154">
        <v>1167</v>
      </c>
      <c r="K34" s="154">
        <v>1167</v>
      </c>
      <c r="L34" s="154">
        <v>1167</v>
      </c>
      <c r="M34" s="154">
        <v>1167</v>
      </c>
      <c r="N34" s="154">
        <v>1167</v>
      </c>
      <c r="O34" s="154">
        <v>1167</v>
      </c>
      <c r="P34" s="154">
        <v>1167</v>
      </c>
      <c r="Q34" s="154">
        <v>1163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0</v>
      </c>
      <c r="E37" s="154" t="s">
        <v>745</v>
      </c>
      <c r="F37" s="154">
        <v>0</v>
      </c>
      <c r="G37" s="154"/>
      <c r="H37" s="154"/>
      <c r="I37" s="154"/>
      <c r="J37" s="154"/>
      <c r="K37" s="154"/>
      <c r="L37" s="154">
        <v>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426000</v>
      </c>
      <c r="E38" s="242"/>
      <c r="F38" s="242">
        <f t="shared" ref="F38:P38" si="5">ROUND(SUM(F26:F37),-3)</f>
        <v>36000</v>
      </c>
      <c r="G38" s="242">
        <f t="shared" si="5"/>
        <v>30000</v>
      </c>
      <c r="H38" s="242">
        <f t="shared" si="5"/>
        <v>36000</v>
      </c>
      <c r="I38" s="242">
        <f t="shared" si="5"/>
        <v>36000</v>
      </c>
      <c r="J38" s="242">
        <f t="shared" si="5"/>
        <v>36000</v>
      </c>
      <c r="K38" s="242">
        <f t="shared" si="5"/>
        <v>36000</v>
      </c>
      <c r="L38" s="242">
        <f t="shared" si="5"/>
        <v>30000</v>
      </c>
      <c r="M38" s="242">
        <f t="shared" si="5"/>
        <v>36000</v>
      </c>
      <c r="N38" s="242">
        <f t="shared" si="5"/>
        <v>36000</v>
      </c>
      <c r="O38" s="242">
        <f t="shared" si="5"/>
        <v>36000</v>
      </c>
      <c r="P38" s="242">
        <f t="shared" si="5"/>
        <v>36000</v>
      </c>
      <c r="Q38" s="242">
        <f>D38-SUM(F38:P38)</f>
        <v>42000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8">ROUND(SUM(F43:F45),-3)</f>
        <v>1000</v>
      </c>
      <c r="G46" s="242">
        <f t="shared" si="8"/>
        <v>0</v>
      </c>
      <c r="H46" s="242">
        <f t="shared" si="8"/>
        <v>0</v>
      </c>
      <c r="I46" s="242">
        <f t="shared" si="8"/>
        <v>6000</v>
      </c>
      <c r="J46" s="242">
        <f t="shared" si="8"/>
        <v>0</v>
      </c>
      <c r="K46" s="242">
        <f t="shared" si="8"/>
        <v>0</v>
      </c>
      <c r="L46" s="242">
        <f t="shared" si="8"/>
        <v>7000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1659000</v>
      </c>
      <c r="E49" s="154"/>
      <c r="F49" s="250">
        <f t="shared" ref="F49:Q49" si="10">F25+F38+F46+F48</f>
        <v>318000</v>
      </c>
      <c r="G49" s="250">
        <f t="shared" si="10"/>
        <v>120000</v>
      </c>
      <c r="H49" s="250">
        <f t="shared" si="10"/>
        <v>126000</v>
      </c>
      <c r="I49" s="250">
        <f t="shared" si="10"/>
        <v>132000</v>
      </c>
      <c r="J49" s="250">
        <f t="shared" si="10"/>
        <v>126000</v>
      </c>
      <c r="K49" s="250">
        <f t="shared" si="10"/>
        <v>132000</v>
      </c>
      <c r="L49" s="250">
        <f t="shared" si="10"/>
        <v>149000</v>
      </c>
      <c r="M49" s="250">
        <f t="shared" si="10"/>
        <v>126000</v>
      </c>
      <c r="N49" s="250">
        <f t="shared" si="10"/>
        <v>132000</v>
      </c>
      <c r="O49" s="250">
        <f t="shared" si="10"/>
        <v>125000</v>
      </c>
      <c r="P49" s="250">
        <f t="shared" si="10"/>
        <v>85000</v>
      </c>
      <c r="Q49" s="250">
        <f t="shared" si="10"/>
        <v>88000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16424000</v>
      </c>
      <c r="E50" s="249" t="s">
        <v>1064</v>
      </c>
      <c r="F50" s="154">
        <v>4106000</v>
      </c>
      <c r="G50" s="154">
        <v>1369000</v>
      </c>
      <c r="H50" s="154">
        <v>1369000</v>
      </c>
      <c r="I50" s="154">
        <v>1369000</v>
      </c>
      <c r="J50" s="154">
        <v>1369000</v>
      </c>
      <c r="K50" s="154">
        <v>1369000</v>
      </c>
      <c r="L50" s="154">
        <v>1369000</v>
      </c>
      <c r="M50" s="154">
        <v>1369000</v>
      </c>
      <c r="N50" s="154">
        <v>1369000</v>
      </c>
      <c r="O50" s="154">
        <v>1366000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1162000</v>
      </c>
      <c r="E52" s="249" t="s">
        <v>1064</v>
      </c>
      <c r="F52" s="154">
        <v>291000</v>
      </c>
      <c r="G52" s="154">
        <v>97000</v>
      </c>
      <c r="H52" s="154">
        <v>97000</v>
      </c>
      <c r="I52" s="154">
        <v>97000</v>
      </c>
      <c r="J52" s="154">
        <v>97000</v>
      </c>
      <c r="K52" s="154">
        <v>97000</v>
      </c>
      <c r="L52" s="154">
        <v>97000</v>
      </c>
      <c r="M52" s="154">
        <v>97000</v>
      </c>
      <c r="N52" s="154">
        <v>97000</v>
      </c>
      <c r="O52" s="154">
        <v>95000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220000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21000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45000</v>
      </c>
      <c r="E55" s="154" t="s">
        <v>1060</v>
      </c>
      <c r="F55" s="154">
        <v>3750</v>
      </c>
      <c r="G55" s="154">
        <v>3750</v>
      </c>
      <c r="H55" s="154">
        <v>3750</v>
      </c>
      <c r="I55" s="154">
        <v>3750</v>
      </c>
      <c r="J55" s="154">
        <v>3750</v>
      </c>
      <c r="K55" s="154">
        <v>3750</v>
      </c>
      <c r="L55" s="154">
        <v>3750</v>
      </c>
      <c r="M55" s="154">
        <v>3750</v>
      </c>
      <c r="N55" s="154">
        <v>3750</v>
      </c>
      <c r="O55" s="154">
        <v>3750</v>
      </c>
      <c r="P55" s="154">
        <v>3750</v>
      </c>
      <c r="Q55" s="154">
        <v>3750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1906000</v>
      </c>
      <c r="E62" s="154" t="s">
        <v>1065</v>
      </c>
      <c r="F62" s="154"/>
      <c r="G62" s="154"/>
      <c r="H62" s="154"/>
      <c r="I62" s="154">
        <v>381000</v>
      </c>
      <c r="J62" s="154"/>
      <c r="K62" s="154"/>
      <c r="L62" s="154"/>
      <c r="M62" s="154"/>
      <c r="N62" s="154">
        <v>1525000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2049000</v>
      </c>
      <c r="E63" s="154" t="s">
        <v>1066</v>
      </c>
      <c r="F63" s="154">
        <v>2049000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1429000</v>
      </c>
      <c r="E64" s="249" t="s">
        <v>1064</v>
      </c>
      <c r="F64" s="154">
        <v>357000</v>
      </c>
      <c r="G64" s="154">
        <v>119000</v>
      </c>
      <c r="H64" s="154">
        <v>119000</v>
      </c>
      <c r="I64" s="154">
        <v>119000</v>
      </c>
      <c r="J64" s="154">
        <v>119000</v>
      </c>
      <c r="K64" s="154">
        <v>119000</v>
      </c>
      <c r="L64" s="154">
        <v>119000</v>
      </c>
      <c r="M64" s="154">
        <v>119000</v>
      </c>
      <c r="N64" s="154">
        <v>119000</v>
      </c>
      <c r="O64" s="154">
        <v>120000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427000</v>
      </c>
      <c r="E65" s="249" t="s">
        <v>1064</v>
      </c>
      <c r="F65" s="154">
        <v>107000</v>
      </c>
      <c r="G65" s="154">
        <v>36000</v>
      </c>
      <c r="H65" s="154">
        <v>36000</v>
      </c>
      <c r="I65" s="154">
        <v>36000</v>
      </c>
      <c r="J65" s="154">
        <v>36000</v>
      </c>
      <c r="K65" s="154">
        <v>36000</v>
      </c>
      <c r="L65" s="154">
        <v>36000</v>
      </c>
      <c r="M65" s="154">
        <v>36000</v>
      </c>
      <c r="N65" s="154">
        <v>36000</v>
      </c>
      <c r="O65" s="154">
        <v>32000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1137000</v>
      </c>
      <c r="E66" s="249" t="s">
        <v>1064</v>
      </c>
      <c r="F66" s="154">
        <v>284000</v>
      </c>
      <c r="G66" s="154">
        <v>95000</v>
      </c>
      <c r="H66" s="154">
        <v>95000</v>
      </c>
      <c r="I66" s="154">
        <v>95000</v>
      </c>
      <c r="J66" s="154">
        <v>95000</v>
      </c>
      <c r="K66" s="154">
        <v>95000</v>
      </c>
      <c r="L66" s="154">
        <v>95000</v>
      </c>
      <c r="M66" s="154">
        <v>95000</v>
      </c>
      <c r="N66" s="154">
        <v>95000</v>
      </c>
      <c r="O66" s="154">
        <v>93000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28000</v>
      </c>
      <c r="E67" s="154" t="s">
        <v>1068</v>
      </c>
      <c r="F67" s="154"/>
      <c r="G67" s="154"/>
      <c r="H67" s="154">
        <v>28000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255000</v>
      </c>
      <c r="E68" s="154" t="s">
        <v>1066</v>
      </c>
      <c r="F68" s="154">
        <v>255000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25472000</v>
      </c>
      <c r="E71" s="242"/>
      <c r="F71" s="242">
        <f>ROUND(SUM(F50:F69),-3)</f>
        <v>7606000</v>
      </c>
      <c r="G71" s="242">
        <f t="shared" ref="G71:P71" si="11">ROUND(SUM(G50:G69),-3)</f>
        <v>1771000</v>
      </c>
      <c r="H71" s="242">
        <f t="shared" si="11"/>
        <v>1799000</v>
      </c>
      <c r="I71" s="242">
        <f t="shared" si="11"/>
        <v>2152000</v>
      </c>
      <c r="J71" s="242">
        <f t="shared" si="11"/>
        <v>1771000</v>
      </c>
      <c r="K71" s="242">
        <f t="shared" si="11"/>
        <v>1771000</v>
      </c>
      <c r="L71" s="242">
        <f t="shared" si="11"/>
        <v>1771000</v>
      </c>
      <c r="M71" s="242">
        <f t="shared" si="11"/>
        <v>1771000</v>
      </c>
      <c r="N71" s="242">
        <f t="shared" si="11"/>
        <v>3296000</v>
      </c>
      <c r="O71" s="242">
        <f t="shared" si="11"/>
        <v>1759000</v>
      </c>
      <c r="P71" s="242">
        <f t="shared" si="11"/>
        <v>4000</v>
      </c>
      <c r="Q71" s="242">
        <f>D71-SUM(F71:P71)</f>
        <v>1000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6732000</v>
      </c>
      <c r="E73" s="249" t="s">
        <v>1064</v>
      </c>
      <c r="F73" s="154">
        <v>1683000</v>
      </c>
      <c r="G73" s="154">
        <v>561000</v>
      </c>
      <c r="H73" s="154">
        <v>561000</v>
      </c>
      <c r="I73" s="154">
        <v>561000</v>
      </c>
      <c r="J73" s="154">
        <v>561000</v>
      </c>
      <c r="K73" s="154">
        <v>561000</v>
      </c>
      <c r="L73" s="154">
        <v>561000</v>
      </c>
      <c r="M73" s="154">
        <v>561000</v>
      </c>
      <c r="N73" s="154">
        <v>561000</v>
      </c>
      <c r="O73" s="154">
        <v>561000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422000</v>
      </c>
      <c r="E76" s="249" t="s">
        <v>1064</v>
      </c>
      <c r="F76" s="154">
        <v>106000</v>
      </c>
      <c r="G76" s="154">
        <v>35000</v>
      </c>
      <c r="H76" s="154">
        <v>35000</v>
      </c>
      <c r="I76" s="154">
        <v>35000</v>
      </c>
      <c r="J76" s="154">
        <v>35000</v>
      </c>
      <c r="K76" s="154">
        <v>35000</v>
      </c>
      <c r="L76" s="154">
        <v>35000</v>
      </c>
      <c r="M76" s="154">
        <v>35000</v>
      </c>
      <c r="N76" s="154">
        <v>35000</v>
      </c>
      <c r="O76" s="154">
        <v>36000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7154000</v>
      </c>
      <c r="E77" s="242"/>
      <c r="F77" s="242">
        <f>ROUND(SUM(F72:F76),-3)</f>
        <v>1789000</v>
      </c>
      <c r="G77" s="242">
        <f t="shared" ref="G77:N77" si="12">ROUND(SUM(G72:G76),-3)</f>
        <v>596000</v>
      </c>
      <c r="H77" s="242">
        <f t="shared" si="12"/>
        <v>596000</v>
      </c>
      <c r="I77" s="242">
        <f t="shared" si="12"/>
        <v>596000</v>
      </c>
      <c r="J77" s="242">
        <f t="shared" si="12"/>
        <v>596000</v>
      </c>
      <c r="K77" s="242">
        <f t="shared" si="12"/>
        <v>596000</v>
      </c>
      <c r="L77" s="242">
        <f t="shared" si="12"/>
        <v>596000</v>
      </c>
      <c r="M77" s="242">
        <f t="shared" si="12"/>
        <v>596000</v>
      </c>
      <c r="N77" s="242">
        <f t="shared" si="12"/>
        <v>596000</v>
      </c>
      <c r="O77" s="242">
        <f>D77-SUM(F77:N77)</f>
        <v>597000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32626000</v>
      </c>
      <c r="E78" s="242"/>
      <c r="F78" s="242">
        <f>F77+F71</f>
        <v>9395000</v>
      </c>
      <c r="G78" s="242">
        <f t="shared" ref="G78:R78" si="14">G77+G71</f>
        <v>2367000</v>
      </c>
      <c r="H78" s="242">
        <f t="shared" si="14"/>
        <v>2395000</v>
      </c>
      <c r="I78" s="242">
        <f t="shared" si="14"/>
        <v>2748000</v>
      </c>
      <c r="J78" s="242">
        <f t="shared" si="14"/>
        <v>2367000</v>
      </c>
      <c r="K78" s="242">
        <f t="shared" si="14"/>
        <v>2367000</v>
      </c>
      <c r="L78" s="242">
        <f t="shared" si="14"/>
        <v>2367000</v>
      </c>
      <c r="M78" s="242">
        <f t="shared" si="14"/>
        <v>2367000</v>
      </c>
      <c r="N78" s="242">
        <f t="shared" si="14"/>
        <v>3892000</v>
      </c>
      <c r="O78" s="242">
        <f t="shared" si="14"/>
        <v>2356000</v>
      </c>
      <c r="P78" s="242">
        <f t="shared" si="14"/>
        <v>4000</v>
      </c>
      <c r="Q78" s="242">
        <f t="shared" si="14"/>
        <v>1000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-60000</v>
      </c>
      <c r="E86" s="154"/>
      <c r="F86" s="154">
        <f>D86</f>
        <v>-60000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34225000</v>
      </c>
      <c r="E87" s="154"/>
      <c r="F87" s="154">
        <f>F88+F89+F90+F91</f>
        <v>9653000</v>
      </c>
      <c r="G87" s="154">
        <f t="shared" ref="G87:Q87" si="16">G88+G89+G90+G91</f>
        <v>2487000</v>
      </c>
      <c r="H87" s="154">
        <f t="shared" si="16"/>
        <v>2521000</v>
      </c>
      <c r="I87" s="154">
        <f t="shared" si="16"/>
        <v>2880000</v>
      </c>
      <c r="J87" s="154">
        <f t="shared" si="16"/>
        <v>2493000</v>
      </c>
      <c r="K87" s="154">
        <f t="shared" si="16"/>
        <v>2499000</v>
      </c>
      <c r="L87" s="154">
        <f t="shared" si="16"/>
        <v>2516000</v>
      </c>
      <c r="M87" s="154">
        <f t="shared" si="16"/>
        <v>2493000</v>
      </c>
      <c r="N87" s="154">
        <f t="shared" si="16"/>
        <v>4024000</v>
      </c>
      <c r="O87" s="154">
        <f t="shared" si="16"/>
        <v>2481000</v>
      </c>
      <c r="P87" s="154">
        <f t="shared" si="16"/>
        <v>89000</v>
      </c>
      <c r="Q87" s="154">
        <f t="shared" si="16"/>
        <v>89000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34224000</v>
      </c>
      <c r="E91" s="242"/>
      <c r="F91" s="242">
        <f>F92+F93+F94+F95</f>
        <v>9653000</v>
      </c>
      <c r="G91" s="242">
        <f t="shared" ref="G91:Q91" si="18">G92+G93+G94+G95</f>
        <v>2487000</v>
      </c>
      <c r="H91" s="242">
        <f t="shared" si="18"/>
        <v>2521000</v>
      </c>
      <c r="I91" s="242">
        <f t="shared" si="18"/>
        <v>2880000</v>
      </c>
      <c r="J91" s="242">
        <f t="shared" si="18"/>
        <v>2493000</v>
      </c>
      <c r="K91" s="242">
        <f t="shared" si="18"/>
        <v>2499000</v>
      </c>
      <c r="L91" s="242">
        <f t="shared" si="18"/>
        <v>2516000</v>
      </c>
      <c r="M91" s="242">
        <f t="shared" si="18"/>
        <v>2493000</v>
      </c>
      <c r="N91" s="242">
        <f t="shared" si="18"/>
        <v>4024000</v>
      </c>
      <c r="O91" s="242">
        <f t="shared" si="18"/>
        <v>2481000</v>
      </c>
      <c r="P91" s="242">
        <f t="shared" si="18"/>
        <v>89000</v>
      </c>
      <c r="Q91" s="242">
        <f t="shared" si="18"/>
        <v>88000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139000</v>
      </c>
      <c r="E93" s="243" t="s">
        <v>403</v>
      </c>
      <c r="F93" s="154">
        <f>ROUND($D93/12,-3)</f>
        <v>12000</v>
      </c>
      <c r="G93" s="154">
        <f t="shared" ref="G93:P93" si="19">ROUND($D93/12,-3)</f>
        <v>12000</v>
      </c>
      <c r="H93" s="154">
        <f t="shared" si="19"/>
        <v>12000</v>
      </c>
      <c r="I93" s="154">
        <f t="shared" si="19"/>
        <v>12000</v>
      </c>
      <c r="J93" s="154">
        <f t="shared" si="19"/>
        <v>12000</v>
      </c>
      <c r="K93" s="154">
        <f t="shared" si="19"/>
        <v>12000</v>
      </c>
      <c r="L93" s="154">
        <f t="shared" si="19"/>
        <v>12000</v>
      </c>
      <c r="M93" s="154">
        <f t="shared" si="19"/>
        <v>12000</v>
      </c>
      <c r="N93" s="154">
        <f t="shared" si="19"/>
        <v>12000</v>
      </c>
      <c r="O93" s="154">
        <f t="shared" si="19"/>
        <v>12000</v>
      </c>
      <c r="P93" s="154">
        <f t="shared" si="19"/>
        <v>12000</v>
      </c>
      <c r="Q93" s="154">
        <f>D93-SUM(F93:P93)</f>
        <v>7000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350000</v>
      </c>
      <c r="E94" s="244" t="s">
        <v>405</v>
      </c>
      <c r="F94" s="154"/>
      <c r="G94" s="154"/>
      <c r="H94" s="154">
        <f>ROUND($D94/2,-3)</f>
        <v>175000</v>
      </c>
      <c r="I94" s="154"/>
      <c r="J94" s="154"/>
      <c r="K94" s="154"/>
      <c r="L94" s="154"/>
      <c r="M94" s="154"/>
      <c r="N94" s="154"/>
      <c r="O94" s="154">
        <f>D94-H94</f>
        <v>175000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32273000</v>
      </c>
      <c r="E95" s="154"/>
      <c r="F95" s="154">
        <f>F2+F86-F88-F89-F90-F92-F93-F94</f>
        <v>9154000</v>
      </c>
      <c r="G95" s="154">
        <f t="shared" ref="G95:Q95" si="20">G2-G88-G89-G90-G92-G93-G94</f>
        <v>2475000</v>
      </c>
      <c r="H95" s="154">
        <f t="shared" si="20"/>
        <v>2090000</v>
      </c>
      <c r="I95" s="154">
        <f t="shared" si="20"/>
        <v>2868000</v>
      </c>
      <c r="J95" s="154">
        <f t="shared" si="20"/>
        <v>2237000</v>
      </c>
      <c r="K95" s="154">
        <f t="shared" si="20"/>
        <v>2487000</v>
      </c>
      <c r="L95" s="154">
        <f t="shared" si="20"/>
        <v>2260000</v>
      </c>
      <c r="M95" s="154">
        <f t="shared" si="20"/>
        <v>2481000</v>
      </c>
      <c r="N95" s="154">
        <f t="shared" si="20"/>
        <v>3769000</v>
      </c>
      <c r="O95" s="154">
        <f t="shared" si="20"/>
        <v>2294000</v>
      </c>
      <c r="P95" s="154">
        <f t="shared" si="20"/>
        <v>77000</v>
      </c>
      <c r="Q95" s="154">
        <f t="shared" si="20"/>
        <v>81000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131000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350000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32273000</v>
      </c>
    </row>
    <row r="108" spans="2:17" ht="16.5" customHeight="1"/>
    <row r="109" spans="2:17" ht="16.5" customHeight="1">
      <c r="B109" s="4" t="s">
        <v>951</v>
      </c>
      <c r="D109" s="52">
        <f>D91-D77</f>
        <v>27070000</v>
      </c>
      <c r="F109" s="52">
        <f>F91-F77</f>
        <v>7864000</v>
      </c>
      <c r="G109" s="52">
        <f t="shared" ref="G109:Q109" si="21">G91-G77</f>
        <v>1891000</v>
      </c>
      <c r="H109" s="52">
        <f t="shared" si="21"/>
        <v>1925000</v>
      </c>
      <c r="I109" s="52">
        <f t="shared" si="21"/>
        <v>2284000</v>
      </c>
      <c r="J109" s="52">
        <f t="shared" si="21"/>
        <v>1897000</v>
      </c>
      <c r="K109" s="52">
        <f t="shared" si="21"/>
        <v>1903000</v>
      </c>
      <c r="L109" s="52">
        <f t="shared" si="21"/>
        <v>1920000</v>
      </c>
      <c r="M109" s="52">
        <f t="shared" si="21"/>
        <v>1897000</v>
      </c>
      <c r="N109" s="52">
        <f t="shared" si="21"/>
        <v>3428000</v>
      </c>
      <c r="O109" s="52">
        <f t="shared" si="21"/>
        <v>1884000</v>
      </c>
      <c r="P109" s="52">
        <f t="shared" si="21"/>
        <v>89000</v>
      </c>
      <c r="Q109" s="52">
        <f t="shared" si="21"/>
        <v>88000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2" priority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topLeftCell="A73" workbookViewId="0">
      <selection activeCell="H82" sqref="H8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642</v>
      </c>
      <c r="D1" s="246" t="str">
        <f>VLOOKUP(C1,學校編號!A:B,2,FALSE)</f>
        <v>642太巴塱國小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26971000</v>
      </c>
      <c r="E2" s="154"/>
      <c r="F2" s="154">
        <f t="shared" ref="F2:Q2" si="0">F49+F71+F77+F83</f>
        <v>7809000</v>
      </c>
      <c r="G2" s="154">
        <f t="shared" si="0"/>
        <v>1926000</v>
      </c>
      <c r="H2" s="154">
        <f t="shared" si="0"/>
        <v>1947000</v>
      </c>
      <c r="I2" s="154">
        <f t="shared" si="0"/>
        <v>2233000</v>
      </c>
      <c r="J2" s="154">
        <f t="shared" si="0"/>
        <v>1930000</v>
      </c>
      <c r="K2" s="154">
        <f t="shared" si="0"/>
        <v>1934000</v>
      </c>
      <c r="L2" s="154">
        <f t="shared" si="0"/>
        <v>2076000</v>
      </c>
      <c r="M2" s="154">
        <f t="shared" si="0"/>
        <v>1930000</v>
      </c>
      <c r="N2" s="154">
        <f t="shared" si="0"/>
        <v>3104000</v>
      </c>
      <c r="O2" s="154">
        <f t="shared" si="0"/>
        <v>1927000</v>
      </c>
      <c r="P2" s="154">
        <f t="shared" si="0"/>
        <v>76000</v>
      </c>
      <c r="Q2" s="154">
        <f t="shared" si="0"/>
        <v>79000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7000</v>
      </c>
      <c r="E11" s="154" t="s">
        <v>203</v>
      </c>
      <c r="F11" s="154">
        <f>D11</f>
        <v>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493000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42000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248000</v>
      </c>
      <c r="E24" s="154" t="s">
        <v>201</v>
      </c>
      <c r="F24" s="154">
        <f>ROUND($D24/2,-3)</f>
        <v>124000</v>
      </c>
      <c r="G24" s="154"/>
      <c r="H24" s="154"/>
      <c r="I24" s="154"/>
      <c r="J24" s="154"/>
      <c r="K24" s="154"/>
      <c r="L24" s="154">
        <f>D24-F24</f>
        <v>124000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1301000</v>
      </c>
      <c r="E25" s="242"/>
      <c r="F25" s="242">
        <f>ROUND(SUM(F3:F24),-3)</f>
        <v>315000</v>
      </c>
      <c r="G25" s="242">
        <f t="shared" ref="G25:P25" si="5">ROUND(SUM(G3:G24),-3)</f>
        <v>84000</v>
      </c>
      <c r="H25" s="242">
        <f t="shared" si="5"/>
        <v>84000</v>
      </c>
      <c r="I25" s="242">
        <f t="shared" si="5"/>
        <v>84000</v>
      </c>
      <c r="J25" s="242">
        <f t="shared" si="5"/>
        <v>84000</v>
      </c>
      <c r="K25" s="242">
        <f t="shared" si="5"/>
        <v>84000</v>
      </c>
      <c r="L25" s="242">
        <f t="shared" si="5"/>
        <v>226000</v>
      </c>
      <c r="M25" s="242">
        <f t="shared" si="5"/>
        <v>84000</v>
      </c>
      <c r="N25" s="242">
        <f t="shared" si="5"/>
        <v>84000</v>
      </c>
      <c r="O25" s="242">
        <f t="shared" si="5"/>
        <v>85000</v>
      </c>
      <c r="P25" s="242">
        <f t="shared" si="5"/>
        <v>43000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42000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6000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340000</v>
      </c>
      <c r="E38" s="242"/>
      <c r="F38" s="242">
        <f t="shared" ref="F38:P38" si="10">ROUND(SUM(F26:F37),-3)</f>
        <v>31000</v>
      </c>
      <c r="G38" s="242">
        <f t="shared" si="10"/>
        <v>24000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26000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35000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11000</v>
      </c>
      <c r="E43" s="154" t="s">
        <v>207</v>
      </c>
      <c r="F43" s="154"/>
      <c r="G43" s="154"/>
      <c r="H43" s="154"/>
      <c r="I43" s="154">
        <f>D43</f>
        <v>11000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6000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6000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17000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11000</v>
      </c>
      <c r="J46" s="242">
        <f t="shared" si="13"/>
        <v>0</v>
      </c>
      <c r="K46" s="242">
        <f t="shared" si="13"/>
        <v>0</v>
      </c>
      <c r="L46" s="242">
        <f t="shared" si="13"/>
        <v>6000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1670000</v>
      </c>
      <c r="E49" s="154"/>
      <c r="F49" s="250">
        <f t="shared" ref="F49:Q49" si="15">F25+F38+F46+F48</f>
        <v>350000</v>
      </c>
      <c r="G49" s="250">
        <f t="shared" si="15"/>
        <v>108000</v>
      </c>
      <c r="H49" s="250">
        <f t="shared" si="15"/>
        <v>112000</v>
      </c>
      <c r="I49" s="250">
        <f t="shared" si="15"/>
        <v>123000</v>
      </c>
      <c r="J49" s="250">
        <f t="shared" si="15"/>
        <v>112000</v>
      </c>
      <c r="K49" s="250">
        <f t="shared" si="15"/>
        <v>116000</v>
      </c>
      <c r="L49" s="250">
        <f t="shared" si="15"/>
        <v>258000</v>
      </c>
      <c r="M49" s="250">
        <f t="shared" si="15"/>
        <v>112000</v>
      </c>
      <c r="N49" s="250">
        <f t="shared" si="15"/>
        <v>116000</v>
      </c>
      <c r="O49" s="250">
        <f t="shared" si="15"/>
        <v>113000</v>
      </c>
      <c r="P49" s="250">
        <f t="shared" si="15"/>
        <v>71000</v>
      </c>
      <c r="Q49" s="250">
        <f t="shared" si="15"/>
        <v>79000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12865000</v>
      </c>
      <c r="E50" s="249" t="s">
        <v>210</v>
      </c>
      <c r="F50" s="154">
        <f>ROUND($D50/12*3,-3)</f>
        <v>3216000</v>
      </c>
      <c r="G50" s="154">
        <f>ROUND($D50/12,-3)</f>
        <v>1072000</v>
      </c>
      <c r="H50" s="154">
        <f t="shared" ref="H50:N54" si="16">ROUND($D50/12,-3)</f>
        <v>1072000</v>
      </c>
      <c r="I50" s="154">
        <f t="shared" si="16"/>
        <v>1072000</v>
      </c>
      <c r="J50" s="154">
        <f t="shared" si="16"/>
        <v>1072000</v>
      </c>
      <c r="K50" s="154">
        <f t="shared" si="16"/>
        <v>1072000</v>
      </c>
      <c r="L50" s="154">
        <f t="shared" si="16"/>
        <v>1072000</v>
      </c>
      <c r="M50" s="154">
        <f t="shared" si="16"/>
        <v>1072000</v>
      </c>
      <c r="N50" s="154">
        <f t="shared" si="16"/>
        <v>1072000</v>
      </c>
      <c r="O50" s="154">
        <f>D50-SUM(F50:N50)</f>
        <v>1073000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1462000</v>
      </c>
      <c r="E62" s="154" t="s">
        <v>205</v>
      </c>
      <c r="F62" s="154"/>
      <c r="G62" s="154"/>
      <c r="H62" s="154"/>
      <c r="I62" s="154">
        <f>ROUND($D62/5,-3)</f>
        <v>292000</v>
      </c>
      <c r="J62" s="154"/>
      <c r="K62" s="154"/>
      <c r="L62" s="154"/>
      <c r="M62" s="154"/>
      <c r="N62" s="154">
        <f>D62-I62</f>
        <v>1170000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1639000</v>
      </c>
      <c r="E63" s="154" t="s">
        <v>203</v>
      </c>
      <c r="F63" s="154">
        <f>D63</f>
        <v>1639000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1122000</v>
      </c>
      <c r="E64" s="249" t="s">
        <v>210</v>
      </c>
      <c r="F64" s="154">
        <f>ROUND($D64/12*3,-3)</f>
        <v>281000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89000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316000</v>
      </c>
      <c r="E65" s="249" t="s">
        <v>210</v>
      </c>
      <c r="F65" s="154">
        <f>ROUND($D65/12*3,-3)</f>
        <v>79000</v>
      </c>
      <c r="G65" s="154">
        <f>ROUND($D65/12,-3)</f>
        <v>26000</v>
      </c>
      <c r="H65" s="154">
        <f t="shared" si="19"/>
        <v>26000</v>
      </c>
      <c r="I65" s="154">
        <f t="shared" si="19"/>
        <v>26000</v>
      </c>
      <c r="J65" s="154">
        <f t="shared" si="19"/>
        <v>26000</v>
      </c>
      <c r="K65" s="154">
        <f t="shared" si="19"/>
        <v>26000</v>
      </c>
      <c r="L65" s="154">
        <f t="shared" si="19"/>
        <v>26000</v>
      </c>
      <c r="M65" s="154">
        <f t="shared" si="19"/>
        <v>26000</v>
      </c>
      <c r="N65" s="154">
        <f t="shared" si="19"/>
        <v>26000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987000</v>
      </c>
      <c r="E66" s="249" t="s">
        <v>210</v>
      </c>
      <c r="F66" s="154">
        <f>ROUND($D66/12*3,-3)</f>
        <v>247000</v>
      </c>
      <c r="G66" s="154">
        <f>ROUND($D66/12,-3)</f>
        <v>82000</v>
      </c>
      <c r="H66" s="154">
        <f t="shared" si="19"/>
        <v>82000</v>
      </c>
      <c r="I66" s="154">
        <f t="shared" si="19"/>
        <v>82000</v>
      </c>
      <c r="J66" s="154">
        <f t="shared" si="19"/>
        <v>82000</v>
      </c>
      <c r="K66" s="154">
        <f t="shared" si="19"/>
        <v>82000</v>
      </c>
      <c r="L66" s="154">
        <f t="shared" si="19"/>
        <v>82000</v>
      </c>
      <c r="M66" s="154">
        <f t="shared" si="19"/>
        <v>82000</v>
      </c>
      <c r="N66" s="154">
        <f t="shared" si="19"/>
        <v>82000</v>
      </c>
      <c r="O66" s="154">
        <f>D66-SUM(F66:N66)</f>
        <v>84000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20486000</v>
      </c>
      <c r="E71" s="242"/>
      <c r="F71" s="242">
        <f>ROUND(SUM(F50:F69),-3)</f>
        <v>6140000</v>
      </c>
      <c r="G71" s="242">
        <f t="shared" ref="G71:P71" si="20">ROUND(SUM(G50:G69),-3)</f>
        <v>1429000</v>
      </c>
      <c r="H71" s="242">
        <f t="shared" si="20"/>
        <v>1446000</v>
      </c>
      <c r="I71" s="242">
        <f t="shared" si="20"/>
        <v>1721000</v>
      </c>
      <c r="J71" s="242">
        <f t="shared" si="20"/>
        <v>1429000</v>
      </c>
      <c r="K71" s="242">
        <f t="shared" si="20"/>
        <v>1429000</v>
      </c>
      <c r="L71" s="242">
        <f t="shared" si="20"/>
        <v>1429000</v>
      </c>
      <c r="M71" s="242">
        <f t="shared" si="20"/>
        <v>1429000</v>
      </c>
      <c r="N71" s="242">
        <f t="shared" si="20"/>
        <v>2599000</v>
      </c>
      <c r="O71" s="242">
        <f t="shared" si="20"/>
        <v>1430000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3693000</v>
      </c>
      <c r="E73" s="249" t="s">
        <v>210</v>
      </c>
      <c r="F73" s="154">
        <f>ROUND($D73/12*3,-3)</f>
        <v>923000</v>
      </c>
      <c r="G73" s="154">
        <f>ROUND($D73/12,-3)</f>
        <v>308000</v>
      </c>
      <c r="H73" s="154">
        <f t="shared" ref="H73:N76" si="21">ROUND($D73/12,-3)</f>
        <v>308000</v>
      </c>
      <c r="I73" s="154">
        <f t="shared" si="21"/>
        <v>308000</v>
      </c>
      <c r="J73" s="154">
        <f t="shared" si="21"/>
        <v>308000</v>
      </c>
      <c r="K73" s="154">
        <f t="shared" si="21"/>
        <v>308000</v>
      </c>
      <c r="L73" s="154">
        <f t="shared" si="21"/>
        <v>308000</v>
      </c>
      <c r="M73" s="154">
        <f t="shared" si="21"/>
        <v>308000</v>
      </c>
      <c r="N73" s="154">
        <f t="shared" si="21"/>
        <v>308000</v>
      </c>
      <c r="O73" s="154">
        <f>D73-SUM(F73:N73)</f>
        <v>306000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968000</v>
      </c>
      <c r="E76" s="249" t="s">
        <v>210</v>
      </c>
      <c r="F76" s="154">
        <f>ROUND($D76/12*3,-3)</f>
        <v>242000</v>
      </c>
      <c r="G76" s="154">
        <f>ROUND($D76/12,-3)</f>
        <v>81000</v>
      </c>
      <c r="H76" s="154">
        <f t="shared" si="21"/>
        <v>81000</v>
      </c>
      <c r="I76" s="154">
        <f t="shared" si="21"/>
        <v>81000</v>
      </c>
      <c r="J76" s="154">
        <f t="shared" si="21"/>
        <v>81000</v>
      </c>
      <c r="K76" s="154">
        <f t="shared" si="21"/>
        <v>81000</v>
      </c>
      <c r="L76" s="154">
        <f t="shared" si="21"/>
        <v>81000</v>
      </c>
      <c r="M76" s="154">
        <f t="shared" si="21"/>
        <v>81000</v>
      </c>
      <c r="N76" s="154">
        <f t="shared" si="21"/>
        <v>81000</v>
      </c>
      <c r="O76" s="154">
        <f>D76-SUM(F76:N76)</f>
        <v>78000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4661000</v>
      </c>
      <c r="E77" s="242"/>
      <c r="F77" s="242">
        <f>ROUND(SUM(F72:F76),-3)</f>
        <v>1165000</v>
      </c>
      <c r="G77" s="242">
        <f t="shared" ref="G77:N77" si="22">ROUND(SUM(G72:G76),-3)</f>
        <v>389000</v>
      </c>
      <c r="H77" s="242">
        <f t="shared" si="22"/>
        <v>389000</v>
      </c>
      <c r="I77" s="242">
        <f t="shared" si="22"/>
        <v>389000</v>
      </c>
      <c r="J77" s="242">
        <f t="shared" si="22"/>
        <v>389000</v>
      </c>
      <c r="K77" s="242">
        <f t="shared" si="22"/>
        <v>389000</v>
      </c>
      <c r="L77" s="242">
        <f t="shared" si="22"/>
        <v>389000</v>
      </c>
      <c r="M77" s="242">
        <f t="shared" si="22"/>
        <v>389000</v>
      </c>
      <c r="N77" s="242">
        <f t="shared" si="22"/>
        <v>389000</v>
      </c>
      <c r="O77" s="242">
        <f>D77-SUM(F77:N77)</f>
        <v>384000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25147000</v>
      </c>
      <c r="E78" s="242"/>
      <c r="F78" s="242">
        <f>F77+F71</f>
        <v>7305000</v>
      </c>
      <c r="G78" s="242">
        <f t="shared" ref="G78:R78" si="24">G77+G71</f>
        <v>1818000</v>
      </c>
      <c r="H78" s="242">
        <f t="shared" si="24"/>
        <v>1835000</v>
      </c>
      <c r="I78" s="242">
        <f t="shared" si="24"/>
        <v>2110000</v>
      </c>
      <c r="J78" s="242">
        <f t="shared" si="24"/>
        <v>1818000</v>
      </c>
      <c r="K78" s="242">
        <f t="shared" si="24"/>
        <v>1818000</v>
      </c>
      <c r="L78" s="242">
        <f t="shared" si="24"/>
        <v>1818000</v>
      </c>
      <c r="M78" s="242">
        <f t="shared" si="24"/>
        <v>1818000</v>
      </c>
      <c r="N78" s="242">
        <f t="shared" si="24"/>
        <v>2988000</v>
      </c>
      <c r="O78" s="242">
        <f t="shared" si="24"/>
        <v>1814000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102000</v>
      </c>
      <c r="E80" s="242" t="s">
        <v>745</v>
      </c>
      <c r="F80" s="242">
        <v>102000</v>
      </c>
      <c r="G80" s="242"/>
      <c r="H80" s="242"/>
      <c r="I80" s="242"/>
      <c r="J80" s="242"/>
      <c r="K80" s="242"/>
      <c r="L80" s="242"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22000</v>
      </c>
      <c r="E81" s="242" t="s">
        <v>745</v>
      </c>
      <c r="F81" s="242">
        <v>22000</v>
      </c>
      <c r="G81" s="242"/>
      <c r="H81" s="242"/>
      <c r="I81" s="242"/>
      <c r="J81" s="242"/>
      <c r="K81" s="242"/>
      <c r="L81" s="242"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30000</v>
      </c>
      <c r="E82" s="242" t="s">
        <v>745</v>
      </c>
      <c r="F82" s="242">
        <v>30000</v>
      </c>
      <c r="G82" s="242"/>
      <c r="H82" s="242"/>
      <c r="I82" s="242"/>
      <c r="J82" s="242"/>
      <c r="K82" s="242"/>
      <c r="L82" s="242"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154000</v>
      </c>
      <c r="E83" s="251"/>
      <c r="F83" s="251">
        <f>SUM(F79:F82)</f>
        <v>154000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-307000</v>
      </c>
      <c r="E86" s="154"/>
      <c r="F86" s="154">
        <f>D86</f>
        <v>-307000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26664000</v>
      </c>
      <c r="E87" s="154"/>
      <c r="F87" s="154">
        <f>F88+F89+F90+F91</f>
        <v>7502000</v>
      </c>
      <c r="G87" s="154">
        <f t="shared" ref="G87:Q87" si="26">G88+G89+G90+G91</f>
        <v>1926000</v>
      </c>
      <c r="H87" s="154">
        <f t="shared" si="26"/>
        <v>1947000</v>
      </c>
      <c r="I87" s="154">
        <f t="shared" si="26"/>
        <v>2233000</v>
      </c>
      <c r="J87" s="154">
        <f t="shared" si="26"/>
        <v>1930000</v>
      </c>
      <c r="K87" s="154">
        <f t="shared" si="26"/>
        <v>1934000</v>
      </c>
      <c r="L87" s="154">
        <f t="shared" si="26"/>
        <v>2076000</v>
      </c>
      <c r="M87" s="154">
        <f t="shared" si="26"/>
        <v>1930000</v>
      </c>
      <c r="N87" s="154">
        <f t="shared" si="26"/>
        <v>3104000</v>
      </c>
      <c r="O87" s="154">
        <f t="shared" si="26"/>
        <v>1927000</v>
      </c>
      <c r="P87" s="154">
        <f t="shared" si="26"/>
        <v>76000</v>
      </c>
      <c r="Q87" s="154">
        <f t="shared" si="26"/>
        <v>79000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100000</v>
      </c>
      <c r="E88" s="242" t="s">
        <v>201</v>
      </c>
      <c r="F88" s="242">
        <f>ROUND($D88/2,-3)</f>
        <v>50000</v>
      </c>
      <c r="G88" s="242"/>
      <c r="H88" s="242"/>
      <c r="I88" s="242"/>
      <c r="J88" s="242"/>
      <c r="K88" s="242"/>
      <c r="L88" s="242">
        <f>D88-F88</f>
        <v>50000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26563000</v>
      </c>
      <c r="E91" s="242"/>
      <c r="F91" s="242">
        <f>F92+F93+F94+F95</f>
        <v>7452000</v>
      </c>
      <c r="G91" s="242">
        <f t="shared" ref="G91:Q91" si="28">G92+G93+G94+G95</f>
        <v>1926000</v>
      </c>
      <c r="H91" s="242">
        <f t="shared" si="28"/>
        <v>1947000</v>
      </c>
      <c r="I91" s="242">
        <f t="shared" si="28"/>
        <v>2233000</v>
      </c>
      <c r="J91" s="242">
        <f t="shared" si="28"/>
        <v>1930000</v>
      </c>
      <c r="K91" s="242">
        <f t="shared" si="28"/>
        <v>1934000</v>
      </c>
      <c r="L91" s="242">
        <f t="shared" si="28"/>
        <v>2026000</v>
      </c>
      <c r="M91" s="242">
        <f t="shared" si="28"/>
        <v>1930000</v>
      </c>
      <c r="N91" s="242">
        <f t="shared" si="28"/>
        <v>3104000</v>
      </c>
      <c r="O91" s="242">
        <f t="shared" si="28"/>
        <v>1927000</v>
      </c>
      <c r="P91" s="242">
        <f t="shared" si="28"/>
        <v>76000</v>
      </c>
      <c r="Q91" s="242">
        <f t="shared" si="28"/>
        <v>78000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23711000</v>
      </c>
      <c r="E95" s="154"/>
      <c r="F95" s="154">
        <f>F2+F86-F88-F89-F90-F92-F93-F94</f>
        <v>6523000</v>
      </c>
      <c r="G95" s="154">
        <f t="shared" ref="G95:Q95" si="30">G2-G88-G89-G90-G92-G93-G94</f>
        <v>1918000</v>
      </c>
      <c r="H95" s="154">
        <f t="shared" si="30"/>
        <v>1479000</v>
      </c>
      <c r="I95" s="154">
        <f t="shared" si="30"/>
        <v>2225000</v>
      </c>
      <c r="J95" s="154">
        <f t="shared" si="30"/>
        <v>1462000</v>
      </c>
      <c r="K95" s="154">
        <f t="shared" si="30"/>
        <v>1926000</v>
      </c>
      <c r="L95" s="154">
        <f t="shared" si="30"/>
        <v>1558000</v>
      </c>
      <c r="M95" s="154">
        <f t="shared" si="30"/>
        <v>1922000</v>
      </c>
      <c r="N95" s="154">
        <f t="shared" si="30"/>
        <v>2635000</v>
      </c>
      <c r="O95" s="154">
        <f t="shared" si="30"/>
        <v>1919000</v>
      </c>
      <c r="P95" s="154">
        <f t="shared" si="30"/>
        <v>68000</v>
      </c>
      <c r="Q95" s="154">
        <f t="shared" si="30"/>
        <v>76000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23711000</v>
      </c>
    </row>
    <row r="108" spans="2:17" ht="16.5" customHeight="1"/>
    <row r="109" spans="2:17" ht="16.5" customHeight="1">
      <c r="B109" s="4" t="s">
        <v>951</v>
      </c>
      <c r="D109" s="52">
        <f>D91-D77</f>
        <v>21902000</v>
      </c>
      <c r="F109" s="52">
        <f>F91-F77</f>
        <v>6287000</v>
      </c>
      <c r="G109" s="52">
        <f t="shared" ref="G109:Q109" si="31">G91-G77</f>
        <v>1537000</v>
      </c>
      <c r="H109" s="52">
        <f t="shared" si="31"/>
        <v>1558000</v>
      </c>
      <c r="I109" s="52">
        <f t="shared" si="31"/>
        <v>1844000</v>
      </c>
      <c r="J109" s="52">
        <f t="shared" si="31"/>
        <v>1541000</v>
      </c>
      <c r="K109" s="52">
        <f t="shared" si="31"/>
        <v>1545000</v>
      </c>
      <c r="L109" s="52">
        <f t="shared" si="31"/>
        <v>1637000</v>
      </c>
      <c r="M109" s="52">
        <f t="shared" si="31"/>
        <v>1541000</v>
      </c>
      <c r="N109" s="52">
        <f t="shared" si="31"/>
        <v>2715000</v>
      </c>
      <c r="O109" s="52">
        <f t="shared" si="31"/>
        <v>1543000</v>
      </c>
      <c r="P109" s="52">
        <f t="shared" si="31"/>
        <v>76000</v>
      </c>
      <c r="Q109" s="52">
        <f t="shared" si="31"/>
        <v>78000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1" priority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13"/>
  <sheetViews>
    <sheetView workbookViewId="0">
      <selection activeCell="Q12" sqref="Q1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645</v>
      </c>
      <c r="D1" s="246" t="str">
        <f>VLOOKUP(C1,學校編號!A:B,2,FALSE)</f>
        <v>645大進國小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25743000</v>
      </c>
      <c r="E2" s="154"/>
      <c r="F2" s="154">
        <f t="shared" ref="F2:Q2" si="0">F49+F71+F77+F83</f>
        <v>7344000</v>
      </c>
      <c r="G2" s="154">
        <f t="shared" si="0"/>
        <v>1828000</v>
      </c>
      <c r="H2" s="154">
        <f t="shared" si="0"/>
        <v>1854000</v>
      </c>
      <c r="I2" s="154">
        <f t="shared" si="0"/>
        <v>2178000</v>
      </c>
      <c r="J2" s="154">
        <f t="shared" si="0"/>
        <v>1833000</v>
      </c>
      <c r="K2" s="154">
        <f t="shared" si="0"/>
        <v>1839000</v>
      </c>
      <c r="L2" s="154">
        <f t="shared" si="0"/>
        <v>1856000</v>
      </c>
      <c r="M2" s="154">
        <f t="shared" si="0"/>
        <v>1833000</v>
      </c>
      <c r="N2" s="154">
        <f t="shared" si="0"/>
        <v>3205000</v>
      </c>
      <c r="O2" s="154">
        <f t="shared" si="0"/>
        <v>1831000</v>
      </c>
      <c r="P2" s="154">
        <f t="shared" si="0"/>
        <v>75000</v>
      </c>
      <c r="Q2" s="154">
        <f t="shared" si="0"/>
        <v>67000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153000</v>
      </c>
      <c r="E3" s="154" t="s">
        <v>1060</v>
      </c>
      <c r="F3" s="154">
        <v>12750</v>
      </c>
      <c r="G3" s="154">
        <v>12750</v>
      </c>
      <c r="H3" s="154">
        <v>12750</v>
      </c>
      <c r="I3" s="154">
        <v>12750</v>
      </c>
      <c r="J3" s="154">
        <v>12750</v>
      </c>
      <c r="K3" s="154">
        <v>12750</v>
      </c>
      <c r="L3" s="154">
        <v>12750</v>
      </c>
      <c r="M3" s="154">
        <v>12750</v>
      </c>
      <c r="N3" s="154">
        <v>12750</v>
      </c>
      <c r="O3" s="154">
        <v>12750</v>
      </c>
      <c r="P3" s="154">
        <v>12750</v>
      </c>
      <c r="Q3" s="154">
        <v>12750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66000</v>
      </c>
      <c r="E4" s="154" t="s">
        <v>1060</v>
      </c>
      <c r="F4" s="154">
        <v>5500</v>
      </c>
      <c r="G4" s="154">
        <v>5500</v>
      </c>
      <c r="H4" s="154">
        <v>5500</v>
      </c>
      <c r="I4" s="154">
        <v>5500</v>
      </c>
      <c r="J4" s="154">
        <v>5500</v>
      </c>
      <c r="K4" s="154">
        <v>5500</v>
      </c>
      <c r="L4" s="154">
        <v>5500</v>
      </c>
      <c r="M4" s="154">
        <v>5500</v>
      </c>
      <c r="N4" s="154">
        <v>5500</v>
      </c>
      <c r="O4" s="154">
        <v>5500</v>
      </c>
      <c r="P4" s="154">
        <v>5500</v>
      </c>
      <c r="Q4" s="154">
        <v>5500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65000</v>
      </c>
      <c r="E7" s="154" t="s">
        <v>1060</v>
      </c>
      <c r="F7" s="154">
        <v>5417</v>
      </c>
      <c r="G7" s="154">
        <v>5417</v>
      </c>
      <c r="H7" s="154">
        <v>5417</v>
      </c>
      <c r="I7" s="154">
        <v>5417</v>
      </c>
      <c r="J7" s="154">
        <v>5417</v>
      </c>
      <c r="K7" s="154">
        <v>5417</v>
      </c>
      <c r="L7" s="154">
        <v>5417</v>
      </c>
      <c r="M7" s="154">
        <v>5417</v>
      </c>
      <c r="N7" s="154">
        <v>5417</v>
      </c>
      <c r="O7" s="154">
        <v>5417</v>
      </c>
      <c r="P7" s="154">
        <v>5417</v>
      </c>
      <c r="Q7" s="154">
        <v>5413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0</v>
      </c>
      <c r="E8" s="154" t="s">
        <v>1060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0</v>
      </c>
      <c r="E9" s="154" t="s">
        <v>1060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9000</v>
      </c>
      <c r="E10" s="154" t="s">
        <v>1060</v>
      </c>
      <c r="F10" s="154">
        <v>750</v>
      </c>
      <c r="G10" s="154">
        <v>750</v>
      </c>
      <c r="H10" s="154">
        <v>750</v>
      </c>
      <c r="I10" s="154">
        <v>750</v>
      </c>
      <c r="J10" s="154">
        <v>750</v>
      </c>
      <c r="K10" s="154">
        <v>750</v>
      </c>
      <c r="L10" s="154">
        <v>750</v>
      </c>
      <c r="M10" s="154">
        <v>750</v>
      </c>
      <c r="N10" s="154">
        <v>750</v>
      </c>
      <c r="O10" s="154">
        <v>750</v>
      </c>
      <c r="P10" s="154">
        <v>750</v>
      </c>
      <c r="Q10" s="154">
        <v>750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23000</v>
      </c>
      <c r="E11" s="154" t="s">
        <v>1066</v>
      </c>
      <c r="F11" s="154"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491000</v>
      </c>
      <c r="E12" s="248" t="s">
        <v>1064</v>
      </c>
      <c r="F12" s="154">
        <v>123000</v>
      </c>
      <c r="G12" s="154">
        <v>41000</v>
      </c>
      <c r="H12" s="154">
        <v>41000</v>
      </c>
      <c r="I12" s="154">
        <v>41000</v>
      </c>
      <c r="J12" s="154">
        <v>41000</v>
      </c>
      <c r="K12" s="154">
        <v>41000</v>
      </c>
      <c r="L12" s="154">
        <v>41000</v>
      </c>
      <c r="M12" s="154">
        <v>41000</v>
      </c>
      <c r="N12" s="154">
        <v>41000</v>
      </c>
      <c r="O12" s="154">
        <v>40000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157000</v>
      </c>
      <c r="E13" s="154" t="s">
        <v>1060</v>
      </c>
      <c r="F13" s="154">
        <v>13083</v>
      </c>
      <c r="G13" s="154">
        <v>13083</v>
      </c>
      <c r="H13" s="154">
        <v>13083</v>
      </c>
      <c r="I13" s="154">
        <v>13083</v>
      </c>
      <c r="J13" s="154">
        <v>13083</v>
      </c>
      <c r="K13" s="154">
        <v>13083</v>
      </c>
      <c r="L13" s="154">
        <v>13083</v>
      </c>
      <c r="M13" s="154">
        <v>13083</v>
      </c>
      <c r="N13" s="154">
        <v>13083</v>
      </c>
      <c r="O13" s="154">
        <v>13083</v>
      </c>
      <c r="P13" s="154">
        <v>13083</v>
      </c>
      <c r="Q13" s="154">
        <v>13087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36000</v>
      </c>
      <c r="E15" s="154" t="s">
        <v>745</v>
      </c>
      <c r="F15" s="154">
        <v>18000</v>
      </c>
      <c r="G15" s="154"/>
      <c r="H15" s="154"/>
      <c r="I15" s="154"/>
      <c r="J15" s="154"/>
      <c r="K15" s="154"/>
      <c r="L15" s="154">
        <v>18000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44000</v>
      </c>
      <c r="E17" s="154" t="s">
        <v>1060</v>
      </c>
      <c r="F17" s="154">
        <v>3667</v>
      </c>
      <c r="G17" s="154">
        <v>3667</v>
      </c>
      <c r="H17" s="154">
        <v>3667</v>
      </c>
      <c r="I17" s="154">
        <v>3667</v>
      </c>
      <c r="J17" s="154">
        <v>3667</v>
      </c>
      <c r="K17" s="154">
        <v>3667</v>
      </c>
      <c r="L17" s="154">
        <v>3667</v>
      </c>
      <c r="M17" s="154">
        <v>3667</v>
      </c>
      <c r="N17" s="154">
        <v>3667</v>
      </c>
      <c r="O17" s="154">
        <v>3667</v>
      </c>
      <c r="P17" s="154">
        <v>3667</v>
      </c>
      <c r="Q17" s="154">
        <v>3663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10000</v>
      </c>
      <c r="E24" s="154" t="s">
        <v>745</v>
      </c>
      <c r="F24" s="154">
        <v>5000</v>
      </c>
      <c r="G24" s="154"/>
      <c r="H24" s="154"/>
      <c r="I24" s="154"/>
      <c r="J24" s="154"/>
      <c r="K24" s="154"/>
      <c r="L24" s="154">
        <v>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1054000</v>
      </c>
      <c r="E25" s="242"/>
      <c r="F25" s="242">
        <f>ROUND(SUM(F3:F24),-3)</f>
        <v>210000</v>
      </c>
      <c r="G25" s="242">
        <f t="shared" ref="G25:P25" si="2">ROUND(SUM(G3:G24),-3)</f>
        <v>82000</v>
      </c>
      <c r="H25" s="242">
        <f t="shared" si="2"/>
        <v>82000</v>
      </c>
      <c r="I25" s="242">
        <f t="shared" si="2"/>
        <v>82000</v>
      </c>
      <c r="J25" s="242">
        <f t="shared" si="2"/>
        <v>82000</v>
      </c>
      <c r="K25" s="242">
        <f t="shared" si="2"/>
        <v>82000</v>
      </c>
      <c r="L25" s="242">
        <f t="shared" si="2"/>
        <v>105000</v>
      </c>
      <c r="M25" s="242">
        <f t="shared" si="2"/>
        <v>82000</v>
      </c>
      <c r="N25" s="242">
        <f t="shared" si="2"/>
        <v>82000</v>
      </c>
      <c r="O25" s="242">
        <f t="shared" si="2"/>
        <v>81000</v>
      </c>
      <c r="P25" s="242">
        <f t="shared" si="2"/>
        <v>41000</v>
      </c>
      <c r="Q25" s="242">
        <f t="shared" ref="Q25" si="3">D25-SUM(F25:P25)</f>
        <v>43000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47000</v>
      </c>
      <c r="E27" s="249" t="s">
        <v>1067</v>
      </c>
      <c r="F27" s="154">
        <v>5000</v>
      </c>
      <c r="G27" s="154"/>
      <c r="H27" s="154">
        <v>5000</v>
      </c>
      <c r="I27" s="154">
        <v>5000</v>
      </c>
      <c r="J27" s="154">
        <v>5000</v>
      </c>
      <c r="K27" s="154">
        <v>5000</v>
      </c>
      <c r="L27" s="154"/>
      <c r="M27" s="154">
        <v>5000</v>
      </c>
      <c r="N27" s="154">
        <v>5000</v>
      </c>
      <c r="O27" s="154">
        <v>5000</v>
      </c>
      <c r="P27" s="154">
        <v>5000</v>
      </c>
      <c r="Q27" s="154">
        <v>2000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254000</v>
      </c>
      <c r="E28" s="154" t="s">
        <v>1060</v>
      </c>
      <c r="F28" s="154">
        <v>21167</v>
      </c>
      <c r="G28" s="154">
        <v>21167</v>
      </c>
      <c r="H28" s="154">
        <v>21167</v>
      </c>
      <c r="I28" s="154">
        <v>21167</v>
      </c>
      <c r="J28" s="154">
        <v>21167</v>
      </c>
      <c r="K28" s="154">
        <v>21167</v>
      </c>
      <c r="L28" s="154">
        <v>21167</v>
      </c>
      <c r="M28" s="154">
        <v>21167</v>
      </c>
      <c r="N28" s="154">
        <v>21167</v>
      </c>
      <c r="O28" s="154">
        <v>21167</v>
      </c>
      <c r="P28" s="154">
        <v>21167</v>
      </c>
      <c r="Q28" s="154">
        <v>21163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19000</v>
      </c>
      <c r="E30" s="154" t="s">
        <v>1060</v>
      </c>
      <c r="F30" s="154">
        <v>1583</v>
      </c>
      <c r="G30" s="154">
        <v>1583</v>
      </c>
      <c r="H30" s="154">
        <v>1583</v>
      </c>
      <c r="I30" s="154">
        <v>1583</v>
      </c>
      <c r="J30" s="154">
        <v>1583</v>
      </c>
      <c r="K30" s="154">
        <v>1583</v>
      </c>
      <c r="L30" s="154">
        <v>1583</v>
      </c>
      <c r="M30" s="154">
        <v>1583</v>
      </c>
      <c r="N30" s="154">
        <v>1583</v>
      </c>
      <c r="O30" s="154">
        <v>1583</v>
      </c>
      <c r="P30" s="154">
        <v>1583</v>
      </c>
      <c r="Q30" s="154">
        <v>1587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23000</v>
      </c>
      <c r="E31" s="154" t="s">
        <v>1060</v>
      </c>
      <c r="F31" s="154">
        <v>1917</v>
      </c>
      <c r="G31" s="154">
        <v>1917</v>
      </c>
      <c r="H31" s="154">
        <v>1917</v>
      </c>
      <c r="I31" s="154">
        <v>1917</v>
      </c>
      <c r="J31" s="154">
        <v>1917</v>
      </c>
      <c r="K31" s="154">
        <v>1917</v>
      </c>
      <c r="L31" s="154">
        <v>1917</v>
      </c>
      <c r="M31" s="154">
        <v>1917</v>
      </c>
      <c r="N31" s="154">
        <v>1917</v>
      </c>
      <c r="O31" s="154">
        <v>1917</v>
      </c>
      <c r="P31" s="154">
        <v>1917</v>
      </c>
      <c r="Q31" s="154">
        <v>1913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12000</v>
      </c>
      <c r="E32" s="154" t="s">
        <v>1060</v>
      </c>
      <c r="F32" s="154">
        <v>1000</v>
      </c>
      <c r="G32" s="154">
        <v>1000</v>
      </c>
      <c r="H32" s="154">
        <v>1000</v>
      </c>
      <c r="I32" s="154">
        <v>1000</v>
      </c>
      <c r="J32" s="154">
        <v>1000</v>
      </c>
      <c r="K32" s="154">
        <v>1000</v>
      </c>
      <c r="L32" s="154">
        <v>1000</v>
      </c>
      <c r="M32" s="154">
        <v>1000</v>
      </c>
      <c r="N32" s="154">
        <v>1000</v>
      </c>
      <c r="O32" s="154">
        <v>1000</v>
      </c>
      <c r="P32" s="154">
        <v>1000</v>
      </c>
      <c r="Q32" s="154">
        <v>1000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0</v>
      </c>
      <c r="E37" s="154" t="s">
        <v>745</v>
      </c>
      <c r="F37" s="154">
        <v>0</v>
      </c>
      <c r="G37" s="154"/>
      <c r="H37" s="154"/>
      <c r="I37" s="154"/>
      <c r="J37" s="154"/>
      <c r="K37" s="154"/>
      <c r="L37" s="154">
        <v>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355000</v>
      </c>
      <c r="E38" s="242"/>
      <c r="F38" s="242">
        <f t="shared" ref="F38:P38" si="5">ROUND(SUM(F26:F37),-3)</f>
        <v>31000</v>
      </c>
      <c r="G38" s="242">
        <f t="shared" si="5"/>
        <v>26000</v>
      </c>
      <c r="H38" s="242">
        <f t="shared" si="5"/>
        <v>31000</v>
      </c>
      <c r="I38" s="242">
        <f t="shared" si="5"/>
        <v>31000</v>
      </c>
      <c r="J38" s="242">
        <f t="shared" si="5"/>
        <v>31000</v>
      </c>
      <c r="K38" s="242">
        <f t="shared" si="5"/>
        <v>31000</v>
      </c>
      <c r="L38" s="242">
        <f t="shared" si="5"/>
        <v>26000</v>
      </c>
      <c r="M38" s="242">
        <f t="shared" si="5"/>
        <v>31000</v>
      </c>
      <c r="N38" s="242">
        <f t="shared" si="5"/>
        <v>31000</v>
      </c>
      <c r="O38" s="242">
        <f t="shared" si="5"/>
        <v>31000</v>
      </c>
      <c r="P38" s="242">
        <f t="shared" si="5"/>
        <v>31000</v>
      </c>
      <c r="Q38" s="242">
        <f>D38-SUM(F38:P38)</f>
        <v>24000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v>4000</v>
      </c>
      <c r="E43" s="154" t="s">
        <v>1072</v>
      </c>
      <c r="F43" s="154"/>
      <c r="G43" s="154"/>
      <c r="H43" s="154"/>
      <c r="I43" s="154">
        <v>4000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v>1000</v>
      </c>
      <c r="E44" s="154" t="s">
        <v>1066</v>
      </c>
      <c r="F44" s="154"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v>5000</v>
      </c>
      <c r="E45" s="154" t="s">
        <v>1073</v>
      </c>
      <c r="F45" s="154"/>
      <c r="G45" s="154"/>
      <c r="H45" s="154"/>
      <c r="I45" s="154"/>
      <c r="J45" s="154"/>
      <c r="K45" s="154"/>
      <c r="L45" s="154">
        <v>5000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10000</v>
      </c>
      <c r="E46" s="242"/>
      <c r="F46" s="242">
        <f t="shared" ref="F46:P46" si="8">ROUND(SUM(F43:F45),-3)</f>
        <v>1000</v>
      </c>
      <c r="G46" s="242">
        <f t="shared" si="8"/>
        <v>0</v>
      </c>
      <c r="H46" s="242">
        <f t="shared" si="8"/>
        <v>0</v>
      </c>
      <c r="I46" s="242">
        <f t="shared" si="8"/>
        <v>4000</v>
      </c>
      <c r="J46" s="242">
        <f t="shared" si="8"/>
        <v>0</v>
      </c>
      <c r="K46" s="242">
        <f t="shared" si="8"/>
        <v>0</v>
      </c>
      <c r="L46" s="242">
        <f t="shared" si="8"/>
        <v>5000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1437000</v>
      </c>
      <c r="E49" s="154"/>
      <c r="F49" s="250">
        <f t="shared" ref="F49:Q49" si="10">F25+F38+F46+F48</f>
        <v>248000</v>
      </c>
      <c r="G49" s="250">
        <f t="shared" si="10"/>
        <v>108000</v>
      </c>
      <c r="H49" s="250">
        <f t="shared" si="10"/>
        <v>113000</v>
      </c>
      <c r="I49" s="250">
        <f t="shared" si="10"/>
        <v>117000</v>
      </c>
      <c r="J49" s="250">
        <f t="shared" si="10"/>
        <v>113000</v>
      </c>
      <c r="K49" s="250">
        <f t="shared" si="10"/>
        <v>119000</v>
      </c>
      <c r="L49" s="250">
        <f t="shared" si="10"/>
        <v>136000</v>
      </c>
      <c r="M49" s="250">
        <f t="shared" si="10"/>
        <v>113000</v>
      </c>
      <c r="N49" s="250">
        <f t="shared" si="10"/>
        <v>119000</v>
      </c>
      <c r="O49" s="250">
        <f t="shared" si="10"/>
        <v>112000</v>
      </c>
      <c r="P49" s="250">
        <f t="shared" si="10"/>
        <v>72000</v>
      </c>
      <c r="Q49" s="250">
        <f t="shared" si="10"/>
        <v>67000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13402000</v>
      </c>
      <c r="E50" s="249" t="s">
        <v>1064</v>
      </c>
      <c r="F50" s="154">
        <v>3351000</v>
      </c>
      <c r="G50" s="154">
        <v>1117000</v>
      </c>
      <c r="H50" s="154">
        <v>1117000</v>
      </c>
      <c r="I50" s="154">
        <v>1117000</v>
      </c>
      <c r="J50" s="154">
        <v>1117000</v>
      </c>
      <c r="K50" s="154">
        <v>1117000</v>
      </c>
      <c r="L50" s="154">
        <v>1117000</v>
      </c>
      <c r="M50" s="154">
        <v>1117000</v>
      </c>
      <c r="N50" s="154">
        <v>1117000</v>
      </c>
      <c r="O50" s="154">
        <v>1115000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1773000</v>
      </c>
      <c r="E52" s="249" t="s">
        <v>1064</v>
      </c>
      <c r="F52" s="154">
        <v>443000</v>
      </c>
      <c r="G52" s="154">
        <v>148000</v>
      </c>
      <c r="H52" s="154">
        <v>148000</v>
      </c>
      <c r="I52" s="154">
        <v>148000</v>
      </c>
      <c r="J52" s="154">
        <v>148000</v>
      </c>
      <c r="K52" s="154">
        <v>148000</v>
      </c>
      <c r="L52" s="154">
        <v>148000</v>
      </c>
      <c r="M52" s="154">
        <v>148000</v>
      </c>
      <c r="N52" s="154">
        <v>148000</v>
      </c>
      <c r="O52" s="154">
        <v>146000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220000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21000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36000</v>
      </c>
      <c r="E55" s="154" t="s">
        <v>1060</v>
      </c>
      <c r="F55" s="154">
        <v>3000</v>
      </c>
      <c r="G55" s="154">
        <v>3000</v>
      </c>
      <c r="H55" s="154">
        <v>3000</v>
      </c>
      <c r="I55" s="154">
        <v>3000</v>
      </c>
      <c r="J55" s="154">
        <v>3000</v>
      </c>
      <c r="K55" s="154">
        <v>3000</v>
      </c>
      <c r="L55" s="154">
        <v>3000</v>
      </c>
      <c r="M55" s="154">
        <v>3000</v>
      </c>
      <c r="N55" s="154">
        <v>3000</v>
      </c>
      <c r="O55" s="154">
        <v>3000</v>
      </c>
      <c r="P55" s="154">
        <v>3000</v>
      </c>
      <c r="Q55" s="154">
        <v>3000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7000</v>
      </c>
      <c r="E61" s="154" t="s">
        <v>1060</v>
      </c>
      <c r="F61" s="154">
        <v>700</v>
      </c>
      <c r="G61" s="154">
        <v>700</v>
      </c>
      <c r="H61" s="154">
        <v>700</v>
      </c>
      <c r="I61" s="154">
        <v>700</v>
      </c>
      <c r="J61" s="154">
        <v>700</v>
      </c>
      <c r="K61" s="154">
        <v>700</v>
      </c>
      <c r="L61" s="154">
        <v>700</v>
      </c>
      <c r="M61" s="154">
        <v>700</v>
      </c>
      <c r="N61" s="154">
        <v>700</v>
      </c>
      <c r="O61" s="154">
        <v>700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1707000</v>
      </c>
      <c r="E62" s="154" t="s">
        <v>1065</v>
      </c>
      <c r="F62" s="154"/>
      <c r="G62" s="154"/>
      <c r="H62" s="154"/>
      <c r="I62" s="154">
        <v>341000</v>
      </c>
      <c r="J62" s="154"/>
      <c r="K62" s="154"/>
      <c r="L62" s="154"/>
      <c r="M62" s="154"/>
      <c r="N62" s="154">
        <v>1366000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1695000</v>
      </c>
      <c r="E63" s="154" t="s">
        <v>1066</v>
      </c>
      <c r="F63" s="154">
        <v>1695000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1157000</v>
      </c>
      <c r="E64" s="249" t="s">
        <v>1064</v>
      </c>
      <c r="F64" s="154">
        <v>289000</v>
      </c>
      <c r="G64" s="154">
        <v>96000</v>
      </c>
      <c r="H64" s="154">
        <v>96000</v>
      </c>
      <c r="I64" s="154">
        <v>96000</v>
      </c>
      <c r="J64" s="154">
        <v>96000</v>
      </c>
      <c r="K64" s="154">
        <v>96000</v>
      </c>
      <c r="L64" s="154">
        <v>96000</v>
      </c>
      <c r="M64" s="154">
        <v>96000</v>
      </c>
      <c r="N64" s="154">
        <v>96000</v>
      </c>
      <c r="O64" s="154">
        <v>100000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341000</v>
      </c>
      <c r="E65" s="249" t="s">
        <v>1064</v>
      </c>
      <c r="F65" s="154">
        <v>85000</v>
      </c>
      <c r="G65" s="154">
        <v>28000</v>
      </c>
      <c r="H65" s="154">
        <v>28000</v>
      </c>
      <c r="I65" s="154">
        <v>28000</v>
      </c>
      <c r="J65" s="154">
        <v>28000</v>
      </c>
      <c r="K65" s="154">
        <v>28000</v>
      </c>
      <c r="L65" s="154">
        <v>28000</v>
      </c>
      <c r="M65" s="154">
        <v>28000</v>
      </c>
      <c r="N65" s="154">
        <v>28000</v>
      </c>
      <c r="O65" s="154">
        <v>32000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967000</v>
      </c>
      <c r="E66" s="249" t="s">
        <v>1064</v>
      </c>
      <c r="F66" s="154">
        <v>242000</v>
      </c>
      <c r="G66" s="154">
        <v>81000</v>
      </c>
      <c r="H66" s="154">
        <v>81000</v>
      </c>
      <c r="I66" s="154">
        <v>81000</v>
      </c>
      <c r="J66" s="154">
        <v>81000</v>
      </c>
      <c r="K66" s="154">
        <v>81000</v>
      </c>
      <c r="L66" s="154">
        <v>81000</v>
      </c>
      <c r="M66" s="154">
        <v>81000</v>
      </c>
      <c r="N66" s="154">
        <v>81000</v>
      </c>
      <c r="O66" s="154">
        <v>77000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21000</v>
      </c>
      <c r="E67" s="154" t="s">
        <v>1068</v>
      </c>
      <c r="F67" s="154"/>
      <c r="G67" s="154"/>
      <c r="H67" s="154"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248000</v>
      </c>
      <c r="E68" s="154" t="s">
        <v>1066</v>
      </c>
      <c r="F68" s="154">
        <v>248000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21964000</v>
      </c>
      <c r="E71" s="242"/>
      <c r="F71" s="242">
        <f>ROUND(SUM(F50:F69),-3)</f>
        <v>6510000</v>
      </c>
      <c r="G71" s="242">
        <f t="shared" ref="G71:P71" si="11">ROUND(SUM(G50:G69),-3)</f>
        <v>1525000</v>
      </c>
      <c r="H71" s="242">
        <f t="shared" si="11"/>
        <v>1546000</v>
      </c>
      <c r="I71" s="242">
        <f t="shared" si="11"/>
        <v>1866000</v>
      </c>
      <c r="J71" s="242">
        <f t="shared" si="11"/>
        <v>1525000</v>
      </c>
      <c r="K71" s="242">
        <f t="shared" si="11"/>
        <v>1525000</v>
      </c>
      <c r="L71" s="242">
        <f t="shared" si="11"/>
        <v>1525000</v>
      </c>
      <c r="M71" s="242">
        <f t="shared" si="11"/>
        <v>1525000</v>
      </c>
      <c r="N71" s="242">
        <f t="shared" si="11"/>
        <v>2891000</v>
      </c>
      <c r="O71" s="242">
        <f t="shared" si="11"/>
        <v>1523000</v>
      </c>
      <c r="P71" s="242">
        <f t="shared" si="11"/>
        <v>3000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1790000</v>
      </c>
      <c r="E73" s="249" t="s">
        <v>1064</v>
      </c>
      <c r="F73" s="154">
        <v>448000</v>
      </c>
      <c r="G73" s="154">
        <v>149000</v>
      </c>
      <c r="H73" s="154">
        <v>149000</v>
      </c>
      <c r="I73" s="154">
        <v>149000</v>
      </c>
      <c r="J73" s="154">
        <v>149000</v>
      </c>
      <c r="K73" s="154">
        <v>149000</v>
      </c>
      <c r="L73" s="154">
        <v>149000</v>
      </c>
      <c r="M73" s="154">
        <v>149000</v>
      </c>
      <c r="N73" s="154">
        <v>149000</v>
      </c>
      <c r="O73" s="154">
        <v>150000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552000</v>
      </c>
      <c r="E76" s="249" t="s">
        <v>1064</v>
      </c>
      <c r="F76" s="154">
        <v>138000</v>
      </c>
      <c r="G76" s="154">
        <v>46000</v>
      </c>
      <c r="H76" s="154">
        <v>46000</v>
      </c>
      <c r="I76" s="154">
        <v>46000</v>
      </c>
      <c r="J76" s="154">
        <v>46000</v>
      </c>
      <c r="K76" s="154">
        <v>46000</v>
      </c>
      <c r="L76" s="154">
        <v>46000</v>
      </c>
      <c r="M76" s="154">
        <v>46000</v>
      </c>
      <c r="N76" s="154">
        <v>46000</v>
      </c>
      <c r="O76" s="154">
        <v>46000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2342000</v>
      </c>
      <c r="E77" s="242"/>
      <c r="F77" s="242">
        <f>ROUND(SUM(F72:F76),-3)</f>
        <v>586000</v>
      </c>
      <c r="G77" s="242">
        <f t="shared" ref="G77:N77" si="12">ROUND(SUM(G72:G76),-3)</f>
        <v>195000</v>
      </c>
      <c r="H77" s="242">
        <f t="shared" si="12"/>
        <v>195000</v>
      </c>
      <c r="I77" s="242">
        <f t="shared" si="12"/>
        <v>195000</v>
      </c>
      <c r="J77" s="242">
        <f t="shared" si="12"/>
        <v>195000</v>
      </c>
      <c r="K77" s="242">
        <f t="shared" si="12"/>
        <v>195000</v>
      </c>
      <c r="L77" s="242">
        <f t="shared" si="12"/>
        <v>195000</v>
      </c>
      <c r="M77" s="242">
        <f t="shared" si="12"/>
        <v>195000</v>
      </c>
      <c r="N77" s="242">
        <f t="shared" si="12"/>
        <v>195000</v>
      </c>
      <c r="O77" s="242">
        <f>D77-SUM(F77:N77)</f>
        <v>196000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24306000</v>
      </c>
      <c r="E78" s="242"/>
      <c r="F78" s="242">
        <f>F77+F71</f>
        <v>7096000</v>
      </c>
      <c r="G78" s="242">
        <f t="shared" ref="G78:R78" si="14">G77+G71</f>
        <v>1720000</v>
      </c>
      <c r="H78" s="242">
        <f t="shared" si="14"/>
        <v>1741000</v>
      </c>
      <c r="I78" s="242">
        <f t="shared" si="14"/>
        <v>2061000</v>
      </c>
      <c r="J78" s="242">
        <f t="shared" si="14"/>
        <v>1720000</v>
      </c>
      <c r="K78" s="242">
        <f t="shared" si="14"/>
        <v>1720000</v>
      </c>
      <c r="L78" s="242">
        <f t="shared" si="14"/>
        <v>1720000</v>
      </c>
      <c r="M78" s="242">
        <f t="shared" si="14"/>
        <v>1720000</v>
      </c>
      <c r="N78" s="242">
        <f t="shared" si="14"/>
        <v>3086000</v>
      </c>
      <c r="O78" s="242">
        <f t="shared" si="14"/>
        <v>1719000</v>
      </c>
      <c r="P78" s="242">
        <f t="shared" si="14"/>
        <v>3000</v>
      </c>
      <c r="Q78" s="242">
        <f t="shared" si="14"/>
        <v>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25743000</v>
      </c>
      <c r="E87" s="154"/>
      <c r="F87" s="154">
        <f>F88+F89+F90+F91</f>
        <v>7344000</v>
      </c>
      <c r="G87" s="154">
        <f t="shared" ref="G87:Q87" si="16">G88+G89+G90+G91</f>
        <v>1828000</v>
      </c>
      <c r="H87" s="154">
        <f t="shared" si="16"/>
        <v>1854000</v>
      </c>
      <c r="I87" s="154">
        <f t="shared" si="16"/>
        <v>2178000</v>
      </c>
      <c r="J87" s="154">
        <f t="shared" si="16"/>
        <v>1833000</v>
      </c>
      <c r="K87" s="154">
        <f t="shared" si="16"/>
        <v>1839000</v>
      </c>
      <c r="L87" s="154">
        <f t="shared" si="16"/>
        <v>1856000</v>
      </c>
      <c r="M87" s="154">
        <f t="shared" si="16"/>
        <v>1833000</v>
      </c>
      <c r="N87" s="154">
        <f t="shared" si="16"/>
        <v>3205000</v>
      </c>
      <c r="O87" s="154">
        <f t="shared" si="16"/>
        <v>1831000</v>
      </c>
      <c r="P87" s="154">
        <f t="shared" si="16"/>
        <v>75000</v>
      </c>
      <c r="Q87" s="154">
        <f t="shared" si="16"/>
        <v>67000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25732000</v>
      </c>
      <c r="E91" s="242"/>
      <c r="F91" s="242">
        <f>F92+F93+F94+F95</f>
        <v>7339000</v>
      </c>
      <c r="G91" s="242">
        <f t="shared" ref="G91:Q91" si="18">G92+G93+G94+G95</f>
        <v>1828000</v>
      </c>
      <c r="H91" s="242">
        <f t="shared" si="18"/>
        <v>1854000</v>
      </c>
      <c r="I91" s="242">
        <f t="shared" si="18"/>
        <v>2178000</v>
      </c>
      <c r="J91" s="242">
        <f t="shared" si="18"/>
        <v>1833000</v>
      </c>
      <c r="K91" s="242">
        <f t="shared" si="18"/>
        <v>1839000</v>
      </c>
      <c r="L91" s="242">
        <f t="shared" si="18"/>
        <v>1851000</v>
      </c>
      <c r="M91" s="242">
        <f t="shared" si="18"/>
        <v>1833000</v>
      </c>
      <c r="N91" s="242">
        <f t="shared" si="18"/>
        <v>3205000</v>
      </c>
      <c r="O91" s="242">
        <f t="shared" si="18"/>
        <v>1831000</v>
      </c>
      <c r="P91" s="242">
        <f t="shared" si="18"/>
        <v>75000</v>
      </c>
      <c r="Q91" s="242">
        <f t="shared" si="18"/>
        <v>66000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3993000</v>
      </c>
      <c r="E92" s="252" t="s">
        <v>681</v>
      </c>
      <c r="F92" s="154">
        <f>ROUND($D92/12*4,-3)</f>
        <v>1331000</v>
      </c>
      <c r="G92" s="154"/>
      <c r="H92" s="154">
        <f>ROUND($D92/12*2,-3)</f>
        <v>666000</v>
      </c>
      <c r="I92" s="154"/>
      <c r="J92" s="154">
        <f>ROUND($D92/12*2,-3)</f>
        <v>666000</v>
      </c>
      <c r="K92" s="154"/>
      <c r="L92" s="154">
        <f>ROUND($D92/12*2,-3)</f>
        <v>666000</v>
      </c>
      <c r="M92" s="154"/>
      <c r="N92" s="154">
        <f>D92-SUM(F92:M92)</f>
        <v>664000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91000</v>
      </c>
      <c r="E93" s="243" t="s">
        <v>403</v>
      </c>
      <c r="F93" s="154">
        <f>ROUND($D93/12,-3)</f>
        <v>8000</v>
      </c>
      <c r="G93" s="154">
        <f t="shared" ref="G93:P93" si="19">ROUND($D93/12,-3)</f>
        <v>8000</v>
      </c>
      <c r="H93" s="154">
        <f t="shared" si="19"/>
        <v>8000</v>
      </c>
      <c r="I93" s="154">
        <f t="shared" si="19"/>
        <v>8000</v>
      </c>
      <c r="J93" s="154">
        <f t="shared" si="19"/>
        <v>8000</v>
      </c>
      <c r="K93" s="154">
        <f t="shared" si="19"/>
        <v>8000</v>
      </c>
      <c r="L93" s="154">
        <f t="shared" si="19"/>
        <v>8000</v>
      </c>
      <c r="M93" s="154">
        <f t="shared" si="19"/>
        <v>8000</v>
      </c>
      <c r="N93" s="154">
        <f t="shared" si="19"/>
        <v>8000</v>
      </c>
      <c r="O93" s="154">
        <f t="shared" si="19"/>
        <v>8000</v>
      </c>
      <c r="P93" s="154">
        <f t="shared" si="19"/>
        <v>8000</v>
      </c>
      <c r="Q93" s="154">
        <f>D93-SUM(F93:P93)</f>
        <v>3000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21648000</v>
      </c>
      <c r="E95" s="154"/>
      <c r="F95" s="154">
        <f>F2+F86-F88-F89-F90-F92-F93-F94</f>
        <v>6000000</v>
      </c>
      <c r="G95" s="154">
        <f t="shared" ref="G95:Q95" si="20">G2-G88-G89-G90-G92-G93-G94</f>
        <v>1820000</v>
      </c>
      <c r="H95" s="154">
        <f t="shared" si="20"/>
        <v>1180000</v>
      </c>
      <c r="I95" s="154">
        <f t="shared" si="20"/>
        <v>2170000</v>
      </c>
      <c r="J95" s="154">
        <f t="shared" si="20"/>
        <v>1159000</v>
      </c>
      <c r="K95" s="154">
        <f t="shared" si="20"/>
        <v>1831000</v>
      </c>
      <c r="L95" s="154">
        <f t="shared" si="20"/>
        <v>1177000</v>
      </c>
      <c r="M95" s="154">
        <f t="shared" si="20"/>
        <v>1825000</v>
      </c>
      <c r="N95" s="154">
        <f t="shared" si="20"/>
        <v>2533000</v>
      </c>
      <c r="O95" s="154">
        <f t="shared" si="20"/>
        <v>1823000</v>
      </c>
      <c r="P95" s="154">
        <f t="shared" si="20"/>
        <v>67000</v>
      </c>
      <c r="Q95" s="154">
        <f t="shared" si="20"/>
        <v>63000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1393000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21648000</v>
      </c>
    </row>
    <row r="108" spans="2:17" ht="16.5" customHeight="1"/>
    <row r="109" spans="2:17" ht="16.5" customHeight="1">
      <c r="B109" s="4" t="s">
        <v>951</v>
      </c>
      <c r="D109" s="52">
        <f>D91-D77</f>
        <v>23390000</v>
      </c>
      <c r="F109" s="52">
        <f>F91-F77</f>
        <v>6753000</v>
      </c>
      <c r="G109" s="52">
        <f t="shared" ref="G109:Q109" si="21">G91-G77</f>
        <v>1633000</v>
      </c>
      <c r="H109" s="52">
        <f t="shared" si="21"/>
        <v>1659000</v>
      </c>
      <c r="I109" s="52">
        <f t="shared" si="21"/>
        <v>1983000</v>
      </c>
      <c r="J109" s="52">
        <f t="shared" si="21"/>
        <v>1638000</v>
      </c>
      <c r="K109" s="52">
        <f t="shared" si="21"/>
        <v>1644000</v>
      </c>
      <c r="L109" s="52">
        <f t="shared" si="21"/>
        <v>1656000</v>
      </c>
      <c r="M109" s="52">
        <f t="shared" si="21"/>
        <v>1638000</v>
      </c>
      <c r="N109" s="52">
        <f t="shared" si="21"/>
        <v>3010000</v>
      </c>
      <c r="O109" s="52">
        <f t="shared" si="21"/>
        <v>1635000</v>
      </c>
      <c r="P109" s="52">
        <f t="shared" si="21"/>
        <v>75000</v>
      </c>
      <c r="Q109" s="52">
        <f t="shared" si="21"/>
        <v>66000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0" priority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647</v>
      </c>
      <c r="D1" s="246" t="str">
        <f>VLOOKUP(C1,學校編號!A:B,2,FALSE)</f>
        <v>647瑞穗國小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48642000</v>
      </c>
      <c r="E2" s="154"/>
      <c r="F2" s="154">
        <f t="shared" ref="F2:Q2" si="0">F49+F71+F77+F83</f>
        <v>14095000</v>
      </c>
      <c r="G2" s="154">
        <f t="shared" si="0"/>
        <v>3532000</v>
      </c>
      <c r="H2" s="154">
        <f t="shared" si="0"/>
        <v>3567000</v>
      </c>
      <c r="I2" s="154">
        <f t="shared" si="0"/>
        <v>4025000</v>
      </c>
      <c r="J2" s="154">
        <f t="shared" si="0"/>
        <v>3539000</v>
      </c>
      <c r="K2" s="154">
        <f t="shared" si="0"/>
        <v>3545000</v>
      </c>
      <c r="L2" s="154">
        <f t="shared" si="0"/>
        <v>3592000</v>
      </c>
      <c r="M2" s="154">
        <f t="shared" si="0"/>
        <v>3539000</v>
      </c>
      <c r="N2" s="154">
        <f t="shared" si="0"/>
        <v>5416000</v>
      </c>
      <c r="O2" s="154">
        <f t="shared" si="0"/>
        <v>3541000</v>
      </c>
      <c r="P2" s="154">
        <f t="shared" si="0"/>
        <v>122000</v>
      </c>
      <c r="Q2" s="154">
        <f t="shared" si="0"/>
        <v>129000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283000</v>
      </c>
      <c r="E3" s="154" t="s">
        <v>744</v>
      </c>
      <c r="F3" s="154">
        <f t="shared" ref="F3:P17" si="1">ROUND($D3/12,0)</f>
        <v>23583</v>
      </c>
      <c r="G3" s="154">
        <f t="shared" si="1"/>
        <v>23583</v>
      </c>
      <c r="H3" s="154">
        <f t="shared" si="1"/>
        <v>23583</v>
      </c>
      <c r="I3" s="154">
        <f t="shared" si="1"/>
        <v>23583</v>
      </c>
      <c r="J3" s="154">
        <f t="shared" si="1"/>
        <v>23583</v>
      </c>
      <c r="K3" s="154">
        <f t="shared" si="1"/>
        <v>23583</v>
      </c>
      <c r="L3" s="154">
        <f t="shared" si="1"/>
        <v>23583</v>
      </c>
      <c r="M3" s="154">
        <f t="shared" si="1"/>
        <v>23583</v>
      </c>
      <c r="N3" s="154">
        <f t="shared" si="1"/>
        <v>23583</v>
      </c>
      <c r="O3" s="154">
        <f t="shared" si="1"/>
        <v>23583</v>
      </c>
      <c r="P3" s="154">
        <f t="shared" si="1"/>
        <v>23583</v>
      </c>
      <c r="Q3" s="154">
        <f t="shared" ref="Q3:Q10" si="2">D3-SUM(F3:P3)</f>
        <v>23587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122000</v>
      </c>
      <c r="E4" s="154" t="s">
        <v>744</v>
      </c>
      <c r="F4" s="154">
        <f t="shared" si="1"/>
        <v>10167</v>
      </c>
      <c r="G4" s="154">
        <f t="shared" si="1"/>
        <v>10167</v>
      </c>
      <c r="H4" s="154">
        <f t="shared" si="1"/>
        <v>10167</v>
      </c>
      <c r="I4" s="154">
        <f t="shared" si="1"/>
        <v>10167</v>
      </c>
      <c r="J4" s="154">
        <f t="shared" si="1"/>
        <v>10167</v>
      </c>
      <c r="K4" s="154">
        <f t="shared" si="1"/>
        <v>10167</v>
      </c>
      <c r="L4" s="154">
        <f t="shared" si="1"/>
        <v>10167</v>
      </c>
      <c r="M4" s="154">
        <f t="shared" si="1"/>
        <v>10167</v>
      </c>
      <c r="N4" s="154">
        <f t="shared" si="1"/>
        <v>10167</v>
      </c>
      <c r="O4" s="154">
        <f t="shared" si="1"/>
        <v>10167</v>
      </c>
      <c r="P4" s="154">
        <f t="shared" si="1"/>
        <v>10167</v>
      </c>
      <c r="Q4" s="154">
        <f t="shared" si="2"/>
        <v>10163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70000</v>
      </c>
      <c r="E7" s="154" t="s">
        <v>744</v>
      </c>
      <c r="F7" s="154">
        <f t="shared" si="1"/>
        <v>5833</v>
      </c>
      <c r="G7" s="154">
        <f t="shared" si="1"/>
        <v>5833</v>
      </c>
      <c r="H7" s="154">
        <f t="shared" si="1"/>
        <v>5833</v>
      </c>
      <c r="I7" s="154">
        <f t="shared" si="1"/>
        <v>5833</v>
      </c>
      <c r="J7" s="154">
        <f t="shared" si="1"/>
        <v>5833</v>
      </c>
      <c r="K7" s="154">
        <f t="shared" si="1"/>
        <v>5833</v>
      </c>
      <c r="L7" s="154">
        <f t="shared" si="1"/>
        <v>5833</v>
      </c>
      <c r="M7" s="154">
        <f t="shared" si="1"/>
        <v>5833</v>
      </c>
      <c r="N7" s="154">
        <f t="shared" si="1"/>
        <v>5833</v>
      </c>
      <c r="O7" s="154">
        <f t="shared" si="1"/>
        <v>5833</v>
      </c>
      <c r="P7" s="154">
        <f t="shared" si="1"/>
        <v>5833</v>
      </c>
      <c r="Q7" s="154">
        <f t="shared" si="2"/>
        <v>5837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76000</v>
      </c>
      <c r="E10" s="154" t="s">
        <v>744</v>
      </c>
      <c r="F10" s="154">
        <f t="shared" si="1"/>
        <v>6333</v>
      </c>
      <c r="G10" s="154">
        <f t="shared" si="1"/>
        <v>6333</v>
      </c>
      <c r="H10" s="154">
        <f t="shared" si="1"/>
        <v>6333</v>
      </c>
      <c r="I10" s="154">
        <f t="shared" si="1"/>
        <v>6333</v>
      </c>
      <c r="J10" s="154">
        <f t="shared" si="1"/>
        <v>6333</v>
      </c>
      <c r="K10" s="154">
        <f t="shared" si="1"/>
        <v>6333</v>
      </c>
      <c r="L10" s="154">
        <f t="shared" si="1"/>
        <v>6333</v>
      </c>
      <c r="M10" s="154">
        <f t="shared" si="1"/>
        <v>6333</v>
      </c>
      <c r="N10" s="154">
        <f t="shared" si="1"/>
        <v>6333</v>
      </c>
      <c r="O10" s="154">
        <f t="shared" si="1"/>
        <v>6333</v>
      </c>
      <c r="P10" s="154">
        <f t="shared" si="1"/>
        <v>6333</v>
      </c>
      <c r="Q10" s="154">
        <f t="shared" si="2"/>
        <v>6337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30000</v>
      </c>
      <c r="E11" s="154" t="s">
        <v>203</v>
      </c>
      <c r="F11" s="154">
        <f>D11</f>
        <v>30000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983000</v>
      </c>
      <c r="E12" s="248" t="s">
        <v>210</v>
      </c>
      <c r="F12" s="154">
        <f>ROUND($D12/12*3,-3)</f>
        <v>246000</v>
      </c>
      <c r="G12" s="154">
        <f>ROUND($D12/12,-3)</f>
        <v>82000</v>
      </c>
      <c r="H12" s="154">
        <f t="shared" ref="H12:N12" si="4">ROUND($D12/12,-3)</f>
        <v>82000</v>
      </c>
      <c r="I12" s="154">
        <f t="shared" si="4"/>
        <v>82000</v>
      </c>
      <c r="J12" s="154">
        <f t="shared" si="4"/>
        <v>82000</v>
      </c>
      <c r="K12" s="154">
        <f t="shared" si="4"/>
        <v>82000</v>
      </c>
      <c r="L12" s="154">
        <f t="shared" si="4"/>
        <v>82000</v>
      </c>
      <c r="M12" s="154">
        <f t="shared" si="4"/>
        <v>82000</v>
      </c>
      <c r="N12" s="154">
        <f t="shared" si="4"/>
        <v>82000</v>
      </c>
      <c r="O12" s="154">
        <f>D12-SUM(F12:N12)</f>
        <v>81000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55000</v>
      </c>
      <c r="E13" s="154" t="s">
        <v>744</v>
      </c>
      <c r="F13" s="154">
        <f>ROUND($D13/12,0)</f>
        <v>4583</v>
      </c>
      <c r="G13" s="154">
        <f t="shared" si="1"/>
        <v>4583</v>
      </c>
      <c r="H13" s="154">
        <f t="shared" si="1"/>
        <v>4583</v>
      </c>
      <c r="I13" s="154">
        <f t="shared" si="1"/>
        <v>4583</v>
      </c>
      <c r="J13" s="154">
        <f t="shared" si="1"/>
        <v>4583</v>
      </c>
      <c r="K13" s="154">
        <f t="shared" si="1"/>
        <v>4583</v>
      </c>
      <c r="L13" s="154">
        <f t="shared" si="1"/>
        <v>4583</v>
      </c>
      <c r="M13" s="154">
        <f t="shared" si="1"/>
        <v>4583</v>
      </c>
      <c r="N13" s="154">
        <f t="shared" si="1"/>
        <v>4583</v>
      </c>
      <c r="O13" s="154">
        <f t="shared" si="1"/>
        <v>4583</v>
      </c>
      <c r="P13" s="154">
        <f t="shared" si="1"/>
        <v>4583</v>
      </c>
      <c r="Q13" s="154">
        <f>D13-SUM(F13:P13)</f>
        <v>4587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70000</v>
      </c>
      <c r="E15" s="154" t="s">
        <v>201</v>
      </c>
      <c r="F15" s="154">
        <f>ROUND($D15/2,-3)</f>
        <v>35000</v>
      </c>
      <c r="G15" s="154"/>
      <c r="H15" s="154"/>
      <c r="I15" s="154"/>
      <c r="J15" s="154"/>
      <c r="K15" s="154"/>
      <c r="L15" s="154">
        <f>D15-F15</f>
        <v>35000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109000</v>
      </c>
      <c r="E16" s="154" t="s">
        <v>744</v>
      </c>
      <c r="F16" s="154">
        <f>ROUND($D16/12,0)</f>
        <v>9083</v>
      </c>
      <c r="G16" s="154">
        <f t="shared" si="1"/>
        <v>9083</v>
      </c>
      <c r="H16" s="154">
        <f t="shared" si="1"/>
        <v>9083</v>
      </c>
      <c r="I16" s="154">
        <f t="shared" si="1"/>
        <v>9083</v>
      </c>
      <c r="J16" s="154">
        <f t="shared" si="1"/>
        <v>9083</v>
      </c>
      <c r="K16" s="154">
        <f t="shared" si="1"/>
        <v>9083</v>
      </c>
      <c r="L16" s="154">
        <f t="shared" si="1"/>
        <v>9083</v>
      </c>
      <c r="M16" s="154">
        <f t="shared" si="1"/>
        <v>9083</v>
      </c>
      <c r="N16" s="154">
        <f t="shared" si="1"/>
        <v>9083</v>
      </c>
      <c r="O16" s="154">
        <f t="shared" si="1"/>
        <v>9083</v>
      </c>
      <c r="P16" s="154">
        <f t="shared" si="1"/>
        <v>9083</v>
      </c>
      <c r="Q16" s="154">
        <f>D16-SUM(F16:P16)</f>
        <v>9087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54000</v>
      </c>
      <c r="E17" s="154" t="s">
        <v>744</v>
      </c>
      <c r="F17" s="154">
        <f>ROUND($D17/12,0)</f>
        <v>4500</v>
      </c>
      <c r="G17" s="154">
        <f t="shared" si="1"/>
        <v>4500</v>
      </c>
      <c r="H17" s="154">
        <f t="shared" si="1"/>
        <v>4500</v>
      </c>
      <c r="I17" s="154">
        <f t="shared" si="1"/>
        <v>4500</v>
      </c>
      <c r="J17" s="154">
        <f t="shared" si="1"/>
        <v>4500</v>
      </c>
      <c r="K17" s="154">
        <f t="shared" si="1"/>
        <v>4500</v>
      </c>
      <c r="L17" s="154">
        <f t="shared" si="1"/>
        <v>4500</v>
      </c>
      <c r="M17" s="154">
        <f t="shared" si="1"/>
        <v>4500</v>
      </c>
      <c r="N17" s="154">
        <f t="shared" si="1"/>
        <v>4500</v>
      </c>
      <c r="O17" s="154">
        <f t="shared" si="1"/>
        <v>4500</v>
      </c>
      <c r="P17" s="154">
        <f t="shared" si="1"/>
        <v>4500</v>
      </c>
      <c r="Q17" s="154">
        <f>D17-SUM(F17:P17)</f>
        <v>4500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28000</v>
      </c>
      <c r="E24" s="154" t="s">
        <v>201</v>
      </c>
      <c r="F24" s="154">
        <f>ROUND($D24/2,-3)</f>
        <v>14000</v>
      </c>
      <c r="G24" s="154"/>
      <c r="H24" s="154"/>
      <c r="I24" s="154"/>
      <c r="J24" s="154"/>
      <c r="K24" s="154"/>
      <c r="L24" s="154">
        <f>D24-F24</f>
        <v>14000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1960000</v>
      </c>
      <c r="E25" s="242"/>
      <c r="F25" s="242">
        <f>ROUND(SUM(F3:F24),-3)</f>
        <v>396000</v>
      </c>
      <c r="G25" s="242">
        <f t="shared" ref="G25:P25" si="5">ROUND(SUM(G3:G24),-3)</f>
        <v>153000</v>
      </c>
      <c r="H25" s="242">
        <f t="shared" si="5"/>
        <v>153000</v>
      </c>
      <c r="I25" s="242">
        <f t="shared" si="5"/>
        <v>153000</v>
      </c>
      <c r="J25" s="242">
        <f t="shared" si="5"/>
        <v>153000</v>
      </c>
      <c r="K25" s="242">
        <f t="shared" si="5"/>
        <v>153000</v>
      </c>
      <c r="L25" s="242">
        <f t="shared" si="5"/>
        <v>202000</v>
      </c>
      <c r="M25" s="242">
        <f t="shared" si="5"/>
        <v>153000</v>
      </c>
      <c r="N25" s="242">
        <f t="shared" si="5"/>
        <v>153000</v>
      </c>
      <c r="O25" s="242">
        <f t="shared" si="5"/>
        <v>152000</v>
      </c>
      <c r="P25" s="242">
        <f t="shared" si="5"/>
        <v>71000</v>
      </c>
      <c r="Q25" s="242">
        <f t="shared" ref="Q25:Q34" si="6">D25-SUM(F25:P25)</f>
        <v>68000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74000</v>
      </c>
      <c r="E27" s="249" t="s">
        <v>212</v>
      </c>
      <c r="F27" s="154">
        <f>ROUND($D27/10,-3)</f>
        <v>7000</v>
      </c>
      <c r="G27" s="154"/>
      <c r="H27" s="154">
        <f>ROUND($D27/10,-3)</f>
        <v>7000</v>
      </c>
      <c r="I27" s="154">
        <f>ROUND($D27/10,-3)</f>
        <v>7000</v>
      </c>
      <c r="J27" s="154">
        <f>ROUND($D27/10,-3)</f>
        <v>7000</v>
      </c>
      <c r="K27" s="154">
        <f>ROUND($D27/10,-3)</f>
        <v>7000</v>
      </c>
      <c r="L27" s="154"/>
      <c r="M27" s="154">
        <f>ROUND($D27/10,-3)</f>
        <v>7000</v>
      </c>
      <c r="N27" s="154">
        <f>ROUND($D27/10,-3)</f>
        <v>7000</v>
      </c>
      <c r="O27" s="154">
        <f>ROUND($D27/10,-3)</f>
        <v>7000</v>
      </c>
      <c r="P27" s="154">
        <f>ROUND($D27/10,-3)</f>
        <v>7000</v>
      </c>
      <c r="Q27" s="154">
        <f t="shared" si="6"/>
        <v>11000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308000</v>
      </c>
      <c r="E28" s="154" t="s">
        <v>744</v>
      </c>
      <c r="F28" s="154">
        <f t="shared" ref="F28:F34" si="9">ROUND($D28/12,0)</f>
        <v>25667</v>
      </c>
      <c r="G28" s="154">
        <f t="shared" si="7"/>
        <v>25667</v>
      </c>
      <c r="H28" s="154">
        <f t="shared" si="7"/>
        <v>25667</v>
      </c>
      <c r="I28" s="154">
        <f t="shared" si="7"/>
        <v>25667</v>
      </c>
      <c r="J28" s="154">
        <f t="shared" si="7"/>
        <v>25667</v>
      </c>
      <c r="K28" s="154">
        <f t="shared" si="7"/>
        <v>25667</v>
      </c>
      <c r="L28" s="154">
        <f t="shared" si="7"/>
        <v>25667</v>
      </c>
      <c r="M28" s="154">
        <f t="shared" si="7"/>
        <v>25667</v>
      </c>
      <c r="N28" s="154">
        <f t="shared" si="7"/>
        <v>25667</v>
      </c>
      <c r="O28" s="154">
        <f t="shared" si="7"/>
        <v>25667</v>
      </c>
      <c r="P28" s="154">
        <f t="shared" si="7"/>
        <v>25667</v>
      </c>
      <c r="Q28" s="154">
        <f t="shared" si="6"/>
        <v>25663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27000</v>
      </c>
      <c r="E30" s="154" t="s">
        <v>744</v>
      </c>
      <c r="F30" s="154">
        <f t="shared" si="9"/>
        <v>2250</v>
      </c>
      <c r="G30" s="154">
        <f t="shared" si="7"/>
        <v>2250</v>
      </c>
      <c r="H30" s="154">
        <f t="shared" si="7"/>
        <v>2250</v>
      </c>
      <c r="I30" s="154">
        <f t="shared" si="7"/>
        <v>2250</v>
      </c>
      <c r="J30" s="154">
        <f t="shared" si="7"/>
        <v>2250</v>
      </c>
      <c r="K30" s="154">
        <f t="shared" si="7"/>
        <v>2250</v>
      </c>
      <c r="L30" s="154">
        <f t="shared" si="7"/>
        <v>2250</v>
      </c>
      <c r="M30" s="154">
        <f t="shared" si="7"/>
        <v>2250</v>
      </c>
      <c r="N30" s="154">
        <f t="shared" si="7"/>
        <v>2250</v>
      </c>
      <c r="O30" s="154">
        <f t="shared" si="7"/>
        <v>2250</v>
      </c>
      <c r="P30" s="154">
        <f t="shared" si="7"/>
        <v>2250</v>
      </c>
      <c r="Q30" s="154">
        <f t="shared" si="6"/>
        <v>2250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44000</v>
      </c>
      <c r="E31" s="154" t="s">
        <v>744</v>
      </c>
      <c r="F31" s="154">
        <f t="shared" si="9"/>
        <v>3667</v>
      </c>
      <c r="G31" s="154">
        <f t="shared" si="7"/>
        <v>3667</v>
      </c>
      <c r="H31" s="154">
        <f t="shared" si="7"/>
        <v>3667</v>
      </c>
      <c r="I31" s="154">
        <f t="shared" si="7"/>
        <v>3667</v>
      </c>
      <c r="J31" s="154">
        <f t="shared" si="7"/>
        <v>3667</v>
      </c>
      <c r="K31" s="154">
        <f t="shared" si="7"/>
        <v>3667</v>
      </c>
      <c r="L31" s="154">
        <f t="shared" si="7"/>
        <v>3667</v>
      </c>
      <c r="M31" s="154">
        <f t="shared" si="7"/>
        <v>3667</v>
      </c>
      <c r="N31" s="154">
        <f t="shared" si="7"/>
        <v>3667</v>
      </c>
      <c r="O31" s="154">
        <f t="shared" si="7"/>
        <v>3667</v>
      </c>
      <c r="P31" s="154">
        <f t="shared" si="7"/>
        <v>3667</v>
      </c>
      <c r="Q31" s="154">
        <f t="shared" si="6"/>
        <v>3663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21000</v>
      </c>
      <c r="E32" s="154" t="s">
        <v>744</v>
      </c>
      <c r="F32" s="154">
        <f t="shared" si="9"/>
        <v>1750</v>
      </c>
      <c r="G32" s="154">
        <f t="shared" si="7"/>
        <v>1750</v>
      </c>
      <c r="H32" s="154">
        <f t="shared" si="7"/>
        <v>1750</v>
      </c>
      <c r="I32" s="154">
        <f t="shared" si="7"/>
        <v>1750</v>
      </c>
      <c r="J32" s="154">
        <f t="shared" si="7"/>
        <v>1750</v>
      </c>
      <c r="K32" s="154">
        <f t="shared" si="7"/>
        <v>1750</v>
      </c>
      <c r="L32" s="154">
        <f t="shared" si="7"/>
        <v>1750</v>
      </c>
      <c r="M32" s="154">
        <f t="shared" si="7"/>
        <v>1750</v>
      </c>
      <c r="N32" s="154">
        <f t="shared" si="7"/>
        <v>1750</v>
      </c>
      <c r="O32" s="154">
        <f t="shared" si="7"/>
        <v>1750</v>
      </c>
      <c r="P32" s="154">
        <f t="shared" si="7"/>
        <v>1750</v>
      </c>
      <c r="Q32" s="154">
        <f t="shared" si="6"/>
        <v>1750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532000</v>
      </c>
      <c r="E38" s="242"/>
      <c r="F38" s="242">
        <f t="shared" ref="F38:P38" si="10">ROUND(SUM(F26:F37),-3)</f>
        <v>45000</v>
      </c>
      <c r="G38" s="242">
        <f t="shared" si="10"/>
        <v>38000</v>
      </c>
      <c r="H38" s="242">
        <f t="shared" si="10"/>
        <v>45000</v>
      </c>
      <c r="I38" s="242">
        <f t="shared" si="10"/>
        <v>45000</v>
      </c>
      <c r="J38" s="242">
        <f t="shared" si="10"/>
        <v>45000</v>
      </c>
      <c r="K38" s="242">
        <f t="shared" si="10"/>
        <v>45000</v>
      </c>
      <c r="L38" s="242">
        <f t="shared" si="10"/>
        <v>38000</v>
      </c>
      <c r="M38" s="242">
        <f t="shared" si="10"/>
        <v>45000</v>
      </c>
      <c r="N38" s="242">
        <f t="shared" si="10"/>
        <v>45000</v>
      </c>
      <c r="O38" s="242">
        <f t="shared" si="10"/>
        <v>45000</v>
      </c>
      <c r="P38" s="242">
        <f t="shared" si="10"/>
        <v>45000</v>
      </c>
      <c r="Q38" s="242">
        <f>D38-SUM(F38:P38)</f>
        <v>51000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30000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2540000</v>
      </c>
      <c r="E49" s="154"/>
      <c r="F49" s="250">
        <f t="shared" ref="F49:Q49" si="15">F25+F38+F46+F48</f>
        <v>448000</v>
      </c>
      <c r="G49" s="250">
        <f t="shared" si="15"/>
        <v>191000</v>
      </c>
      <c r="H49" s="250">
        <f t="shared" si="15"/>
        <v>198000</v>
      </c>
      <c r="I49" s="250">
        <f t="shared" si="15"/>
        <v>216000</v>
      </c>
      <c r="J49" s="250">
        <f t="shared" si="15"/>
        <v>198000</v>
      </c>
      <c r="K49" s="250">
        <f t="shared" si="15"/>
        <v>204000</v>
      </c>
      <c r="L49" s="250">
        <f t="shared" si="15"/>
        <v>251000</v>
      </c>
      <c r="M49" s="250">
        <f t="shared" si="15"/>
        <v>198000</v>
      </c>
      <c r="N49" s="250">
        <f t="shared" si="15"/>
        <v>204000</v>
      </c>
      <c r="O49" s="250">
        <f t="shared" si="15"/>
        <v>197000</v>
      </c>
      <c r="P49" s="250">
        <f t="shared" si="15"/>
        <v>116000</v>
      </c>
      <c r="Q49" s="250">
        <f t="shared" si="15"/>
        <v>119000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26477000</v>
      </c>
      <c r="E50" s="249" t="s">
        <v>210</v>
      </c>
      <c r="F50" s="154">
        <f>ROUND($D50/12*3,-3)</f>
        <v>6619000</v>
      </c>
      <c r="G50" s="154">
        <f>ROUND($D50/12,-3)</f>
        <v>2206000</v>
      </c>
      <c r="H50" s="154">
        <f t="shared" ref="H50:N54" si="16">ROUND($D50/12,-3)</f>
        <v>2206000</v>
      </c>
      <c r="I50" s="154">
        <f t="shared" si="16"/>
        <v>2206000</v>
      </c>
      <c r="J50" s="154">
        <f t="shared" si="16"/>
        <v>2206000</v>
      </c>
      <c r="K50" s="154">
        <f t="shared" si="16"/>
        <v>2206000</v>
      </c>
      <c r="L50" s="154">
        <f t="shared" si="16"/>
        <v>2206000</v>
      </c>
      <c r="M50" s="154">
        <f t="shared" si="16"/>
        <v>2206000</v>
      </c>
      <c r="N50" s="154">
        <f t="shared" si="16"/>
        <v>2206000</v>
      </c>
      <c r="O50" s="154">
        <f>D50-SUM(F50:N50)</f>
        <v>2210000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76000</v>
      </c>
      <c r="E55" s="154" t="s">
        <v>744</v>
      </c>
      <c r="F55" s="154">
        <f t="shared" ref="F55:P61" si="17">ROUND($D55/12,0)</f>
        <v>6333</v>
      </c>
      <c r="G55" s="154">
        <f t="shared" si="17"/>
        <v>6333</v>
      </c>
      <c r="H55" s="154">
        <f t="shared" si="17"/>
        <v>6333</v>
      </c>
      <c r="I55" s="154">
        <f t="shared" si="17"/>
        <v>6333</v>
      </c>
      <c r="J55" s="154">
        <f t="shared" si="17"/>
        <v>6333</v>
      </c>
      <c r="K55" s="154">
        <f t="shared" si="17"/>
        <v>6333</v>
      </c>
      <c r="L55" s="154">
        <f t="shared" si="17"/>
        <v>6333</v>
      </c>
      <c r="M55" s="154">
        <f t="shared" si="17"/>
        <v>6333</v>
      </c>
      <c r="N55" s="154">
        <f t="shared" si="17"/>
        <v>6333</v>
      </c>
      <c r="O55" s="154">
        <f t="shared" si="17"/>
        <v>6333</v>
      </c>
      <c r="P55" s="154">
        <f t="shared" si="17"/>
        <v>6333</v>
      </c>
      <c r="Q55" s="154">
        <f t="shared" ref="Q55:Q61" si="18">D55-SUM(F55:P55)</f>
        <v>6337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2339000</v>
      </c>
      <c r="E62" s="154" t="s">
        <v>205</v>
      </c>
      <c r="F62" s="154"/>
      <c r="G62" s="154"/>
      <c r="H62" s="154"/>
      <c r="I62" s="154">
        <f>ROUND($D62/5,-3)</f>
        <v>468000</v>
      </c>
      <c r="J62" s="154"/>
      <c r="K62" s="154"/>
      <c r="L62" s="154"/>
      <c r="M62" s="154"/>
      <c r="N62" s="154">
        <f>D62-I62</f>
        <v>1871000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3211000</v>
      </c>
      <c r="E63" s="154" t="s">
        <v>203</v>
      </c>
      <c r="F63" s="154">
        <f>D63</f>
        <v>3211000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2227000</v>
      </c>
      <c r="E64" s="249" t="s">
        <v>210</v>
      </c>
      <c r="F64" s="154">
        <f>ROUND($D64/12*3,-3)</f>
        <v>557000</v>
      </c>
      <c r="G64" s="154">
        <f>ROUND($D64/12,-3)</f>
        <v>186000</v>
      </c>
      <c r="H64" s="154">
        <f t="shared" ref="H64:N66" si="19">ROUND($D64/12,-3)</f>
        <v>186000</v>
      </c>
      <c r="I64" s="154">
        <f t="shared" si="19"/>
        <v>186000</v>
      </c>
      <c r="J64" s="154">
        <f t="shared" si="19"/>
        <v>186000</v>
      </c>
      <c r="K64" s="154">
        <f t="shared" si="19"/>
        <v>186000</v>
      </c>
      <c r="L64" s="154">
        <f t="shared" si="19"/>
        <v>186000</v>
      </c>
      <c r="M64" s="154">
        <f t="shared" si="19"/>
        <v>186000</v>
      </c>
      <c r="N64" s="154">
        <f t="shared" si="19"/>
        <v>186000</v>
      </c>
      <c r="O64" s="154">
        <f>D64-SUM(F64:N64)</f>
        <v>182000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647000</v>
      </c>
      <c r="E65" s="249" t="s">
        <v>210</v>
      </c>
      <c r="F65" s="154">
        <f>ROUND($D65/12*3,-3)</f>
        <v>162000</v>
      </c>
      <c r="G65" s="154">
        <f>ROUND($D65/12,-3)</f>
        <v>54000</v>
      </c>
      <c r="H65" s="154">
        <f t="shared" si="19"/>
        <v>54000</v>
      </c>
      <c r="I65" s="154">
        <f t="shared" si="19"/>
        <v>54000</v>
      </c>
      <c r="J65" s="154">
        <f t="shared" si="19"/>
        <v>54000</v>
      </c>
      <c r="K65" s="154">
        <f t="shared" si="19"/>
        <v>54000</v>
      </c>
      <c r="L65" s="154">
        <f t="shared" si="19"/>
        <v>54000</v>
      </c>
      <c r="M65" s="154">
        <f t="shared" si="19"/>
        <v>54000</v>
      </c>
      <c r="N65" s="154">
        <f t="shared" si="19"/>
        <v>54000</v>
      </c>
      <c r="O65" s="154">
        <f>D65-SUM(F65:N65)</f>
        <v>53000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1837000</v>
      </c>
      <c r="E66" s="249" t="s">
        <v>210</v>
      </c>
      <c r="F66" s="154">
        <f>ROUND($D66/12*3,-3)</f>
        <v>459000</v>
      </c>
      <c r="G66" s="154">
        <f>ROUND($D66/12,-3)</f>
        <v>153000</v>
      </c>
      <c r="H66" s="154">
        <f t="shared" si="19"/>
        <v>153000</v>
      </c>
      <c r="I66" s="154">
        <f t="shared" si="19"/>
        <v>153000</v>
      </c>
      <c r="J66" s="154">
        <f t="shared" si="19"/>
        <v>153000</v>
      </c>
      <c r="K66" s="154">
        <f t="shared" si="19"/>
        <v>153000</v>
      </c>
      <c r="L66" s="154">
        <f t="shared" si="19"/>
        <v>153000</v>
      </c>
      <c r="M66" s="154">
        <f t="shared" si="19"/>
        <v>153000</v>
      </c>
      <c r="N66" s="154">
        <f t="shared" si="19"/>
        <v>153000</v>
      </c>
      <c r="O66" s="154">
        <f>D66-SUM(F66:N66)</f>
        <v>154000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28000</v>
      </c>
      <c r="E67" s="154" t="s">
        <v>204</v>
      </c>
      <c r="F67" s="154"/>
      <c r="G67" s="154"/>
      <c r="H67" s="154">
        <f>D67</f>
        <v>28000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423000</v>
      </c>
      <c r="E68" s="154" t="s">
        <v>203</v>
      </c>
      <c r="F68" s="154">
        <f>D68</f>
        <v>423000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38647000</v>
      </c>
      <c r="E71" s="242"/>
      <c r="F71" s="242">
        <f>ROUND(SUM(F50:F69),-3)</f>
        <v>11783000</v>
      </c>
      <c r="G71" s="242">
        <f t="shared" ref="G71:P71" si="20">ROUND(SUM(G50:G69),-3)</f>
        <v>2720000</v>
      </c>
      <c r="H71" s="242">
        <f t="shared" si="20"/>
        <v>2748000</v>
      </c>
      <c r="I71" s="242">
        <f t="shared" si="20"/>
        <v>3188000</v>
      </c>
      <c r="J71" s="242">
        <f t="shared" si="20"/>
        <v>2720000</v>
      </c>
      <c r="K71" s="242">
        <f t="shared" si="20"/>
        <v>2720000</v>
      </c>
      <c r="L71" s="242">
        <f t="shared" si="20"/>
        <v>2720000</v>
      </c>
      <c r="M71" s="242">
        <f t="shared" si="20"/>
        <v>2720000</v>
      </c>
      <c r="N71" s="242">
        <f t="shared" si="20"/>
        <v>4591000</v>
      </c>
      <c r="O71" s="242">
        <f t="shared" si="20"/>
        <v>2721000</v>
      </c>
      <c r="P71" s="242">
        <f t="shared" si="20"/>
        <v>6000</v>
      </c>
      <c r="Q71" s="242">
        <f>D71-SUM(F71:P71)</f>
        <v>10000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6830000</v>
      </c>
      <c r="E73" s="249" t="s">
        <v>210</v>
      </c>
      <c r="F73" s="154">
        <f>ROUND($D73/12*3,-3)</f>
        <v>1708000</v>
      </c>
      <c r="G73" s="154">
        <f>ROUND($D73/12,-3)</f>
        <v>569000</v>
      </c>
      <c r="H73" s="154">
        <f t="shared" ref="H73:N76" si="21">ROUND($D73/12,-3)</f>
        <v>569000</v>
      </c>
      <c r="I73" s="154">
        <f t="shared" si="21"/>
        <v>569000</v>
      </c>
      <c r="J73" s="154">
        <f t="shared" si="21"/>
        <v>569000</v>
      </c>
      <c r="K73" s="154">
        <f t="shared" si="21"/>
        <v>569000</v>
      </c>
      <c r="L73" s="154">
        <f t="shared" si="21"/>
        <v>569000</v>
      </c>
      <c r="M73" s="154">
        <f t="shared" si="21"/>
        <v>569000</v>
      </c>
      <c r="N73" s="154">
        <f t="shared" si="21"/>
        <v>569000</v>
      </c>
      <c r="O73" s="154">
        <f>D73-SUM(F73:N73)</f>
        <v>570000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625000</v>
      </c>
      <c r="E76" s="249" t="s">
        <v>210</v>
      </c>
      <c r="F76" s="154">
        <f>ROUND($D76/12*3,-3)</f>
        <v>156000</v>
      </c>
      <c r="G76" s="154">
        <f>ROUND($D76/12,-3)</f>
        <v>52000</v>
      </c>
      <c r="H76" s="154">
        <f t="shared" si="21"/>
        <v>52000</v>
      </c>
      <c r="I76" s="154">
        <f t="shared" si="21"/>
        <v>52000</v>
      </c>
      <c r="J76" s="154">
        <f t="shared" si="21"/>
        <v>52000</v>
      </c>
      <c r="K76" s="154">
        <f t="shared" si="21"/>
        <v>52000</v>
      </c>
      <c r="L76" s="154">
        <f t="shared" si="21"/>
        <v>52000</v>
      </c>
      <c r="M76" s="154">
        <f t="shared" si="21"/>
        <v>52000</v>
      </c>
      <c r="N76" s="154">
        <f t="shared" si="21"/>
        <v>52000</v>
      </c>
      <c r="O76" s="154">
        <f>D76-SUM(F76:N76)</f>
        <v>53000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7455000</v>
      </c>
      <c r="E77" s="242"/>
      <c r="F77" s="242">
        <f>ROUND(SUM(F72:F76),-3)</f>
        <v>1864000</v>
      </c>
      <c r="G77" s="242">
        <f t="shared" ref="G77:N77" si="22">ROUND(SUM(G72:G76),-3)</f>
        <v>621000</v>
      </c>
      <c r="H77" s="242">
        <f t="shared" si="22"/>
        <v>621000</v>
      </c>
      <c r="I77" s="242">
        <f t="shared" si="22"/>
        <v>621000</v>
      </c>
      <c r="J77" s="242">
        <f t="shared" si="22"/>
        <v>621000</v>
      </c>
      <c r="K77" s="242">
        <f t="shared" si="22"/>
        <v>621000</v>
      </c>
      <c r="L77" s="242">
        <f t="shared" si="22"/>
        <v>621000</v>
      </c>
      <c r="M77" s="242">
        <f t="shared" si="22"/>
        <v>621000</v>
      </c>
      <c r="N77" s="242">
        <f t="shared" si="22"/>
        <v>621000</v>
      </c>
      <c r="O77" s="242">
        <f>D77-SUM(F77:N77)</f>
        <v>623000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46102000</v>
      </c>
      <c r="E78" s="242"/>
      <c r="F78" s="242">
        <f>F77+F71</f>
        <v>13647000</v>
      </c>
      <c r="G78" s="242">
        <f t="shared" ref="G78:R78" si="24">G77+G71</f>
        <v>3341000</v>
      </c>
      <c r="H78" s="242">
        <f t="shared" si="24"/>
        <v>3369000</v>
      </c>
      <c r="I78" s="242">
        <f t="shared" si="24"/>
        <v>3809000</v>
      </c>
      <c r="J78" s="242">
        <f t="shared" si="24"/>
        <v>3341000</v>
      </c>
      <c r="K78" s="242">
        <f t="shared" si="24"/>
        <v>3341000</v>
      </c>
      <c r="L78" s="242">
        <f t="shared" si="24"/>
        <v>3341000</v>
      </c>
      <c r="M78" s="242">
        <f t="shared" si="24"/>
        <v>3341000</v>
      </c>
      <c r="N78" s="242">
        <f t="shared" si="24"/>
        <v>5212000</v>
      </c>
      <c r="O78" s="242">
        <f t="shared" si="24"/>
        <v>3344000</v>
      </c>
      <c r="P78" s="242">
        <f t="shared" si="24"/>
        <v>6000</v>
      </c>
      <c r="Q78" s="242">
        <f t="shared" si="24"/>
        <v>10000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48642000</v>
      </c>
      <c r="E87" s="154"/>
      <c r="F87" s="154">
        <f>F88+F89+F90+F91</f>
        <v>14095000</v>
      </c>
      <c r="G87" s="154">
        <f t="shared" ref="G87:Q87" si="26">G88+G89+G90+G91</f>
        <v>3532000</v>
      </c>
      <c r="H87" s="154">
        <f t="shared" si="26"/>
        <v>3567000</v>
      </c>
      <c r="I87" s="154">
        <f t="shared" si="26"/>
        <v>4025000</v>
      </c>
      <c r="J87" s="154">
        <f t="shared" si="26"/>
        <v>3539000</v>
      </c>
      <c r="K87" s="154">
        <f t="shared" si="26"/>
        <v>3545000</v>
      </c>
      <c r="L87" s="154">
        <f t="shared" si="26"/>
        <v>3592000</v>
      </c>
      <c r="M87" s="154">
        <f t="shared" si="26"/>
        <v>3539000</v>
      </c>
      <c r="N87" s="154">
        <f t="shared" si="26"/>
        <v>5416000</v>
      </c>
      <c r="O87" s="154">
        <f t="shared" si="26"/>
        <v>3541000</v>
      </c>
      <c r="P87" s="154">
        <f t="shared" si="26"/>
        <v>122000</v>
      </c>
      <c r="Q87" s="154">
        <f t="shared" si="26"/>
        <v>129000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28000</v>
      </c>
      <c r="E88" s="242" t="s">
        <v>201</v>
      </c>
      <c r="F88" s="242">
        <f>ROUND($D88/2,-3)</f>
        <v>14000</v>
      </c>
      <c r="G88" s="242"/>
      <c r="H88" s="242"/>
      <c r="I88" s="242"/>
      <c r="J88" s="242"/>
      <c r="K88" s="242"/>
      <c r="L88" s="242">
        <f>D88-F88</f>
        <v>14000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48612000</v>
      </c>
      <c r="E91" s="242"/>
      <c r="F91" s="242">
        <f>F92+F93+F94+F95</f>
        <v>14081000</v>
      </c>
      <c r="G91" s="242">
        <f t="shared" ref="G91:Q91" si="28">G92+G93+G94+G95</f>
        <v>3532000</v>
      </c>
      <c r="H91" s="242">
        <f t="shared" si="28"/>
        <v>3567000</v>
      </c>
      <c r="I91" s="242">
        <f t="shared" si="28"/>
        <v>4025000</v>
      </c>
      <c r="J91" s="242">
        <f t="shared" si="28"/>
        <v>3539000</v>
      </c>
      <c r="K91" s="242">
        <f t="shared" si="28"/>
        <v>3545000</v>
      </c>
      <c r="L91" s="242">
        <f t="shared" si="28"/>
        <v>3577000</v>
      </c>
      <c r="M91" s="242">
        <f t="shared" si="28"/>
        <v>3539000</v>
      </c>
      <c r="N91" s="242">
        <f t="shared" si="28"/>
        <v>5416000</v>
      </c>
      <c r="O91" s="242">
        <f t="shared" si="28"/>
        <v>3541000</v>
      </c>
      <c r="P91" s="242">
        <f t="shared" si="28"/>
        <v>122000</v>
      </c>
      <c r="Q91" s="242">
        <f t="shared" si="28"/>
        <v>128000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265000</v>
      </c>
      <c r="E93" s="243" t="s">
        <v>403</v>
      </c>
      <c r="F93" s="154">
        <f>ROUND($D93/12,-3)</f>
        <v>22000</v>
      </c>
      <c r="G93" s="154">
        <f t="shared" ref="G93:P93" si="29">ROUND($D93/12,-3)</f>
        <v>22000</v>
      </c>
      <c r="H93" s="154">
        <f t="shared" si="29"/>
        <v>22000</v>
      </c>
      <c r="I93" s="154">
        <f t="shared" si="29"/>
        <v>22000</v>
      </c>
      <c r="J93" s="154">
        <f t="shared" si="29"/>
        <v>22000</v>
      </c>
      <c r="K93" s="154">
        <f t="shared" si="29"/>
        <v>22000</v>
      </c>
      <c r="L93" s="154">
        <f t="shared" si="29"/>
        <v>22000</v>
      </c>
      <c r="M93" s="154">
        <f t="shared" si="29"/>
        <v>22000</v>
      </c>
      <c r="N93" s="154">
        <f t="shared" si="29"/>
        <v>22000</v>
      </c>
      <c r="O93" s="154">
        <f t="shared" si="29"/>
        <v>22000</v>
      </c>
      <c r="P93" s="154">
        <f t="shared" si="29"/>
        <v>22000</v>
      </c>
      <c r="Q93" s="154">
        <f>D93-SUM(F93:P93)</f>
        <v>23000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560000</v>
      </c>
      <c r="E94" s="244" t="s">
        <v>405</v>
      </c>
      <c r="F94" s="154"/>
      <c r="G94" s="154"/>
      <c r="H94" s="154">
        <f>ROUND($D94/2,-3)</f>
        <v>280000</v>
      </c>
      <c r="I94" s="154"/>
      <c r="J94" s="154"/>
      <c r="K94" s="154"/>
      <c r="L94" s="154"/>
      <c r="M94" s="154"/>
      <c r="N94" s="154"/>
      <c r="O94" s="154">
        <f>D94-H94</f>
        <v>280000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45675000</v>
      </c>
      <c r="E95" s="154"/>
      <c r="F95" s="154">
        <f>F2+F86-F88-F89-F90-F92-F93-F94</f>
        <v>13355000</v>
      </c>
      <c r="G95" s="154">
        <f t="shared" ref="G95:Q95" si="30">G2-G88-G89-G90-G92-G93-G94</f>
        <v>3510000</v>
      </c>
      <c r="H95" s="154">
        <f t="shared" si="30"/>
        <v>2913000</v>
      </c>
      <c r="I95" s="154">
        <f t="shared" si="30"/>
        <v>4003000</v>
      </c>
      <c r="J95" s="154">
        <f t="shared" si="30"/>
        <v>3165000</v>
      </c>
      <c r="K95" s="154">
        <f t="shared" si="30"/>
        <v>3523000</v>
      </c>
      <c r="L95" s="154">
        <f t="shared" si="30"/>
        <v>3203000</v>
      </c>
      <c r="M95" s="154">
        <f t="shared" si="30"/>
        <v>3517000</v>
      </c>
      <c r="N95" s="154">
        <f t="shared" si="30"/>
        <v>5042000</v>
      </c>
      <c r="O95" s="154">
        <f t="shared" si="30"/>
        <v>3239000</v>
      </c>
      <c r="P95" s="154">
        <f t="shared" si="30"/>
        <v>100000</v>
      </c>
      <c r="Q95" s="154">
        <f t="shared" si="30"/>
        <v>105000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251000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560000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14000</v>
      </c>
    </row>
    <row r="107" spans="2:17" ht="33">
      <c r="B107" s="203" t="s">
        <v>418</v>
      </c>
      <c r="D107" s="52">
        <f>HLOOKUP(D1,縣庫撥款收入明細表!H:DD,21,FALSE)</f>
        <v>45675000</v>
      </c>
    </row>
    <row r="108" spans="2:17" ht="16.5" customHeight="1"/>
    <row r="109" spans="2:17" ht="16.5" customHeight="1">
      <c r="B109" s="4" t="s">
        <v>951</v>
      </c>
      <c r="D109" s="52">
        <f>D91-D77</f>
        <v>41157000</v>
      </c>
      <c r="F109" s="52">
        <f>F91-F77</f>
        <v>12217000</v>
      </c>
      <c r="G109" s="52">
        <f t="shared" ref="G109:Q109" si="31">G91-G77</f>
        <v>2911000</v>
      </c>
      <c r="H109" s="52">
        <f t="shared" si="31"/>
        <v>2946000</v>
      </c>
      <c r="I109" s="52">
        <f t="shared" si="31"/>
        <v>3404000</v>
      </c>
      <c r="J109" s="52">
        <f t="shared" si="31"/>
        <v>2918000</v>
      </c>
      <c r="K109" s="52">
        <f t="shared" si="31"/>
        <v>2924000</v>
      </c>
      <c r="L109" s="52">
        <f t="shared" si="31"/>
        <v>2956000</v>
      </c>
      <c r="M109" s="52">
        <f t="shared" si="31"/>
        <v>2918000</v>
      </c>
      <c r="N109" s="52">
        <f t="shared" si="31"/>
        <v>4795000</v>
      </c>
      <c r="O109" s="52">
        <f t="shared" si="31"/>
        <v>2918000</v>
      </c>
      <c r="P109" s="52">
        <f t="shared" si="31"/>
        <v>122000</v>
      </c>
      <c r="Q109" s="52">
        <f t="shared" si="31"/>
        <v>128000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9" priority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648</v>
      </c>
      <c r="D1" s="246" t="str">
        <f>VLOOKUP(C1,學校編號!A:B,2,FALSE)</f>
        <v>648瑞美國小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20303000</v>
      </c>
      <c r="E2" s="154"/>
      <c r="F2" s="154">
        <f t="shared" ref="F2:Q2" si="0">F49+F71+F77+F83</f>
        <v>5848000</v>
      </c>
      <c r="G2" s="154">
        <f t="shared" si="0"/>
        <v>1482000</v>
      </c>
      <c r="H2" s="154">
        <f t="shared" si="0"/>
        <v>1499000</v>
      </c>
      <c r="I2" s="154">
        <f t="shared" si="0"/>
        <v>1655000</v>
      </c>
      <c r="J2" s="154">
        <f t="shared" si="0"/>
        <v>1482000</v>
      </c>
      <c r="K2" s="154">
        <f t="shared" si="0"/>
        <v>1484000</v>
      </c>
      <c r="L2" s="154">
        <f t="shared" si="0"/>
        <v>1548000</v>
      </c>
      <c r="M2" s="154">
        <f t="shared" si="0"/>
        <v>1482000</v>
      </c>
      <c r="N2" s="154">
        <f t="shared" si="0"/>
        <v>2175000</v>
      </c>
      <c r="O2" s="154">
        <f t="shared" si="0"/>
        <v>1483000</v>
      </c>
      <c r="P2" s="154">
        <f t="shared" si="0"/>
        <v>85000</v>
      </c>
      <c r="Q2" s="154">
        <f t="shared" si="0"/>
        <v>80000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135000</v>
      </c>
      <c r="E6" s="154" t="s">
        <v>744</v>
      </c>
      <c r="F6" s="154">
        <f t="shared" si="1"/>
        <v>11250</v>
      </c>
      <c r="G6" s="154">
        <f t="shared" si="1"/>
        <v>11250</v>
      </c>
      <c r="H6" s="154">
        <f t="shared" si="1"/>
        <v>11250</v>
      </c>
      <c r="I6" s="154">
        <f t="shared" si="1"/>
        <v>11250</v>
      </c>
      <c r="J6" s="154">
        <f t="shared" si="1"/>
        <v>11250</v>
      </c>
      <c r="K6" s="154">
        <f t="shared" si="1"/>
        <v>11250</v>
      </c>
      <c r="L6" s="154">
        <f t="shared" si="1"/>
        <v>11250</v>
      </c>
      <c r="M6" s="154">
        <f t="shared" si="1"/>
        <v>11250</v>
      </c>
      <c r="N6" s="154">
        <f t="shared" si="1"/>
        <v>11250</v>
      </c>
      <c r="O6" s="154">
        <f t="shared" si="1"/>
        <v>11250</v>
      </c>
      <c r="P6" s="154">
        <f t="shared" si="1"/>
        <v>11250</v>
      </c>
      <c r="Q6" s="154">
        <f t="shared" si="2"/>
        <v>11250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39000</v>
      </c>
      <c r="E13" s="154" t="s">
        <v>744</v>
      </c>
      <c r="F13" s="154">
        <f>ROUND($D13/12,0)</f>
        <v>3250</v>
      </c>
      <c r="G13" s="154">
        <f t="shared" si="1"/>
        <v>3250</v>
      </c>
      <c r="H13" s="154">
        <f t="shared" si="1"/>
        <v>3250</v>
      </c>
      <c r="I13" s="154">
        <f t="shared" si="1"/>
        <v>3250</v>
      </c>
      <c r="J13" s="154">
        <f t="shared" si="1"/>
        <v>3250</v>
      </c>
      <c r="K13" s="154">
        <f t="shared" si="1"/>
        <v>3250</v>
      </c>
      <c r="L13" s="154">
        <f t="shared" si="1"/>
        <v>3250</v>
      </c>
      <c r="M13" s="154">
        <f t="shared" si="1"/>
        <v>3250</v>
      </c>
      <c r="N13" s="154">
        <f t="shared" si="1"/>
        <v>3250</v>
      </c>
      <c r="O13" s="154">
        <f t="shared" si="1"/>
        <v>3250</v>
      </c>
      <c r="P13" s="154">
        <f t="shared" si="1"/>
        <v>3250</v>
      </c>
      <c r="Q13" s="154">
        <f>D13-SUM(F13:P13)</f>
        <v>3250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124000</v>
      </c>
      <c r="E16" s="154" t="s">
        <v>744</v>
      </c>
      <c r="F16" s="154">
        <f>ROUND($D16/12,0)</f>
        <v>10333</v>
      </c>
      <c r="G16" s="154">
        <f t="shared" si="1"/>
        <v>10333</v>
      </c>
      <c r="H16" s="154">
        <f t="shared" si="1"/>
        <v>10333</v>
      </c>
      <c r="I16" s="154">
        <f t="shared" si="1"/>
        <v>10333</v>
      </c>
      <c r="J16" s="154">
        <f t="shared" si="1"/>
        <v>10333</v>
      </c>
      <c r="K16" s="154">
        <f t="shared" si="1"/>
        <v>10333</v>
      </c>
      <c r="L16" s="154">
        <f t="shared" si="1"/>
        <v>10333</v>
      </c>
      <c r="M16" s="154">
        <f t="shared" si="1"/>
        <v>10333</v>
      </c>
      <c r="N16" s="154">
        <f t="shared" si="1"/>
        <v>10333</v>
      </c>
      <c r="O16" s="154">
        <f t="shared" si="1"/>
        <v>10333</v>
      </c>
      <c r="P16" s="154">
        <f t="shared" si="1"/>
        <v>10333</v>
      </c>
      <c r="Q16" s="154">
        <f>D16-SUM(F16:P16)</f>
        <v>10337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100000</v>
      </c>
      <c r="E24" s="154" t="s">
        <v>201</v>
      </c>
      <c r="F24" s="154">
        <f>ROUND($D24/2,-3)</f>
        <v>50000</v>
      </c>
      <c r="G24" s="154"/>
      <c r="H24" s="154"/>
      <c r="I24" s="154"/>
      <c r="J24" s="154"/>
      <c r="K24" s="154"/>
      <c r="L24" s="154">
        <f>D24-F24</f>
        <v>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812000</v>
      </c>
      <c r="E25" s="242"/>
      <c r="F25" s="242">
        <f>ROUND(SUM(F3:F24),-3)</f>
        <v>123000</v>
      </c>
      <c r="G25" s="242">
        <f t="shared" ref="G25:P25" si="5">ROUND(SUM(G3:G24),-3)</f>
        <v>57000</v>
      </c>
      <c r="H25" s="242">
        <f t="shared" si="5"/>
        <v>57000</v>
      </c>
      <c r="I25" s="242">
        <f t="shared" si="5"/>
        <v>57000</v>
      </c>
      <c r="J25" s="242">
        <f t="shared" si="5"/>
        <v>57000</v>
      </c>
      <c r="K25" s="242">
        <f t="shared" si="5"/>
        <v>57000</v>
      </c>
      <c r="L25" s="242">
        <f t="shared" si="5"/>
        <v>123000</v>
      </c>
      <c r="M25" s="242">
        <f t="shared" si="5"/>
        <v>57000</v>
      </c>
      <c r="N25" s="242">
        <f t="shared" si="5"/>
        <v>57000</v>
      </c>
      <c r="O25" s="242">
        <f t="shared" si="5"/>
        <v>57000</v>
      </c>
      <c r="P25" s="242">
        <f t="shared" si="5"/>
        <v>57000</v>
      </c>
      <c r="Q25" s="242">
        <f t="shared" ref="Q25:Q34" si="6">D25-SUM(F25:P25)</f>
        <v>53000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280000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1098000</v>
      </c>
      <c r="E49" s="154"/>
      <c r="F49" s="250">
        <f t="shared" ref="F49:Q49" si="15">F25+F38+F46+F48</f>
        <v>148000</v>
      </c>
      <c r="G49" s="250">
        <f t="shared" si="15"/>
        <v>80000</v>
      </c>
      <c r="H49" s="250">
        <f t="shared" si="15"/>
        <v>80000</v>
      </c>
      <c r="I49" s="250">
        <f t="shared" si="15"/>
        <v>80000</v>
      </c>
      <c r="J49" s="250">
        <f t="shared" si="15"/>
        <v>80000</v>
      </c>
      <c r="K49" s="250">
        <f t="shared" si="15"/>
        <v>82000</v>
      </c>
      <c r="L49" s="250">
        <f t="shared" si="15"/>
        <v>146000</v>
      </c>
      <c r="M49" s="250">
        <f t="shared" si="15"/>
        <v>80000</v>
      </c>
      <c r="N49" s="250">
        <f t="shared" si="15"/>
        <v>82000</v>
      </c>
      <c r="O49" s="250">
        <f t="shared" si="15"/>
        <v>80000</v>
      </c>
      <c r="P49" s="250">
        <f t="shared" si="15"/>
        <v>80000</v>
      </c>
      <c r="Q49" s="250">
        <f t="shared" si="15"/>
        <v>80000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10708000</v>
      </c>
      <c r="E50" s="249" t="s">
        <v>210</v>
      </c>
      <c r="F50" s="154">
        <f>ROUND($D50/12*3,-3)</f>
        <v>2677000</v>
      </c>
      <c r="G50" s="154">
        <f>ROUND($D50/12,-3)</f>
        <v>892000</v>
      </c>
      <c r="H50" s="154">
        <f t="shared" ref="H50:N54" si="16">ROUND($D50/12,-3)</f>
        <v>892000</v>
      </c>
      <c r="I50" s="154">
        <f t="shared" si="16"/>
        <v>892000</v>
      </c>
      <c r="J50" s="154">
        <f t="shared" si="16"/>
        <v>892000</v>
      </c>
      <c r="K50" s="154">
        <f t="shared" si="16"/>
        <v>892000</v>
      </c>
      <c r="L50" s="154">
        <f t="shared" si="16"/>
        <v>892000</v>
      </c>
      <c r="M50" s="154">
        <f t="shared" si="16"/>
        <v>892000</v>
      </c>
      <c r="N50" s="154">
        <f t="shared" si="16"/>
        <v>892000</v>
      </c>
      <c r="O50" s="154">
        <f>D50-SUM(F50:N50)</f>
        <v>895000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864000</v>
      </c>
      <c r="E62" s="154" t="s">
        <v>205</v>
      </c>
      <c r="F62" s="154"/>
      <c r="G62" s="154"/>
      <c r="H62" s="154"/>
      <c r="I62" s="154">
        <f>ROUND($D62/5,-3)</f>
        <v>173000</v>
      </c>
      <c r="J62" s="154"/>
      <c r="K62" s="154"/>
      <c r="L62" s="154"/>
      <c r="M62" s="154"/>
      <c r="N62" s="154">
        <f>D62-I62</f>
        <v>691000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1323000</v>
      </c>
      <c r="E63" s="154" t="s">
        <v>203</v>
      </c>
      <c r="F63" s="154">
        <f>D63</f>
        <v>1323000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863000</v>
      </c>
      <c r="E64" s="249" t="s">
        <v>210</v>
      </c>
      <c r="F64" s="154">
        <f>ROUND($D64/12*3,-3)</f>
        <v>216000</v>
      </c>
      <c r="G64" s="154">
        <f>ROUND($D64/12,-3)</f>
        <v>72000</v>
      </c>
      <c r="H64" s="154">
        <f t="shared" ref="H64:N66" si="19">ROUND($D64/12,-3)</f>
        <v>72000</v>
      </c>
      <c r="I64" s="154">
        <f t="shared" si="19"/>
        <v>72000</v>
      </c>
      <c r="J64" s="154">
        <f t="shared" si="19"/>
        <v>72000</v>
      </c>
      <c r="K64" s="154">
        <f t="shared" si="19"/>
        <v>72000</v>
      </c>
      <c r="L64" s="154">
        <f t="shared" si="19"/>
        <v>72000</v>
      </c>
      <c r="M64" s="154">
        <f t="shared" si="19"/>
        <v>72000</v>
      </c>
      <c r="N64" s="154">
        <f t="shared" si="19"/>
        <v>72000</v>
      </c>
      <c r="O64" s="154">
        <f>D64-SUM(F64:N64)</f>
        <v>71000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198000</v>
      </c>
      <c r="E65" s="249" t="s">
        <v>210</v>
      </c>
      <c r="F65" s="154">
        <f>ROUND($D65/12*3,-3)</f>
        <v>50000</v>
      </c>
      <c r="G65" s="154">
        <f>ROUND($D65/12,-3)</f>
        <v>17000</v>
      </c>
      <c r="H65" s="154">
        <f t="shared" si="19"/>
        <v>17000</v>
      </c>
      <c r="I65" s="154">
        <f t="shared" si="19"/>
        <v>17000</v>
      </c>
      <c r="J65" s="154">
        <f t="shared" si="19"/>
        <v>17000</v>
      </c>
      <c r="K65" s="154">
        <f t="shared" si="19"/>
        <v>17000</v>
      </c>
      <c r="L65" s="154">
        <f t="shared" si="19"/>
        <v>17000</v>
      </c>
      <c r="M65" s="154">
        <f t="shared" si="19"/>
        <v>17000</v>
      </c>
      <c r="N65" s="154">
        <f t="shared" si="19"/>
        <v>17000</v>
      </c>
      <c r="O65" s="154">
        <f>D65-SUM(F65:N65)</f>
        <v>12000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899000</v>
      </c>
      <c r="E66" s="249" t="s">
        <v>210</v>
      </c>
      <c r="F66" s="154">
        <f>ROUND($D66/12*3,-3)</f>
        <v>225000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179000</v>
      </c>
      <c r="E68" s="154" t="s">
        <v>203</v>
      </c>
      <c r="F68" s="154">
        <f>D68</f>
        <v>179000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16517000</v>
      </c>
      <c r="E71" s="242"/>
      <c r="F71" s="242">
        <f>ROUND(SUM(F50:F69),-3)</f>
        <v>5028000</v>
      </c>
      <c r="G71" s="242">
        <f t="shared" ref="G71:P71" si="20">ROUND(SUM(G50:G69),-3)</f>
        <v>1178000</v>
      </c>
      <c r="H71" s="242">
        <f t="shared" si="20"/>
        <v>1195000</v>
      </c>
      <c r="I71" s="242">
        <f t="shared" si="20"/>
        <v>1351000</v>
      </c>
      <c r="J71" s="242">
        <f t="shared" si="20"/>
        <v>1178000</v>
      </c>
      <c r="K71" s="242">
        <f t="shared" si="20"/>
        <v>1178000</v>
      </c>
      <c r="L71" s="242">
        <f t="shared" si="20"/>
        <v>1178000</v>
      </c>
      <c r="M71" s="242">
        <f t="shared" si="20"/>
        <v>1178000</v>
      </c>
      <c r="N71" s="242">
        <f t="shared" si="20"/>
        <v>1869000</v>
      </c>
      <c r="O71" s="242">
        <f t="shared" si="20"/>
        <v>1179000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2688000</v>
      </c>
      <c r="E73" s="249" t="s">
        <v>210</v>
      </c>
      <c r="F73" s="154">
        <f>ROUND($D73/12*3,-3)</f>
        <v>672000</v>
      </c>
      <c r="G73" s="154">
        <f>ROUND($D73/12,-3)</f>
        <v>224000</v>
      </c>
      <c r="H73" s="154">
        <f t="shared" ref="H73:N76" si="21">ROUND($D73/12,-3)</f>
        <v>224000</v>
      </c>
      <c r="I73" s="154">
        <f t="shared" si="21"/>
        <v>224000</v>
      </c>
      <c r="J73" s="154">
        <f t="shared" si="21"/>
        <v>224000</v>
      </c>
      <c r="K73" s="154">
        <f t="shared" si="21"/>
        <v>224000</v>
      </c>
      <c r="L73" s="154">
        <f t="shared" si="21"/>
        <v>224000</v>
      </c>
      <c r="M73" s="154">
        <f t="shared" si="21"/>
        <v>224000</v>
      </c>
      <c r="N73" s="154">
        <f t="shared" si="21"/>
        <v>224000</v>
      </c>
      <c r="O73" s="154">
        <f>D73-SUM(F73:N73)</f>
        <v>224000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2688000</v>
      </c>
      <c r="E77" s="242"/>
      <c r="F77" s="242">
        <f>ROUND(SUM(F72:F76),-3)</f>
        <v>672000</v>
      </c>
      <c r="G77" s="242">
        <f t="shared" ref="G77:N77" si="22">ROUND(SUM(G72:G76),-3)</f>
        <v>224000</v>
      </c>
      <c r="H77" s="242">
        <f t="shared" si="22"/>
        <v>224000</v>
      </c>
      <c r="I77" s="242">
        <f t="shared" si="22"/>
        <v>224000</v>
      </c>
      <c r="J77" s="242">
        <f t="shared" si="22"/>
        <v>224000</v>
      </c>
      <c r="K77" s="242">
        <f t="shared" si="22"/>
        <v>224000</v>
      </c>
      <c r="L77" s="242">
        <f t="shared" si="22"/>
        <v>224000</v>
      </c>
      <c r="M77" s="242">
        <f t="shared" si="22"/>
        <v>224000</v>
      </c>
      <c r="N77" s="242">
        <f t="shared" si="22"/>
        <v>224000</v>
      </c>
      <c r="O77" s="242">
        <f>D77-SUM(F77:N77)</f>
        <v>224000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19205000</v>
      </c>
      <c r="E78" s="242"/>
      <c r="F78" s="242">
        <f>F77+F71</f>
        <v>5700000</v>
      </c>
      <c r="G78" s="242">
        <f t="shared" ref="G78:R78" si="24">G77+G71</f>
        <v>1402000</v>
      </c>
      <c r="H78" s="242">
        <f t="shared" si="24"/>
        <v>1419000</v>
      </c>
      <c r="I78" s="242">
        <f t="shared" si="24"/>
        <v>1575000</v>
      </c>
      <c r="J78" s="242">
        <f t="shared" si="24"/>
        <v>1402000</v>
      </c>
      <c r="K78" s="242">
        <f t="shared" si="24"/>
        <v>1402000</v>
      </c>
      <c r="L78" s="242">
        <f t="shared" si="24"/>
        <v>1402000</v>
      </c>
      <c r="M78" s="242">
        <f t="shared" si="24"/>
        <v>1402000</v>
      </c>
      <c r="N78" s="242">
        <f t="shared" si="24"/>
        <v>2093000</v>
      </c>
      <c r="O78" s="242">
        <f t="shared" si="24"/>
        <v>1403000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20303000</v>
      </c>
      <c r="E87" s="154"/>
      <c r="F87" s="154">
        <f>F88+F89+F90+F91</f>
        <v>5848000</v>
      </c>
      <c r="G87" s="154">
        <f t="shared" ref="G87:Q87" si="26">G88+G89+G90+G91</f>
        <v>1482000</v>
      </c>
      <c r="H87" s="154">
        <f t="shared" si="26"/>
        <v>1499000</v>
      </c>
      <c r="I87" s="154">
        <f t="shared" si="26"/>
        <v>1655000</v>
      </c>
      <c r="J87" s="154">
        <f t="shared" si="26"/>
        <v>1482000</v>
      </c>
      <c r="K87" s="154">
        <f t="shared" si="26"/>
        <v>1484000</v>
      </c>
      <c r="L87" s="154">
        <f t="shared" si="26"/>
        <v>1548000</v>
      </c>
      <c r="M87" s="154">
        <f t="shared" si="26"/>
        <v>1482000</v>
      </c>
      <c r="N87" s="154">
        <f t="shared" si="26"/>
        <v>2175000</v>
      </c>
      <c r="O87" s="154">
        <f t="shared" si="26"/>
        <v>1483000</v>
      </c>
      <c r="P87" s="154">
        <f t="shared" si="26"/>
        <v>85000</v>
      </c>
      <c r="Q87" s="154">
        <f t="shared" si="26"/>
        <v>80000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100000</v>
      </c>
      <c r="E88" s="242" t="s">
        <v>201</v>
      </c>
      <c r="F88" s="242">
        <f>ROUND($D88/2,-3)</f>
        <v>50000</v>
      </c>
      <c r="G88" s="242"/>
      <c r="H88" s="242"/>
      <c r="I88" s="242"/>
      <c r="J88" s="242"/>
      <c r="K88" s="242"/>
      <c r="L88" s="242">
        <f>D88-F88</f>
        <v>50000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20202000</v>
      </c>
      <c r="E91" s="242"/>
      <c r="F91" s="242">
        <f>F92+F93+F94+F95</f>
        <v>5798000</v>
      </c>
      <c r="G91" s="242">
        <f t="shared" ref="G91:Q91" si="28">G92+G93+G94+G95</f>
        <v>1482000</v>
      </c>
      <c r="H91" s="242">
        <f t="shared" si="28"/>
        <v>1499000</v>
      </c>
      <c r="I91" s="242">
        <f t="shared" si="28"/>
        <v>1655000</v>
      </c>
      <c r="J91" s="242">
        <f t="shared" si="28"/>
        <v>1482000</v>
      </c>
      <c r="K91" s="242">
        <f t="shared" si="28"/>
        <v>1484000</v>
      </c>
      <c r="L91" s="242">
        <f t="shared" si="28"/>
        <v>1498000</v>
      </c>
      <c r="M91" s="242">
        <f t="shared" si="28"/>
        <v>1482000</v>
      </c>
      <c r="N91" s="242">
        <f t="shared" si="28"/>
        <v>2175000</v>
      </c>
      <c r="O91" s="242">
        <f t="shared" si="28"/>
        <v>1483000</v>
      </c>
      <c r="P91" s="242">
        <f t="shared" si="28"/>
        <v>85000</v>
      </c>
      <c r="Q91" s="242">
        <f t="shared" si="28"/>
        <v>79000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17350000</v>
      </c>
      <c r="E95" s="154"/>
      <c r="F95" s="154">
        <f>F2+F86-F88-F89-F90-F92-F93-F94</f>
        <v>4869000</v>
      </c>
      <c r="G95" s="154">
        <f t="shared" ref="G95:Q95" si="30">G2-G88-G89-G90-G92-G93-G94</f>
        <v>1474000</v>
      </c>
      <c r="H95" s="154">
        <f t="shared" si="30"/>
        <v>1031000</v>
      </c>
      <c r="I95" s="154">
        <f t="shared" si="30"/>
        <v>1647000</v>
      </c>
      <c r="J95" s="154">
        <f t="shared" si="30"/>
        <v>1014000</v>
      </c>
      <c r="K95" s="154">
        <f t="shared" si="30"/>
        <v>1476000</v>
      </c>
      <c r="L95" s="154">
        <f t="shared" si="30"/>
        <v>1030000</v>
      </c>
      <c r="M95" s="154">
        <f t="shared" si="30"/>
        <v>1474000</v>
      </c>
      <c r="N95" s="154">
        <f t="shared" si="30"/>
        <v>1706000</v>
      </c>
      <c r="O95" s="154">
        <f t="shared" si="30"/>
        <v>1475000</v>
      </c>
      <c r="P95" s="154">
        <f t="shared" si="30"/>
        <v>77000</v>
      </c>
      <c r="Q95" s="154">
        <f t="shared" si="30"/>
        <v>77000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17350000</v>
      </c>
    </row>
    <row r="108" spans="2:17" ht="16.5" customHeight="1"/>
    <row r="109" spans="2:17" ht="16.5" customHeight="1">
      <c r="B109" s="4" t="s">
        <v>951</v>
      </c>
      <c r="D109" s="52">
        <f>D91-D77</f>
        <v>17514000</v>
      </c>
      <c r="F109" s="52">
        <f>F91-F77</f>
        <v>5126000</v>
      </c>
      <c r="G109" s="52">
        <f t="shared" ref="G109:Q109" si="31">G91-G77</f>
        <v>1258000</v>
      </c>
      <c r="H109" s="52">
        <f t="shared" si="31"/>
        <v>1275000</v>
      </c>
      <c r="I109" s="52">
        <f t="shared" si="31"/>
        <v>1431000</v>
      </c>
      <c r="J109" s="52">
        <f t="shared" si="31"/>
        <v>1258000</v>
      </c>
      <c r="K109" s="52">
        <f t="shared" si="31"/>
        <v>1260000</v>
      </c>
      <c r="L109" s="52">
        <f t="shared" si="31"/>
        <v>1274000</v>
      </c>
      <c r="M109" s="52">
        <f t="shared" si="31"/>
        <v>1258000</v>
      </c>
      <c r="N109" s="52">
        <f t="shared" si="31"/>
        <v>1951000</v>
      </c>
      <c r="O109" s="52">
        <f t="shared" si="31"/>
        <v>1259000</v>
      </c>
      <c r="P109" s="52">
        <f t="shared" si="31"/>
        <v>85000</v>
      </c>
      <c r="Q109" s="52">
        <f t="shared" si="31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8" priority="1" operator="lessThan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649</v>
      </c>
      <c r="D1" s="246" t="str">
        <f>VLOOKUP(C1,學校編號!A:B,2,FALSE)</f>
        <v>649鶴岡國小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14052000</v>
      </c>
      <c r="E2" s="154"/>
      <c r="F2" s="154">
        <f t="shared" ref="F2:Q2" si="0">F49+F71+F77+F83</f>
        <v>4131000</v>
      </c>
      <c r="G2" s="154">
        <f t="shared" si="0"/>
        <v>1031000</v>
      </c>
      <c r="H2" s="154">
        <f t="shared" si="0"/>
        <v>1038000</v>
      </c>
      <c r="I2" s="154">
        <f t="shared" si="0"/>
        <v>1124000</v>
      </c>
      <c r="J2" s="154">
        <f t="shared" si="0"/>
        <v>1031000</v>
      </c>
      <c r="K2" s="154">
        <f t="shared" si="0"/>
        <v>1039000</v>
      </c>
      <c r="L2" s="154">
        <f t="shared" si="0"/>
        <v>1045000</v>
      </c>
      <c r="M2" s="154">
        <f t="shared" si="0"/>
        <v>1031000</v>
      </c>
      <c r="N2" s="154">
        <f t="shared" si="0"/>
        <v>1413000</v>
      </c>
      <c r="O2" s="154">
        <f t="shared" si="0"/>
        <v>1035000</v>
      </c>
      <c r="P2" s="154">
        <f t="shared" si="0"/>
        <v>68000</v>
      </c>
      <c r="Q2" s="154">
        <f t="shared" si="0"/>
        <v>66000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528000</v>
      </c>
      <c r="E25" s="242"/>
      <c r="F25" s="242">
        <f>ROUND(SUM(F3:F24),-3)</f>
        <v>56000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56000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4000</v>
      </c>
      <c r="E31" s="154" t="s">
        <v>744</v>
      </c>
      <c r="F31" s="154">
        <f t="shared" si="9"/>
        <v>333</v>
      </c>
      <c r="G31" s="154">
        <f t="shared" si="7"/>
        <v>333</v>
      </c>
      <c r="H31" s="154">
        <f t="shared" si="7"/>
        <v>333</v>
      </c>
      <c r="I31" s="154">
        <f t="shared" si="7"/>
        <v>333</v>
      </c>
      <c r="J31" s="154">
        <f t="shared" si="7"/>
        <v>333</v>
      </c>
      <c r="K31" s="154">
        <f t="shared" si="7"/>
        <v>333</v>
      </c>
      <c r="L31" s="154">
        <f t="shared" si="7"/>
        <v>333</v>
      </c>
      <c r="M31" s="154">
        <f t="shared" si="7"/>
        <v>333</v>
      </c>
      <c r="N31" s="154">
        <f t="shared" si="7"/>
        <v>333</v>
      </c>
      <c r="O31" s="154">
        <f t="shared" si="7"/>
        <v>333</v>
      </c>
      <c r="P31" s="154">
        <f t="shared" si="7"/>
        <v>333</v>
      </c>
      <c r="Q31" s="154">
        <f t="shared" si="6"/>
        <v>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264000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816000</v>
      </c>
      <c r="E49" s="154"/>
      <c r="F49" s="250">
        <f t="shared" ref="F49:Q49" si="15">F25+F38+F46+F48</f>
        <v>86000</v>
      </c>
      <c r="G49" s="250">
        <f t="shared" si="15"/>
        <v>64000</v>
      </c>
      <c r="H49" s="250">
        <f t="shared" si="15"/>
        <v>64000</v>
      </c>
      <c r="I49" s="250">
        <f t="shared" si="15"/>
        <v>64000</v>
      </c>
      <c r="J49" s="250">
        <f t="shared" si="15"/>
        <v>64000</v>
      </c>
      <c r="K49" s="250">
        <f t="shared" si="15"/>
        <v>72000</v>
      </c>
      <c r="L49" s="250">
        <f t="shared" si="15"/>
        <v>78000</v>
      </c>
      <c r="M49" s="250">
        <f t="shared" si="15"/>
        <v>64000</v>
      </c>
      <c r="N49" s="250">
        <f t="shared" si="15"/>
        <v>72000</v>
      </c>
      <c r="O49" s="250">
        <f t="shared" si="15"/>
        <v>64000</v>
      </c>
      <c r="P49" s="250">
        <f t="shared" si="15"/>
        <v>64000</v>
      </c>
      <c r="Q49" s="250">
        <f t="shared" si="15"/>
        <v>60000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9147000</v>
      </c>
      <c r="E50" s="249" t="s">
        <v>210</v>
      </c>
      <c r="F50" s="154">
        <f>ROUND($D50/12*3,-3)</f>
        <v>2287000</v>
      </c>
      <c r="G50" s="154">
        <f>ROUND($D50/12,-3)</f>
        <v>762000</v>
      </c>
      <c r="H50" s="154">
        <f t="shared" ref="H50:N54" si="16">ROUND($D50/12,-3)</f>
        <v>762000</v>
      </c>
      <c r="I50" s="154">
        <f t="shared" si="16"/>
        <v>762000</v>
      </c>
      <c r="J50" s="154">
        <f t="shared" si="16"/>
        <v>762000</v>
      </c>
      <c r="K50" s="154">
        <f t="shared" si="16"/>
        <v>762000</v>
      </c>
      <c r="L50" s="154">
        <f t="shared" si="16"/>
        <v>762000</v>
      </c>
      <c r="M50" s="154">
        <f t="shared" si="16"/>
        <v>762000</v>
      </c>
      <c r="N50" s="154">
        <f t="shared" si="16"/>
        <v>762000</v>
      </c>
      <c r="O50" s="154">
        <f>D50-SUM(F50:N50)</f>
        <v>764000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467000</v>
      </c>
      <c r="E62" s="154" t="s">
        <v>205</v>
      </c>
      <c r="F62" s="154"/>
      <c r="G62" s="154"/>
      <c r="H62" s="154"/>
      <c r="I62" s="154">
        <f>ROUND($D62/5,-3)</f>
        <v>93000</v>
      </c>
      <c r="J62" s="154"/>
      <c r="K62" s="154"/>
      <c r="L62" s="154"/>
      <c r="M62" s="154"/>
      <c r="N62" s="154">
        <f>D62-I62</f>
        <v>374000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1031000</v>
      </c>
      <c r="E63" s="154" t="s">
        <v>203</v>
      </c>
      <c r="F63" s="154">
        <f>D63</f>
        <v>1031000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651000</v>
      </c>
      <c r="E64" s="249" t="s">
        <v>210</v>
      </c>
      <c r="F64" s="154">
        <f>ROUND($D64/12*3,-3)</f>
        <v>163000</v>
      </c>
      <c r="G64" s="154">
        <f>ROUND($D64/12,-3)</f>
        <v>54000</v>
      </c>
      <c r="H64" s="154">
        <f t="shared" ref="H64:N66" si="19">ROUND($D64/12,-3)</f>
        <v>54000</v>
      </c>
      <c r="I64" s="154">
        <f t="shared" si="19"/>
        <v>54000</v>
      </c>
      <c r="J64" s="154">
        <f t="shared" si="19"/>
        <v>54000</v>
      </c>
      <c r="K64" s="154">
        <f t="shared" si="19"/>
        <v>54000</v>
      </c>
      <c r="L64" s="154">
        <f t="shared" si="19"/>
        <v>54000</v>
      </c>
      <c r="M64" s="154">
        <f t="shared" si="19"/>
        <v>54000</v>
      </c>
      <c r="N64" s="154">
        <f t="shared" si="19"/>
        <v>54000</v>
      </c>
      <c r="O64" s="154">
        <f>D64-SUM(F64:N64)</f>
        <v>56000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126000</v>
      </c>
      <c r="E65" s="249" t="s">
        <v>210</v>
      </c>
      <c r="F65" s="154">
        <f>ROUND($D65/12*3,-3)</f>
        <v>32000</v>
      </c>
      <c r="G65" s="154">
        <f>ROUND($D65/12,-3)</f>
        <v>11000</v>
      </c>
      <c r="H65" s="154">
        <f t="shared" si="19"/>
        <v>11000</v>
      </c>
      <c r="I65" s="154">
        <f t="shared" si="19"/>
        <v>11000</v>
      </c>
      <c r="J65" s="154">
        <f t="shared" si="19"/>
        <v>11000</v>
      </c>
      <c r="K65" s="154">
        <f t="shared" si="19"/>
        <v>11000</v>
      </c>
      <c r="L65" s="154">
        <f t="shared" si="19"/>
        <v>11000</v>
      </c>
      <c r="M65" s="154">
        <f t="shared" si="19"/>
        <v>11000</v>
      </c>
      <c r="N65" s="154">
        <f t="shared" si="19"/>
        <v>11000</v>
      </c>
      <c r="O65" s="154">
        <f>D65-SUM(F65:N65)</f>
        <v>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790000</v>
      </c>
      <c r="E66" s="249" t="s">
        <v>210</v>
      </c>
      <c r="F66" s="154">
        <f>ROUND($D66/12*3,-3)</f>
        <v>198000</v>
      </c>
      <c r="G66" s="154">
        <f>ROUND($D66/12,-3)</f>
        <v>66000</v>
      </c>
      <c r="H66" s="154">
        <f t="shared" si="19"/>
        <v>66000</v>
      </c>
      <c r="I66" s="154">
        <f t="shared" si="19"/>
        <v>66000</v>
      </c>
      <c r="J66" s="154">
        <f t="shared" si="19"/>
        <v>66000</v>
      </c>
      <c r="K66" s="154">
        <f t="shared" si="19"/>
        <v>66000</v>
      </c>
      <c r="L66" s="154">
        <f t="shared" si="19"/>
        <v>66000</v>
      </c>
      <c r="M66" s="154">
        <f t="shared" si="19"/>
        <v>66000</v>
      </c>
      <c r="N66" s="154">
        <f t="shared" si="19"/>
        <v>66000</v>
      </c>
      <c r="O66" s="154">
        <f>D66-SUM(F66:N66)</f>
        <v>64000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118000</v>
      </c>
      <c r="E68" s="154" t="s">
        <v>203</v>
      </c>
      <c r="F68" s="154">
        <f>D68</f>
        <v>118000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12387000</v>
      </c>
      <c r="E71" s="242"/>
      <c r="F71" s="242">
        <f>ROUND(SUM(F50:F69),-3)</f>
        <v>3833000</v>
      </c>
      <c r="G71" s="242">
        <f t="shared" ref="G71:P71" si="20">ROUND(SUM(G50:G69),-3)</f>
        <v>897000</v>
      </c>
      <c r="H71" s="242">
        <f t="shared" si="20"/>
        <v>904000</v>
      </c>
      <c r="I71" s="242">
        <f t="shared" si="20"/>
        <v>990000</v>
      </c>
      <c r="J71" s="242">
        <f t="shared" si="20"/>
        <v>897000</v>
      </c>
      <c r="K71" s="242">
        <f t="shared" si="20"/>
        <v>897000</v>
      </c>
      <c r="L71" s="242">
        <f t="shared" si="20"/>
        <v>897000</v>
      </c>
      <c r="M71" s="242">
        <f t="shared" si="20"/>
        <v>897000</v>
      </c>
      <c r="N71" s="242">
        <f t="shared" si="20"/>
        <v>1271000</v>
      </c>
      <c r="O71" s="242">
        <f t="shared" si="20"/>
        <v>894000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460000</v>
      </c>
      <c r="E73" s="249" t="s">
        <v>210</v>
      </c>
      <c r="F73" s="154">
        <f>ROUND($D73/12*3,-3)</f>
        <v>115000</v>
      </c>
      <c r="G73" s="154">
        <f>ROUND($D73/12,-3)</f>
        <v>38000</v>
      </c>
      <c r="H73" s="154">
        <f t="shared" ref="H73:N76" si="21">ROUND($D73/12,-3)</f>
        <v>38000</v>
      </c>
      <c r="I73" s="154">
        <f t="shared" si="21"/>
        <v>38000</v>
      </c>
      <c r="J73" s="154">
        <f t="shared" si="21"/>
        <v>38000</v>
      </c>
      <c r="K73" s="154">
        <f t="shared" si="21"/>
        <v>38000</v>
      </c>
      <c r="L73" s="154">
        <f t="shared" si="21"/>
        <v>38000</v>
      </c>
      <c r="M73" s="154">
        <f t="shared" si="21"/>
        <v>38000</v>
      </c>
      <c r="N73" s="154">
        <f t="shared" si="21"/>
        <v>38000</v>
      </c>
      <c r="O73" s="154">
        <f>D73-SUM(F73:N73)</f>
        <v>41000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113000</v>
      </c>
      <c r="E75" s="249" t="s">
        <v>210</v>
      </c>
      <c r="F75" s="154">
        <f>ROUND($D75/12*3,-3)</f>
        <v>28000</v>
      </c>
      <c r="G75" s="154">
        <f>ROUND($D75/12,-3)</f>
        <v>9000</v>
      </c>
      <c r="H75" s="154">
        <f t="shared" si="21"/>
        <v>9000</v>
      </c>
      <c r="I75" s="154">
        <f t="shared" si="21"/>
        <v>9000</v>
      </c>
      <c r="J75" s="154">
        <f t="shared" si="21"/>
        <v>9000</v>
      </c>
      <c r="K75" s="154">
        <f t="shared" si="21"/>
        <v>9000</v>
      </c>
      <c r="L75" s="154">
        <f t="shared" si="21"/>
        <v>9000</v>
      </c>
      <c r="M75" s="154">
        <f t="shared" si="21"/>
        <v>9000</v>
      </c>
      <c r="N75" s="154">
        <f t="shared" si="21"/>
        <v>9000</v>
      </c>
      <c r="O75" s="154">
        <f>D75-SUM(F75:N75)</f>
        <v>13000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276000</v>
      </c>
      <c r="E76" s="249" t="s">
        <v>210</v>
      </c>
      <c r="F76" s="154">
        <f>ROUND($D76/12*3,-3)</f>
        <v>69000</v>
      </c>
      <c r="G76" s="154">
        <f>ROUND($D76/12,-3)</f>
        <v>23000</v>
      </c>
      <c r="H76" s="154">
        <f t="shared" si="21"/>
        <v>23000</v>
      </c>
      <c r="I76" s="154">
        <f t="shared" si="21"/>
        <v>23000</v>
      </c>
      <c r="J76" s="154">
        <f t="shared" si="21"/>
        <v>23000</v>
      </c>
      <c r="K76" s="154">
        <f t="shared" si="21"/>
        <v>23000</v>
      </c>
      <c r="L76" s="154">
        <f t="shared" si="21"/>
        <v>23000</v>
      </c>
      <c r="M76" s="154">
        <f t="shared" si="21"/>
        <v>23000</v>
      </c>
      <c r="N76" s="154">
        <f t="shared" si="21"/>
        <v>23000</v>
      </c>
      <c r="O76" s="154">
        <f>D76-SUM(F76:N76)</f>
        <v>23000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849000</v>
      </c>
      <c r="E77" s="242"/>
      <c r="F77" s="242">
        <f>ROUND(SUM(F72:F76),-3)</f>
        <v>212000</v>
      </c>
      <c r="G77" s="242">
        <f t="shared" ref="G77:N77" si="22">ROUND(SUM(G72:G76),-3)</f>
        <v>70000</v>
      </c>
      <c r="H77" s="242">
        <f t="shared" si="22"/>
        <v>70000</v>
      </c>
      <c r="I77" s="242">
        <f t="shared" si="22"/>
        <v>70000</v>
      </c>
      <c r="J77" s="242">
        <f t="shared" si="22"/>
        <v>70000</v>
      </c>
      <c r="K77" s="242">
        <f t="shared" si="22"/>
        <v>70000</v>
      </c>
      <c r="L77" s="242">
        <f t="shared" si="22"/>
        <v>70000</v>
      </c>
      <c r="M77" s="242">
        <f t="shared" si="22"/>
        <v>70000</v>
      </c>
      <c r="N77" s="242">
        <f t="shared" si="22"/>
        <v>70000</v>
      </c>
      <c r="O77" s="242">
        <f>D77-SUM(F77:N77)</f>
        <v>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13236000</v>
      </c>
      <c r="E78" s="242"/>
      <c r="F78" s="242">
        <f>F77+F71</f>
        <v>4045000</v>
      </c>
      <c r="G78" s="242">
        <f t="shared" ref="G78:R78" si="24">G77+G71</f>
        <v>967000</v>
      </c>
      <c r="H78" s="242">
        <f t="shared" si="24"/>
        <v>974000</v>
      </c>
      <c r="I78" s="242">
        <f t="shared" si="24"/>
        <v>1060000</v>
      </c>
      <c r="J78" s="242">
        <f t="shared" si="24"/>
        <v>967000</v>
      </c>
      <c r="K78" s="242">
        <f t="shared" si="24"/>
        <v>967000</v>
      </c>
      <c r="L78" s="242">
        <f t="shared" si="24"/>
        <v>967000</v>
      </c>
      <c r="M78" s="242">
        <f t="shared" si="24"/>
        <v>967000</v>
      </c>
      <c r="N78" s="242">
        <f t="shared" si="24"/>
        <v>1341000</v>
      </c>
      <c r="O78" s="242">
        <f t="shared" si="24"/>
        <v>971000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14052000</v>
      </c>
      <c r="E87" s="154"/>
      <c r="F87" s="154">
        <f>F88+F89+F90+F91</f>
        <v>4131000</v>
      </c>
      <c r="G87" s="154">
        <f t="shared" ref="G87:Q87" si="26">G88+G89+G90+G91</f>
        <v>1031000</v>
      </c>
      <c r="H87" s="154">
        <f t="shared" si="26"/>
        <v>1038000</v>
      </c>
      <c r="I87" s="154">
        <f t="shared" si="26"/>
        <v>1124000</v>
      </c>
      <c r="J87" s="154">
        <f t="shared" si="26"/>
        <v>1031000</v>
      </c>
      <c r="K87" s="154">
        <f t="shared" si="26"/>
        <v>1039000</v>
      </c>
      <c r="L87" s="154">
        <f t="shared" si="26"/>
        <v>1045000</v>
      </c>
      <c r="M87" s="154">
        <f t="shared" si="26"/>
        <v>1031000</v>
      </c>
      <c r="N87" s="154">
        <f t="shared" si="26"/>
        <v>1413000</v>
      </c>
      <c r="O87" s="154">
        <f t="shared" si="26"/>
        <v>1035000</v>
      </c>
      <c r="P87" s="154">
        <f t="shared" si="26"/>
        <v>68000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14051000</v>
      </c>
      <c r="E91" s="242"/>
      <c r="F91" s="242">
        <f>F92+F93+F94+F95</f>
        <v>4131000</v>
      </c>
      <c r="G91" s="242">
        <f t="shared" ref="G91:Q91" si="28">G92+G93+G94+G95</f>
        <v>1031000</v>
      </c>
      <c r="H91" s="242">
        <f t="shared" si="28"/>
        <v>1038000</v>
      </c>
      <c r="I91" s="242">
        <f t="shared" si="28"/>
        <v>1124000</v>
      </c>
      <c r="J91" s="242">
        <f t="shared" si="28"/>
        <v>1031000</v>
      </c>
      <c r="K91" s="242">
        <f t="shared" si="28"/>
        <v>1039000</v>
      </c>
      <c r="L91" s="242">
        <f t="shared" si="28"/>
        <v>1045000</v>
      </c>
      <c r="M91" s="242">
        <f t="shared" si="28"/>
        <v>1031000</v>
      </c>
      <c r="N91" s="242">
        <f t="shared" si="28"/>
        <v>1413000</v>
      </c>
      <c r="O91" s="242">
        <f t="shared" si="28"/>
        <v>1035000</v>
      </c>
      <c r="P91" s="242">
        <f t="shared" si="28"/>
        <v>68000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13324000</v>
      </c>
      <c r="E95" s="154"/>
      <c r="F95" s="154">
        <f>F2+F86-F88-F89-F90-F92-F93-F94</f>
        <v>3908000</v>
      </c>
      <c r="G95" s="154">
        <f t="shared" ref="G95:Q95" si="30">G2-G88-G89-G90-G92-G93-G94</f>
        <v>1025000</v>
      </c>
      <c r="H95" s="154">
        <f t="shared" si="30"/>
        <v>924000</v>
      </c>
      <c r="I95" s="154">
        <f t="shared" si="30"/>
        <v>1118000</v>
      </c>
      <c r="J95" s="154">
        <f t="shared" si="30"/>
        <v>917000</v>
      </c>
      <c r="K95" s="154">
        <f t="shared" si="30"/>
        <v>1033000</v>
      </c>
      <c r="L95" s="154">
        <f t="shared" si="30"/>
        <v>931000</v>
      </c>
      <c r="M95" s="154">
        <f t="shared" si="30"/>
        <v>1025000</v>
      </c>
      <c r="N95" s="154">
        <f t="shared" si="30"/>
        <v>1298000</v>
      </c>
      <c r="O95" s="154">
        <f t="shared" si="30"/>
        <v>1029000</v>
      </c>
      <c r="P95" s="154">
        <f t="shared" si="30"/>
        <v>62000</v>
      </c>
      <c r="Q95" s="154">
        <f t="shared" si="30"/>
        <v>54000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13324000</v>
      </c>
    </row>
    <row r="108" spans="2:17" ht="16.5" customHeight="1"/>
    <row r="109" spans="2:17" ht="16.5" customHeight="1">
      <c r="B109" s="4" t="s">
        <v>951</v>
      </c>
      <c r="D109" s="52">
        <f>D91-D77</f>
        <v>13202000</v>
      </c>
      <c r="F109" s="52">
        <f>F91-F77</f>
        <v>3919000</v>
      </c>
      <c r="G109" s="52">
        <f t="shared" ref="G109:Q109" si="31">G91-G77</f>
        <v>961000</v>
      </c>
      <c r="H109" s="52">
        <f t="shared" si="31"/>
        <v>968000</v>
      </c>
      <c r="I109" s="52">
        <f t="shared" si="31"/>
        <v>1054000</v>
      </c>
      <c r="J109" s="52">
        <f t="shared" si="31"/>
        <v>961000</v>
      </c>
      <c r="K109" s="52">
        <f t="shared" si="31"/>
        <v>969000</v>
      </c>
      <c r="L109" s="52">
        <f t="shared" si="31"/>
        <v>975000</v>
      </c>
      <c r="M109" s="52">
        <f t="shared" si="31"/>
        <v>961000</v>
      </c>
      <c r="N109" s="52">
        <f t="shared" si="31"/>
        <v>1343000</v>
      </c>
      <c r="O109" s="52">
        <f t="shared" si="31"/>
        <v>958000</v>
      </c>
      <c r="P109" s="52">
        <f t="shared" si="31"/>
        <v>68000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7" priority="1" operator="lessThan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650</v>
      </c>
      <c r="D1" s="246" t="str">
        <f>VLOOKUP(C1,學校編號!A:B,2,FALSE)</f>
        <v>650舞鶴國小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14272000</v>
      </c>
      <c r="E2" s="154"/>
      <c r="F2" s="154">
        <f t="shared" ref="F2:Q2" si="0">F49+F71+F77+F83</f>
        <v>4177000</v>
      </c>
      <c r="G2" s="154">
        <f t="shared" si="0"/>
        <v>1000000</v>
      </c>
      <c r="H2" s="154">
        <f t="shared" si="0"/>
        <v>1010000</v>
      </c>
      <c r="I2" s="154">
        <f t="shared" si="0"/>
        <v>1189000</v>
      </c>
      <c r="J2" s="154">
        <f t="shared" si="0"/>
        <v>1000000</v>
      </c>
      <c r="K2" s="154">
        <f t="shared" si="0"/>
        <v>1004000</v>
      </c>
      <c r="L2" s="154">
        <f t="shared" si="0"/>
        <v>1012000</v>
      </c>
      <c r="M2" s="154">
        <f t="shared" si="0"/>
        <v>1000000</v>
      </c>
      <c r="N2" s="154">
        <f t="shared" si="0"/>
        <v>1759000</v>
      </c>
      <c r="O2" s="154">
        <f t="shared" si="0"/>
        <v>995000</v>
      </c>
      <c r="P2" s="154">
        <f t="shared" si="0"/>
        <v>67000</v>
      </c>
      <c r="Q2" s="154">
        <f t="shared" si="0"/>
        <v>59000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101000</v>
      </c>
      <c r="E3" s="154" t="s">
        <v>744</v>
      </c>
      <c r="F3" s="154">
        <f t="shared" ref="F3:P17" si="1">ROUND($D3/12,0)</f>
        <v>8417</v>
      </c>
      <c r="G3" s="154">
        <f t="shared" si="1"/>
        <v>8417</v>
      </c>
      <c r="H3" s="154">
        <f t="shared" si="1"/>
        <v>8417</v>
      </c>
      <c r="I3" s="154">
        <f t="shared" si="1"/>
        <v>8417</v>
      </c>
      <c r="J3" s="154">
        <f t="shared" si="1"/>
        <v>8417</v>
      </c>
      <c r="K3" s="154">
        <f t="shared" si="1"/>
        <v>8417</v>
      </c>
      <c r="L3" s="154">
        <f t="shared" si="1"/>
        <v>8417</v>
      </c>
      <c r="M3" s="154">
        <f t="shared" si="1"/>
        <v>8417</v>
      </c>
      <c r="N3" s="154">
        <f t="shared" si="1"/>
        <v>8417</v>
      </c>
      <c r="O3" s="154">
        <f t="shared" si="1"/>
        <v>8417</v>
      </c>
      <c r="P3" s="154">
        <f t="shared" si="1"/>
        <v>8417</v>
      </c>
      <c r="Q3" s="154">
        <f t="shared" ref="Q3:Q10" si="2">D3-SUM(F3:P3)</f>
        <v>8413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43000</v>
      </c>
      <c r="E4" s="154" t="s">
        <v>744</v>
      </c>
      <c r="F4" s="154">
        <f t="shared" si="1"/>
        <v>3583</v>
      </c>
      <c r="G4" s="154">
        <f t="shared" si="1"/>
        <v>3583</v>
      </c>
      <c r="H4" s="154">
        <f t="shared" si="1"/>
        <v>3583</v>
      </c>
      <c r="I4" s="154">
        <f t="shared" si="1"/>
        <v>3583</v>
      </c>
      <c r="J4" s="154">
        <f t="shared" si="1"/>
        <v>3583</v>
      </c>
      <c r="K4" s="154">
        <f t="shared" si="1"/>
        <v>3583</v>
      </c>
      <c r="L4" s="154">
        <f t="shared" si="1"/>
        <v>3583</v>
      </c>
      <c r="M4" s="154">
        <f t="shared" si="1"/>
        <v>3583</v>
      </c>
      <c r="N4" s="154">
        <f t="shared" si="1"/>
        <v>3583</v>
      </c>
      <c r="O4" s="154">
        <f t="shared" si="1"/>
        <v>3583</v>
      </c>
      <c r="P4" s="154">
        <f t="shared" si="1"/>
        <v>3583</v>
      </c>
      <c r="Q4" s="154">
        <f t="shared" si="2"/>
        <v>3587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24000</v>
      </c>
      <c r="E15" s="154" t="s">
        <v>201</v>
      </c>
      <c r="F15" s="154">
        <f>ROUND($D15/2,-3)</f>
        <v>12000</v>
      </c>
      <c r="G15" s="154"/>
      <c r="H15" s="154"/>
      <c r="I15" s="154"/>
      <c r="J15" s="154"/>
      <c r="K15" s="154"/>
      <c r="L15" s="154">
        <f>D15-F15</f>
        <v>12000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41000</v>
      </c>
      <c r="E17" s="154" t="s">
        <v>744</v>
      </c>
      <c r="F17" s="154">
        <f>ROUND($D17/12,0)</f>
        <v>3417</v>
      </c>
      <c r="G17" s="154">
        <f t="shared" si="1"/>
        <v>3417</v>
      </c>
      <c r="H17" s="154">
        <f t="shared" si="1"/>
        <v>3417</v>
      </c>
      <c r="I17" s="154">
        <f t="shared" si="1"/>
        <v>3417</v>
      </c>
      <c r="J17" s="154">
        <f t="shared" si="1"/>
        <v>3417</v>
      </c>
      <c r="K17" s="154">
        <f t="shared" si="1"/>
        <v>3417</v>
      </c>
      <c r="L17" s="154">
        <f t="shared" si="1"/>
        <v>3417</v>
      </c>
      <c r="M17" s="154">
        <f t="shared" si="1"/>
        <v>3417</v>
      </c>
      <c r="N17" s="154">
        <f t="shared" si="1"/>
        <v>3417</v>
      </c>
      <c r="O17" s="154">
        <f t="shared" si="1"/>
        <v>3417</v>
      </c>
      <c r="P17" s="154">
        <f t="shared" si="1"/>
        <v>3417</v>
      </c>
      <c r="Q17" s="154">
        <f>D17-SUM(F17:P17)</f>
        <v>3413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448000</v>
      </c>
      <c r="E25" s="242"/>
      <c r="F25" s="242">
        <f>ROUND(SUM(F3:F24),-3)</f>
        <v>47000</v>
      </c>
      <c r="G25" s="242">
        <f t="shared" ref="G25:P25" si="5">ROUND(SUM(G3:G24),-3)</f>
        <v>35000</v>
      </c>
      <c r="H25" s="242">
        <f t="shared" si="5"/>
        <v>35000</v>
      </c>
      <c r="I25" s="242">
        <f t="shared" si="5"/>
        <v>35000</v>
      </c>
      <c r="J25" s="242">
        <f t="shared" si="5"/>
        <v>35000</v>
      </c>
      <c r="K25" s="242">
        <f t="shared" si="5"/>
        <v>35000</v>
      </c>
      <c r="L25" s="242">
        <f t="shared" si="5"/>
        <v>47000</v>
      </c>
      <c r="M25" s="242">
        <f t="shared" si="5"/>
        <v>35000</v>
      </c>
      <c r="N25" s="242">
        <f t="shared" si="5"/>
        <v>35000</v>
      </c>
      <c r="O25" s="242">
        <f t="shared" si="5"/>
        <v>35000</v>
      </c>
      <c r="P25" s="242">
        <f t="shared" si="5"/>
        <v>35000</v>
      </c>
      <c r="Q25" s="242">
        <f t="shared" ref="Q25:Q34" si="6">D25-SUM(F25:P25)</f>
        <v>39000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235000</v>
      </c>
      <c r="E28" s="154" t="s">
        <v>744</v>
      </c>
      <c r="F28" s="154">
        <f t="shared" ref="F28:F34" si="9">ROUND($D28/12,0)</f>
        <v>19583</v>
      </c>
      <c r="G28" s="154">
        <f t="shared" si="7"/>
        <v>19583</v>
      </c>
      <c r="H28" s="154">
        <f t="shared" si="7"/>
        <v>19583</v>
      </c>
      <c r="I28" s="154">
        <f t="shared" si="7"/>
        <v>19583</v>
      </c>
      <c r="J28" s="154">
        <f t="shared" si="7"/>
        <v>19583</v>
      </c>
      <c r="K28" s="154">
        <f t="shared" si="7"/>
        <v>19583</v>
      </c>
      <c r="L28" s="154">
        <f t="shared" si="7"/>
        <v>19583</v>
      </c>
      <c r="M28" s="154">
        <f t="shared" si="7"/>
        <v>19583</v>
      </c>
      <c r="N28" s="154">
        <f t="shared" si="7"/>
        <v>19583</v>
      </c>
      <c r="O28" s="154">
        <f t="shared" si="7"/>
        <v>19583</v>
      </c>
      <c r="P28" s="154">
        <f t="shared" si="7"/>
        <v>19583</v>
      </c>
      <c r="Q28" s="154">
        <f t="shared" si="6"/>
        <v>19587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16000</v>
      </c>
      <c r="E30" s="154" t="s">
        <v>744</v>
      </c>
      <c r="F30" s="154">
        <f t="shared" si="9"/>
        <v>1333</v>
      </c>
      <c r="G30" s="154">
        <f t="shared" si="7"/>
        <v>1333</v>
      </c>
      <c r="H30" s="154">
        <f t="shared" si="7"/>
        <v>1333</v>
      </c>
      <c r="I30" s="154">
        <f t="shared" si="7"/>
        <v>1333</v>
      </c>
      <c r="J30" s="154">
        <f t="shared" si="7"/>
        <v>1333</v>
      </c>
      <c r="K30" s="154">
        <f t="shared" si="7"/>
        <v>1333</v>
      </c>
      <c r="L30" s="154">
        <f t="shared" si="7"/>
        <v>1333</v>
      </c>
      <c r="M30" s="154">
        <f t="shared" si="7"/>
        <v>1333</v>
      </c>
      <c r="N30" s="154">
        <f t="shared" si="7"/>
        <v>1333</v>
      </c>
      <c r="O30" s="154">
        <f t="shared" si="7"/>
        <v>1333</v>
      </c>
      <c r="P30" s="154">
        <f t="shared" si="7"/>
        <v>1333</v>
      </c>
      <c r="Q30" s="154">
        <f t="shared" si="6"/>
        <v>1337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258000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16000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718000</v>
      </c>
      <c r="E49" s="154"/>
      <c r="F49" s="250">
        <f t="shared" ref="F49:Q49" si="15">F25+F38+F46+F48</f>
        <v>73000</v>
      </c>
      <c r="G49" s="250">
        <f t="shared" si="15"/>
        <v>57000</v>
      </c>
      <c r="H49" s="250">
        <f t="shared" si="15"/>
        <v>57000</v>
      </c>
      <c r="I49" s="250">
        <f t="shared" si="15"/>
        <v>57000</v>
      </c>
      <c r="J49" s="250">
        <f t="shared" si="15"/>
        <v>57000</v>
      </c>
      <c r="K49" s="250">
        <f t="shared" si="15"/>
        <v>61000</v>
      </c>
      <c r="L49" s="250">
        <f t="shared" si="15"/>
        <v>69000</v>
      </c>
      <c r="M49" s="250">
        <f t="shared" si="15"/>
        <v>57000</v>
      </c>
      <c r="N49" s="250">
        <f t="shared" si="15"/>
        <v>61000</v>
      </c>
      <c r="O49" s="250">
        <f t="shared" si="15"/>
        <v>57000</v>
      </c>
      <c r="P49" s="250">
        <f t="shared" si="15"/>
        <v>57000</v>
      </c>
      <c r="Q49" s="250">
        <f t="shared" si="15"/>
        <v>55000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9058000</v>
      </c>
      <c r="E50" s="249" t="s">
        <v>210</v>
      </c>
      <c r="F50" s="154">
        <f>ROUND($D50/12*3,-3)</f>
        <v>2265000</v>
      </c>
      <c r="G50" s="154">
        <f>ROUND($D50/12,-3)</f>
        <v>755000</v>
      </c>
      <c r="H50" s="154">
        <f t="shared" ref="H50:N54" si="16">ROUND($D50/12,-3)</f>
        <v>755000</v>
      </c>
      <c r="I50" s="154">
        <f t="shared" si="16"/>
        <v>755000</v>
      </c>
      <c r="J50" s="154">
        <f t="shared" si="16"/>
        <v>755000</v>
      </c>
      <c r="K50" s="154">
        <f t="shared" si="16"/>
        <v>755000</v>
      </c>
      <c r="L50" s="154">
        <f t="shared" si="16"/>
        <v>755000</v>
      </c>
      <c r="M50" s="154">
        <f t="shared" si="16"/>
        <v>755000</v>
      </c>
      <c r="N50" s="154">
        <f t="shared" si="16"/>
        <v>755000</v>
      </c>
      <c r="O50" s="154">
        <f>D50-SUM(F50:N50)</f>
        <v>753000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22000</v>
      </c>
      <c r="E55" s="154" t="s">
        <v>744</v>
      </c>
      <c r="F55" s="154">
        <f t="shared" ref="F55:P61" si="17">ROUND($D55/12,0)</f>
        <v>1833</v>
      </c>
      <c r="G55" s="154">
        <f t="shared" si="17"/>
        <v>1833</v>
      </c>
      <c r="H55" s="154">
        <f t="shared" si="17"/>
        <v>1833</v>
      </c>
      <c r="I55" s="154">
        <f t="shared" si="17"/>
        <v>1833</v>
      </c>
      <c r="J55" s="154">
        <f t="shared" si="17"/>
        <v>1833</v>
      </c>
      <c r="K55" s="154">
        <f t="shared" si="17"/>
        <v>1833</v>
      </c>
      <c r="L55" s="154">
        <f t="shared" si="17"/>
        <v>1833</v>
      </c>
      <c r="M55" s="154">
        <f t="shared" si="17"/>
        <v>1833</v>
      </c>
      <c r="N55" s="154">
        <f t="shared" si="17"/>
        <v>1833</v>
      </c>
      <c r="O55" s="154">
        <f t="shared" si="17"/>
        <v>1833</v>
      </c>
      <c r="P55" s="154">
        <f t="shared" si="17"/>
        <v>1833</v>
      </c>
      <c r="Q55" s="154">
        <f t="shared" ref="Q55:Q61" si="18">D55-SUM(F55:P55)</f>
        <v>1837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68000</v>
      </c>
      <c r="E61" s="154" t="s">
        <v>744</v>
      </c>
      <c r="F61" s="154">
        <f t="shared" si="17"/>
        <v>5667</v>
      </c>
      <c r="G61" s="154">
        <f t="shared" si="17"/>
        <v>5667</v>
      </c>
      <c r="H61" s="154">
        <f t="shared" si="17"/>
        <v>5667</v>
      </c>
      <c r="I61" s="154">
        <f t="shared" si="17"/>
        <v>5667</v>
      </c>
      <c r="J61" s="154">
        <f t="shared" si="17"/>
        <v>5667</v>
      </c>
      <c r="K61" s="154">
        <f t="shared" si="17"/>
        <v>5667</v>
      </c>
      <c r="L61" s="154">
        <f t="shared" si="17"/>
        <v>5667</v>
      </c>
      <c r="M61" s="154">
        <f t="shared" si="17"/>
        <v>5667</v>
      </c>
      <c r="N61" s="154">
        <f t="shared" si="17"/>
        <v>5667</v>
      </c>
      <c r="O61" s="154">
        <f t="shared" si="17"/>
        <v>5667</v>
      </c>
      <c r="P61" s="154">
        <f t="shared" si="17"/>
        <v>5667</v>
      </c>
      <c r="Q61" s="154">
        <f t="shared" si="18"/>
        <v>5663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944000</v>
      </c>
      <c r="E62" s="154" t="s">
        <v>205</v>
      </c>
      <c r="F62" s="154"/>
      <c r="G62" s="154"/>
      <c r="H62" s="154"/>
      <c r="I62" s="154">
        <f>ROUND($D62/5,-3)</f>
        <v>189000</v>
      </c>
      <c r="J62" s="154"/>
      <c r="K62" s="154"/>
      <c r="L62" s="154"/>
      <c r="M62" s="154"/>
      <c r="N62" s="154">
        <f>D62-I62</f>
        <v>755000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1115000</v>
      </c>
      <c r="E63" s="154" t="s">
        <v>203</v>
      </c>
      <c r="F63" s="154">
        <f>D63</f>
        <v>1115000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779000</v>
      </c>
      <c r="E64" s="249" t="s">
        <v>210</v>
      </c>
      <c r="F64" s="154">
        <f>ROUND($D64/12*3,-3)</f>
        <v>195000</v>
      </c>
      <c r="G64" s="154">
        <f>ROUND($D64/12,-3)</f>
        <v>65000</v>
      </c>
      <c r="H64" s="154">
        <f t="shared" ref="H64:N66" si="19">ROUND($D64/12,-3)</f>
        <v>65000</v>
      </c>
      <c r="I64" s="154">
        <f t="shared" si="19"/>
        <v>65000</v>
      </c>
      <c r="J64" s="154">
        <f t="shared" si="19"/>
        <v>65000</v>
      </c>
      <c r="K64" s="154">
        <f t="shared" si="19"/>
        <v>65000</v>
      </c>
      <c r="L64" s="154">
        <f t="shared" si="19"/>
        <v>65000</v>
      </c>
      <c r="M64" s="154">
        <f t="shared" si="19"/>
        <v>65000</v>
      </c>
      <c r="N64" s="154">
        <f t="shared" si="19"/>
        <v>65000</v>
      </c>
      <c r="O64" s="154">
        <f>D64-SUM(F64:N64)</f>
        <v>64000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232000</v>
      </c>
      <c r="E65" s="249" t="s">
        <v>210</v>
      </c>
      <c r="F65" s="154">
        <f>ROUND($D65/12*3,-3)</f>
        <v>58000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22000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609000</v>
      </c>
      <c r="E66" s="249" t="s">
        <v>210</v>
      </c>
      <c r="F66" s="154">
        <f>ROUND($D66/12*3,-3)</f>
        <v>152000</v>
      </c>
      <c r="G66" s="154">
        <f>ROUND($D66/12,-3)</f>
        <v>51000</v>
      </c>
      <c r="H66" s="154">
        <f t="shared" si="19"/>
        <v>51000</v>
      </c>
      <c r="I66" s="154">
        <f t="shared" si="19"/>
        <v>51000</v>
      </c>
      <c r="J66" s="154">
        <f t="shared" si="19"/>
        <v>51000</v>
      </c>
      <c r="K66" s="154">
        <f t="shared" si="19"/>
        <v>51000</v>
      </c>
      <c r="L66" s="154">
        <f t="shared" si="19"/>
        <v>51000</v>
      </c>
      <c r="M66" s="154">
        <f t="shared" si="19"/>
        <v>51000</v>
      </c>
      <c r="N66" s="154">
        <f t="shared" si="19"/>
        <v>51000</v>
      </c>
      <c r="O66" s="154">
        <f>D66-SUM(F66:N66)</f>
        <v>49000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181000</v>
      </c>
      <c r="E68" s="154" t="s">
        <v>203</v>
      </c>
      <c r="F68" s="154">
        <f>D68</f>
        <v>181000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13042000</v>
      </c>
      <c r="E71" s="242"/>
      <c r="F71" s="242">
        <f>ROUND(SUM(F50:F69),-3)</f>
        <v>3976000</v>
      </c>
      <c r="G71" s="242">
        <f t="shared" ref="G71:P71" si="20">ROUND(SUM(G50:G69),-3)</f>
        <v>900000</v>
      </c>
      <c r="H71" s="242">
        <f t="shared" si="20"/>
        <v>910000</v>
      </c>
      <c r="I71" s="242">
        <f t="shared" si="20"/>
        <v>1089000</v>
      </c>
      <c r="J71" s="242">
        <f t="shared" si="20"/>
        <v>900000</v>
      </c>
      <c r="K71" s="242">
        <f t="shared" si="20"/>
        <v>900000</v>
      </c>
      <c r="L71" s="242">
        <f t="shared" si="20"/>
        <v>900000</v>
      </c>
      <c r="M71" s="242">
        <f t="shared" si="20"/>
        <v>900000</v>
      </c>
      <c r="N71" s="242">
        <f t="shared" si="20"/>
        <v>1655000</v>
      </c>
      <c r="O71" s="242">
        <f t="shared" si="20"/>
        <v>898000</v>
      </c>
      <c r="P71" s="242">
        <f t="shared" si="20"/>
        <v>10000</v>
      </c>
      <c r="Q71" s="242">
        <f>D71-SUM(F71:P71)</f>
        <v>4000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512000</v>
      </c>
      <c r="E73" s="249" t="s">
        <v>210</v>
      </c>
      <c r="F73" s="154">
        <f>ROUND($D73/12*3,-3)</f>
        <v>128000</v>
      </c>
      <c r="G73" s="154">
        <f>ROUND($D73/12,-3)</f>
        <v>43000</v>
      </c>
      <c r="H73" s="154">
        <f t="shared" ref="H73:N76" si="21">ROUND($D73/12,-3)</f>
        <v>43000</v>
      </c>
      <c r="I73" s="154">
        <f t="shared" si="21"/>
        <v>43000</v>
      </c>
      <c r="J73" s="154">
        <f t="shared" si="21"/>
        <v>43000</v>
      </c>
      <c r="K73" s="154">
        <f t="shared" si="21"/>
        <v>43000</v>
      </c>
      <c r="L73" s="154">
        <f t="shared" si="21"/>
        <v>43000</v>
      </c>
      <c r="M73" s="154">
        <f t="shared" si="21"/>
        <v>43000</v>
      </c>
      <c r="N73" s="154">
        <f t="shared" si="21"/>
        <v>43000</v>
      </c>
      <c r="O73" s="154">
        <f>D73-SUM(F73:N73)</f>
        <v>40000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512000</v>
      </c>
      <c r="E77" s="242"/>
      <c r="F77" s="242">
        <f>ROUND(SUM(F72:F76),-3)</f>
        <v>128000</v>
      </c>
      <c r="G77" s="242">
        <f t="shared" ref="G77:N77" si="22">ROUND(SUM(G72:G76),-3)</f>
        <v>43000</v>
      </c>
      <c r="H77" s="242">
        <f t="shared" si="22"/>
        <v>43000</v>
      </c>
      <c r="I77" s="242">
        <f t="shared" si="22"/>
        <v>43000</v>
      </c>
      <c r="J77" s="242">
        <f t="shared" si="22"/>
        <v>43000</v>
      </c>
      <c r="K77" s="242">
        <f t="shared" si="22"/>
        <v>43000</v>
      </c>
      <c r="L77" s="242">
        <f t="shared" si="22"/>
        <v>43000</v>
      </c>
      <c r="M77" s="242">
        <f t="shared" si="22"/>
        <v>43000</v>
      </c>
      <c r="N77" s="242">
        <f t="shared" si="22"/>
        <v>43000</v>
      </c>
      <c r="O77" s="242">
        <f>D77-SUM(F77:N77)</f>
        <v>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13554000</v>
      </c>
      <c r="E78" s="242"/>
      <c r="F78" s="242">
        <f>F77+F71</f>
        <v>4104000</v>
      </c>
      <c r="G78" s="242">
        <f t="shared" ref="G78:R78" si="24">G77+G71</f>
        <v>943000</v>
      </c>
      <c r="H78" s="242">
        <f t="shared" si="24"/>
        <v>953000</v>
      </c>
      <c r="I78" s="242">
        <f t="shared" si="24"/>
        <v>1132000</v>
      </c>
      <c r="J78" s="242">
        <f t="shared" si="24"/>
        <v>943000</v>
      </c>
      <c r="K78" s="242">
        <f t="shared" si="24"/>
        <v>943000</v>
      </c>
      <c r="L78" s="242">
        <f t="shared" si="24"/>
        <v>943000</v>
      </c>
      <c r="M78" s="242">
        <f t="shared" si="24"/>
        <v>943000</v>
      </c>
      <c r="N78" s="242">
        <f t="shared" si="24"/>
        <v>1698000</v>
      </c>
      <c r="O78" s="242">
        <f t="shared" si="24"/>
        <v>938000</v>
      </c>
      <c r="P78" s="242">
        <f t="shared" si="24"/>
        <v>10000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14272000</v>
      </c>
      <c r="E87" s="154"/>
      <c r="F87" s="154">
        <f>F88+F89+F90+F91</f>
        <v>4177000</v>
      </c>
      <c r="G87" s="154">
        <f t="shared" ref="G87:Q87" si="26">G88+G89+G90+G91</f>
        <v>1000000</v>
      </c>
      <c r="H87" s="154">
        <f t="shared" si="26"/>
        <v>1010000</v>
      </c>
      <c r="I87" s="154">
        <f t="shared" si="26"/>
        <v>1189000</v>
      </c>
      <c r="J87" s="154">
        <f t="shared" si="26"/>
        <v>1000000</v>
      </c>
      <c r="K87" s="154">
        <f t="shared" si="26"/>
        <v>1004000</v>
      </c>
      <c r="L87" s="154">
        <f t="shared" si="26"/>
        <v>1012000</v>
      </c>
      <c r="M87" s="154">
        <f t="shared" si="26"/>
        <v>1000000</v>
      </c>
      <c r="N87" s="154">
        <f t="shared" si="26"/>
        <v>1759000</v>
      </c>
      <c r="O87" s="154">
        <f t="shared" si="26"/>
        <v>995000</v>
      </c>
      <c r="P87" s="154">
        <f t="shared" si="26"/>
        <v>67000</v>
      </c>
      <c r="Q87" s="154">
        <f t="shared" si="26"/>
        <v>59000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14271000</v>
      </c>
      <c r="E91" s="242"/>
      <c r="F91" s="242">
        <f>F92+F93+F94+F95</f>
        <v>4177000</v>
      </c>
      <c r="G91" s="242">
        <f t="shared" ref="G91:Q91" si="28">G92+G93+G94+G95</f>
        <v>1000000</v>
      </c>
      <c r="H91" s="242">
        <f t="shared" si="28"/>
        <v>1010000</v>
      </c>
      <c r="I91" s="242">
        <f t="shared" si="28"/>
        <v>1189000</v>
      </c>
      <c r="J91" s="242">
        <f t="shared" si="28"/>
        <v>1000000</v>
      </c>
      <c r="K91" s="242">
        <f t="shared" si="28"/>
        <v>1004000</v>
      </c>
      <c r="L91" s="242">
        <f t="shared" si="28"/>
        <v>1012000</v>
      </c>
      <c r="M91" s="242">
        <f t="shared" si="28"/>
        <v>1000000</v>
      </c>
      <c r="N91" s="242">
        <f t="shared" si="28"/>
        <v>1759000</v>
      </c>
      <c r="O91" s="242">
        <f t="shared" si="28"/>
        <v>995000</v>
      </c>
      <c r="P91" s="242">
        <f t="shared" si="28"/>
        <v>67000</v>
      </c>
      <c r="Q91" s="242">
        <f t="shared" si="28"/>
        <v>58000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64000</v>
      </c>
      <c r="E93" s="243" t="s">
        <v>403</v>
      </c>
      <c r="F93" s="154">
        <f>ROUND($D93/12,-3)</f>
        <v>5000</v>
      </c>
      <c r="G93" s="154">
        <f t="shared" ref="G93:P93" si="29">ROUND($D93/12,-3)</f>
        <v>5000</v>
      </c>
      <c r="H93" s="154">
        <f t="shared" si="29"/>
        <v>5000</v>
      </c>
      <c r="I93" s="154">
        <f t="shared" si="29"/>
        <v>5000</v>
      </c>
      <c r="J93" s="154">
        <f t="shared" si="29"/>
        <v>5000</v>
      </c>
      <c r="K93" s="154">
        <f t="shared" si="29"/>
        <v>5000</v>
      </c>
      <c r="L93" s="154">
        <f t="shared" si="29"/>
        <v>5000</v>
      </c>
      <c r="M93" s="154">
        <f t="shared" si="29"/>
        <v>5000</v>
      </c>
      <c r="N93" s="154">
        <f t="shared" si="29"/>
        <v>5000</v>
      </c>
      <c r="O93" s="154">
        <f t="shared" si="29"/>
        <v>5000</v>
      </c>
      <c r="P93" s="154">
        <f t="shared" si="29"/>
        <v>5000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13557000</v>
      </c>
      <c r="E95" s="154"/>
      <c r="F95" s="154">
        <f>F2+F86-F88-F89-F90-F92-F93-F94</f>
        <v>3955000</v>
      </c>
      <c r="G95" s="154">
        <f t="shared" ref="G95:Q95" si="30">G2-G88-G89-G90-G92-G93-G94</f>
        <v>995000</v>
      </c>
      <c r="H95" s="154">
        <f t="shared" si="30"/>
        <v>897000</v>
      </c>
      <c r="I95" s="154">
        <f t="shared" si="30"/>
        <v>1184000</v>
      </c>
      <c r="J95" s="154">
        <f t="shared" si="30"/>
        <v>887000</v>
      </c>
      <c r="K95" s="154">
        <f t="shared" si="30"/>
        <v>999000</v>
      </c>
      <c r="L95" s="154">
        <f t="shared" si="30"/>
        <v>899000</v>
      </c>
      <c r="M95" s="154">
        <f t="shared" si="30"/>
        <v>995000</v>
      </c>
      <c r="N95" s="154">
        <f t="shared" si="30"/>
        <v>1645000</v>
      </c>
      <c r="O95" s="154">
        <f t="shared" si="30"/>
        <v>990000</v>
      </c>
      <c r="P95" s="154">
        <f t="shared" si="30"/>
        <v>62000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60000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4000</v>
      </c>
    </row>
    <row r="107" spans="2:17" ht="33">
      <c r="B107" s="203" t="s">
        <v>418</v>
      </c>
      <c r="D107" s="52">
        <f>HLOOKUP(D1,縣庫撥款收入明細表!H:DD,21,FALSE)</f>
        <v>13557000</v>
      </c>
    </row>
    <row r="108" spans="2:17" ht="16.5" customHeight="1"/>
    <row r="109" spans="2:17" ht="16.5" customHeight="1">
      <c r="B109" s="4" t="s">
        <v>951</v>
      </c>
      <c r="D109" s="52">
        <f>D91-D77</f>
        <v>13759000</v>
      </c>
      <c r="F109" s="52">
        <f>F91-F77</f>
        <v>4049000</v>
      </c>
      <c r="G109" s="52">
        <f t="shared" ref="G109:Q109" si="31">G91-G77</f>
        <v>957000</v>
      </c>
      <c r="H109" s="52">
        <f t="shared" si="31"/>
        <v>967000</v>
      </c>
      <c r="I109" s="52">
        <f t="shared" si="31"/>
        <v>1146000</v>
      </c>
      <c r="J109" s="52">
        <f t="shared" si="31"/>
        <v>957000</v>
      </c>
      <c r="K109" s="52">
        <f t="shared" si="31"/>
        <v>961000</v>
      </c>
      <c r="L109" s="52">
        <f t="shared" si="31"/>
        <v>969000</v>
      </c>
      <c r="M109" s="52">
        <f t="shared" si="31"/>
        <v>957000</v>
      </c>
      <c r="N109" s="52">
        <f t="shared" si="31"/>
        <v>1716000</v>
      </c>
      <c r="O109" s="52">
        <f t="shared" si="31"/>
        <v>955000</v>
      </c>
      <c r="P109" s="52">
        <f t="shared" si="31"/>
        <v>67000</v>
      </c>
      <c r="Q109" s="52">
        <f t="shared" si="31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6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7"/>
  <sheetViews>
    <sheetView view="pageBreakPreview" zoomScale="70" zoomScaleNormal="100" zoomScaleSheetLayoutView="70" workbookViewId="0">
      <pane xSplit="7" ySplit="5" topLeftCell="N90" activePane="bottomRight" state="frozen"/>
      <selection activeCell="R4" sqref="R4"/>
      <selection pane="topRight" activeCell="R4" sqref="R4"/>
      <selection pane="bottomLeft" activeCell="R4" sqref="R4"/>
      <selection pane="bottomRight" activeCell="R92" sqref="R92"/>
    </sheetView>
  </sheetViews>
  <sheetFormatPr defaultColWidth="7.75" defaultRowHeight="15"/>
  <cols>
    <col min="1" max="1" width="5.375" style="143" customWidth="1"/>
    <col min="2" max="2" width="8.25" style="143" customWidth="1"/>
    <col min="3" max="3" width="14.625" style="143" customWidth="1"/>
    <col min="4" max="4" width="14.625" style="144" customWidth="1"/>
    <col min="5" max="7" width="17.625" style="145" customWidth="1"/>
    <col min="8" max="19" width="13.75" style="143" customWidth="1"/>
    <col min="20" max="22" width="16.875" style="143" customWidth="1"/>
    <col min="23" max="23" width="10.25" style="146" bestFit="1" customWidth="1"/>
    <col min="24" max="24" width="7.75" style="72"/>
    <col min="25" max="16384" width="7.75" style="79"/>
  </cols>
  <sheetData>
    <row r="1" spans="1:24" s="73" customFormat="1" ht="28.15" customHeight="1">
      <c r="A1" s="70" t="s">
        <v>352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1"/>
      <c r="X1" s="72"/>
    </row>
    <row r="2" spans="1:24" s="73" customFormat="1" ht="18" customHeight="1">
      <c r="A2" s="74"/>
      <c r="B2" s="74"/>
      <c r="C2" s="74"/>
      <c r="D2" s="75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6"/>
      <c r="U2" s="74"/>
      <c r="V2" s="77" t="s">
        <v>353</v>
      </c>
      <c r="W2" s="71"/>
      <c r="X2" s="72"/>
    </row>
    <row r="3" spans="1:24" ht="24" customHeight="1">
      <c r="A3" s="354" t="s">
        <v>354</v>
      </c>
      <c r="B3" s="78"/>
      <c r="C3" s="354" t="s">
        <v>355</v>
      </c>
      <c r="D3" s="355" t="s">
        <v>356</v>
      </c>
      <c r="E3" s="356" t="s">
        <v>357</v>
      </c>
      <c r="F3" s="357"/>
      <c r="G3" s="358"/>
      <c r="H3" s="349" t="s">
        <v>358</v>
      </c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1" t="s">
        <v>359</v>
      </c>
      <c r="W3" s="334" t="s">
        <v>360</v>
      </c>
    </row>
    <row r="4" spans="1:24" ht="24" customHeight="1">
      <c r="A4" s="354"/>
      <c r="B4" s="78"/>
      <c r="C4" s="354"/>
      <c r="D4" s="355"/>
      <c r="E4" s="335" t="s">
        <v>917</v>
      </c>
      <c r="F4" s="337" t="s">
        <v>918</v>
      </c>
      <c r="G4" s="339" t="s">
        <v>919</v>
      </c>
      <c r="H4" s="341" t="s">
        <v>361</v>
      </c>
      <c r="I4" s="342"/>
      <c r="J4" s="342"/>
      <c r="K4" s="342"/>
      <c r="L4" s="342"/>
      <c r="M4" s="342"/>
      <c r="N4" s="342"/>
      <c r="O4" s="343" t="s">
        <v>362</v>
      </c>
      <c r="P4" s="342"/>
      <c r="Q4" s="342"/>
      <c r="R4" s="342"/>
      <c r="S4" s="344"/>
      <c r="T4" s="345" t="s">
        <v>363</v>
      </c>
      <c r="U4" s="347" t="s">
        <v>364</v>
      </c>
      <c r="V4" s="352"/>
      <c r="W4" s="334"/>
    </row>
    <row r="5" spans="1:24" s="86" customFormat="1" ht="66">
      <c r="A5" s="354"/>
      <c r="B5" s="78"/>
      <c r="C5" s="354"/>
      <c r="D5" s="355"/>
      <c r="E5" s="336"/>
      <c r="F5" s="338"/>
      <c r="G5" s="340"/>
      <c r="H5" s="80" t="s">
        <v>365</v>
      </c>
      <c r="I5" s="81" t="s">
        <v>366</v>
      </c>
      <c r="J5" s="81" t="s">
        <v>367</v>
      </c>
      <c r="K5" s="81" t="s">
        <v>368</v>
      </c>
      <c r="L5" s="81" t="s">
        <v>369</v>
      </c>
      <c r="M5" s="81" t="s">
        <v>370</v>
      </c>
      <c r="N5" s="82" t="s">
        <v>371</v>
      </c>
      <c r="O5" s="83" t="s">
        <v>372</v>
      </c>
      <c r="P5" s="83" t="s">
        <v>373</v>
      </c>
      <c r="Q5" s="83" t="s">
        <v>374</v>
      </c>
      <c r="R5" s="83" t="s">
        <v>375</v>
      </c>
      <c r="S5" s="84" t="s">
        <v>376</v>
      </c>
      <c r="T5" s="346"/>
      <c r="U5" s="348"/>
      <c r="V5" s="353"/>
      <c r="W5" s="334"/>
      <c r="X5" s="85"/>
    </row>
    <row r="6" spans="1:24" ht="49.5">
      <c r="A6" s="87">
        <v>601</v>
      </c>
      <c r="B6" s="87" t="str">
        <f>VLOOKUP(A6,[1]學校編號!C$1:F$65536,4,FALSE)</f>
        <v>601明禮國小</v>
      </c>
      <c r="C6" s="87" t="s">
        <v>233</v>
      </c>
      <c r="D6" s="88" t="s">
        <v>827</v>
      </c>
      <c r="E6" s="105">
        <v>273475</v>
      </c>
      <c r="F6" s="91"/>
      <c r="G6" s="89">
        <f t="shared" ref="G6:G44" si="0">E6-F6</f>
        <v>273475</v>
      </c>
      <c r="H6" s="90">
        <v>0</v>
      </c>
      <c r="I6" s="91">
        <v>0</v>
      </c>
      <c r="J6" s="91">
        <v>0</v>
      </c>
      <c r="K6" s="91">
        <v>0</v>
      </c>
      <c r="L6" s="91">
        <v>0</v>
      </c>
      <c r="M6" s="91">
        <v>0</v>
      </c>
      <c r="N6" s="92">
        <f t="shared" ref="N6:N37" si="1">SUM(H6:M6)</f>
        <v>0</v>
      </c>
      <c r="O6" s="91">
        <v>0</v>
      </c>
      <c r="P6" s="91">
        <v>213</v>
      </c>
      <c r="Q6" s="91">
        <v>0</v>
      </c>
      <c r="R6" s="91">
        <v>0</v>
      </c>
      <c r="S6" s="93">
        <f t="shared" ref="S6:S44" si="2">SUM(O6:R6)</f>
        <v>213</v>
      </c>
      <c r="T6" s="94" t="s">
        <v>920</v>
      </c>
      <c r="U6" s="95">
        <f t="shared" ref="U6:U37" si="3">N6+S6</f>
        <v>213</v>
      </c>
      <c r="V6" s="106"/>
      <c r="W6" s="96">
        <f t="shared" ref="W6:W37" si="4">ROUNDDOWN(G6,-3)/1000-U6</f>
        <v>60</v>
      </c>
    </row>
    <row r="7" spans="1:24" ht="45" customHeight="1">
      <c r="A7" s="115">
        <v>602</v>
      </c>
      <c r="B7" s="87" t="str">
        <f>VLOOKUP(A7,[1]學校編號!C$1:F$65536,4,FALSE)</f>
        <v>602明義國小</v>
      </c>
      <c r="C7" s="115" t="s">
        <v>235</v>
      </c>
      <c r="D7" s="116"/>
      <c r="E7" s="117">
        <v>578681</v>
      </c>
      <c r="F7" s="99"/>
      <c r="G7" s="97">
        <f t="shared" si="0"/>
        <v>578681</v>
      </c>
      <c r="H7" s="98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100">
        <f t="shared" si="1"/>
        <v>0</v>
      </c>
      <c r="O7" s="99">
        <v>0</v>
      </c>
      <c r="P7" s="99">
        <v>0</v>
      </c>
      <c r="Q7" s="99">
        <v>0</v>
      </c>
      <c r="R7" s="99">
        <v>0</v>
      </c>
      <c r="S7" s="101">
        <f t="shared" si="2"/>
        <v>0</v>
      </c>
      <c r="T7" s="118"/>
      <c r="U7" s="102">
        <f t="shared" si="3"/>
        <v>0</v>
      </c>
      <c r="V7" s="119" t="s">
        <v>942</v>
      </c>
      <c r="W7" s="96">
        <f t="shared" si="4"/>
        <v>578</v>
      </c>
    </row>
    <row r="8" spans="1:24" ht="45" customHeight="1">
      <c r="A8" s="115">
        <v>603</v>
      </c>
      <c r="B8" s="87" t="str">
        <f>VLOOKUP(A8,[1]學校編號!C$1:F$65536,4,FALSE)</f>
        <v>603明廉國小</v>
      </c>
      <c r="C8" s="115" t="s">
        <v>236</v>
      </c>
      <c r="D8" s="116" t="s">
        <v>828</v>
      </c>
      <c r="E8" s="117">
        <v>235010</v>
      </c>
      <c r="F8" s="99">
        <v>116310</v>
      </c>
      <c r="G8" s="97">
        <f t="shared" si="0"/>
        <v>118700</v>
      </c>
      <c r="H8" s="98">
        <v>0</v>
      </c>
      <c r="I8" s="99">
        <v>20</v>
      </c>
      <c r="J8" s="99">
        <v>10</v>
      </c>
      <c r="K8" s="99">
        <v>0</v>
      </c>
      <c r="L8" s="99">
        <v>0</v>
      </c>
      <c r="M8" s="99">
        <v>0</v>
      </c>
      <c r="N8" s="100">
        <f t="shared" si="1"/>
        <v>30</v>
      </c>
      <c r="O8" s="99">
        <v>0</v>
      </c>
      <c r="P8" s="99">
        <v>0</v>
      </c>
      <c r="Q8" s="99">
        <v>0</v>
      </c>
      <c r="R8" s="99">
        <v>0</v>
      </c>
      <c r="S8" s="101">
        <f t="shared" si="2"/>
        <v>0</v>
      </c>
      <c r="T8" s="118"/>
      <c r="U8" s="102">
        <f t="shared" si="3"/>
        <v>30</v>
      </c>
      <c r="V8" s="119"/>
      <c r="W8" s="96">
        <f t="shared" si="4"/>
        <v>88</v>
      </c>
    </row>
    <row r="9" spans="1:24" ht="45" customHeight="1">
      <c r="A9" s="115">
        <v>604</v>
      </c>
      <c r="B9" s="87" t="str">
        <f>VLOOKUP(A9,[1]學校編號!C$1:F$65536,4,FALSE)</f>
        <v>604明恥國小</v>
      </c>
      <c r="C9" s="115" t="s">
        <v>237</v>
      </c>
      <c r="D9" s="116" t="s">
        <v>829</v>
      </c>
      <c r="E9" s="117">
        <v>22273</v>
      </c>
      <c r="F9" s="99"/>
      <c r="G9" s="97">
        <f t="shared" si="0"/>
        <v>22273</v>
      </c>
      <c r="H9" s="98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100">
        <f t="shared" si="1"/>
        <v>0</v>
      </c>
      <c r="O9" s="99">
        <v>0</v>
      </c>
      <c r="P9" s="99">
        <v>0</v>
      </c>
      <c r="Q9" s="99">
        <v>0</v>
      </c>
      <c r="R9" s="99">
        <v>0</v>
      </c>
      <c r="S9" s="101">
        <f t="shared" si="2"/>
        <v>0</v>
      </c>
      <c r="T9" s="118"/>
      <c r="U9" s="102">
        <f t="shared" si="3"/>
        <v>0</v>
      </c>
      <c r="V9" s="126" t="s">
        <v>943</v>
      </c>
      <c r="W9" s="96">
        <f t="shared" si="4"/>
        <v>22</v>
      </c>
      <c r="X9" s="103" t="s">
        <v>378</v>
      </c>
    </row>
    <row r="10" spans="1:24" ht="45" customHeight="1">
      <c r="A10" s="115">
        <v>605</v>
      </c>
      <c r="B10" s="87" t="str">
        <f>VLOOKUP(A10,[1]學校編號!C$1:F$65536,4,FALSE)</f>
        <v>605中正國小</v>
      </c>
      <c r="C10" s="115" t="s">
        <v>238</v>
      </c>
      <c r="D10" s="116" t="s">
        <v>830</v>
      </c>
      <c r="E10" s="117">
        <v>236826</v>
      </c>
      <c r="F10" s="99"/>
      <c r="G10" s="97">
        <f t="shared" si="0"/>
        <v>236826</v>
      </c>
      <c r="H10" s="98">
        <v>0</v>
      </c>
      <c r="I10" s="99">
        <v>200</v>
      </c>
      <c r="J10" s="99">
        <v>0</v>
      </c>
      <c r="K10" s="99">
        <v>0</v>
      </c>
      <c r="L10" s="99">
        <v>30</v>
      </c>
      <c r="M10" s="99">
        <v>0</v>
      </c>
      <c r="N10" s="100">
        <f t="shared" si="1"/>
        <v>230</v>
      </c>
      <c r="O10" s="99">
        <v>0</v>
      </c>
      <c r="P10" s="99">
        <v>0</v>
      </c>
      <c r="Q10" s="99">
        <v>0</v>
      </c>
      <c r="R10" s="99">
        <v>0</v>
      </c>
      <c r="S10" s="101">
        <f t="shared" si="2"/>
        <v>0</v>
      </c>
      <c r="T10" s="118"/>
      <c r="U10" s="102">
        <f t="shared" si="3"/>
        <v>230</v>
      </c>
      <c r="V10" s="119"/>
      <c r="W10" s="96">
        <f t="shared" si="4"/>
        <v>6</v>
      </c>
    </row>
    <row r="11" spans="1:24" ht="45" customHeight="1">
      <c r="A11" s="115">
        <v>606</v>
      </c>
      <c r="B11" s="87" t="str">
        <f>VLOOKUP(A11,[1]學校編號!C$1:F$65536,4,FALSE)</f>
        <v>606信義國小</v>
      </c>
      <c r="C11" s="115" t="s">
        <v>240</v>
      </c>
      <c r="D11" s="116" t="s">
        <v>831</v>
      </c>
      <c r="E11" s="117">
        <v>50641</v>
      </c>
      <c r="F11" s="99"/>
      <c r="G11" s="97">
        <f t="shared" si="0"/>
        <v>50641</v>
      </c>
      <c r="H11" s="98">
        <v>50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100">
        <f t="shared" si="1"/>
        <v>50</v>
      </c>
      <c r="O11" s="99">
        <v>0</v>
      </c>
      <c r="P11" s="99">
        <v>0</v>
      </c>
      <c r="Q11" s="99">
        <v>0</v>
      </c>
      <c r="R11" s="99">
        <v>0</v>
      </c>
      <c r="S11" s="101">
        <f t="shared" si="2"/>
        <v>0</v>
      </c>
      <c r="T11" s="118" t="s">
        <v>921</v>
      </c>
      <c r="U11" s="102">
        <f t="shared" si="3"/>
        <v>50</v>
      </c>
      <c r="V11" s="119"/>
      <c r="W11" s="96">
        <f t="shared" si="4"/>
        <v>0</v>
      </c>
    </row>
    <row r="12" spans="1:24" ht="45" customHeight="1">
      <c r="A12" s="115">
        <v>607</v>
      </c>
      <c r="B12" s="87" t="str">
        <f>VLOOKUP(A12,[1]學校編號!C$1:F$65536,4,FALSE)</f>
        <v>607復興國小</v>
      </c>
      <c r="C12" s="115" t="s">
        <v>241</v>
      </c>
      <c r="D12" s="116"/>
      <c r="E12" s="117">
        <v>181401</v>
      </c>
      <c r="F12" s="99"/>
      <c r="G12" s="97">
        <f t="shared" si="0"/>
        <v>181401</v>
      </c>
      <c r="H12" s="98">
        <v>0</v>
      </c>
      <c r="I12" s="99">
        <v>0</v>
      </c>
      <c r="J12" s="99">
        <v>0</v>
      </c>
      <c r="K12" s="99">
        <v>0</v>
      </c>
      <c r="L12" s="99">
        <v>0</v>
      </c>
      <c r="M12" s="99">
        <v>0</v>
      </c>
      <c r="N12" s="100">
        <f t="shared" si="1"/>
        <v>0</v>
      </c>
      <c r="O12" s="99">
        <v>0</v>
      </c>
      <c r="P12" s="99">
        <v>0</v>
      </c>
      <c r="Q12" s="99">
        <v>0</v>
      </c>
      <c r="R12" s="99">
        <v>0</v>
      </c>
      <c r="S12" s="101">
        <f t="shared" si="2"/>
        <v>0</v>
      </c>
      <c r="T12" s="118"/>
      <c r="U12" s="102">
        <f t="shared" si="3"/>
        <v>0</v>
      </c>
      <c r="V12" s="119" t="s">
        <v>942</v>
      </c>
      <c r="W12" s="96">
        <f t="shared" si="4"/>
        <v>181</v>
      </c>
    </row>
    <row r="13" spans="1:24" ht="45" customHeight="1">
      <c r="A13" s="115">
        <v>608</v>
      </c>
      <c r="B13" s="87" t="str">
        <f>VLOOKUP(A13,[1]學校編號!C$1:F$65536,4,FALSE)</f>
        <v>608中華國小</v>
      </c>
      <c r="C13" s="115" t="s">
        <v>243</v>
      </c>
      <c r="D13" s="116"/>
      <c r="E13" s="117">
        <v>273850</v>
      </c>
      <c r="F13" s="99"/>
      <c r="G13" s="97">
        <f t="shared" si="0"/>
        <v>273850</v>
      </c>
      <c r="H13" s="98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100">
        <f t="shared" si="1"/>
        <v>0</v>
      </c>
      <c r="O13" s="99">
        <v>0</v>
      </c>
      <c r="P13" s="99">
        <v>0</v>
      </c>
      <c r="Q13" s="99">
        <v>0</v>
      </c>
      <c r="R13" s="99">
        <v>0</v>
      </c>
      <c r="S13" s="101">
        <f t="shared" si="2"/>
        <v>0</v>
      </c>
      <c r="T13" s="118"/>
      <c r="U13" s="102">
        <f t="shared" si="3"/>
        <v>0</v>
      </c>
      <c r="V13" s="119" t="s">
        <v>942</v>
      </c>
      <c r="W13" s="96">
        <f t="shared" si="4"/>
        <v>273</v>
      </c>
    </row>
    <row r="14" spans="1:24" ht="45" customHeight="1">
      <c r="A14" s="115">
        <v>609</v>
      </c>
      <c r="B14" s="87" t="str">
        <f>VLOOKUP(A14,[1]學校編號!C$1:F$65536,4,FALSE)</f>
        <v>609忠孝國小</v>
      </c>
      <c r="C14" s="115" t="s">
        <v>245</v>
      </c>
      <c r="D14" s="116" t="s">
        <v>832</v>
      </c>
      <c r="E14" s="117">
        <v>306168</v>
      </c>
      <c r="F14" s="99">
        <v>137500</v>
      </c>
      <c r="G14" s="97">
        <f t="shared" si="0"/>
        <v>168668</v>
      </c>
      <c r="H14" s="98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100">
        <f t="shared" si="1"/>
        <v>0</v>
      </c>
      <c r="O14" s="99">
        <v>0</v>
      </c>
      <c r="P14" s="99">
        <v>0</v>
      </c>
      <c r="Q14" s="99">
        <v>0</v>
      </c>
      <c r="R14" s="99">
        <v>0</v>
      </c>
      <c r="S14" s="101">
        <f t="shared" si="2"/>
        <v>0</v>
      </c>
      <c r="T14" s="118"/>
      <c r="U14" s="102">
        <f t="shared" si="3"/>
        <v>0</v>
      </c>
      <c r="V14" s="119" t="s">
        <v>943</v>
      </c>
      <c r="W14" s="96">
        <f t="shared" si="4"/>
        <v>168</v>
      </c>
    </row>
    <row r="15" spans="1:24" ht="45" customHeight="1">
      <c r="A15" s="115">
        <v>610</v>
      </c>
      <c r="B15" s="87" t="str">
        <f>VLOOKUP(A15,[1]學校編號!C$1:F$65536,4,FALSE)</f>
        <v>610北濱國小</v>
      </c>
      <c r="C15" s="115" t="s">
        <v>246</v>
      </c>
      <c r="D15" s="116" t="s">
        <v>833</v>
      </c>
      <c r="E15" s="117">
        <v>212851</v>
      </c>
      <c r="F15" s="99"/>
      <c r="G15" s="97">
        <f t="shared" si="0"/>
        <v>212851</v>
      </c>
      <c r="H15" s="98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100">
        <f t="shared" si="1"/>
        <v>0</v>
      </c>
      <c r="O15" s="99">
        <v>0</v>
      </c>
      <c r="P15" s="99">
        <v>0</v>
      </c>
      <c r="Q15" s="99">
        <v>0</v>
      </c>
      <c r="R15" s="99">
        <v>0</v>
      </c>
      <c r="S15" s="101">
        <f t="shared" si="2"/>
        <v>0</v>
      </c>
      <c r="T15" s="118"/>
      <c r="U15" s="102">
        <f t="shared" si="3"/>
        <v>0</v>
      </c>
      <c r="V15" s="119" t="s">
        <v>943</v>
      </c>
      <c r="W15" s="96">
        <f t="shared" si="4"/>
        <v>212</v>
      </c>
    </row>
    <row r="16" spans="1:24" ht="45" customHeight="1">
      <c r="A16" s="115">
        <v>611</v>
      </c>
      <c r="B16" s="87" t="str">
        <f>VLOOKUP(A16,[1]學校編號!C$1:F$65536,4,FALSE)</f>
        <v>611鑄強國小</v>
      </c>
      <c r="C16" s="115" t="s">
        <v>248</v>
      </c>
      <c r="D16" s="116" t="s">
        <v>834</v>
      </c>
      <c r="E16" s="117">
        <v>227071</v>
      </c>
      <c r="F16" s="99"/>
      <c r="G16" s="97">
        <f t="shared" si="0"/>
        <v>227071</v>
      </c>
      <c r="H16" s="98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  <c r="N16" s="100">
        <f t="shared" si="1"/>
        <v>0</v>
      </c>
      <c r="O16" s="99">
        <v>0</v>
      </c>
      <c r="P16" s="99">
        <v>0</v>
      </c>
      <c r="Q16" s="99">
        <v>0</v>
      </c>
      <c r="R16" s="99">
        <v>0</v>
      </c>
      <c r="S16" s="101">
        <f t="shared" si="2"/>
        <v>0</v>
      </c>
      <c r="T16" s="118"/>
      <c r="U16" s="102">
        <f t="shared" si="3"/>
        <v>0</v>
      </c>
      <c r="V16" s="119" t="s">
        <v>943</v>
      </c>
      <c r="W16" s="96">
        <f t="shared" si="4"/>
        <v>227</v>
      </c>
    </row>
    <row r="17" spans="1:24" ht="45" customHeight="1">
      <c r="A17" s="115">
        <v>612</v>
      </c>
      <c r="B17" s="87" t="str">
        <f>VLOOKUP(A17,[1]學校編號!C$1:F$65536,4,FALSE)</f>
        <v>612國福國小</v>
      </c>
      <c r="C17" s="115" t="s">
        <v>249</v>
      </c>
      <c r="D17" s="116" t="s">
        <v>835</v>
      </c>
      <c r="E17" s="117">
        <v>214685</v>
      </c>
      <c r="F17" s="99"/>
      <c r="G17" s="97">
        <f t="shared" si="0"/>
        <v>214685</v>
      </c>
      <c r="H17" s="98">
        <v>0</v>
      </c>
      <c r="I17" s="99">
        <v>0</v>
      </c>
      <c r="J17" s="99">
        <v>0</v>
      </c>
      <c r="K17" s="99">
        <v>0</v>
      </c>
      <c r="L17" s="99">
        <v>0</v>
      </c>
      <c r="M17" s="99">
        <v>0</v>
      </c>
      <c r="N17" s="100">
        <f t="shared" si="1"/>
        <v>0</v>
      </c>
      <c r="O17" s="99">
        <v>0</v>
      </c>
      <c r="P17" s="99">
        <v>0</v>
      </c>
      <c r="Q17" s="99">
        <v>0</v>
      </c>
      <c r="R17" s="99">
        <v>0</v>
      </c>
      <c r="S17" s="101">
        <f t="shared" si="2"/>
        <v>0</v>
      </c>
      <c r="T17" s="118"/>
      <c r="U17" s="102">
        <f t="shared" si="3"/>
        <v>0</v>
      </c>
      <c r="V17" s="119" t="s">
        <v>943</v>
      </c>
      <c r="W17" s="96">
        <f t="shared" si="4"/>
        <v>214</v>
      </c>
    </row>
    <row r="18" spans="1:24" ht="45" customHeight="1">
      <c r="A18" s="87">
        <v>613</v>
      </c>
      <c r="B18" s="87" t="str">
        <f>VLOOKUP(A18,[1]學校編號!C$1:F$65536,4,FALSE)</f>
        <v>613新城國小</v>
      </c>
      <c r="C18" s="87" t="s">
        <v>251</v>
      </c>
      <c r="D18" s="88" t="s">
        <v>836</v>
      </c>
      <c r="E18" s="105">
        <v>586912</v>
      </c>
      <c r="F18" s="91">
        <v>22258</v>
      </c>
      <c r="G18" s="89">
        <f t="shared" si="0"/>
        <v>564654</v>
      </c>
      <c r="H18" s="90">
        <v>0</v>
      </c>
      <c r="I18" s="91">
        <v>0</v>
      </c>
      <c r="J18" s="91">
        <v>0</v>
      </c>
      <c r="K18" s="91">
        <v>187</v>
      </c>
      <c r="L18" s="91">
        <v>0</v>
      </c>
      <c r="M18" s="91">
        <v>0</v>
      </c>
      <c r="N18" s="92">
        <f t="shared" si="1"/>
        <v>187</v>
      </c>
      <c r="O18" s="91">
        <v>0</v>
      </c>
      <c r="P18" s="91">
        <v>0</v>
      </c>
      <c r="Q18" s="91">
        <v>0</v>
      </c>
      <c r="R18" s="91">
        <v>0</v>
      </c>
      <c r="S18" s="93">
        <f t="shared" si="2"/>
        <v>0</v>
      </c>
      <c r="T18" s="94" t="s">
        <v>922</v>
      </c>
      <c r="U18" s="95">
        <f t="shared" si="3"/>
        <v>187</v>
      </c>
      <c r="V18" s="106"/>
      <c r="W18" s="96">
        <f t="shared" si="4"/>
        <v>377</v>
      </c>
    </row>
    <row r="19" spans="1:24" ht="45" customHeight="1">
      <c r="A19" s="87">
        <v>614</v>
      </c>
      <c r="B19" s="87" t="str">
        <f>VLOOKUP(A19,[1]學校編號!C$1:F$65536,4,FALSE)</f>
        <v>614北埔國小</v>
      </c>
      <c r="C19" s="87" t="s">
        <v>253</v>
      </c>
      <c r="D19" s="88" t="s">
        <v>837</v>
      </c>
      <c r="E19" s="105">
        <v>174395</v>
      </c>
      <c r="F19" s="91"/>
      <c r="G19" s="89">
        <f t="shared" si="0"/>
        <v>174395</v>
      </c>
      <c r="H19" s="90">
        <v>98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2">
        <f t="shared" si="1"/>
        <v>98</v>
      </c>
      <c r="O19" s="91">
        <v>0</v>
      </c>
      <c r="P19" s="91">
        <v>0</v>
      </c>
      <c r="Q19" s="91">
        <v>0</v>
      </c>
      <c r="R19" s="91">
        <v>0</v>
      </c>
      <c r="S19" s="93">
        <f t="shared" si="2"/>
        <v>0</v>
      </c>
      <c r="T19" s="114"/>
      <c r="U19" s="95">
        <f t="shared" si="3"/>
        <v>98</v>
      </c>
      <c r="V19" s="106"/>
      <c r="W19" s="96">
        <f t="shared" si="4"/>
        <v>76</v>
      </c>
      <c r="X19" s="103" t="s">
        <v>379</v>
      </c>
    </row>
    <row r="20" spans="1:24" ht="45" customHeight="1">
      <c r="A20" s="107">
        <v>615</v>
      </c>
      <c r="B20" s="87" t="str">
        <f>VLOOKUP(A20,[1]學校編號!C$1:F$65536,4,FALSE)</f>
        <v>615康樂國小</v>
      </c>
      <c r="C20" s="107" t="s">
        <v>254</v>
      </c>
      <c r="D20" s="108" t="s">
        <v>838</v>
      </c>
      <c r="E20" s="109">
        <v>17188</v>
      </c>
      <c r="F20" s="110"/>
      <c r="G20" s="89">
        <f t="shared" si="0"/>
        <v>17188</v>
      </c>
      <c r="H20" s="111">
        <v>0</v>
      </c>
      <c r="I20" s="127">
        <v>0</v>
      </c>
      <c r="J20" s="110">
        <v>0</v>
      </c>
      <c r="K20" s="110">
        <v>0</v>
      </c>
      <c r="L20" s="110">
        <v>0</v>
      </c>
      <c r="M20" s="110">
        <v>0</v>
      </c>
      <c r="N20" s="92">
        <f t="shared" si="1"/>
        <v>0</v>
      </c>
      <c r="O20" s="110">
        <v>0</v>
      </c>
      <c r="P20" s="110">
        <v>17</v>
      </c>
      <c r="Q20" s="110">
        <v>0</v>
      </c>
      <c r="R20" s="110">
        <v>0</v>
      </c>
      <c r="S20" s="93">
        <f t="shared" si="2"/>
        <v>17</v>
      </c>
      <c r="T20" s="94" t="s">
        <v>923</v>
      </c>
      <c r="U20" s="95">
        <f t="shared" si="3"/>
        <v>17</v>
      </c>
      <c r="V20" s="113"/>
      <c r="W20" s="96">
        <f t="shared" si="4"/>
        <v>0</v>
      </c>
      <c r="X20" s="103" t="s">
        <v>380</v>
      </c>
    </row>
    <row r="21" spans="1:24" ht="45" customHeight="1">
      <c r="A21" s="87">
        <v>616</v>
      </c>
      <c r="B21" s="87" t="str">
        <f>VLOOKUP(A21,[1]學校編號!C$1:F$65536,4,FALSE)</f>
        <v>616嘉里國小</v>
      </c>
      <c r="C21" s="87" t="s">
        <v>255</v>
      </c>
      <c r="D21" s="88" t="s">
        <v>839</v>
      </c>
      <c r="E21" s="105">
        <v>9214</v>
      </c>
      <c r="F21" s="91"/>
      <c r="G21" s="89">
        <f t="shared" si="0"/>
        <v>9214</v>
      </c>
      <c r="H21" s="90">
        <v>0</v>
      </c>
      <c r="I21" s="91">
        <v>0</v>
      </c>
      <c r="J21" s="91">
        <v>5</v>
      </c>
      <c r="K21" s="91">
        <v>0</v>
      </c>
      <c r="L21" s="91">
        <v>0</v>
      </c>
      <c r="M21" s="91">
        <v>0</v>
      </c>
      <c r="N21" s="92">
        <f t="shared" si="1"/>
        <v>5</v>
      </c>
      <c r="O21" s="110">
        <v>0</v>
      </c>
      <c r="P21" s="110">
        <v>0</v>
      </c>
      <c r="Q21" s="110">
        <v>0</v>
      </c>
      <c r="R21" s="110">
        <v>0</v>
      </c>
      <c r="S21" s="93">
        <f t="shared" si="2"/>
        <v>0</v>
      </c>
      <c r="T21" s="94"/>
      <c r="U21" s="95">
        <f t="shared" si="3"/>
        <v>5</v>
      </c>
      <c r="V21" s="106"/>
      <c r="W21" s="96">
        <f t="shared" si="4"/>
        <v>4</v>
      </c>
    </row>
    <row r="22" spans="1:24" s="104" customFormat="1" ht="45" customHeight="1">
      <c r="A22" s="115">
        <v>617</v>
      </c>
      <c r="B22" s="87" t="str">
        <f>VLOOKUP(A22,[1]學校編號!C$1:F$65536,4,FALSE)</f>
        <v>617吉安國小</v>
      </c>
      <c r="C22" s="115" t="s">
        <v>256</v>
      </c>
      <c r="D22" s="116"/>
      <c r="E22" s="117">
        <v>124795</v>
      </c>
      <c r="F22" s="99"/>
      <c r="G22" s="97">
        <f t="shared" si="0"/>
        <v>124795</v>
      </c>
      <c r="H22" s="98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100">
        <f t="shared" si="1"/>
        <v>0</v>
      </c>
      <c r="O22" s="99">
        <v>0</v>
      </c>
      <c r="P22" s="99">
        <v>0</v>
      </c>
      <c r="Q22" s="99">
        <v>0</v>
      </c>
      <c r="R22" s="99">
        <v>0</v>
      </c>
      <c r="S22" s="101">
        <f t="shared" si="2"/>
        <v>0</v>
      </c>
      <c r="T22" s="118"/>
      <c r="U22" s="102">
        <f t="shared" si="3"/>
        <v>0</v>
      </c>
      <c r="V22" s="119" t="s">
        <v>942</v>
      </c>
      <c r="W22" s="96">
        <f t="shared" si="4"/>
        <v>124</v>
      </c>
      <c r="X22" s="103"/>
    </row>
    <row r="23" spans="1:24" ht="45" customHeight="1">
      <c r="A23" s="87">
        <v>618</v>
      </c>
      <c r="B23" s="87" t="str">
        <f>VLOOKUP(A23,[1]學校編號!C$1:F$65536,4,FALSE)</f>
        <v>618宜昌國小</v>
      </c>
      <c r="C23" s="87" t="s">
        <v>257</v>
      </c>
      <c r="D23" s="88" t="s">
        <v>840</v>
      </c>
      <c r="E23" s="105">
        <v>91612</v>
      </c>
      <c r="F23" s="91"/>
      <c r="G23" s="89">
        <f t="shared" si="0"/>
        <v>91612</v>
      </c>
      <c r="H23" s="90">
        <v>0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2">
        <f t="shared" si="1"/>
        <v>0</v>
      </c>
      <c r="O23" s="91">
        <v>0</v>
      </c>
      <c r="P23" s="91">
        <v>0</v>
      </c>
      <c r="Q23" s="91">
        <v>0</v>
      </c>
      <c r="R23" s="91">
        <v>91</v>
      </c>
      <c r="S23" s="93">
        <f t="shared" si="2"/>
        <v>91</v>
      </c>
      <c r="T23" s="94" t="s">
        <v>816</v>
      </c>
      <c r="U23" s="95">
        <f t="shared" si="3"/>
        <v>91</v>
      </c>
      <c r="V23" s="106"/>
      <c r="W23" s="96">
        <f t="shared" si="4"/>
        <v>0</v>
      </c>
    </row>
    <row r="24" spans="1:24" ht="45" customHeight="1">
      <c r="A24" s="115">
        <v>619</v>
      </c>
      <c r="B24" s="87" t="str">
        <f>VLOOKUP(A24,[1]學校編號!C$1:F$65536,4,FALSE)</f>
        <v>619北昌國小</v>
      </c>
      <c r="C24" s="115" t="s">
        <v>258</v>
      </c>
      <c r="D24" s="116" t="s">
        <v>841</v>
      </c>
      <c r="E24" s="117">
        <v>291931</v>
      </c>
      <c r="F24" s="99"/>
      <c r="G24" s="97">
        <f t="shared" si="0"/>
        <v>291931</v>
      </c>
      <c r="H24" s="98">
        <v>0</v>
      </c>
      <c r="I24" s="99">
        <v>0</v>
      </c>
      <c r="J24" s="99">
        <v>0</v>
      </c>
      <c r="K24" s="99">
        <v>0</v>
      </c>
      <c r="L24" s="99">
        <v>0</v>
      </c>
      <c r="M24" s="99">
        <v>0</v>
      </c>
      <c r="N24" s="100">
        <f t="shared" si="1"/>
        <v>0</v>
      </c>
      <c r="O24" s="99">
        <v>0</v>
      </c>
      <c r="P24" s="99">
        <v>0</v>
      </c>
      <c r="Q24" s="99">
        <v>0</v>
      </c>
      <c r="R24" s="99">
        <v>0</v>
      </c>
      <c r="S24" s="101">
        <f t="shared" si="2"/>
        <v>0</v>
      </c>
      <c r="T24" s="118"/>
      <c r="U24" s="102">
        <f t="shared" si="3"/>
        <v>0</v>
      </c>
      <c r="V24" s="119" t="s">
        <v>943</v>
      </c>
      <c r="W24" s="96">
        <f t="shared" si="4"/>
        <v>291</v>
      </c>
    </row>
    <row r="25" spans="1:24" ht="33">
      <c r="A25" s="87">
        <v>620</v>
      </c>
      <c r="B25" s="87" t="str">
        <f>VLOOKUP(A25,[1]學校編號!C$1:F$65536,4,FALSE)</f>
        <v>620光華國小</v>
      </c>
      <c r="C25" s="87" t="s">
        <v>259</v>
      </c>
      <c r="D25" s="88" t="s">
        <v>842</v>
      </c>
      <c r="E25" s="105">
        <v>22501</v>
      </c>
      <c r="F25" s="91"/>
      <c r="G25" s="89">
        <f t="shared" si="0"/>
        <v>22501</v>
      </c>
      <c r="H25" s="90">
        <v>0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2">
        <f t="shared" si="1"/>
        <v>0</v>
      </c>
      <c r="O25" s="91">
        <v>0</v>
      </c>
      <c r="P25" s="91">
        <v>0</v>
      </c>
      <c r="Q25" s="91">
        <v>0</v>
      </c>
      <c r="R25" s="91">
        <v>0</v>
      </c>
      <c r="S25" s="93">
        <f t="shared" si="2"/>
        <v>0</v>
      </c>
      <c r="T25" s="94"/>
      <c r="U25" s="95">
        <f t="shared" si="3"/>
        <v>0</v>
      </c>
      <c r="V25" s="106" t="s">
        <v>943</v>
      </c>
      <c r="W25" s="96">
        <f t="shared" si="4"/>
        <v>22</v>
      </c>
    </row>
    <row r="26" spans="1:24" s="104" customFormat="1" ht="45" customHeight="1">
      <c r="A26" s="107">
        <v>621</v>
      </c>
      <c r="B26" s="87" t="str">
        <f>VLOOKUP(A26,[1]學校編號!C$1:F$65536,4,FALSE)</f>
        <v>621稻香國小</v>
      </c>
      <c r="C26" s="107" t="s">
        <v>260</v>
      </c>
      <c r="D26" s="108" t="s">
        <v>843</v>
      </c>
      <c r="E26" s="109">
        <v>207969</v>
      </c>
      <c r="F26" s="110"/>
      <c r="G26" s="89">
        <f t="shared" si="0"/>
        <v>207969</v>
      </c>
      <c r="H26" s="111">
        <v>0</v>
      </c>
      <c r="I26" s="110">
        <v>0</v>
      </c>
      <c r="J26" s="110">
        <v>0</v>
      </c>
      <c r="K26" s="110">
        <v>0</v>
      </c>
      <c r="L26" s="110">
        <v>15</v>
      </c>
      <c r="M26" s="110">
        <v>20</v>
      </c>
      <c r="N26" s="92">
        <f t="shared" si="1"/>
        <v>35</v>
      </c>
      <c r="O26" s="110">
        <v>0</v>
      </c>
      <c r="P26" s="110">
        <v>0</v>
      </c>
      <c r="Q26" s="110">
        <v>0</v>
      </c>
      <c r="R26" s="110">
        <v>28</v>
      </c>
      <c r="S26" s="93">
        <f t="shared" si="2"/>
        <v>28</v>
      </c>
      <c r="T26" s="112" t="s">
        <v>924</v>
      </c>
      <c r="U26" s="95">
        <f t="shared" si="3"/>
        <v>63</v>
      </c>
      <c r="V26" s="113"/>
      <c r="W26" s="96">
        <f t="shared" si="4"/>
        <v>144</v>
      </c>
      <c r="X26" s="103"/>
    </row>
    <row r="27" spans="1:24" ht="66">
      <c r="A27" s="87">
        <v>622</v>
      </c>
      <c r="B27" s="87" t="str">
        <f>VLOOKUP(A27,[1]學校編號!C$1:F$65536,4,FALSE)</f>
        <v>622南華國小</v>
      </c>
      <c r="C27" s="87" t="s">
        <v>261</v>
      </c>
      <c r="D27" s="88" t="s">
        <v>844</v>
      </c>
      <c r="E27" s="105">
        <v>152307</v>
      </c>
      <c r="F27" s="91"/>
      <c r="G27" s="89">
        <f t="shared" si="0"/>
        <v>152307</v>
      </c>
      <c r="H27" s="90">
        <v>0</v>
      </c>
      <c r="I27" s="91">
        <v>0</v>
      </c>
      <c r="J27" s="91">
        <v>0</v>
      </c>
      <c r="K27" s="91">
        <v>0</v>
      </c>
      <c r="L27" s="91">
        <v>7</v>
      </c>
      <c r="M27" s="91">
        <v>0</v>
      </c>
      <c r="N27" s="92">
        <f t="shared" si="1"/>
        <v>7</v>
      </c>
      <c r="O27" s="91">
        <v>0</v>
      </c>
      <c r="P27" s="91">
        <v>0</v>
      </c>
      <c r="Q27" s="91">
        <v>0</v>
      </c>
      <c r="R27" s="91">
        <v>131</v>
      </c>
      <c r="S27" s="93">
        <f t="shared" si="2"/>
        <v>131</v>
      </c>
      <c r="T27" s="94" t="s">
        <v>925</v>
      </c>
      <c r="U27" s="95">
        <f t="shared" si="3"/>
        <v>138</v>
      </c>
      <c r="V27" s="106"/>
      <c r="W27" s="96">
        <f t="shared" si="4"/>
        <v>14</v>
      </c>
    </row>
    <row r="28" spans="1:24" s="129" customFormat="1" ht="45" customHeight="1">
      <c r="A28" s="115">
        <v>623</v>
      </c>
      <c r="B28" s="87" t="str">
        <f>VLOOKUP(A28,[1]學校編號!C$1:F$65536,4,FALSE)</f>
        <v>623化仁國小</v>
      </c>
      <c r="C28" s="115" t="s">
        <v>262</v>
      </c>
      <c r="D28" s="116" t="s">
        <v>845</v>
      </c>
      <c r="E28" s="117">
        <v>109154</v>
      </c>
      <c r="F28" s="99"/>
      <c r="G28" s="97">
        <f t="shared" si="0"/>
        <v>109154</v>
      </c>
      <c r="H28" s="98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100">
        <f t="shared" si="1"/>
        <v>0</v>
      </c>
      <c r="O28" s="99">
        <v>0</v>
      </c>
      <c r="P28" s="99">
        <v>0</v>
      </c>
      <c r="Q28" s="99">
        <v>0</v>
      </c>
      <c r="R28" s="99">
        <v>0</v>
      </c>
      <c r="S28" s="101">
        <f t="shared" si="2"/>
        <v>0</v>
      </c>
      <c r="T28" s="118"/>
      <c r="U28" s="102">
        <f t="shared" si="3"/>
        <v>0</v>
      </c>
      <c r="V28" s="119" t="s">
        <v>943</v>
      </c>
      <c r="W28" s="96">
        <f t="shared" si="4"/>
        <v>109</v>
      </c>
      <c r="X28" s="128"/>
    </row>
    <row r="29" spans="1:24" ht="45" customHeight="1">
      <c r="A29" s="87">
        <v>624</v>
      </c>
      <c r="B29" s="87" t="str">
        <f>VLOOKUP(A29,[1]學校編號!C$1:F$65536,4,FALSE)</f>
        <v>624太昌國小</v>
      </c>
      <c r="C29" s="87" t="s">
        <v>263</v>
      </c>
      <c r="D29" s="88" t="s">
        <v>846</v>
      </c>
      <c r="E29" s="105">
        <v>243474</v>
      </c>
      <c r="F29" s="91"/>
      <c r="G29" s="89">
        <f t="shared" si="0"/>
        <v>243474</v>
      </c>
      <c r="H29" s="90">
        <v>0</v>
      </c>
      <c r="I29" s="91">
        <v>25</v>
      </c>
      <c r="J29" s="91">
        <v>0</v>
      </c>
      <c r="K29" s="91">
        <v>0</v>
      </c>
      <c r="L29" s="91">
        <v>25</v>
      </c>
      <c r="M29" s="91">
        <v>0</v>
      </c>
      <c r="N29" s="92">
        <f t="shared" si="1"/>
        <v>50</v>
      </c>
      <c r="O29" s="110">
        <v>0</v>
      </c>
      <c r="P29" s="110">
        <v>70</v>
      </c>
      <c r="Q29" s="110">
        <v>0</v>
      </c>
      <c r="R29" s="110">
        <v>0</v>
      </c>
      <c r="S29" s="93">
        <f t="shared" si="2"/>
        <v>70</v>
      </c>
      <c r="T29" s="94" t="s">
        <v>926</v>
      </c>
      <c r="U29" s="95">
        <f t="shared" si="3"/>
        <v>120</v>
      </c>
      <c r="V29" s="106"/>
      <c r="W29" s="96">
        <f t="shared" si="4"/>
        <v>123</v>
      </c>
    </row>
    <row r="30" spans="1:24" s="104" customFormat="1" ht="45" customHeight="1">
      <c r="A30" s="87">
        <v>625</v>
      </c>
      <c r="B30" s="87" t="str">
        <f>VLOOKUP(A30,[1]學校編號!C$1:F$65536,4,FALSE)</f>
        <v>625平和國小</v>
      </c>
      <c r="C30" s="87" t="s">
        <v>264</v>
      </c>
      <c r="D30" s="88" t="s">
        <v>847</v>
      </c>
      <c r="E30" s="105">
        <v>27907</v>
      </c>
      <c r="F30" s="91"/>
      <c r="G30" s="89">
        <f t="shared" si="0"/>
        <v>27907</v>
      </c>
      <c r="H30" s="90">
        <v>0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2">
        <f t="shared" si="1"/>
        <v>0</v>
      </c>
      <c r="O30" s="91">
        <v>0</v>
      </c>
      <c r="P30" s="91">
        <v>0</v>
      </c>
      <c r="Q30" s="91">
        <v>0</v>
      </c>
      <c r="R30" s="91">
        <v>0</v>
      </c>
      <c r="S30" s="93">
        <f t="shared" si="2"/>
        <v>0</v>
      </c>
      <c r="T30" s="94"/>
      <c r="U30" s="95">
        <f t="shared" si="3"/>
        <v>0</v>
      </c>
      <c r="V30" s="106" t="s">
        <v>943</v>
      </c>
      <c r="W30" s="96">
        <f t="shared" si="4"/>
        <v>27</v>
      </c>
      <c r="X30" s="103"/>
    </row>
    <row r="31" spans="1:24" ht="45" customHeight="1">
      <c r="A31" s="87">
        <v>626</v>
      </c>
      <c r="B31" s="87" t="str">
        <f>VLOOKUP(A31,[1]學校編號!C$1:F$65536,4,FALSE)</f>
        <v>626壽豐國小</v>
      </c>
      <c r="C31" s="87" t="s">
        <v>265</v>
      </c>
      <c r="D31" s="88" t="s">
        <v>848</v>
      </c>
      <c r="E31" s="105">
        <v>205578</v>
      </c>
      <c r="F31" s="91">
        <v>38234</v>
      </c>
      <c r="G31" s="89">
        <f t="shared" si="0"/>
        <v>167344</v>
      </c>
      <c r="H31" s="90">
        <v>0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2">
        <f t="shared" si="1"/>
        <v>0</v>
      </c>
      <c r="O31" s="91">
        <v>0</v>
      </c>
      <c r="P31" s="91">
        <v>0</v>
      </c>
      <c r="Q31" s="91">
        <v>0</v>
      </c>
      <c r="R31" s="91">
        <v>0</v>
      </c>
      <c r="S31" s="93">
        <f t="shared" si="2"/>
        <v>0</v>
      </c>
      <c r="T31" s="94"/>
      <c r="U31" s="95">
        <f t="shared" si="3"/>
        <v>0</v>
      </c>
      <c r="V31" s="106" t="s">
        <v>943</v>
      </c>
      <c r="W31" s="96">
        <f t="shared" si="4"/>
        <v>167</v>
      </c>
    </row>
    <row r="32" spans="1:24" ht="45" customHeight="1">
      <c r="A32" s="115">
        <v>627</v>
      </c>
      <c r="B32" s="87" t="str">
        <f>VLOOKUP(A32,[1]學校編號!C$1:F$65536,4,FALSE)</f>
        <v>627豐裡國小</v>
      </c>
      <c r="C32" s="115" t="s">
        <v>266</v>
      </c>
      <c r="D32" s="116" t="s">
        <v>849</v>
      </c>
      <c r="E32" s="117">
        <v>64929</v>
      </c>
      <c r="F32" s="99"/>
      <c r="G32" s="97">
        <f t="shared" si="0"/>
        <v>64929</v>
      </c>
      <c r="H32" s="98">
        <v>0</v>
      </c>
      <c r="I32" s="99">
        <v>0</v>
      </c>
      <c r="J32" s="99">
        <v>0</v>
      </c>
      <c r="K32" s="99">
        <v>0</v>
      </c>
      <c r="L32" s="99">
        <v>0</v>
      </c>
      <c r="M32" s="99">
        <v>0</v>
      </c>
      <c r="N32" s="100">
        <f t="shared" si="1"/>
        <v>0</v>
      </c>
      <c r="O32" s="99">
        <v>0</v>
      </c>
      <c r="P32" s="99">
        <v>0</v>
      </c>
      <c r="Q32" s="99">
        <v>0</v>
      </c>
      <c r="R32" s="99">
        <v>0</v>
      </c>
      <c r="S32" s="101">
        <f t="shared" si="2"/>
        <v>0</v>
      </c>
      <c r="T32" s="118"/>
      <c r="U32" s="102">
        <f t="shared" si="3"/>
        <v>0</v>
      </c>
      <c r="V32" s="119" t="s">
        <v>943</v>
      </c>
      <c r="W32" s="96">
        <f t="shared" si="4"/>
        <v>64</v>
      </c>
    </row>
    <row r="33" spans="1:24" ht="45" customHeight="1">
      <c r="A33" s="115">
        <v>628</v>
      </c>
      <c r="B33" s="87" t="str">
        <f>VLOOKUP(A33,[1]學校編號!C$1:F$65536,4,FALSE)</f>
        <v>628豐山國小</v>
      </c>
      <c r="C33" s="115" t="s">
        <v>267</v>
      </c>
      <c r="D33" s="116"/>
      <c r="E33" s="117">
        <v>210175</v>
      </c>
      <c r="F33" s="99"/>
      <c r="G33" s="97">
        <f t="shared" si="0"/>
        <v>210175</v>
      </c>
      <c r="H33" s="98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100">
        <f t="shared" si="1"/>
        <v>0</v>
      </c>
      <c r="O33" s="99">
        <v>0</v>
      </c>
      <c r="P33" s="99">
        <v>0</v>
      </c>
      <c r="Q33" s="99">
        <v>0</v>
      </c>
      <c r="R33" s="99">
        <v>0</v>
      </c>
      <c r="S33" s="101">
        <f t="shared" si="2"/>
        <v>0</v>
      </c>
      <c r="T33" s="118"/>
      <c r="U33" s="102">
        <f t="shared" si="3"/>
        <v>0</v>
      </c>
      <c r="V33" s="119" t="s">
        <v>942</v>
      </c>
      <c r="W33" s="96">
        <f t="shared" si="4"/>
        <v>210</v>
      </c>
    </row>
    <row r="34" spans="1:24" ht="45" customHeight="1">
      <c r="A34" s="115">
        <v>629</v>
      </c>
      <c r="B34" s="87" t="str">
        <f>VLOOKUP(A34,[1]學校編號!C$1:F$65536,4,FALSE)</f>
        <v>629志學國小</v>
      </c>
      <c r="C34" s="115" t="s">
        <v>268</v>
      </c>
      <c r="D34" s="116" t="s">
        <v>850</v>
      </c>
      <c r="E34" s="117">
        <v>221322</v>
      </c>
      <c r="F34" s="99"/>
      <c r="G34" s="97">
        <f t="shared" si="0"/>
        <v>221322</v>
      </c>
      <c r="H34" s="98">
        <v>0</v>
      </c>
      <c r="I34" s="99">
        <v>0</v>
      </c>
      <c r="J34" s="99">
        <v>20</v>
      </c>
      <c r="K34" s="99">
        <v>0</v>
      </c>
      <c r="L34" s="99">
        <v>0</v>
      </c>
      <c r="M34" s="99">
        <v>0</v>
      </c>
      <c r="N34" s="100">
        <f t="shared" si="1"/>
        <v>20</v>
      </c>
      <c r="O34" s="99">
        <v>0</v>
      </c>
      <c r="P34" s="99">
        <v>0</v>
      </c>
      <c r="Q34" s="99">
        <v>0</v>
      </c>
      <c r="R34" s="99">
        <v>0</v>
      </c>
      <c r="S34" s="101">
        <f t="shared" si="2"/>
        <v>0</v>
      </c>
      <c r="T34" s="118"/>
      <c r="U34" s="102">
        <f t="shared" si="3"/>
        <v>20</v>
      </c>
      <c r="V34" s="119"/>
      <c r="W34" s="96">
        <f t="shared" si="4"/>
        <v>201</v>
      </c>
    </row>
    <row r="35" spans="1:24" ht="45" customHeight="1">
      <c r="A35" s="115">
        <v>630</v>
      </c>
      <c r="B35" s="87" t="str">
        <f>VLOOKUP(A35,[1]學校編號!C$1:F$65536,4,FALSE)</f>
        <v>630月眉國小</v>
      </c>
      <c r="C35" s="115" t="s">
        <v>269</v>
      </c>
      <c r="D35" s="116" t="s">
        <v>851</v>
      </c>
      <c r="E35" s="117">
        <v>138544</v>
      </c>
      <c r="F35" s="99"/>
      <c r="G35" s="97">
        <f t="shared" si="0"/>
        <v>138544</v>
      </c>
      <c r="H35" s="98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100">
        <f t="shared" si="1"/>
        <v>0</v>
      </c>
      <c r="O35" s="99">
        <v>0</v>
      </c>
      <c r="P35" s="99">
        <v>0</v>
      </c>
      <c r="Q35" s="99">
        <v>0</v>
      </c>
      <c r="R35" s="99">
        <v>0</v>
      </c>
      <c r="S35" s="101">
        <f t="shared" si="2"/>
        <v>0</v>
      </c>
      <c r="T35" s="118"/>
      <c r="U35" s="102">
        <f t="shared" si="3"/>
        <v>0</v>
      </c>
      <c r="V35" s="119" t="s">
        <v>943</v>
      </c>
      <c r="W35" s="96">
        <f t="shared" si="4"/>
        <v>138</v>
      </c>
    </row>
    <row r="36" spans="1:24" s="104" customFormat="1" ht="45" customHeight="1">
      <c r="A36" s="115">
        <v>631</v>
      </c>
      <c r="B36" s="87" t="str">
        <f>VLOOKUP(A36,[1]學校編號!C$1:F$65536,4,FALSE)</f>
        <v>631水璉國小</v>
      </c>
      <c r="C36" s="115" t="s">
        <v>270</v>
      </c>
      <c r="D36" s="116" t="s">
        <v>852</v>
      </c>
      <c r="E36" s="117">
        <v>184585</v>
      </c>
      <c r="F36" s="99"/>
      <c r="G36" s="97">
        <f t="shared" si="0"/>
        <v>184585</v>
      </c>
      <c r="H36" s="98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100">
        <f t="shared" si="1"/>
        <v>0</v>
      </c>
      <c r="O36" s="99">
        <v>0</v>
      </c>
      <c r="P36" s="99">
        <v>0</v>
      </c>
      <c r="Q36" s="99">
        <v>0</v>
      </c>
      <c r="R36" s="99">
        <v>0</v>
      </c>
      <c r="S36" s="101">
        <f t="shared" si="2"/>
        <v>0</v>
      </c>
      <c r="T36" s="118"/>
      <c r="U36" s="102">
        <f t="shared" si="3"/>
        <v>0</v>
      </c>
      <c r="V36" s="119" t="s">
        <v>943</v>
      </c>
      <c r="W36" s="96">
        <f t="shared" si="4"/>
        <v>184</v>
      </c>
      <c r="X36" s="103"/>
    </row>
    <row r="37" spans="1:24" ht="45" customHeight="1">
      <c r="A37" s="115">
        <v>632</v>
      </c>
      <c r="B37" s="87" t="str">
        <f>VLOOKUP(A37,[1]學校編號!C$1:F$65536,4,FALSE)</f>
        <v>632溪口國小</v>
      </c>
      <c r="C37" s="115" t="s">
        <v>271</v>
      </c>
      <c r="D37" s="116" t="s">
        <v>853</v>
      </c>
      <c r="E37" s="117">
        <v>397117</v>
      </c>
      <c r="F37" s="99">
        <v>184995</v>
      </c>
      <c r="G37" s="97">
        <f t="shared" si="0"/>
        <v>212122</v>
      </c>
      <c r="H37" s="98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100">
        <f t="shared" si="1"/>
        <v>0</v>
      </c>
      <c r="O37" s="99">
        <v>0</v>
      </c>
      <c r="P37" s="99">
        <v>0</v>
      </c>
      <c r="Q37" s="99">
        <v>0</v>
      </c>
      <c r="R37" s="99">
        <v>0</v>
      </c>
      <c r="S37" s="101">
        <f t="shared" si="2"/>
        <v>0</v>
      </c>
      <c r="T37" s="118"/>
      <c r="U37" s="102">
        <f t="shared" si="3"/>
        <v>0</v>
      </c>
      <c r="V37" s="119" t="s">
        <v>943</v>
      </c>
      <c r="W37" s="96">
        <f t="shared" si="4"/>
        <v>212</v>
      </c>
    </row>
    <row r="38" spans="1:24" ht="45" customHeight="1">
      <c r="A38" s="115">
        <v>633</v>
      </c>
      <c r="B38" s="87" t="str">
        <f>VLOOKUP(A38,[1]學校編號!C$1:F$65536,4,FALSE)</f>
        <v>633鳳林國小</v>
      </c>
      <c r="C38" s="115" t="s">
        <v>273</v>
      </c>
      <c r="D38" s="116" t="s">
        <v>854</v>
      </c>
      <c r="E38" s="117">
        <v>732028</v>
      </c>
      <c r="F38" s="99">
        <v>224587</v>
      </c>
      <c r="G38" s="97">
        <f t="shared" si="0"/>
        <v>507441</v>
      </c>
      <c r="H38" s="98">
        <v>0</v>
      </c>
      <c r="I38" s="99">
        <v>0</v>
      </c>
      <c r="J38" s="99">
        <v>0</v>
      </c>
      <c r="K38" s="99">
        <v>0</v>
      </c>
      <c r="L38" s="99">
        <v>0</v>
      </c>
      <c r="M38" s="99">
        <v>0</v>
      </c>
      <c r="N38" s="100">
        <f t="shared" ref="N38:N69" si="5">SUM(H38:M38)</f>
        <v>0</v>
      </c>
      <c r="O38" s="99">
        <v>0</v>
      </c>
      <c r="P38" s="99">
        <v>0</v>
      </c>
      <c r="Q38" s="99">
        <v>0</v>
      </c>
      <c r="R38" s="99">
        <v>0</v>
      </c>
      <c r="S38" s="101">
        <f t="shared" si="2"/>
        <v>0</v>
      </c>
      <c r="T38" s="118"/>
      <c r="U38" s="102">
        <f t="shared" ref="U38:U69" si="6">N38+S38</f>
        <v>0</v>
      </c>
      <c r="V38" s="119" t="s">
        <v>943</v>
      </c>
      <c r="W38" s="96">
        <f t="shared" ref="W38:W74" si="7">ROUNDDOWN(G38,-3)/1000-U38</f>
        <v>507</v>
      </c>
    </row>
    <row r="39" spans="1:24" s="129" customFormat="1" ht="45" customHeight="1">
      <c r="A39" s="115">
        <v>634</v>
      </c>
      <c r="B39" s="87" t="str">
        <f>VLOOKUP(A39,[1]學校編號!C$1:F$65536,4,FALSE)</f>
        <v>634大榮國小</v>
      </c>
      <c r="C39" s="115" t="s">
        <v>274</v>
      </c>
      <c r="D39" s="116" t="s">
        <v>855</v>
      </c>
      <c r="E39" s="117">
        <v>239744</v>
      </c>
      <c r="F39" s="99"/>
      <c r="G39" s="97">
        <f t="shared" si="0"/>
        <v>239744</v>
      </c>
      <c r="H39" s="98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100">
        <f t="shared" si="5"/>
        <v>0</v>
      </c>
      <c r="O39" s="99">
        <v>0</v>
      </c>
      <c r="P39" s="99">
        <v>0</v>
      </c>
      <c r="Q39" s="99">
        <v>0</v>
      </c>
      <c r="R39" s="99">
        <v>0</v>
      </c>
      <c r="S39" s="101">
        <f t="shared" si="2"/>
        <v>0</v>
      </c>
      <c r="T39" s="118"/>
      <c r="U39" s="102">
        <f t="shared" si="6"/>
        <v>0</v>
      </c>
      <c r="V39" s="119" t="s">
        <v>943</v>
      </c>
      <c r="W39" s="96">
        <f t="shared" si="7"/>
        <v>239</v>
      </c>
      <c r="X39" s="128"/>
    </row>
    <row r="40" spans="1:24" ht="45" customHeight="1">
      <c r="A40" s="115">
        <v>635</v>
      </c>
      <c r="B40" s="87" t="str">
        <f>VLOOKUP(A40,[1]學校編號!C$1:F$65536,4,FALSE)</f>
        <v>635林榮國小</v>
      </c>
      <c r="C40" s="115" t="s">
        <v>275</v>
      </c>
      <c r="D40" s="116" t="s">
        <v>856</v>
      </c>
      <c r="E40" s="117">
        <v>249999</v>
      </c>
      <c r="F40" s="99">
        <v>39220</v>
      </c>
      <c r="G40" s="97">
        <f t="shared" si="0"/>
        <v>210779</v>
      </c>
      <c r="H40" s="98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100">
        <f t="shared" si="5"/>
        <v>0</v>
      </c>
      <c r="O40" s="99">
        <v>0</v>
      </c>
      <c r="P40" s="99">
        <v>0</v>
      </c>
      <c r="Q40" s="99">
        <v>0</v>
      </c>
      <c r="R40" s="99">
        <v>0</v>
      </c>
      <c r="S40" s="101">
        <f t="shared" si="2"/>
        <v>0</v>
      </c>
      <c r="T40" s="118"/>
      <c r="U40" s="102">
        <f t="shared" si="6"/>
        <v>0</v>
      </c>
      <c r="V40" s="119" t="s">
        <v>943</v>
      </c>
      <c r="W40" s="96">
        <f t="shared" si="7"/>
        <v>210</v>
      </c>
    </row>
    <row r="41" spans="1:24" ht="45" customHeight="1">
      <c r="A41" s="115">
        <v>636</v>
      </c>
      <c r="B41" s="87" t="str">
        <f>VLOOKUP(A41,[1]學校編號!C$1:F$65536,4,FALSE)</f>
        <v>636長橋國小</v>
      </c>
      <c r="C41" s="115" t="s">
        <v>276</v>
      </c>
      <c r="D41" s="116" t="s">
        <v>857</v>
      </c>
      <c r="E41" s="117">
        <v>58615</v>
      </c>
      <c r="F41" s="99"/>
      <c r="G41" s="97">
        <f t="shared" si="0"/>
        <v>58615</v>
      </c>
      <c r="H41" s="98">
        <v>0</v>
      </c>
      <c r="I41" s="99">
        <v>0</v>
      </c>
      <c r="J41" s="99">
        <v>0</v>
      </c>
      <c r="K41" s="99">
        <v>0</v>
      </c>
      <c r="L41" s="99">
        <v>0</v>
      </c>
      <c r="M41" s="99">
        <v>0</v>
      </c>
      <c r="N41" s="100">
        <f t="shared" si="5"/>
        <v>0</v>
      </c>
      <c r="O41" s="99">
        <v>0</v>
      </c>
      <c r="P41" s="99">
        <v>0</v>
      </c>
      <c r="Q41" s="99">
        <v>0</v>
      </c>
      <c r="R41" s="99">
        <v>0</v>
      </c>
      <c r="S41" s="101">
        <f t="shared" si="2"/>
        <v>0</v>
      </c>
      <c r="T41" s="118"/>
      <c r="U41" s="102">
        <f t="shared" si="6"/>
        <v>0</v>
      </c>
      <c r="V41" s="119" t="s">
        <v>943</v>
      </c>
      <c r="W41" s="96">
        <f t="shared" si="7"/>
        <v>58</v>
      </c>
    </row>
    <row r="42" spans="1:24" ht="45" customHeight="1">
      <c r="A42" s="87">
        <v>638</v>
      </c>
      <c r="B42" s="87" t="str">
        <f>VLOOKUP(A42,[1]學校編號!C$1:F$65536,4,FALSE)</f>
        <v>638北林國小</v>
      </c>
      <c r="C42" s="87" t="s">
        <v>277</v>
      </c>
      <c r="D42" s="88" t="s">
        <v>858</v>
      </c>
      <c r="E42" s="105">
        <v>106231</v>
      </c>
      <c r="F42" s="91"/>
      <c r="G42" s="89">
        <f t="shared" si="0"/>
        <v>106231</v>
      </c>
      <c r="H42" s="90">
        <v>0</v>
      </c>
      <c r="I42" s="91">
        <v>0</v>
      </c>
      <c r="J42" s="91">
        <v>0</v>
      </c>
      <c r="K42" s="91">
        <v>0</v>
      </c>
      <c r="L42" s="91">
        <v>0</v>
      </c>
      <c r="M42" s="91">
        <v>0</v>
      </c>
      <c r="N42" s="92">
        <f t="shared" si="5"/>
        <v>0</v>
      </c>
      <c r="O42" s="91">
        <v>12</v>
      </c>
      <c r="P42" s="91">
        <v>21</v>
      </c>
      <c r="Q42" s="91">
        <v>0</v>
      </c>
      <c r="R42" s="91">
        <v>10</v>
      </c>
      <c r="S42" s="93">
        <f t="shared" si="2"/>
        <v>43</v>
      </c>
      <c r="T42" s="94" t="s">
        <v>927</v>
      </c>
      <c r="U42" s="95">
        <f t="shared" si="6"/>
        <v>43</v>
      </c>
      <c r="V42" s="106"/>
      <c r="W42" s="96">
        <f t="shared" si="7"/>
        <v>63</v>
      </c>
    </row>
    <row r="43" spans="1:24" ht="45" customHeight="1">
      <c r="A43" s="115">
        <v>639</v>
      </c>
      <c r="B43" s="87" t="str">
        <f>VLOOKUP(A43,[1]學校編號!C$1:F$65536,4,FALSE)</f>
        <v>639鳳仁國小</v>
      </c>
      <c r="C43" s="115" t="s">
        <v>278</v>
      </c>
      <c r="D43" s="116" t="s">
        <v>859</v>
      </c>
      <c r="E43" s="117">
        <v>66823</v>
      </c>
      <c r="F43" s="99"/>
      <c r="G43" s="97">
        <f t="shared" si="0"/>
        <v>66823</v>
      </c>
      <c r="H43" s="98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100">
        <f t="shared" si="5"/>
        <v>0</v>
      </c>
      <c r="O43" s="99">
        <v>0</v>
      </c>
      <c r="P43" s="99">
        <v>0</v>
      </c>
      <c r="Q43" s="99">
        <v>0</v>
      </c>
      <c r="R43" s="99">
        <v>0</v>
      </c>
      <c r="S43" s="101">
        <f t="shared" si="2"/>
        <v>0</v>
      </c>
      <c r="T43" s="118"/>
      <c r="U43" s="102">
        <f t="shared" si="6"/>
        <v>0</v>
      </c>
      <c r="V43" s="119" t="s">
        <v>943</v>
      </c>
      <c r="W43" s="96">
        <f t="shared" si="7"/>
        <v>66</v>
      </c>
    </row>
    <row r="44" spans="1:24" ht="45" customHeight="1">
      <c r="A44" s="115">
        <v>641</v>
      </c>
      <c r="B44" s="87" t="str">
        <f>VLOOKUP(A44,[1]學校編號!C$1:F$65536,4,FALSE)</f>
        <v>641光復國小</v>
      </c>
      <c r="C44" s="115" t="s">
        <v>280</v>
      </c>
      <c r="D44" s="116" t="s">
        <v>860</v>
      </c>
      <c r="E44" s="117">
        <v>176526</v>
      </c>
      <c r="F44" s="99"/>
      <c r="G44" s="97">
        <f t="shared" si="0"/>
        <v>176526</v>
      </c>
      <c r="H44" s="98">
        <v>52</v>
      </c>
      <c r="I44" s="99">
        <v>0</v>
      </c>
      <c r="J44" s="99">
        <v>0</v>
      </c>
      <c r="K44" s="99">
        <v>8</v>
      </c>
      <c r="L44" s="99">
        <v>0</v>
      </c>
      <c r="M44" s="99">
        <v>0</v>
      </c>
      <c r="N44" s="100">
        <f t="shared" si="5"/>
        <v>60</v>
      </c>
      <c r="O44" s="99">
        <v>0</v>
      </c>
      <c r="P44" s="99">
        <v>0</v>
      </c>
      <c r="Q44" s="99">
        <v>0</v>
      </c>
      <c r="R44" s="99">
        <v>0</v>
      </c>
      <c r="S44" s="101">
        <f t="shared" si="2"/>
        <v>0</v>
      </c>
      <c r="T44" s="118"/>
      <c r="U44" s="102">
        <f t="shared" si="6"/>
        <v>60</v>
      </c>
      <c r="V44" s="119"/>
      <c r="W44" s="96">
        <f t="shared" si="7"/>
        <v>116</v>
      </c>
    </row>
    <row r="45" spans="1:24" ht="45" customHeight="1">
      <c r="A45" s="87">
        <v>642</v>
      </c>
      <c r="B45" s="87" t="str">
        <f>VLOOKUP(A45,[1]學校編號!C$1:F$65536,4,FALSE)</f>
        <v>642太巴塱國小</v>
      </c>
      <c r="C45" s="87" t="s">
        <v>281</v>
      </c>
      <c r="D45" s="108" t="s">
        <v>861</v>
      </c>
      <c r="E45" s="109">
        <v>551251</v>
      </c>
      <c r="F45" s="110"/>
      <c r="G45" s="130">
        <f t="shared" ref="G45:G107" si="8">E45-F45</f>
        <v>551251</v>
      </c>
      <c r="H45" s="111">
        <v>175</v>
      </c>
      <c r="I45" s="110">
        <v>0</v>
      </c>
      <c r="J45" s="110">
        <v>0</v>
      </c>
      <c r="K45" s="110">
        <v>0</v>
      </c>
      <c r="L45" s="110">
        <v>0</v>
      </c>
      <c r="M45" s="110">
        <v>0</v>
      </c>
      <c r="N45" s="131">
        <f t="shared" si="5"/>
        <v>175</v>
      </c>
      <c r="O45" s="91">
        <v>0</v>
      </c>
      <c r="P45" s="91">
        <v>80</v>
      </c>
      <c r="Q45" s="91">
        <v>22</v>
      </c>
      <c r="R45" s="91">
        <v>30</v>
      </c>
      <c r="S45" s="132">
        <f t="shared" ref="S45:S107" si="9">SUM(O45:R45)</f>
        <v>132</v>
      </c>
      <c r="T45" s="112" t="s">
        <v>928</v>
      </c>
      <c r="U45" s="133">
        <f t="shared" si="6"/>
        <v>307</v>
      </c>
      <c r="V45" s="113"/>
      <c r="W45" s="96">
        <f t="shared" si="7"/>
        <v>244</v>
      </c>
    </row>
    <row r="46" spans="1:24" ht="45" customHeight="1">
      <c r="A46" s="115">
        <v>645</v>
      </c>
      <c r="B46" s="87" t="str">
        <f>VLOOKUP(A46,[1]學校編號!C$1:F$65536,4,FALSE)</f>
        <v>645大進國小</v>
      </c>
      <c r="C46" s="115" t="s">
        <v>282</v>
      </c>
      <c r="D46" s="116" t="s">
        <v>862</v>
      </c>
      <c r="E46" s="117">
        <v>96970</v>
      </c>
      <c r="F46" s="99"/>
      <c r="G46" s="97">
        <f t="shared" si="8"/>
        <v>96970</v>
      </c>
      <c r="H46" s="98">
        <v>0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100">
        <f t="shared" si="5"/>
        <v>0</v>
      </c>
      <c r="O46" s="99">
        <v>0</v>
      </c>
      <c r="P46" s="99">
        <v>0</v>
      </c>
      <c r="Q46" s="99">
        <v>0</v>
      </c>
      <c r="R46" s="99">
        <v>0</v>
      </c>
      <c r="S46" s="101">
        <f t="shared" si="9"/>
        <v>0</v>
      </c>
      <c r="T46" s="118"/>
      <c r="U46" s="102">
        <f t="shared" si="6"/>
        <v>0</v>
      </c>
      <c r="V46" s="119" t="s">
        <v>943</v>
      </c>
      <c r="W46" s="96">
        <f t="shared" si="7"/>
        <v>96</v>
      </c>
    </row>
    <row r="47" spans="1:24" ht="45" customHeight="1">
      <c r="A47" s="115">
        <v>647</v>
      </c>
      <c r="B47" s="87" t="str">
        <f>VLOOKUP(A47,[1]學校編號!C$1:F$65536,4,FALSE)</f>
        <v>647瑞穗國小</v>
      </c>
      <c r="C47" s="115" t="s">
        <v>283</v>
      </c>
      <c r="D47" s="116"/>
      <c r="E47" s="117">
        <v>284400</v>
      </c>
      <c r="F47" s="99"/>
      <c r="G47" s="97">
        <f t="shared" si="8"/>
        <v>284400</v>
      </c>
      <c r="H47" s="98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100">
        <f t="shared" si="5"/>
        <v>0</v>
      </c>
      <c r="O47" s="99">
        <v>0</v>
      </c>
      <c r="P47" s="99">
        <v>0</v>
      </c>
      <c r="Q47" s="99">
        <v>0</v>
      </c>
      <c r="R47" s="99">
        <v>0</v>
      </c>
      <c r="S47" s="101">
        <f t="shared" si="9"/>
        <v>0</v>
      </c>
      <c r="T47" s="118"/>
      <c r="U47" s="102">
        <f t="shared" si="6"/>
        <v>0</v>
      </c>
      <c r="V47" s="119" t="s">
        <v>942</v>
      </c>
      <c r="W47" s="96">
        <f t="shared" si="7"/>
        <v>284</v>
      </c>
      <c r="X47" s="103" t="s">
        <v>378</v>
      </c>
    </row>
    <row r="48" spans="1:24" ht="45" customHeight="1">
      <c r="A48" s="115">
        <v>648</v>
      </c>
      <c r="B48" s="87" t="str">
        <f>VLOOKUP(A48,[1]學校編號!C$1:F$65536,4,FALSE)</f>
        <v>648瑞美國小</v>
      </c>
      <c r="C48" s="115" t="s">
        <v>284</v>
      </c>
      <c r="D48" s="116" t="s">
        <v>863</v>
      </c>
      <c r="E48" s="117">
        <v>189213</v>
      </c>
      <c r="F48" s="99"/>
      <c r="G48" s="97">
        <f t="shared" si="8"/>
        <v>189213</v>
      </c>
      <c r="H48" s="98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100">
        <f t="shared" si="5"/>
        <v>0</v>
      </c>
      <c r="O48" s="99">
        <v>0</v>
      </c>
      <c r="P48" s="99">
        <v>0</v>
      </c>
      <c r="Q48" s="99">
        <v>0</v>
      </c>
      <c r="R48" s="99">
        <v>0</v>
      </c>
      <c r="S48" s="101">
        <f t="shared" si="9"/>
        <v>0</v>
      </c>
      <c r="T48" s="118"/>
      <c r="U48" s="102">
        <f t="shared" si="6"/>
        <v>0</v>
      </c>
      <c r="V48" s="119" t="s">
        <v>943</v>
      </c>
      <c r="W48" s="96">
        <f t="shared" si="7"/>
        <v>189</v>
      </c>
    </row>
    <row r="49" spans="1:24" ht="45" customHeight="1">
      <c r="A49" s="115">
        <v>649</v>
      </c>
      <c r="B49" s="87" t="str">
        <f>VLOOKUP(A49,[1]學校編號!C$1:F$65536,4,FALSE)</f>
        <v>649鶴岡國小</v>
      </c>
      <c r="C49" s="115" t="s">
        <v>285</v>
      </c>
      <c r="D49" s="116" t="s">
        <v>864</v>
      </c>
      <c r="E49" s="117">
        <v>271195</v>
      </c>
      <c r="F49" s="99"/>
      <c r="G49" s="97">
        <f t="shared" si="8"/>
        <v>271195</v>
      </c>
      <c r="H49" s="98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100">
        <f t="shared" si="5"/>
        <v>0</v>
      </c>
      <c r="O49" s="99">
        <v>0</v>
      </c>
      <c r="P49" s="99">
        <v>0</v>
      </c>
      <c r="Q49" s="99">
        <v>0</v>
      </c>
      <c r="R49" s="99">
        <v>0</v>
      </c>
      <c r="S49" s="101">
        <f t="shared" si="9"/>
        <v>0</v>
      </c>
      <c r="T49" s="118"/>
      <c r="U49" s="102">
        <f t="shared" si="6"/>
        <v>0</v>
      </c>
      <c r="V49" s="119" t="s">
        <v>943</v>
      </c>
      <c r="W49" s="96">
        <f t="shared" si="7"/>
        <v>271</v>
      </c>
    </row>
    <row r="50" spans="1:24" ht="45" customHeight="1">
      <c r="A50" s="115">
        <v>650</v>
      </c>
      <c r="B50" s="87" t="str">
        <f>VLOOKUP(A50,[1]學校編號!C$1:F$65536,4,FALSE)</f>
        <v>650舞鶴國小</v>
      </c>
      <c r="C50" s="115" t="s">
        <v>286</v>
      </c>
      <c r="D50" s="116" t="s">
        <v>865</v>
      </c>
      <c r="E50" s="117">
        <v>71201</v>
      </c>
      <c r="F50" s="99"/>
      <c r="G50" s="97">
        <f t="shared" si="8"/>
        <v>71201</v>
      </c>
      <c r="H50" s="98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100">
        <f t="shared" si="5"/>
        <v>0</v>
      </c>
      <c r="O50" s="99">
        <v>0</v>
      </c>
      <c r="P50" s="99">
        <v>0</v>
      </c>
      <c r="Q50" s="99">
        <v>0</v>
      </c>
      <c r="R50" s="99">
        <v>0</v>
      </c>
      <c r="S50" s="101">
        <f t="shared" si="9"/>
        <v>0</v>
      </c>
      <c r="T50" s="118"/>
      <c r="U50" s="102">
        <f t="shared" si="6"/>
        <v>0</v>
      </c>
      <c r="V50" s="119" t="s">
        <v>943</v>
      </c>
      <c r="W50" s="96">
        <f t="shared" si="7"/>
        <v>71</v>
      </c>
    </row>
    <row r="51" spans="1:24" ht="33">
      <c r="A51" s="107">
        <v>651</v>
      </c>
      <c r="B51" s="87" t="str">
        <f>VLOOKUP(A51,[1]學校編號!C$1:F$65536,4,FALSE)</f>
        <v>651奇美國小</v>
      </c>
      <c r="C51" s="107" t="s">
        <v>287</v>
      </c>
      <c r="D51" s="108" t="s">
        <v>866</v>
      </c>
      <c r="E51" s="109">
        <v>59676</v>
      </c>
      <c r="F51" s="110"/>
      <c r="G51" s="89">
        <f t="shared" si="8"/>
        <v>59676</v>
      </c>
      <c r="H51" s="111">
        <v>59</v>
      </c>
      <c r="I51" s="110">
        <v>0</v>
      </c>
      <c r="J51" s="110">
        <v>0</v>
      </c>
      <c r="K51" s="110">
        <v>0</v>
      </c>
      <c r="L51" s="110">
        <v>0</v>
      </c>
      <c r="M51" s="110">
        <v>0</v>
      </c>
      <c r="N51" s="92">
        <f t="shared" si="5"/>
        <v>59</v>
      </c>
      <c r="O51" s="110">
        <v>0</v>
      </c>
      <c r="P51" s="110">
        <v>0</v>
      </c>
      <c r="Q51" s="110">
        <v>0</v>
      </c>
      <c r="R51" s="110">
        <v>0</v>
      </c>
      <c r="S51" s="93">
        <f t="shared" si="9"/>
        <v>0</v>
      </c>
      <c r="T51" s="112"/>
      <c r="U51" s="95">
        <f t="shared" si="6"/>
        <v>59</v>
      </c>
      <c r="V51" s="113"/>
      <c r="W51" s="96">
        <f t="shared" si="7"/>
        <v>0</v>
      </c>
    </row>
    <row r="52" spans="1:24" s="104" customFormat="1" ht="33">
      <c r="A52" s="107">
        <v>652</v>
      </c>
      <c r="B52" s="87" t="str">
        <f>VLOOKUP(A52,[1]學校編號!C$1:F$65536,4,FALSE)</f>
        <v>652富源國小</v>
      </c>
      <c r="C52" s="107" t="s">
        <v>288</v>
      </c>
      <c r="D52" s="108" t="s">
        <v>867</v>
      </c>
      <c r="E52" s="109">
        <v>272237</v>
      </c>
      <c r="F52" s="110"/>
      <c r="G52" s="89">
        <f t="shared" si="8"/>
        <v>272237</v>
      </c>
      <c r="H52" s="111">
        <v>0</v>
      </c>
      <c r="I52" s="110">
        <v>0</v>
      </c>
      <c r="J52" s="110">
        <v>0</v>
      </c>
      <c r="K52" s="110">
        <v>0</v>
      </c>
      <c r="L52" s="110">
        <v>0</v>
      </c>
      <c r="M52" s="110">
        <v>0</v>
      </c>
      <c r="N52" s="92">
        <f t="shared" si="5"/>
        <v>0</v>
      </c>
      <c r="O52" s="110">
        <v>0</v>
      </c>
      <c r="P52" s="110">
        <v>0</v>
      </c>
      <c r="Q52" s="110">
        <v>0</v>
      </c>
      <c r="R52" s="110">
        <v>0</v>
      </c>
      <c r="S52" s="93">
        <f t="shared" si="9"/>
        <v>0</v>
      </c>
      <c r="T52" s="112"/>
      <c r="U52" s="95">
        <f t="shared" si="6"/>
        <v>0</v>
      </c>
      <c r="V52" s="113" t="s">
        <v>943</v>
      </c>
      <c r="W52" s="96">
        <f t="shared" si="7"/>
        <v>272</v>
      </c>
      <c r="X52" s="103"/>
    </row>
    <row r="53" spans="1:24" s="129" customFormat="1" ht="45" customHeight="1">
      <c r="A53" s="115">
        <v>653</v>
      </c>
      <c r="B53" s="87" t="str">
        <f>VLOOKUP(A53,[1]學校編號!C$1:F$65536,4,FALSE)</f>
        <v>653瑞北國小</v>
      </c>
      <c r="C53" s="115" t="s">
        <v>289</v>
      </c>
      <c r="D53" s="116" t="s">
        <v>868</v>
      </c>
      <c r="E53" s="117">
        <v>444406</v>
      </c>
      <c r="F53" s="99">
        <v>99750</v>
      </c>
      <c r="G53" s="97">
        <f t="shared" si="8"/>
        <v>344656</v>
      </c>
      <c r="H53" s="98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100">
        <f t="shared" si="5"/>
        <v>0</v>
      </c>
      <c r="O53" s="99">
        <v>0</v>
      </c>
      <c r="P53" s="99">
        <v>0</v>
      </c>
      <c r="Q53" s="99">
        <v>0</v>
      </c>
      <c r="R53" s="99">
        <v>0</v>
      </c>
      <c r="S53" s="101">
        <f t="shared" si="9"/>
        <v>0</v>
      </c>
      <c r="T53" s="118"/>
      <c r="U53" s="102">
        <f t="shared" si="6"/>
        <v>0</v>
      </c>
      <c r="V53" s="119" t="s">
        <v>943</v>
      </c>
      <c r="W53" s="96">
        <f t="shared" si="7"/>
        <v>344</v>
      </c>
      <c r="X53" s="128"/>
    </row>
    <row r="54" spans="1:24" ht="45" customHeight="1">
      <c r="A54" s="87">
        <v>654</v>
      </c>
      <c r="B54" s="87" t="str">
        <f>VLOOKUP(A54,[1]學校編號!C$1:F$65536,4,FALSE)</f>
        <v>654豐濱國小</v>
      </c>
      <c r="C54" s="87" t="s">
        <v>290</v>
      </c>
      <c r="D54" s="88" t="s">
        <v>869</v>
      </c>
      <c r="E54" s="105">
        <v>96276</v>
      </c>
      <c r="F54" s="91"/>
      <c r="G54" s="89">
        <f t="shared" si="8"/>
        <v>96276</v>
      </c>
      <c r="H54" s="90">
        <v>0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2">
        <f t="shared" si="5"/>
        <v>0</v>
      </c>
      <c r="O54" s="91">
        <v>0</v>
      </c>
      <c r="P54" s="91">
        <v>0</v>
      </c>
      <c r="Q54" s="91">
        <v>0</v>
      </c>
      <c r="R54" s="91">
        <v>0</v>
      </c>
      <c r="S54" s="93">
        <f t="shared" si="9"/>
        <v>0</v>
      </c>
      <c r="T54" s="114"/>
      <c r="U54" s="95">
        <f t="shared" si="6"/>
        <v>0</v>
      </c>
      <c r="V54" s="106" t="s">
        <v>943</v>
      </c>
      <c r="W54" s="96">
        <f t="shared" si="7"/>
        <v>96</v>
      </c>
      <c r="X54" s="103" t="s">
        <v>377</v>
      </c>
    </row>
    <row r="55" spans="1:24" s="104" customFormat="1" ht="45" customHeight="1">
      <c r="A55" s="115">
        <v>655</v>
      </c>
      <c r="B55" s="87" t="str">
        <f>VLOOKUP(A55,[1]學校編號!C$1:F$65536,4,FALSE)</f>
        <v>655港口國小</v>
      </c>
      <c r="C55" s="115" t="s">
        <v>292</v>
      </c>
      <c r="D55" s="116" t="s">
        <v>870</v>
      </c>
      <c r="E55" s="117">
        <v>254108</v>
      </c>
      <c r="F55" s="99"/>
      <c r="G55" s="97">
        <f t="shared" si="8"/>
        <v>254108</v>
      </c>
      <c r="H55" s="98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100">
        <f t="shared" si="5"/>
        <v>0</v>
      </c>
      <c r="O55" s="99">
        <v>227</v>
      </c>
      <c r="P55" s="99">
        <v>27</v>
      </c>
      <c r="Q55" s="99">
        <v>0</v>
      </c>
      <c r="R55" s="99">
        <v>0</v>
      </c>
      <c r="S55" s="101">
        <f t="shared" si="9"/>
        <v>254</v>
      </c>
      <c r="T55" s="118" t="s">
        <v>929</v>
      </c>
      <c r="U55" s="102">
        <f t="shared" si="6"/>
        <v>254</v>
      </c>
      <c r="V55" s="119" t="s">
        <v>944</v>
      </c>
      <c r="W55" s="96">
        <f t="shared" si="7"/>
        <v>0</v>
      </c>
      <c r="X55" s="103"/>
    </row>
    <row r="56" spans="1:24" ht="45" customHeight="1">
      <c r="A56" s="115">
        <v>656</v>
      </c>
      <c r="B56" s="87" t="str">
        <f>VLOOKUP(A56,[1]學校編號!C$1:F$65536,4,FALSE)</f>
        <v>656靜浦國小</v>
      </c>
      <c r="C56" s="115" t="s">
        <v>294</v>
      </c>
      <c r="D56" s="116" t="s">
        <v>871</v>
      </c>
      <c r="E56" s="117">
        <v>321857</v>
      </c>
      <c r="F56" s="99"/>
      <c r="G56" s="97">
        <f t="shared" si="8"/>
        <v>321857</v>
      </c>
      <c r="H56" s="98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100">
        <f t="shared" si="5"/>
        <v>0</v>
      </c>
      <c r="O56" s="99">
        <v>0</v>
      </c>
      <c r="P56" s="99">
        <v>0</v>
      </c>
      <c r="Q56" s="99">
        <v>0</v>
      </c>
      <c r="R56" s="99">
        <v>0</v>
      </c>
      <c r="S56" s="101">
        <f t="shared" si="9"/>
        <v>0</v>
      </c>
      <c r="T56" s="118"/>
      <c r="U56" s="102">
        <f t="shared" si="6"/>
        <v>0</v>
      </c>
      <c r="V56" s="119" t="s">
        <v>943</v>
      </c>
      <c r="W56" s="96">
        <f t="shared" si="7"/>
        <v>321</v>
      </c>
    </row>
    <row r="57" spans="1:24" ht="45" customHeight="1">
      <c r="A57" s="115">
        <v>657</v>
      </c>
      <c r="B57" s="87" t="str">
        <f>VLOOKUP(A57,[1]學校編號!C$1:F$65536,4,FALSE)</f>
        <v>657新社國小</v>
      </c>
      <c r="C57" s="115" t="s">
        <v>295</v>
      </c>
      <c r="D57" s="116" t="s">
        <v>872</v>
      </c>
      <c r="E57" s="117">
        <v>242139</v>
      </c>
      <c r="F57" s="99"/>
      <c r="G57" s="97">
        <f t="shared" si="8"/>
        <v>242139</v>
      </c>
      <c r="H57" s="98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100">
        <f t="shared" si="5"/>
        <v>0</v>
      </c>
      <c r="O57" s="99">
        <v>0</v>
      </c>
      <c r="P57" s="99">
        <v>0</v>
      </c>
      <c r="Q57" s="99">
        <v>0</v>
      </c>
      <c r="R57" s="99">
        <v>0</v>
      </c>
      <c r="S57" s="101">
        <f t="shared" si="9"/>
        <v>0</v>
      </c>
      <c r="T57" s="118"/>
      <c r="U57" s="102">
        <f t="shared" si="6"/>
        <v>0</v>
      </c>
      <c r="V57" s="119" t="s">
        <v>943</v>
      </c>
      <c r="W57" s="96">
        <f t="shared" si="7"/>
        <v>242</v>
      </c>
    </row>
    <row r="58" spans="1:24" s="104" customFormat="1" ht="45" customHeight="1">
      <c r="A58" s="107">
        <v>658</v>
      </c>
      <c r="B58" s="87" t="str">
        <f>VLOOKUP(A58,[1]學校編號!C$1:F$65536,4,FALSE)</f>
        <v>658玉里國小</v>
      </c>
      <c r="C58" s="107" t="s">
        <v>296</v>
      </c>
      <c r="D58" s="108" t="s">
        <v>873</v>
      </c>
      <c r="E58" s="109">
        <v>295122</v>
      </c>
      <c r="F58" s="134">
        <v>61800</v>
      </c>
      <c r="G58" s="89">
        <f t="shared" si="8"/>
        <v>233322</v>
      </c>
      <c r="H58" s="111">
        <v>0</v>
      </c>
      <c r="I58" s="110">
        <v>54</v>
      </c>
      <c r="J58" s="110">
        <v>0</v>
      </c>
      <c r="K58" s="110">
        <v>0</v>
      </c>
      <c r="L58" s="110">
        <v>80</v>
      </c>
      <c r="M58" s="110">
        <v>0</v>
      </c>
      <c r="N58" s="92">
        <f t="shared" si="5"/>
        <v>134</v>
      </c>
      <c r="O58" s="110">
        <v>0</v>
      </c>
      <c r="P58" s="110">
        <v>0</v>
      </c>
      <c r="Q58" s="110">
        <v>0</v>
      </c>
      <c r="R58" s="110">
        <v>0</v>
      </c>
      <c r="S58" s="93">
        <f t="shared" si="9"/>
        <v>0</v>
      </c>
      <c r="T58" s="112"/>
      <c r="U58" s="95">
        <f t="shared" si="6"/>
        <v>134</v>
      </c>
      <c r="V58" s="113"/>
      <c r="W58" s="96">
        <f t="shared" si="7"/>
        <v>99</v>
      </c>
      <c r="X58" s="103"/>
    </row>
    <row r="59" spans="1:24" ht="45" customHeight="1">
      <c r="A59" s="87">
        <v>659</v>
      </c>
      <c r="B59" s="87" t="str">
        <f>VLOOKUP(A59,[1]學校編號!C$1:F$65536,4,FALSE)</f>
        <v>659源城國小</v>
      </c>
      <c r="C59" s="87" t="s">
        <v>298</v>
      </c>
      <c r="D59" s="88" t="s">
        <v>874</v>
      </c>
      <c r="E59" s="105">
        <v>129788</v>
      </c>
      <c r="F59" s="91">
        <v>25547</v>
      </c>
      <c r="G59" s="89">
        <f t="shared" si="8"/>
        <v>104241</v>
      </c>
      <c r="H59" s="90">
        <v>0</v>
      </c>
      <c r="I59" s="91">
        <v>0</v>
      </c>
      <c r="J59" s="91">
        <v>0</v>
      </c>
      <c r="K59" s="91">
        <v>0</v>
      </c>
      <c r="L59" s="91">
        <v>104</v>
      </c>
      <c r="M59" s="91">
        <v>0</v>
      </c>
      <c r="N59" s="92">
        <f t="shared" si="5"/>
        <v>104</v>
      </c>
      <c r="O59" s="91">
        <v>0</v>
      </c>
      <c r="P59" s="91">
        <v>0</v>
      </c>
      <c r="Q59" s="91">
        <v>0</v>
      </c>
      <c r="R59" s="91">
        <v>0</v>
      </c>
      <c r="S59" s="93">
        <f t="shared" si="9"/>
        <v>0</v>
      </c>
      <c r="T59" s="94"/>
      <c r="U59" s="95">
        <f t="shared" si="6"/>
        <v>104</v>
      </c>
      <c r="V59" s="106"/>
      <c r="W59" s="96">
        <f t="shared" si="7"/>
        <v>0</v>
      </c>
    </row>
    <row r="60" spans="1:24" ht="45" customHeight="1">
      <c r="A60" s="115">
        <v>660</v>
      </c>
      <c r="B60" s="87" t="str">
        <f>VLOOKUP(A60,[1]學校編號!C$1:F$65536,4,FALSE)</f>
        <v>660樂合國小</v>
      </c>
      <c r="C60" s="115" t="s">
        <v>299</v>
      </c>
      <c r="D60" s="116" t="s">
        <v>875</v>
      </c>
      <c r="E60" s="117">
        <v>587163</v>
      </c>
      <c r="F60" s="99"/>
      <c r="G60" s="97">
        <f t="shared" si="8"/>
        <v>587163</v>
      </c>
      <c r="H60" s="98">
        <v>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  <c r="N60" s="100">
        <f t="shared" si="5"/>
        <v>0</v>
      </c>
      <c r="O60" s="99">
        <v>0</v>
      </c>
      <c r="P60" s="99">
        <v>0</v>
      </c>
      <c r="Q60" s="99">
        <v>0</v>
      </c>
      <c r="R60" s="99">
        <v>0</v>
      </c>
      <c r="S60" s="101">
        <f t="shared" si="9"/>
        <v>0</v>
      </c>
      <c r="T60" s="118"/>
      <c r="U60" s="102">
        <f t="shared" si="6"/>
        <v>0</v>
      </c>
      <c r="V60" s="119" t="s">
        <v>943</v>
      </c>
      <c r="W60" s="96">
        <f t="shared" si="7"/>
        <v>587</v>
      </c>
    </row>
    <row r="61" spans="1:24" ht="45" customHeight="1">
      <c r="A61" s="115">
        <v>661</v>
      </c>
      <c r="B61" s="87" t="str">
        <f>VLOOKUP(A61,[1]學校編號!C$1:F$65536,4,FALSE)</f>
        <v>661觀音國小</v>
      </c>
      <c r="C61" s="115" t="s">
        <v>300</v>
      </c>
      <c r="D61" s="116" t="s">
        <v>876</v>
      </c>
      <c r="E61" s="117">
        <v>247457</v>
      </c>
      <c r="F61" s="99"/>
      <c r="G61" s="97">
        <f t="shared" si="8"/>
        <v>247457</v>
      </c>
      <c r="H61" s="98">
        <v>0</v>
      </c>
      <c r="I61" s="99">
        <v>50</v>
      </c>
      <c r="J61" s="99">
        <v>196</v>
      </c>
      <c r="K61" s="99">
        <v>0</v>
      </c>
      <c r="L61" s="99">
        <v>0</v>
      </c>
      <c r="M61" s="99">
        <v>0</v>
      </c>
      <c r="N61" s="100">
        <f t="shared" si="5"/>
        <v>246</v>
      </c>
      <c r="O61" s="99">
        <v>0</v>
      </c>
      <c r="P61" s="99">
        <v>0</v>
      </c>
      <c r="Q61" s="99">
        <v>0</v>
      </c>
      <c r="R61" s="99">
        <v>0</v>
      </c>
      <c r="S61" s="101">
        <f t="shared" si="9"/>
        <v>0</v>
      </c>
      <c r="T61" s="118"/>
      <c r="U61" s="102">
        <f t="shared" si="6"/>
        <v>246</v>
      </c>
      <c r="V61" s="119"/>
      <c r="W61" s="96">
        <f t="shared" si="7"/>
        <v>1</v>
      </c>
    </row>
    <row r="62" spans="1:24" ht="33">
      <c r="A62" s="87">
        <v>662</v>
      </c>
      <c r="B62" s="87" t="str">
        <f>VLOOKUP(A62,[1]學校編號!C$1:F$65536,4,FALSE)</f>
        <v>662三民國小</v>
      </c>
      <c r="C62" s="87" t="s">
        <v>301</v>
      </c>
      <c r="D62" s="88" t="s">
        <v>877</v>
      </c>
      <c r="E62" s="105">
        <v>37489</v>
      </c>
      <c r="F62" s="91"/>
      <c r="G62" s="89">
        <f t="shared" si="8"/>
        <v>37489</v>
      </c>
      <c r="H62" s="90">
        <v>0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2">
        <f t="shared" si="5"/>
        <v>0</v>
      </c>
      <c r="O62" s="91">
        <v>0</v>
      </c>
      <c r="P62" s="91">
        <v>0</v>
      </c>
      <c r="Q62" s="91">
        <v>0</v>
      </c>
      <c r="R62" s="91">
        <v>0</v>
      </c>
      <c r="S62" s="93">
        <f t="shared" si="9"/>
        <v>0</v>
      </c>
      <c r="T62" s="94"/>
      <c r="U62" s="95">
        <f t="shared" si="6"/>
        <v>0</v>
      </c>
      <c r="V62" s="106" t="s">
        <v>943</v>
      </c>
      <c r="W62" s="96">
        <f t="shared" si="7"/>
        <v>37</v>
      </c>
    </row>
    <row r="63" spans="1:24" ht="45" customHeight="1">
      <c r="A63" s="115">
        <v>663</v>
      </c>
      <c r="B63" s="87" t="str">
        <f>VLOOKUP(A63,[1]學校編號!C$1:F$65536,4,FALSE)</f>
        <v>663春日國小</v>
      </c>
      <c r="C63" s="115" t="s">
        <v>302</v>
      </c>
      <c r="D63" s="116" t="s">
        <v>878</v>
      </c>
      <c r="E63" s="117">
        <v>331057</v>
      </c>
      <c r="F63" s="99"/>
      <c r="G63" s="97">
        <f t="shared" si="8"/>
        <v>331057</v>
      </c>
      <c r="H63" s="98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100">
        <f t="shared" si="5"/>
        <v>0</v>
      </c>
      <c r="O63" s="99">
        <v>0</v>
      </c>
      <c r="P63" s="99">
        <v>66</v>
      </c>
      <c r="Q63" s="99">
        <v>0</v>
      </c>
      <c r="R63" s="99">
        <v>30</v>
      </c>
      <c r="S63" s="101">
        <f t="shared" si="9"/>
        <v>96</v>
      </c>
      <c r="T63" s="118" t="s">
        <v>930</v>
      </c>
      <c r="U63" s="102">
        <f t="shared" si="6"/>
        <v>96</v>
      </c>
      <c r="V63" s="119"/>
      <c r="W63" s="96">
        <f t="shared" si="7"/>
        <v>235</v>
      </c>
    </row>
    <row r="64" spans="1:24" ht="45" customHeight="1">
      <c r="A64" s="115">
        <v>664</v>
      </c>
      <c r="B64" s="87" t="str">
        <f>VLOOKUP(A64,[1]學校編號!C$1:F$65536,4,FALSE)</f>
        <v>664德武國小</v>
      </c>
      <c r="C64" s="115" t="s">
        <v>303</v>
      </c>
      <c r="D64" s="116" t="s">
        <v>879</v>
      </c>
      <c r="E64" s="117">
        <v>246125</v>
      </c>
      <c r="F64" s="99"/>
      <c r="G64" s="97">
        <f t="shared" si="8"/>
        <v>246125</v>
      </c>
      <c r="H64" s="98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  <c r="N64" s="100">
        <f t="shared" si="5"/>
        <v>0</v>
      </c>
      <c r="O64" s="99">
        <v>0</v>
      </c>
      <c r="P64" s="99">
        <v>0</v>
      </c>
      <c r="Q64" s="99">
        <v>0</v>
      </c>
      <c r="R64" s="99">
        <v>0</v>
      </c>
      <c r="S64" s="101">
        <f t="shared" si="9"/>
        <v>0</v>
      </c>
      <c r="T64" s="118"/>
      <c r="U64" s="102">
        <f t="shared" si="6"/>
        <v>0</v>
      </c>
      <c r="V64" s="119" t="s">
        <v>943</v>
      </c>
      <c r="W64" s="96">
        <f t="shared" si="7"/>
        <v>246</v>
      </c>
    </row>
    <row r="65" spans="1:24" ht="45" customHeight="1">
      <c r="A65" s="87">
        <v>665</v>
      </c>
      <c r="B65" s="87" t="str">
        <f>VLOOKUP(A65,[1]學校編號!C$1:F$65536,4,FALSE)</f>
        <v>665中城國小</v>
      </c>
      <c r="C65" s="87" t="s">
        <v>304</v>
      </c>
      <c r="D65" s="88" t="s">
        <v>880</v>
      </c>
      <c r="E65" s="105">
        <v>130652</v>
      </c>
      <c r="F65" s="91">
        <v>22000</v>
      </c>
      <c r="G65" s="89">
        <f t="shared" si="8"/>
        <v>108652</v>
      </c>
      <c r="H65" s="90">
        <v>0</v>
      </c>
      <c r="I65" s="91">
        <v>30</v>
      </c>
      <c r="J65" s="91">
        <v>0</v>
      </c>
      <c r="K65" s="91">
        <v>0</v>
      </c>
      <c r="L65" s="91">
        <v>70</v>
      </c>
      <c r="M65" s="91">
        <v>0</v>
      </c>
      <c r="N65" s="92">
        <f t="shared" si="5"/>
        <v>100</v>
      </c>
      <c r="O65" s="91">
        <v>0</v>
      </c>
      <c r="P65" s="91">
        <v>0</v>
      </c>
      <c r="Q65" s="91">
        <v>0</v>
      </c>
      <c r="R65" s="91">
        <v>0</v>
      </c>
      <c r="S65" s="93">
        <f t="shared" si="9"/>
        <v>0</v>
      </c>
      <c r="T65" s="94"/>
      <c r="U65" s="95">
        <f t="shared" si="6"/>
        <v>100</v>
      </c>
      <c r="V65" s="106"/>
      <c r="W65" s="96">
        <f t="shared" si="7"/>
        <v>8</v>
      </c>
    </row>
    <row r="66" spans="1:24" ht="45" customHeight="1">
      <c r="A66" s="115">
        <v>666</v>
      </c>
      <c r="B66" s="87" t="str">
        <f>VLOOKUP(A66,[1]學校編號!C$1:F$65536,4,FALSE)</f>
        <v>666長良國小</v>
      </c>
      <c r="C66" s="115" t="s">
        <v>305</v>
      </c>
      <c r="D66" s="116" t="s">
        <v>881</v>
      </c>
      <c r="E66" s="117">
        <v>226543</v>
      </c>
      <c r="F66" s="99"/>
      <c r="G66" s="97">
        <f t="shared" si="8"/>
        <v>226543</v>
      </c>
      <c r="H66" s="98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100">
        <f t="shared" si="5"/>
        <v>0</v>
      </c>
      <c r="O66" s="99">
        <v>0</v>
      </c>
      <c r="P66" s="99">
        <v>0</v>
      </c>
      <c r="Q66" s="99">
        <v>0</v>
      </c>
      <c r="R66" s="99">
        <v>0</v>
      </c>
      <c r="S66" s="101">
        <f t="shared" si="9"/>
        <v>0</v>
      </c>
      <c r="T66" s="118"/>
      <c r="U66" s="102">
        <f t="shared" si="6"/>
        <v>0</v>
      </c>
      <c r="V66" s="119" t="s">
        <v>943</v>
      </c>
      <c r="W66" s="96">
        <f t="shared" si="7"/>
        <v>226</v>
      </c>
    </row>
    <row r="67" spans="1:24" ht="45" customHeight="1">
      <c r="A67" s="115">
        <v>667</v>
      </c>
      <c r="B67" s="87" t="str">
        <f>VLOOKUP(A67,[1]學校編號!C$1:F$65536,4,FALSE)</f>
        <v>667大禹國小</v>
      </c>
      <c r="C67" s="115" t="s">
        <v>306</v>
      </c>
      <c r="D67" s="116" t="s">
        <v>882</v>
      </c>
      <c r="E67" s="117">
        <v>142635</v>
      </c>
      <c r="F67" s="99"/>
      <c r="G67" s="97">
        <f t="shared" si="8"/>
        <v>142635</v>
      </c>
      <c r="H67" s="98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100">
        <f t="shared" si="5"/>
        <v>0</v>
      </c>
      <c r="O67" s="99">
        <v>0</v>
      </c>
      <c r="P67" s="99">
        <v>0</v>
      </c>
      <c r="Q67" s="99">
        <v>0</v>
      </c>
      <c r="R67" s="99">
        <v>0</v>
      </c>
      <c r="S67" s="101">
        <f t="shared" si="9"/>
        <v>0</v>
      </c>
      <c r="T67" s="118"/>
      <c r="U67" s="102">
        <f t="shared" si="6"/>
        <v>0</v>
      </c>
      <c r="V67" s="119" t="s">
        <v>943</v>
      </c>
      <c r="W67" s="96">
        <f t="shared" si="7"/>
        <v>142</v>
      </c>
    </row>
    <row r="68" spans="1:24" ht="45" customHeight="1">
      <c r="A68" s="115">
        <v>668</v>
      </c>
      <c r="B68" s="87" t="str">
        <f>VLOOKUP(A68,[1]學校編號!C$1:F$65536,4,FALSE)</f>
        <v>668松浦國小</v>
      </c>
      <c r="C68" s="115" t="s">
        <v>307</v>
      </c>
      <c r="D68" s="116" t="s">
        <v>883</v>
      </c>
      <c r="E68" s="117">
        <v>145505</v>
      </c>
      <c r="F68" s="99"/>
      <c r="G68" s="97">
        <f t="shared" si="8"/>
        <v>145505</v>
      </c>
      <c r="H68" s="98">
        <v>0</v>
      </c>
      <c r="I68" s="99">
        <v>0</v>
      </c>
      <c r="J68" s="99">
        <v>0</v>
      </c>
      <c r="K68" s="99">
        <v>0</v>
      </c>
      <c r="L68" s="99">
        <v>0</v>
      </c>
      <c r="M68" s="99">
        <v>0</v>
      </c>
      <c r="N68" s="100">
        <f t="shared" si="5"/>
        <v>0</v>
      </c>
      <c r="O68" s="99">
        <v>0</v>
      </c>
      <c r="P68" s="99">
        <v>0</v>
      </c>
      <c r="Q68" s="99">
        <v>0</v>
      </c>
      <c r="R68" s="99">
        <v>0</v>
      </c>
      <c r="S68" s="101">
        <f t="shared" si="9"/>
        <v>0</v>
      </c>
      <c r="T68" s="118"/>
      <c r="U68" s="102">
        <f t="shared" si="6"/>
        <v>0</v>
      </c>
      <c r="V68" s="119" t="s">
        <v>943</v>
      </c>
      <c r="W68" s="96">
        <f t="shared" si="7"/>
        <v>145</v>
      </c>
    </row>
    <row r="69" spans="1:24" ht="45" customHeight="1">
      <c r="A69" s="115">
        <v>669</v>
      </c>
      <c r="B69" s="87" t="str">
        <f>VLOOKUP(A69,[1]學校編號!C$1:F$65536,4,FALSE)</f>
        <v>669高寮國小</v>
      </c>
      <c r="C69" s="115" t="s">
        <v>308</v>
      </c>
      <c r="D69" s="116"/>
      <c r="E69" s="117">
        <v>367536</v>
      </c>
      <c r="F69" s="99">
        <v>95518</v>
      </c>
      <c r="G69" s="97">
        <f t="shared" si="8"/>
        <v>272018</v>
      </c>
      <c r="H69" s="98">
        <v>0</v>
      </c>
      <c r="I69" s="99">
        <v>0</v>
      </c>
      <c r="J69" s="99">
        <v>0</v>
      </c>
      <c r="K69" s="99">
        <v>0</v>
      </c>
      <c r="L69" s="99">
        <v>0</v>
      </c>
      <c r="M69" s="99">
        <v>0</v>
      </c>
      <c r="N69" s="100">
        <f t="shared" si="5"/>
        <v>0</v>
      </c>
      <c r="O69" s="99">
        <v>0</v>
      </c>
      <c r="P69" s="99">
        <v>0</v>
      </c>
      <c r="Q69" s="99">
        <v>0</v>
      </c>
      <c r="R69" s="99">
        <v>0</v>
      </c>
      <c r="S69" s="101">
        <f t="shared" si="9"/>
        <v>0</v>
      </c>
      <c r="T69" s="118"/>
      <c r="U69" s="102">
        <f t="shared" si="6"/>
        <v>0</v>
      </c>
      <c r="V69" s="119" t="s">
        <v>942</v>
      </c>
      <c r="W69" s="96">
        <f t="shared" si="7"/>
        <v>272</v>
      </c>
    </row>
    <row r="70" spans="1:24" ht="45" customHeight="1">
      <c r="A70" s="115">
        <v>670</v>
      </c>
      <c r="B70" s="87" t="str">
        <f>VLOOKUP(A70,[1]學校編號!C$1:F$65536,4,FALSE)</f>
        <v>670富里國小</v>
      </c>
      <c r="C70" s="115" t="s">
        <v>309</v>
      </c>
      <c r="D70" s="116" t="s">
        <v>884</v>
      </c>
      <c r="E70" s="117">
        <v>119994</v>
      </c>
      <c r="F70" s="99"/>
      <c r="G70" s="97">
        <f t="shared" si="8"/>
        <v>119994</v>
      </c>
      <c r="H70" s="98">
        <v>0</v>
      </c>
      <c r="I70" s="99">
        <v>0</v>
      </c>
      <c r="J70" s="99">
        <v>0</v>
      </c>
      <c r="K70" s="99">
        <v>0</v>
      </c>
      <c r="L70" s="99">
        <v>0</v>
      </c>
      <c r="M70" s="99">
        <v>0</v>
      </c>
      <c r="N70" s="100">
        <f t="shared" ref="N70:N101" si="10">SUM(H70:M70)</f>
        <v>0</v>
      </c>
      <c r="O70" s="99">
        <v>0</v>
      </c>
      <c r="P70" s="99">
        <v>0</v>
      </c>
      <c r="Q70" s="99">
        <v>0</v>
      </c>
      <c r="R70" s="99">
        <v>0</v>
      </c>
      <c r="S70" s="101">
        <f t="shared" si="9"/>
        <v>0</v>
      </c>
      <c r="T70" s="118"/>
      <c r="U70" s="102">
        <f t="shared" ref="U70:U101" si="11">N70+S70</f>
        <v>0</v>
      </c>
      <c r="V70" s="119" t="s">
        <v>943</v>
      </c>
      <c r="W70" s="96">
        <f t="shared" si="7"/>
        <v>119</v>
      </c>
    </row>
    <row r="71" spans="1:24" ht="45" customHeight="1">
      <c r="A71" s="87">
        <v>671</v>
      </c>
      <c r="B71" s="87" t="str">
        <f>VLOOKUP(A71,[1]學校編號!C$1:F$65536,4,FALSE)</f>
        <v>671萬寧國小</v>
      </c>
      <c r="C71" s="87" t="s">
        <v>311</v>
      </c>
      <c r="D71" s="88" t="s">
        <v>885</v>
      </c>
      <c r="E71" s="105">
        <v>48128</v>
      </c>
      <c r="F71" s="91"/>
      <c r="G71" s="89">
        <f t="shared" si="8"/>
        <v>48128</v>
      </c>
      <c r="H71" s="90">
        <v>0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2">
        <f t="shared" si="10"/>
        <v>0</v>
      </c>
      <c r="O71" s="91">
        <v>0</v>
      </c>
      <c r="P71" s="91">
        <v>0</v>
      </c>
      <c r="Q71" s="91">
        <v>0</v>
      </c>
      <c r="R71" s="91">
        <v>0</v>
      </c>
      <c r="S71" s="93">
        <f t="shared" si="9"/>
        <v>0</v>
      </c>
      <c r="T71" s="94"/>
      <c r="U71" s="95">
        <f t="shared" si="11"/>
        <v>0</v>
      </c>
      <c r="V71" s="106" t="s">
        <v>943</v>
      </c>
      <c r="W71" s="96">
        <f t="shared" si="7"/>
        <v>48</v>
      </c>
    </row>
    <row r="72" spans="1:24" ht="45" customHeight="1">
      <c r="A72" s="115">
        <v>672</v>
      </c>
      <c r="B72" s="87" t="str">
        <f>VLOOKUP(A72,[1]學校編號!C$1:F$65536,4,FALSE)</f>
        <v>672永豐國小</v>
      </c>
      <c r="C72" s="115" t="s">
        <v>312</v>
      </c>
      <c r="D72" s="116" t="s">
        <v>886</v>
      </c>
      <c r="E72" s="117">
        <v>266976</v>
      </c>
      <c r="F72" s="99"/>
      <c r="G72" s="97">
        <f t="shared" si="8"/>
        <v>266976</v>
      </c>
      <c r="H72" s="98">
        <v>0</v>
      </c>
      <c r="I72" s="99">
        <v>64</v>
      </c>
      <c r="J72" s="99">
        <v>0</v>
      </c>
      <c r="K72" s="99">
        <v>0</v>
      </c>
      <c r="L72" s="99">
        <v>202</v>
      </c>
      <c r="M72" s="99">
        <v>0</v>
      </c>
      <c r="N72" s="100">
        <f t="shared" si="10"/>
        <v>266</v>
      </c>
      <c r="O72" s="99">
        <v>0</v>
      </c>
      <c r="P72" s="99">
        <v>0</v>
      </c>
      <c r="Q72" s="99">
        <v>0</v>
      </c>
      <c r="R72" s="99">
        <v>0</v>
      </c>
      <c r="S72" s="101">
        <f t="shared" si="9"/>
        <v>0</v>
      </c>
      <c r="T72" s="118"/>
      <c r="U72" s="102">
        <f t="shared" si="11"/>
        <v>266</v>
      </c>
      <c r="V72" s="119"/>
      <c r="W72" s="96">
        <f t="shared" si="7"/>
        <v>0</v>
      </c>
    </row>
    <row r="73" spans="1:24" ht="45" customHeight="1">
      <c r="A73" s="87">
        <v>673</v>
      </c>
      <c r="B73" s="87" t="str">
        <f>VLOOKUP(A73,[1]學校編號!C$1:F$65536,4,FALSE)</f>
        <v>673學田國小</v>
      </c>
      <c r="C73" s="87" t="s">
        <v>313</v>
      </c>
      <c r="D73" s="88" t="s">
        <v>887</v>
      </c>
      <c r="E73" s="105">
        <v>451588</v>
      </c>
      <c r="F73" s="91"/>
      <c r="G73" s="89">
        <f t="shared" si="8"/>
        <v>451588</v>
      </c>
      <c r="H73" s="90">
        <v>0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2">
        <f t="shared" si="10"/>
        <v>0</v>
      </c>
      <c r="O73" s="91">
        <v>0</v>
      </c>
      <c r="P73" s="91">
        <v>32</v>
      </c>
      <c r="Q73" s="91">
        <v>0</v>
      </c>
      <c r="R73" s="91">
        <v>0</v>
      </c>
      <c r="S73" s="93">
        <f t="shared" si="9"/>
        <v>32</v>
      </c>
      <c r="T73" s="94" t="s">
        <v>931</v>
      </c>
      <c r="U73" s="95">
        <f t="shared" si="11"/>
        <v>32</v>
      </c>
      <c r="V73" s="106"/>
      <c r="W73" s="96">
        <f t="shared" si="7"/>
        <v>419</v>
      </c>
    </row>
    <row r="74" spans="1:24" ht="45" customHeight="1">
      <c r="A74" s="115">
        <v>674</v>
      </c>
      <c r="B74" s="87" t="str">
        <f>VLOOKUP(A74,[1]學校編號!C$1:F$65536,4,FALSE)</f>
        <v>674東竹國小</v>
      </c>
      <c r="C74" s="115" t="s">
        <v>314</v>
      </c>
      <c r="D74" s="116" t="s">
        <v>888</v>
      </c>
      <c r="E74" s="117">
        <v>267206</v>
      </c>
      <c r="F74" s="99"/>
      <c r="G74" s="97">
        <f t="shared" si="8"/>
        <v>267206</v>
      </c>
      <c r="H74" s="98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100">
        <f t="shared" si="10"/>
        <v>0</v>
      </c>
      <c r="O74" s="99">
        <v>0</v>
      </c>
      <c r="P74" s="99">
        <v>0</v>
      </c>
      <c r="Q74" s="99">
        <v>0</v>
      </c>
      <c r="R74" s="99">
        <v>0</v>
      </c>
      <c r="S74" s="101">
        <f t="shared" si="9"/>
        <v>0</v>
      </c>
      <c r="T74" s="118"/>
      <c r="U74" s="102">
        <f t="shared" si="11"/>
        <v>0</v>
      </c>
      <c r="V74" s="119" t="s">
        <v>943</v>
      </c>
      <c r="W74" s="96">
        <f t="shared" si="7"/>
        <v>267</v>
      </c>
    </row>
    <row r="75" spans="1:24" ht="33">
      <c r="A75" s="115">
        <v>675</v>
      </c>
      <c r="B75" s="87" t="str">
        <f>VLOOKUP(A75,[1]學校編號!C$1:F$65536,4,FALSE)</f>
        <v>675東里國小</v>
      </c>
      <c r="C75" s="115" t="s">
        <v>316</v>
      </c>
      <c r="D75" s="116"/>
      <c r="E75" s="117">
        <v>175973</v>
      </c>
      <c r="F75" s="99"/>
      <c r="G75" s="97">
        <f t="shared" si="8"/>
        <v>175973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8">
        <v>0</v>
      </c>
      <c r="N75" s="100">
        <f t="shared" si="10"/>
        <v>0</v>
      </c>
      <c r="O75" s="98">
        <v>0</v>
      </c>
      <c r="P75" s="98">
        <v>0</v>
      </c>
      <c r="Q75" s="98">
        <v>0</v>
      </c>
      <c r="R75" s="98">
        <v>0</v>
      </c>
      <c r="S75" s="101">
        <f t="shared" si="9"/>
        <v>0</v>
      </c>
      <c r="T75" s="135"/>
      <c r="U75" s="102">
        <f t="shared" si="11"/>
        <v>0</v>
      </c>
      <c r="V75" s="119" t="s">
        <v>942</v>
      </c>
      <c r="W75" s="96"/>
      <c r="X75" s="103"/>
    </row>
    <row r="76" spans="1:24" ht="45" customHeight="1">
      <c r="A76" s="115">
        <v>676</v>
      </c>
      <c r="B76" s="87" t="str">
        <f>VLOOKUP(A76,[1]學校編號!C$1:F$65536,4,FALSE)</f>
        <v>676明里國小</v>
      </c>
      <c r="C76" s="115" t="s">
        <v>318</v>
      </c>
      <c r="D76" s="116" t="s">
        <v>889</v>
      </c>
      <c r="E76" s="117">
        <v>81158</v>
      </c>
      <c r="F76" s="99">
        <v>29700</v>
      </c>
      <c r="G76" s="97">
        <f t="shared" si="8"/>
        <v>51458</v>
      </c>
      <c r="H76" s="98">
        <v>0</v>
      </c>
      <c r="I76" s="99">
        <v>0</v>
      </c>
      <c r="J76" s="99">
        <v>0</v>
      </c>
      <c r="K76" s="99">
        <v>0</v>
      </c>
      <c r="L76" s="99">
        <v>0</v>
      </c>
      <c r="M76" s="99">
        <v>0</v>
      </c>
      <c r="N76" s="100">
        <f t="shared" si="10"/>
        <v>0</v>
      </c>
      <c r="O76" s="99">
        <v>0</v>
      </c>
      <c r="P76" s="99">
        <v>0</v>
      </c>
      <c r="Q76" s="99">
        <v>0</v>
      </c>
      <c r="R76" s="99">
        <v>0</v>
      </c>
      <c r="S76" s="101">
        <f t="shared" si="9"/>
        <v>0</v>
      </c>
      <c r="T76" s="118"/>
      <c r="U76" s="102">
        <f t="shared" si="11"/>
        <v>0</v>
      </c>
      <c r="V76" s="119" t="s">
        <v>943</v>
      </c>
      <c r="W76" s="96">
        <f t="shared" ref="W76:W107" si="12">ROUNDDOWN(G76,-3)/1000-U76</f>
        <v>51</v>
      </c>
    </row>
    <row r="77" spans="1:24" ht="45" customHeight="1">
      <c r="A77" s="115">
        <v>678</v>
      </c>
      <c r="B77" s="87" t="str">
        <f>VLOOKUP(A77,[1]學校編號!C$1:F$65536,4,FALSE)</f>
        <v>678吳江國小</v>
      </c>
      <c r="C77" s="115" t="s">
        <v>319</v>
      </c>
      <c r="D77" s="116" t="s">
        <v>890</v>
      </c>
      <c r="E77" s="117">
        <v>373486</v>
      </c>
      <c r="F77" s="99"/>
      <c r="G77" s="97">
        <f t="shared" si="8"/>
        <v>373486</v>
      </c>
      <c r="H77" s="98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100">
        <f t="shared" si="10"/>
        <v>0</v>
      </c>
      <c r="O77" s="99">
        <v>0</v>
      </c>
      <c r="P77" s="99">
        <v>50</v>
      </c>
      <c r="Q77" s="99">
        <v>0</v>
      </c>
      <c r="R77" s="99">
        <v>0</v>
      </c>
      <c r="S77" s="101">
        <f t="shared" si="9"/>
        <v>50</v>
      </c>
      <c r="T77" s="118" t="s">
        <v>932</v>
      </c>
      <c r="U77" s="102">
        <f t="shared" si="11"/>
        <v>50</v>
      </c>
      <c r="V77" s="119"/>
      <c r="W77" s="96">
        <f t="shared" si="12"/>
        <v>323</v>
      </c>
    </row>
    <row r="78" spans="1:24" ht="45" customHeight="1">
      <c r="A78" s="115">
        <v>679</v>
      </c>
      <c r="B78" s="87" t="str">
        <f>VLOOKUP(A78,[1]學校編號!C$1:F$65536,4,FALSE)</f>
        <v>679秀林國小</v>
      </c>
      <c r="C78" s="115" t="s">
        <v>320</v>
      </c>
      <c r="D78" s="116" t="s">
        <v>891</v>
      </c>
      <c r="E78" s="117">
        <v>61682</v>
      </c>
      <c r="F78" s="99"/>
      <c r="G78" s="97">
        <f t="shared" si="8"/>
        <v>61682</v>
      </c>
      <c r="H78" s="98">
        <v>0</v>
      </c>
      <c r="I78" s="99">
        <v>0</v>
      </c>
      <c r="J78" s="99">
        <v>0</v>
      </c>
      <c r="K78" s="99">
        <v>0</v>
      </c>
      <c r="L78" s="99">
        <v>0</v>
      </c>
      <c r="M78" s="99">
        <v>0</v>
      </c>
      <c r="N78" s="100">
        <f t="shared" si="10"/>
        <v>0</v>
      </c>
      <c r="O78" s="99">
        <v>0</v>
      </c>
      <c r="P78" s="99">
        <v>0</v>
      </c>
      <c r="Q78" s="99">
        <v>0</v>
      </c>
      <c r="R78" s="99">
        <v>0</v>
      </c>
      <c r="S78" s="101">
        <f t="shared" si="9"/>
        <v>0</v>
      </c>
      <c r="T78" s="118"/>
      <c r="U78" s="102">
        <f t="shared" si="11"/>
        <v>0</v>
      </c>
      <c r="V78" s="119" t="s">
        <v>943</v>
      </c>
      <c r="W78" s="96">
        <f t="shared" si="12"/>
        <v>61</v>
      </c>
    </row>
    <row r="79" spans="1:24" ht="45" customHeight="1">
      <c r="A79" s="87">
        <v>680</v>
      </c>
      <c r="B79" s="87" t="str">
        <f>VLOOKUP(A79,[1]學校編號!C$1:F$65536,4,FALSE)</f>
        <v>680富世國小</v>
      </c>
      <c r="C79" s="87" t="s">
        <v>321</v>
      </c>
      <c r="D79" s="88" t="s">
        <v>892</v>
      </c>
      <c r="E79" s="105">
        <v>97584</v>
      </c>
      <c r="F79" s="91"/>
      <c r="G79" s="89">
        <f t="shared" si="8"/>
        <v>97584</v>
      </c>
      <c r="H79" s="90">
        <v>0</v>
      </c>
      <c r="I79" s="91">
        <v>0</v>
      </c>
      <c r="J79" s="91">
        <v>0</v>
      </c>
      <c r="K79" s="91">
        <v>0</v>
      </c>
      <c r="L79" s="91">
        <v>45</v>
      </c>
      <c r="M79" s="91">
        <v>0</v>
      </c>
      <c r="N79" s="92">
        <f t="shared" si="10"/>
        <v>45</v>
      </c>
      <c r="O79" s="91">
        <v>0</v>
      </c>
      <c r="P79" s="91">
        <v>0</v>
      </c>
      <c r="Q79" s="91">
        <v>0</v>
      </c>
      <c r="R79" s="91">
        <v>0</v>
      </c>
      <c r="S79" s="93">
        <f t="shared" si="9"/>
        <v>0</v>
      </c>
      <c r="T79" s="94"/>
      <c r="U79" s="95">
        <f t="shared" si="11"/>
        <v>45</v>
      </c>
      <c r="V79" s="106"/>
      <c r="W79" s="96">
        <f t="shared" si="12"/>
        <v>52</v>
      </c>
    </row>
    <row r="80" spans="1:24" ht="45" customHeight="1">
      <c r="A80" s="87">
        <v>681</v>
      </c>
      <c r="B80" s="87" t="str">
        <f>VLOOKUP(A80,[1]學校編號!C$1:F$65536,4,FALSE)</f>
        <v>681和平國小</v>
      </c>
      <c r="C80" s="87" t="s">
        <v>322</v>
      </c>
      <c r="D80" s="88" t="s">
        <v>893</v>
      </c>
      <c r="E80" s="105">
        <v>81679</v>
      </c>
      <c r="F80" s="91"/>
      <c r="G80" s="89">
        <f t="shared" si="8"/>
        <v>81679</v>
      </c>
      <c r="H80" s="90">
        <v>0</v>
      </c>
      <c r="I80" s="91">
        <v>50</v>
      </c>
      <c r="J80" s="91">
        <v>0</v>
      </c>
      <c r="K80" s="91">
        <v>0</v>
      </c>
      <c r="L80" s="91">
        <v>10</v>
      </c>
      <c r="M80" s="91">
        <v>0</v>
      </c>
      <c r="N80" s="92">
        <f t="shared" si="10"/>
        <v>60</v>
      </c>
      <c r="O80" s="91">
        <v>0</v>
      </c>
      <c r="P80" s="91">
        <v>0</v>
      </c>
      <c r="Q80" s="91">
        <v>0</v>
      </c>
      <c r="R80" s="91">
        <v>0</v>
      </c>
      <c r="S80" s="93">
        <f t="shared" si="9"/>
        <v>0</v>
      </c>
      <c r="T80" s="94"/>
      <c r="U80" s="95">
        <f t="shared" si="11"/>
        <v>60</v>
      </c>
      <c r="V80" s="106"/>
      <c r="W80" s="96">
        <f t="shared" si="12"/>
        <v>21</v>
      </c>
    </row>
    <row r="81" spans="1:24" ht="45" customHeight="1">
      <c r="A81" s="87">
        <v>682</v>
      </c>
      <c r="B81" s="87" t="str">
        <f>VLOOKUP(A81,[1]學校編號!C$1:F$65536,4,FALSE)</f>
        <v>682佳民國小</v>
      </c>
      <c r="C81" s="87" t="s">
        <v>323</v>
      </c>
      <c r="D81" s="88" t="s">
        <v>894</v>
      </c>
      <c r="E81" s="105">
        <v>106058</v>
      </c>
      <c r="F81" s="91"/>
      <c r="G81" s="89">
        <f t="shared" si="8"/>
        <v>106058</v>
      </c>
      <c r="H81" s="90">
        <v>0</v>
      </c>
      <c r="I81" s="91">
        <v>5</v>
      </c>
      <c r="J81" s="91">
        <v>0</v>
      </c>
      <c r="K81" s="91">
        <v>10</v>
      </c>
      <c r="L81" s="91">
        <v>10</v>
      </c>
      <c r="M81" s="91">
        <v>67</v>
      </c>
      <c r="N81" s="92">
        <f t="shared" si="10"/>
        <v>92</v>
      </c>
      <c r="O81" s="91">
        <v>0</v>
      </c>
      <c r="P81" s="91">
        <v>0</v>
      </c>
      <c r="Q81" s="91">
        <v>0</v>
      </c>
      <c r="R81" s="91">
        <v>0</v>
      </c>
      <c r="S81" s="93">
        <f t="shared" si="9"/>
        <v>0</v>
      </c>
      <c r="T81" s="94"/>
      <c r="U81" s="95">
        <f t="shared" si="11"/>
        <v>92</v>
      </c>
      <c r="V81" s="106"/>
      <c r="W81" s="96">
        <f t="shared" si="12"/>
        <v>14</v>
      </c>
    </row>
    <row r="82" spans="1:24" ht="45" customHeight="1">
      <c r="A82" s="115">
        <v>683</v>
      </c>
      <c r="B82" s="87" t="str">
        <f>VLOOKUP(A82,[1]學校編號!C$1:F$65536,4,FALSE)</f>
        <v>683銅門國小</v>
      </c>
      <c r="C82" s="115" t="s">
        <v>324</v>
      </c>
      <c r="D82" s="116" t="s">
        <v>895</v>
      </c>
      <c r="E82" s="117">
        <v>75346</v>
      </c>
      <c r="F82" s="99"/>
      <c r="G82" s="97">
        <f t="shared" si="8"/>
        <v>75346</v>
      </c>
      <c r="H82" s="98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  <c r="N82" s="100">
        <f t="shared" si="10"/>
        <v>0</v>
      </c>
      <c r="O82" s="99">
        <v>0</v>
      </c>
      <c r="P82" s="99">
        <v>0</v>
      </c>
      <c r="Q82" s="99">
        <v>0</v>
      </c>
      <c r="R82" s="99">
        <v>0</v>
      </c>
      <c r="S82" s="101">
        <f t="shared" si="9"/>
        <v>0</v>
      </c>
      <c r="T82" s="118"/>
      <c r="U82" s="102">
        <f t="shared" si="11"/>
        <v>0</v>
      </c>
      <c r="V82" s="119" t="s">
        <v>943</v>
      </c>
      <c r="W82" s="96">
        <f t="shared" si="12"/>
        <v>75</v>
      </c>
    </row>
    <row r="83" spans="1:24" ht="45" customHeight="1">
      <c r="A83" s="87">
        <v>684</v>
      </c>
      <c r="B83" s="87" t="str">
        <f>VLOOKUP(A83,[1]學校編號!C$1:F$65536,4,FALSE)</f>
        <v>684水源國小</v>
      </c>
      <c r="C83" s="87" t="s">
        <v>326</v>
      </c>
      <c r="D83" s="88" t="s">
        <v>896</v>
      </c>
      <c r="E83" s="105">
        <v>25912</v>
      </c>
      <c r="F83" s="91"/>
      <c r="G83" s="89">
        <f t="shared" si="8"/>
        <v>25912</v>
      </c>
      <c r="H83" s="90">
        <v>0</v>
      </c>
      <c r="I83" s="91">
        <v>0</v>
      </c>
      <c r="J83" s="91">
        <v>0</v>
      </c>
      <c r="K83" s="91">
        <v>0</v>
      </c>
      <c r="L83" s="91">
        <v>0</v>
      </c>
      <c r="M83" s="91">
        <v>0</v>
      </c>
      <c r="N83" s="92">
        <f t="shared" si="10"/>
        <v>0</v>
      </c>
      <c r="O83" s="91">
        <v>0</v>
      </c>
      <c r="P83" s="91">
        <v>0</v>
      </c>
      <c r="Q83" s="91">
        <v>0</v>
      </c>
      <c r="R83" s="91">
        <v>0</v>
      </c>
      <c r="S83" s="93">
        <f t="shared" si="9"/>
        <v>0</v>
      </c>
      <c r="T83" s="94"/>
      <c r="U83" s="95">
        <f t="shared" si="11"/>
        <v>0</v>
      </c>
      <c r="V83" s="106" t="s">
        <v>943</v>
      </c>
      <c r="W83" s="96">
        <f t="shared" si="12"/>
        <v>25</v>
      </c>
    </row>
    <row r="84" spans="1:24" ht="45" customHeight="1">
      <c r="A84" s="115">
        <v>685</v>
      </c>
      <c r="B84" s="87" t="str">
        <f>VLOOKUP(A84,[1]學校編號!C$1:F$65536,4,FALSE)</f>
        <v>685崇德國小</v>
      </c>
      <c r="C84" s="115" t="s">
        <v>327</v>
      </c>
      <c r="D84" s="116" t="s">
        <v>897</v>
      </c>
      <c r="E84" s="117">
        <v>34271</v>
      </c>
      <c r="F84" s="99"/>
      <c r="G84" s="97">
        <f t="shared" si="8"/>
        <v>34271</v>
      </c>
      <c r="H84" s="98">
        <v>0</v>
      </c>
      <c r="I84" s="99">
        <v>0</v>
      </c>
      <c r="J84" s="99">
        <v>0</v>
      </c>
      <c r="K84" s="99">
        <v>0</v>
      </c>
      <c r="L84" s="99">
        <v>0</v>
      </c>
      <c r="M84" s="99">
        <v>0</v>
      </c>
      <c r="N84" s="100">
        <f t="shared" si="10"/>
        <v>0</v>
      </c>
      <c r="O84" s="99">
        <v>0</v>
      </c>
      <c r="P84" s="99">
        <v>0</v>
      </c>
      <c r="Q84" s="99">
        <v>0</v>
      </c>
      <c r="R84" s="99">
        <v>0</v>
      </c>
      <c r="S84" s="101">
        <f t="shared" si="9"/>
        <v>0</v>
      </c>
      <c r="T84" s="118"/>
      <c r="U84" s="102">
        <f t="shared" si="11"/>
        <v>0</v>
      </c>
      <c r="V84" s="119" t="s">
        <v>943</v>
      </c>
      <c r="W84" s="96">
        <f t="shared" si="12"/>
        <v>34</v>
      </c>
    </row>
    <row r="85" spans="1:24" s="104" customFormat="1" ht="45" customHeight="1">
      <c r="A85" s="115">
        <v>686</v>
      </c>
      <c r="B85" s="87" t="str">
        <f>VLOOKUP(A85,[1]學校編號!C$1:F$65536,4,FALSE)</f>
        <v>686文蘭國小</v>
      </c>
      <c r="C85" s="115" t="s">
        <v>328</v>
      </c>
      <c r="D85" s="116" t="s">
        <v>898</v>
      </c>
      <c r="E85" s="117">
        <v>73270</v>
      </c>
      <c r="F85" s="99"/>
      <c r="G85" s="97">
        <f t="shared" si="8"/>
        <v>73270</v>
      </c>
      <c r="H85" s="98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100">
        <f t="shared" si="10"/>
        <v>0</v>
      </c>
      <c r="O85" s="99">
        <v>0</v>
      </c>
      <c r="P85" s="99">
        <v>0</v>
      </c>
      <c r="Q85" s="99">
        <v>0</v>
      </c>
      <c r="R85" s="99">
        <v>0</v>
      </c>
      <c r="S85" s="101">
        <f t="shared" si="9"/>
        <v>0</v>
      </c>
      <c r="T85" s="118"/>
      <c r="U85" s="102">
        <f t="shared" si="11"/>
        <v>0</v>
      </c>
      <c r="V85" s="119" t="s">
        <v>945</v>
      </c>
      <c r="W85" s="96">
        <f t="shared" si="12"/>
        <v>73</v>
      </c>
      <c r="X85" s="103"/>
    </row>
    <row r="86" spans="1:24" ht="45" customHeight="1">
      <c r="A86" s="115">
        <v>687</v>
      </c>
      <c r="B86" s="87" t="str">
        <f>VLOOKUP(A86,[1]學校編號!C$1:F$65536,4,FALSE)</f>
        <v>687景美國小</v>
      </c>
      <c r="C86" s="115" t="s">
        <v>329</v>
      </c>
      <c r="D86" s="116" t="s">
        <v>899</v>
      </c>
      <c r="E86" s="117">
        <v>168985</v>
      </c>
      <c r="F86" s="99"/>
      <c r="G86" s="97">
        <f t="shared" si="8"/>
        <v>168985</v>
      </c>
      <c r="H86" s="98">
        <v>60</v>
      </c>
      <c r="I86" s="99">
        <v>0</v>
      </c>
      <c r="J86" s="99">
        <v>0</v>
      </c>
      <c r="K86" s="99">
        <v>50</v>
      </c>
      <c r="L86" s="99">
        <v>0</v>
      </c>
      <c r="M86" s="99">
        <v>0</v>
      </c>
      <c r="N86" s="100">
        <f t="shared" si="10"/>
        <v>110</v>
      </c>
      <c r="O86" s="99">
        <v>0</v>
      </c>
      <c r="P86" s="99">
        <v>0</v>
      </c>
      <c r="Q86" s="99">
        <v>0</v>
      </c>
      <c r="R86" s="99">
        <v>0</v>
      </c>
      <c r="S86" s="101">
        <f t="shared" si="9"/>
        <v>0</v>
      </c>
      <c r="T86" s="118"/>
      <c r="U86" s="102">
        <f t="shared" si="11"/>
        <v>110</v>
      </c>
      <c r="V86" s="119"/>
      <c r="W86" s="96">
        <f t="shared" si="12"/>
        <v>58</v>
      </c>
    </row>
    <row r="87" spans="1:24" ht="45" customHeight="1">
      <c r="A87" s="115">
        <v>688</v>
      </c>
      <c r="B87" s="87" t="str">
        <f>VLOOKUP(A87,[1]學校編號!C$1:F$65536,4,FALSE)</f>
        <v>688三棧國小</v>
      </c>
      <c r="C87" s="115" t="s">
        <v>331</v>
      </c>
      <c r="D87" s="116" t="s">
        <v>900</v>
      </c>
      <c r="E87" s="117">
        <v>347729</v>
      </c>
      <c r="F87" s="99"/>
      <c r="G87" s="97">
        <f t="shared" si="8"/>
        <v>347729</v>
      </c>
      <c r="H87" s="98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100">
        <f t="shared" si="10"/>
        <v>0</v>
      </c>
      <c r="O87" s="99">
        <v>0</v>
      </c>
      <c r="P87" s="99">
        <v>0</v>
      </c>
      <c r="Q87" s="99">
        <v>0</v>
      </c>
      <c r="R87" s="99">
        <v>75</v>
      </c>
      <c r="S87" s="101">
        <f t="shared" si="9"/>
        <v>75</v>
      </c>
      <c r="T87" s="118" t="s">
        <v>933</v>
      </c>
      <c r="U87" s="102">
        <f t="shared" si="11"/>
        <v>75</v>
      </c>
      <c r="V87" s="119"/>
      <c r="W87" s="96">
        <f t="shared" si="12"/>
        <v>272</v>
      </c>
    </row>
    <row r="88" spans="1:24" ht="33">
      <c r="A88" s="87">
        <v>689</v>
      </c>
      <c r="B88" s="87" t="str">
        <f>VLOOKUP(A88,[1]學校編號!C$1:F$65536,4,FALSE)</f>
        <v>689銅蘭國小</v>
      </c>
      <c r="C88" s="87" t="s">
        <v>332</v>
      </c>
      <c r="D88" s="88" t="s">
        <v>901</v>
      </c>
      <c r="E88" s="105">
        <v>22409</v>
      </c>
      <c r="F88" s="91"/>
      <c r="G88" s="89">
        <f t="shared" si="8"/>
        <v>22409</v>
      </c>
      <c r="H88" s="90">
        <v>22</v>
      </c>
      <c r="I88" s="91">
        <v>0</v>
      </c>
      <c r="J88" s="91">
        <v>0</v>
      </c>
      <c r="K88" s="91">
        <v>0</v>
      </c>
      <c r="L88" s="127">
        <v>0.40899999999999997</v>
      </c>
      <c r="M88" s="91">
        <v>0</v>
      </c>
      <c r="N88" s="92">
        <f t="shared" si="10"/>
        <v>22.408999999999999</v>
      </c>
      <c r="O88" s="91">
        <v>0</v>
      </c>
      <c r="P88" s="91">
        <v>0</v>
      </c>
      <c r="Q88" s="91">
        <v>0</v>
      </c>
      <c r="R88" s="91">
        <v>0</v>
      </c>
      <c r="S88" s="93">
        <f t="shared" si="9"/>
        <v>0</v>
      </c>
      <c r="T88" s="94"/>
      <c r="U88" s="95">
        <f t="shared" si="11"/>
        <v>22.408999999999999</v>
      </c>
      <c r="V88" s="106"/>
      <c r="W88" s="96">
        <f t="shared" si="12"/>
        <v>-0.40899999999999892</v>
      </c>
      <c r="X88" s="103" t="s">
        <v>381</v>
      </c>
    </row>
    <row r="89" spans="1:24" ht="49.5">
      <c r="A89" s="87">
        <v>690</v>
      </c>
      <c r="B89" s="87" t="str">
        <f>VLOOKUP(A89,[1]學校編號!C$1:F$65536,4,FALSE)</f>
        <v>690萬榮國小</v>
      </c>
      <c r="C89" s="87" t="s">
        <v>333</v>
      </c>
      <c r="D89" s="88" t="s">
        <v>902</v>
      </c>
      <c r="E89" s="105">
        <v>531093</v>
      </c>
      <c r="F89" s="91"/>
      <c r="G89" s="89">
        <f t="shared" si="8"/>
        <v>531093</v>
      </c>
      <c r="H89" s="90">
        <v>0</v>
      </c>
      <c r="I89" s="91">
        <v>0</v>
      </c>
      <c r="J89" s="91">
        <v>0</v>
      </c>
      <c r="K89" s="91">
        <v>0</v>
      </c>
      <c r="L89" s="91">
        <v>0</v>
      </c>
      <c r="M89" s="91">
        <v>0</v>
      </c>
      <c r="N89" s="92">
        <f t="shared" si="10"/>
        <v>0</v>
      </c>
      <c r="O89" s="91">
        <v>0</v>
      </c>
      <c r="P89" s="91">
        <v>220</v>
      </c>
      <c r="Q89" s="91">
        <v>0</v>
      </c>
      <c r="R89" s="91">
        <v>0</v>
      </c>
      <c r="S89" s="93">
        <f t="shared" si="9"/>
        <v>220</v>
      </c>
      <c r="T89" s="94" t="s">
        <v>934</v>
      </c>
      <c r="U89" s="95">
        <f t="shared" si="11"/>
        <v>220</v>
      </c>
      <c r="V89" s="106"/>
      <c r="W89" s="96">
        <f t="shared" si="12"/>
        <v>311</v>
      </c>
    </row>
    <row r="90" spans="1:24" ht="45" customHeight="1">
      <c r="A90" s="115">
        <v>691</v>
      </c>
      <c r="B90" s="87" t="str">
        <f>VLOOKUP(A90,[1]學校編號!C$1:F$65536,4,FALSE)</f>
        <v>691西林國小</v>
      </c>
      <c r="C90" s="115" t="s">
        <v>334</v>
      </c>
      <c r="D90" s="116" t="s">
        <v>903</v>
      </c>
      <c r="E90" s="117">
        <v>224019</v>
      </c>
      <c r="F90" s="99"/>
      <c r="G90" s="97">
        <f t="shared" si="8"/>
        <v>224019</v>
      </c>
      <c r="H90" s="98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  <c r="N90" s="100">
        <f t="shared" si="10"/>
        <v>0</v>
      </c>
      <c r="O90" s="99">
        <v>0</v>
      </c>
      <c r="P90" s="99">
        <v>0</v>
      </c>
      <c r="Q90" s="99">
        <v>0</v>
      </c>
      <c r="R90" s="99">
        <v>0</v>
      </c>
      <c r="S90" s="101">
        <f t="shared" si="9"/>
        <v>0</v>
      </c>
      <c r="T90" s="118"/>
      <c r="U90" s="102">
        <f t="shared" si="11"/>
        <v>0</v>
      </c>
      <c r="V90" s="119" t="s">
        <v>943</v>
      </c>
      <c r="W90" s="96">
        <f t="shared" si="12"/>
        <v>224</v>
      </c>
    </row>
    <row r="91" spans="1:24" s="104" customFormat="1" ht="45" customHeight="1">
      <c r="A91" s="115">
        <v>692</v>
      </c>
      <c r="B91" s="87" t="str">
        <f>VLOOKUP(A91,[1]學校編號!C$1:F$65536,4,FALSE)</f>
        <v>692見晴國小</v>
      </c>
      <c r="C91" s="115" t="s">
        <v>335</v>
      </c>
      <c r="D91" s="116" t="s">
        <v>904</v>
      </c>
      <c r="E91" s="117">
        <v>226255</v>
      </c>
      <c r="F91" s="99"/>
      <c r="G91" s="97">
        <f t="shared" si="8"/>
        <v>226255</v>
      </c>
      <c r="H91" s="98">
        <v>0</v>
      </c>
      <c r="I91" s="99">
        <v>0</v>
      </c>
      <c r="J91" s="99">
        <v>0</v>
      </c>
      <c r="K91" s="99">
        <v>0</v>
      </c>
      <c r="L91" s="99">
        <v>30</v>
      </c>
      <c r="M91" s="99">
        <v>0</v>
      </c>
      <c r="N91" s="100">
        <f t="shared" si="10"/>
        <v>30</v>
      </c>
      <c r="O91" s="99">
        <v>0</v>
      </c>
      <c r="P91" s="99">
        <v>0</v>
      </c>
      <c r="Q91" s="99">
        <v>0</v>
      </c>
      <c r="R91" s="99">
        <v>0</v>
      </c>
      <c r="S91" s="101">
        <f t="shared" si="9"/>
        <v>0</v>
      </c>
      <c r="T91" s="118"/>
      <c r="U91" s="102">
        <f t="shared" si="11"/>
        <v>30</v>
      </c>
      <c r="V91" s="119"/>
      <c r="W91" s="96">
        <f t="shared" si="12"/>
        <v>196</v>
      </c>
      <c r="X91" s="103"/>
    </row>
    <row r="92" spans="1:24" s="104" customFormat="1" ht="45" customHeight="1">
      <c r="A92" s="87">
        <v>693</v>
      </c>
      <c r="B92" s="87" t="str">
        <f>VLOOKUP(A92,[1]學校編號!C$1:F$65536,4,FALSE)</f>
        <v>693馬遠國小</v>
      </c>
      <c r="C92" s="87" t="s">
        <v>336</v>
      </c>
      <c r="D92" s="88" t="s">
        <v>905</v>
      </c>
      <c r="E92" s="105">
        <v>767072</v>
      </c>
      <c r="F92" s="91"/>
      <c r="G92" s="89">
        <f t="shared" si="8"/>
        <v>767072</v>
      </c>
      <c r="H92" s="90">
        <v>0</v>
      </c>
      <c r="I92" s="91">
        <v>0</v>
      </c>
      <c r="J92" s="91">
        <v>0</v>
      </c>
      <c r="K92" s="91">
        <v>0</v>
      </c>
      <c r="L92" s="91">
        <v>0</v>
      </c>
      <c r="M92" s="91">
        <v>0</v>
      </c>
      <c r="N92" s="92">
        <f t="shared" si="10"/>
        <v>0</v>
      </c>
      <c r="O92" s="91">
        <v>0</v>
      </c>
      <c r="P92" s="91">
        <v>0</v>
      </c>
      <c r="Q92" s="91">
        <v>0</v>
      </c>
      <c r="R92" s="91">
        <v>42</v>
      </c>
      <c r="S92" s="93">
        <f t="shared" si="9"/>
        <v>42</v>
      </c>
      <c r="T92" s="114" t="s">
        <v>935</v>
      </c>
      <c r="U92" s="95">
        <f t="shared" si="11"/>
        <v>42</v>
      </c>
      <c r="V92" s="106"/>
      <c r="W92" s="96">
        <f t="shared" si="12"/>
        <v>725</v>
      </c>
      <c r="X92" s="103" t="s">
        <v>382</v>
      </c>
    </row>
    <row r="93" spans="1:24" ht="82.5">
      <c r="A93" s="107">
        <v>694</v>
      </c>
      <c r="B93" s="87" t="str">
        <f>VLOOKUP(A93,[1]學校編號!C$1:F$65536,4,FALSE)</f>
        <v>694紅葉國小</v>
      </c>
      <c r="C93" s="107" t="s">
        <v>337</v>
      </c>
      <c r="D93" s="108" t="s">
        <v>906</v>
      </c>
      <c r="E93" s="109">
        <v>234805</v>
      </c>
      <c r="F93" s="110"/>
      <c r="G93" s="89">
        <f t="shared" si="8"/>
        <v>234805</v>
      </c>
      <c r="H93" s="111">
        <v>0</v>
      </c>
      <c r="I93" s="110">
        <v>0</v>
      </c>
      <c r="J93" s="110">
        <v>0</v>
      </c>
      <c r="K93" s="110">
        <v>20</v>
      </c>
      <c r="L93" s="110">
        <v>0</v>
      </c>
      <c r="M93" s="110">
        <v>0</v>
      </c>
      <c r="N93" s="92">
        <f t="shared" si="10"/>
        <v>20</v>
      </c>
      <c r="O93" s="110">
        <v>0</v>
      </c>
      <c r="P93" s="110">
        <v>0</v>
      </c>
      <c r="Q93" s="110">
        <v>0</v>
      </c>
      <c r="R93" s="110">
        <v>55</v>
      </c>
      <c r="S93" s="93">
        <f t="shared" si="9"/>
        <v>55</v>
      </c>
      <c r="T93" s="112" t="s">
        <v>936</v>
      </c>
      <c r="U93" s="95">
        <f t="shared" si="11"/>
        <v>75</v>
      </c>
      <c r="V93" s="113"/>
      <c r="W93" s="96">
        <f t="shared" si="12"/>
        <v>159</v>
      </c>
      <c r="X93" s="103" t="s">
        <v>383</v>
      </c>
    </row>
    <row r="94" spans="1:24" s="104" customFormat="1" ht="45" customHeight="1">
      <c r="A94" s="107">
        <v>695</v>
      </c>
      <c r="B94" s="87" t="str">
        <f>VLOOKUP(A94,[1]學校編號!C$1:F$65536,4,FALSE)</f>
        <v>695明利國小</v>
      </c>
      <c r="C94" s="107" t="s">
        <v>338</v>
      </c>
      <c r="D94" s="108" t="s">
        <v>907</v>
      </c>
      <c r="E94" s="109">
        <v>105400</v>
      </c>
      <c r="F94" s="110"/>
      <c r="G94" s="89">
        <f t="shared" si="8"/>
        <v>105400</v>
      </c>
      <c r="H94" s="111">
        <v>0</v>
      </c>
      <c r="I94" s="110">
        <v>0</v>
      </c>
      <c r="J94" s="110">
        <v>0</v>
      </c>
      <c r="K94" s="110">
        <v>0</v>
      </c>
      <c r="L94" s="110">
        <v>50</v>
      </c>
      <c r="M94" s="110">
        <v>0</v>
      </c>
      <c r="N94" s="92">
        <f t="shared" si="10"/>
        <v>50</v>
      </c>
      <c r="O94" s="110">
        <v>0</v>
      </c>
      <c r="P94" s="110">
        <v>0</v>
      </c>
      <c r="Q94" s="110">
        <v>0</v>
      </c>
      <c r="R94" s="110">
        <v>50</v>
      </c>
      <c r="S94" s="93">
        <f t="shared" si="9"/>
        <v>50</v>
      </c>
      <c r="T94" s="112" t="s">
        <v>816</v>
      </c>
      <c r="U94" s="95">
        <f t="shared" si="11"/>
        <v>100</v>
      </c>
      <c r="V94" s="113"/>
      <c r="W94" s="96">
        <f t="shared" si="12"/>
        <v>5</v>
      </c>
      <c r="X94" s="103"/>
    </row>
    <row r="95" spans="1:24" ht="45" customHeight="1">
      <c r="A95" s="87">
        <v>696</v>
      </c>
      <c r="B95" s="87" t="str">
        <f>VLOOKUP(A95,[1]學校編號!C$1:F$65536,4,FALSE)</f>
        <v>696卓溪國小</v>
      </c>
      <c r="C95" s="87" t="s">
        <v>339</v>
      </c>
      <c r="D95" s="88" t="s">
        <v>908</v>
      </c>
      <c r="E95" s="105">
        <v>241961</v>
      </c>
      <c r="F95" s="91"/>
      <c r="G95" s="89">
        <f t="shared" si="8"/>
        <v>241961</v>
      </c>
      <c r="H95" s="90">
        <v>0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2">
        <f t="shared" si="10"/>
        <v>0</v>
      </c>
      <c r="O95" s="91">
        <v>0</v>
      </c>
      <c r="P95" s="91">
        <v>0</v>
      </c>
      <c r="Q95" s="91">
        <v>0</v>
      </c>
      <c r="R95" s="91">
        <v>0</v>
      </c>
      <c r="S95" s="93">
        <f t="shared" si="9"/>
        <v>0</v>
      </c>
      <c r="T95" s="94"/>
      <c r="U95" s="95">
        <f t="shared" si="11"/>
        <v>0</v>
      </c>
      <c r="V95" s="106" t="s">
        <v>943</v>
      </c>
      <c r="W95" s="96">
        <f t="shared" si="12"/>
        <v>241</v>
      </c>
    </row>
    <row r="96" spans="1:24" ht="45" customHeight="1">
      <c r="A96" s="87">
        <v>697</v>
      </c>
      <c r="B96" s="87" t="str">
        <f>VLOOKUP(A96,[1]學校編號!C$1:F$65536,4,FALSE)</f>
        <v>697崙山國小</v>
      </c>
      <c r="C96" s="87" t="s">
        <v>340</v>
      </c>
      <c r="D96" s="88" t="s">
        <v>909</v>
      </c>
      <c r="E96" s="105">
        <v>19937</v>
      </c>
      <c r="F96" s="91"/>
      <c r="G96" s="89">
        <f t="shared" si="8"/>
        <v>19937</v>
      </c>
      <c r="H96" s="90">
        <v>0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2">
        <f t="shared" si="10"/>
        <v>0</v>
      </c>
      <c r="O96" s="91">
        <v>0</v>
      </c>
      <c r="P96" s="91">
        <v>0</v>
      </c>
      <c r="Q96" s="91">
        <v>0</v>
      </c>
      <c r="R96" s="91">
        <v>0</v>
      </c>
      <c r="S96" s="93">
        <f t="shared" si="9"/>
        <v>0</v>
      </c>
      <c r="T96" s="94"/>
      <c r="U96" s="95">
        <f t="shared" si="11"/>
        <v>0</v>
      </c>
      <c r="V96" s="106" t="s">
        <v>943</v>
      </c>
      <c r="W96" s="96">
        <f t="shared" si="12"/>
        <v>19</v>
      </c>
    </row>
    <row r="97" spans="1:24" ht="132">
      <c r="A97" s="136">
        <v>698</v>
      </c>
      <c r="B97" s="87" t="str">
        <f>VLOOKUP(A97,[1]學校編號!C$1:F$65536,4,FALSE)</f>
        <v>698太平國小</v>
      </c>
      <c r="C97" s="87" t="s">
        <v>341</v>
      </c>
      <c r="D97" s="88" t="s">
        <v>910</v>
      </c>
      <c r="E97" s="105">
        <v>888862</v>
      </c>
      <c r="F97" s="91"/>
      <c r="G97" s="89">
        <f t="shared" si="8"/>
        <v>888862</v>
      </c>
      <c r="H97" s="90">
        <v>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2">
        <f t="shared" si="10"/>
        <v>0</v>
      </c>
      <c r="O97" s="91">
        <v>350</v>
      </c>
      <c r="P97" s="91">
        <v>0</v>
      </c>
      <c r="Q97" s="91">
        <v>0</v>
      </c>
      <c r="R97" s="91">
        <v>250</v>
      </c>
      <c r="S97" s="93">
        <f t="shared" si="9"/>
        <v>600</v>
      </c>
      <c r="T97" s="94" t="s">
        <v>937</v>
      </c>
      <c r="U97" s="95">
        <f t="shared" si="11"/>
        <v>600</v>
      </c>
      <c r="V97" s="106"/>
      <c r="W97" s="96">
        <f t="shared" si="12"/>
        <v>288</v>
      </c>
    </row>
    <row r="98" spans="1:24" ht="45" customHeight="1">
      <c r="A98" s="115">
        <v>699</v>
      </c>
      <c r="B98" s="87" t="str">
        <f>VLOOKUP(A98,[1]學校編號!C$1:F$65536,4,FALSE)</f>
        <v>699卓清國小</v>
      </c>
      <c r="C98" s="115" t="s">
        <v>342</v>
      </c>
      <c r="D98" s="116"/>
      <c r="E98" s="117">
        <v>224404</v>
      </c>
      <c r="F98" s="99"/>
      <c r="G98" s="97">
        <f t="shared" si="8"/>
        <v>224404</v>
      </c>
      <c r="H98" s="98">
        <v>0</v>
      </c>
      <c r="I98" s="99">
        <v>0</v>
      </c>
      <c r="J98" s="99">
        <v>0</v>
      </c>
      <c r="K98" s="99">
        <v>0</v>
      </c>
      <c r="L98" s="99">
        <v>0</v>
      </c>
      <c r="M98" s="99">
        <v>0</v>
      </c>
      <c r="N98" s="100">
        <f t="shared" si="10"/>
        <v>0</v>
      </c>
      <c r="O98" s="99">
        <v>0</v>
      </c>
      <c r="P98" s="99">
        <v>0</v>
      </c>
      <c r="Q98" s="99">
        <v>0</v>
      </c>
      <c r="R98" s="99">
        <v>0</v>
      </c>
      <c r="S98" s="101">
        <f t="shared" si="9"/>
        <v>0</v>
      </c>
      <c r="T98" s="118"/>
      <c r="U98" s="102">
        <f t="shared" si="11"/>
        <v>0</v>
      </c>
      <c r="V98" s="119" t="s">
        <v>942</v>
      </c>
      <c r="W98" s="96">
        <f t="shared" si="12"/>
        <v>224</v>
      </c>
    </row>
    <row r="99" spans="1:24" ht="45" customHeight="1">
      <c r="A99" s="115">
        <v>700</v>
      </c>
      <c r="B99" s="87" t="str">
        <f>VLOOKUP(A99,[1]學校編號!C$1:F$65536,4,FALSE)</f>
        <v>700古風國小</v>
      </c>
      <c r="C99" s="115" t="s">
        <v>343</v>
      </c>
      <c r="D99" s="116"/>
      <c r="E99" s="117">
        <v>169911</v>
      </c>
      <c r="F99" s="99"/>
      <c r="G99" s="97">
        <f t="shared" si="8"/>
        <v>169911</v>
      </c>
      <c r="H99" s="98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100">
        <f t="shared" si="10"/>
        <v>0</v>
      </c>
      <c r="O99" s="99">
        <v>0</v>
      </c>
      <c r="P99" s="99">
        <v>0</v>
      </c>
      <c r="Q99" s="99">
        <v>0</v>
      </c>
      <c r="R99" s="99">
        <v>0</v>
      </c>
      <c r="S99" s="101">
        <f t="shared" si="9"/>
        <v>0</v>
      </c>
      <c r="T99" s="118"/>
      <c r="U99" s="102">
        <f t="shared" si="11"/>
        <v>0</v>
      </c>
      <c r="V99" s="119" t="s">
        <v>942</v>
      </c>
      <c r="W99" s="96">
        <f t="shared" si="12"/>
        <v>169</v>
      </c>
    </row>
    <row r="100" spans="1:24" ht="49.5">
      <c r="A100" s="87">
        <v>701</v>
      </c>
      <c r="B100" s="87" t="str">
        <f>VLOOKUP(A100,[1]學校編號!C$1:F$65536,4,FALSE)</f>
        <v>701立山國小</v>
      </c>
      <c r="C100" s="87" t="s">
        <v>344</v>
      </c>
      <c r="D100" s="88" t="s">
        <v>911</v>
      </c>
      <c r="E100" s="105">
        <v>274175</v>
      </c>
      <c r="F100" s="91"/>
      <c r="G100" s="89">
        <f t="shared" si="8"/>
        <v>274175</v>
      </c>
      <c r="H100" s="90">
        <v>0</v>
      </c>
      <c r="I100" s="91">
        <v>0</v>
      </c>
      <c r="J100" s="91">
        <v>37</v>
      </c>
      <c r="K100" s="91">
        <v>0</v>
      </c>
      <c r="L100" s="91">
        <v>0</v>
      </c>
      <c r="M100" s="91">
        <v>0</v>
      </c>
      <c r="N100" s="92">
        <f t="shared" si="10"/>
        <v>37</v>
      </c>
      <c r="O100" s="91">
        <v>0</v>
      </c>
      <c r="P100" s="91">
        <v>0</v>
      </c>
      <c r="Q100" s="91">
        <v>0</v>
      </c>
      <c r="R100" s="91">
        <v>127</v>
      </c>
      <c r="S100" s="93">
        <f t="shared" si="9"/>
        <v>127</v>
      </c>
      <c r="T100" s="94" t="s">
        <v>938</v>
      </c>
      <c r="U100" s="95">
        <f t="shared" si="11"/>
        <v>164</v>
      </c>
      <c r="V100" s="106"/>
      <c r="W100" s="96">
        <f t="shared" si="12"/>
        <v>110</v>
      </c>
    </row>
    <row r="101" spans="1:24" ht="33">
      <c r="A101" s="87">
        <v>702</v>
      </c>
      <c r="B101" s="87" t="str">
        <f>VLOOKUP(A101,[1]學校編號!C$1:F$65536,4,FALSE)</f>
        <v>702卓樂國小</v>
      </c>
      <c r="C101" s="87" t="s">
        <v>345</v>
      </c>
      <c r="D101" s="88" t="s">
        <v>912</v>
      </c>
      <c r="E101" s="105">
        <v>83051</v>
      </c>
      <c r="F101" s="91"/>
      <c r="G101" s="89">
        <f t="shared" si="8"/>
        <v>83051</v>
      </c>
      <c r="H101" s="90">
        <v>70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2">
        <f t="shared" si="10"/>
        <v>70</v>
      </c>
      <c r="O101" s="91">
        <v>0</v>
      </c>
      <c r="P101" s="91">
        <v>0</v>
      </c>
      <c r="Q101" s="91">
        <v>12</v>
      </c>
      <c r="R101" s="91">
        <v>0</v>
      </c>
      <c r="S101" s="93">
        <f t="shared" si="9"/>
        <v>12</v>
      </c>
      <c r="T101" s="94" t="s">
        <v>939</v>
      </c>
      <c r="U101" s="95">
        <f t="shared" si="11"/>
        <v>82</v>
      </c>
      <c r="V101" s="106"/>
      <c r="W101" s="96">
        <f t="shared" si="12"/>
        <v>1</v>
      </c>
    </row>
    <row r="102" spans="1:24" ht="33">
      <c r="A102" s="87">
        <v>703</v>
      </c>
      <c r="B102" s="87" t="str">
        <f>VLOOKUP(A102,[1]學校編號!C$1:F$65536,4,FALSE)</f>
        <v>703卓楓國小</v>
      </c>
      <c r="C102" s="87" t="s">
        <v>346</v>
      </c>
      <c r="D102" s="88"/>
      <c r="E102" s="105">
        <v>127537</v>
      </c>
      <c r="F102" s="91"/>
      <c r="G102" s="89">
        <f t="shared" si="8"/>
        <v>127537</v>
      </c>
      <c r="H102" s="90">
        <v>0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2">
        <f t="shared" ref="N102:N107" si="13">SUM(H102:M102)</f>
        <v>0</v>
      </c>
      <c r="O102" s="91">
        <v>0</v>
      </c>
      <c r="P102" s="91">
        <v>0</v>
      </c>
      <c r="Q102" s="91">
        <v>0</v>
      </c>
      <c r="R102" s="91">
        <v>0</v>
      </c>
      <c r="S102" s="93">
        <f t="shared" si="9"/>
        <v>0</v>
      </c>
      <c r="T102" s="94"/>
      <c r="U102" s="95">
        <f t="shared" ref="U102:U107" si="14">N102+S102</f>
        <v>0</v>
      </c>
      <c r="V102" s="106" t="s">
        <v>942</v>
      </c>
      <c r="W102" s="96">
        <f t="shared" si="12"/>
        <v>127</v>
      </c>
    </row>
    <row r="103" spans="1:24" ht="45" customHeight="1">
      <c r="A103" s="87">
        <v>705</v>
      </c>
      <c r="B103" s="87" t="str">
        <f>VLOOKUP(A103,[1]學校編號!C$1:F$65536,4,FALSE)</f>
        <v>705西富國小</v>
      </c>
      <c r="C103" s="87" t="s">
        <v>347</v>
      </c>
      <c r="D103" s="88" t="s">
        <v>913</v>
      </c>
      <c r="E103" s="105">
        <v>89011</v>
      </c>
      <c r="F103" s="91"/>
      <c r="G103" s="89">
        <f t="shared" si="8"/>
        <v>89011</v>
      </c>
      <c r="H103" s="90">
        <v>0</v>
      </c>
      <c r="I103" s="91">
        <v>0</v>
      </c>
      <c r="J103" s="91">
        <v>0</v>
      </c>
      <c r="K103" s="91">
        <v>12</v>
      </c>
      <c r="L103" s="91">
        <v>0</v>
      </c>
      <c r="M103" s="91">
        <v>0</v>
      </c>
      <c r="N103" s="92">
        <f t="shared" si="13"/>
        <v>12</v>
      </c>
      <c r="O103" s="91">
        <v>0</v>
      </c>
      <c r="P103" s="91">
        <v>0</v>
      </c>
      <c r="Q103" s="91">
        <v>0</v>
      </c>
      <c r="R103" s="91">
        <v>0</v>
      </c>
      <c r="S103" s="93">
        <f t="shared" si="9"/>
        <v>0</v>
      </c>
      <c r="T103" s="94"/>
      <c r="U103" s="95">
        <f t="shared" si="14"/>
        <v>12</v>
      </c>
      <c r="V103" s="106"/>
      <c r="W103" s="96">
        <f t="shared" si="12"/>
        <v>77</v>
      </c>
    </row>
    <row r="104" spans="1:24" ht="45" customHeight="1">
      <c r="A104" s="115">
        <v>706</v>
      </c>
      <c r="B104" s="87" t="str">
        <f>VLOOKUP(A104,[1]學校編號!C$1:F$65536,4,FALSE)</f>
        <v>706大興國小</v>
      </c>
      <c r="C104" s="115" t="s">
        <v>348</v>
      </c>
      <c r="D104" s="116" t="s">
        <v>914</v>
      </c>
      <c r="E104" s="117">
        <v>140639</v>
      </c>
      <c r="F104" s="99">
        <v>83800</v>
      </c>
      <c r="G104" s="97">
        <f t="shared" si="8"/>
        <v>56839</v>
      </c>
      <c r="H104" s="98">
        <v>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100">
        <f t="shared" si="13"/>
        <v>0</v>
      </c>
      <c r="O104" s="99">
        <v>0</v>
      </c>
      <c r="P104" s="99">
        <v>0</v>
      </c>
      <c r="Q104" s="99">
        <v>0</v>
      </c>
      <c r="R104" s="99">
        <v>0</v>
      </c>
      <c r="S104" s="101">
        <f t="shared" si="9"/>
        <v>0</v>
      </c>
      <c r="T104" s="118"/>
      <c r="U104" s="102">
        <f t="shared" si="14"/>
        <v>0</v>
      </c>
      <c r="V104" s="119" t="s">
        <v>943</v>
      </c>
      <c r="W104" s="96">
        <f t="shared" si="12"/>
        <v>56</v>
      </c>
    </row>
    <row r="105" spans="1:24" ht="45" customHeight="1">
      <c r="A105" s="87">
        <v>707</v>
      </c>
      <c r="B105" s="87" t="str">
        <f>VLOOKUP(A105,[1]學校編號!C$1:F$65536,4,FALSE)</f>
        <v>707中原國小</v>
      </c>
      <c r="C105" s="87" t="s">
        <v>349</v>
      </c>
      <c r="D105" s="88" t="s">
        <v>915</v>
      </c>
      <c r="E105" s="105">
        <v>369169</v>
      </c>
      <c r="F105" s="91"/>
      <c r="G105" s="89">
        <f t="shared" si="8"/>
        <v>369169</v>
      </c>
      <c r="H105" s="90">
        <v>5</v>
      </c>
      <c r="I105" s="91">
        <v>5</v>
      </c>
      <c r="J105" s="91">
        <v>0</v>
      </c>
      <c r="K105" s="91">
        <v>0</v>
      </c>
      <c r="L105" s="91">
        <v>0</v>
      </c>
      <c r="M105" s="91">
        <v>0</v>
      </c>
      <c r="N105" s="92">
        <f t="shared" si="13"/>
        <v>10</v>
      </c>
      <c r="O105" s="91">
        <v>0</v>
      </c>
      <c r="P105" s="91">
        <v>0</v>
      </c>
      <c r="Q105" s="91">
        <v>0</v>
      </c>
      <c r="R105" s="91">
        <v>5</v>
      </c>
      <c r="S105" s="93">
        <f t="shared" si="9"/>
        <v>5</v>
      </c>
      <c r="T105" s="94" t="s">
        <v>940</v>
      </c>
      <c r="U105" s="95">
        <f t="shared" si="14"/>
        <v>15</v>
      </c>
      <c r="V105" s="106"/>
      <c r="W105" s="96">
        <f t="shared" si="12"/>
        <v>354</v>
      </c>
    </row>
    <row r="106" spans="1:24" ht="33">
      <c r="A106" s="87">
        <v>708</v>
      </c>
      <c r="B106" s="87" t="str">
        <f>VLOOKUP(A106,[1]學校編號!C$1:F$65536,4,FALSE)</f>
        <v>708西寶國小</v>
      </c>
      <c r="C106" s="87" t="s">
        <v>350</v>
      </c>
      <c r="D106" s="88" t="s">
        <v>916</v>
      </c>
      <c r="E106" s="105">
        <v>173610</v>
      </c>
      <c r="F106" s="91"/>
      <c r="G106" s="89">
        <f t="shared" si="8"/>
        <v>173610</v>
      </c>
      <c r="H106" s="90">
        <v>0</v>
      </c>
      <c r="I106" s="91">
        <v>0</v>
      </c>
      <c r="J106" s="91">
        <v>0</v>
      </c>
      <c r="K106" s="91">
        <v>0</v>
      </c>
      <c r="L106" s="127">
        <v>0</v>
      </c>
      <c r="M106" s="91">
        <v>0</v>
      </c>
      <c r="N106" s="92">
        <f t="shared" si="13"/>
        <v>0</v>
      </c>
      <c r="O106" s="91">
        <v>0</v>
      </c>
      <c r="P106" s="91">
        <v>120</v>
      </c>
      <c r="Q106" s="91">
        <v>0</v>
      </c>
      <c r="R106" s="91">
        <v>0</v>
      </c>
      <c r="S106" s="93">
        <f t="shared" si="9"/>
        <v>120</v>
      </c>
      <c r="T106" s="94" t="s">
        <v>941</v>
      </c>
      <c r="U106" s="95">
        <f t="shared" si="14"/>
        <v>120</v>
      </c>
      <c r="V106" s="106"/>
      <c r="W106" s="96">
        <f t="shared" si="12"/>
        <v>53</v>
      </c>
      <c r="X106" s="103" t="s">
        <v>384</v>
      </c>
    </row>
    <row r="107" spans="1:24" s="142" customFormat="1" ht="24" customHeight="1">
      <c r="A107" s="332" t="s">
        <v>385</v>
      </c>
      <c r="B107" s="333"/>
      <c r="C107" s="333"/>
      <c r="D107" s="333"/>
      <c r="E107" s="120">
        <f>SUM(E6:E106)</f>
        <v>21736853</v>
      </c>
      <c r="F107" s="121">
        <f>SUM(F6:F106)</f>
        <v>1181219</v>
      </c>
      <c r="G107" s="137">
        <f t="shared" si="8"/>
        <v>20555634</v>
      </c>
      <c r="H107" s="138">
        <f t="shared" ref="H107:M107" si="15">SUM(H6:H106)</f>
        <v>591</v>
      </c>
      <c r="I107" s="139">
        <f t="shared" si="15"/>
        <v>503</v>
      </c>
      <c r="J107" s="139">
        <f t="shared" si="15"/>
        <v>268</v>
      </c>
      <c r="K107" s="139">
        <f t="shared" si="15"/>
        <v>287</v>
      </c>
      <c r="L107" s="139">
        <f t="shared" si="15"/>
        <v>678.40899999999999</v>
      </c>
      <c r="M107" s="140">
        <f t="shared" si="15"/>
        <v>87</v>
      </c>
      <c r="N107" s="122">
        <f t="shared" si="13"/>
        <v>2414.4090000000001</v>
      </c>
      <c r="O107" s="122">
        <f>SUM(O6:O106)</f>
        <v>589</v>
      </c>
      <c r="P107" s="122">
        <f>SUM(P6:P106)</f>
        <v>916</v>
      </c>
      <c r="Q107" s="122">
        <f>SUM(Q6:Q106)</f>
        <v>34</v>
      </c>
      <c r="R107" s="122">
        <f>SUM(R6:R106)</f>
        <v>924</v>
      </c>
      <c r="S107" s="122">
        <f t="shared" si="9"/>
        <v>2463</v>
      </c>
      <c r="T107" s="123"/>
      <c r="U107" s="124">
        <f t="shared" si="14"/>
        <v>4877.4089999999997</v>
      </c>
      <c r="V107" s="125"/>
      <c r="W107" s="96">
        <f t="shared" si="12"/>
        <v>15677.591</v>
      </c>
      <c r="X107" s="141"/>
    </row>
  </sheetData>
  <mergeCells count="15">
    <mergeCell ref="A107:D107"/>
    <mergeCell ref="W3:W5"/>
    <mergeCell ref="E4:E5"/>
    <mergeCell ref="F4:F5"/>
    <mergeCell ref="G4:G5"/>
    <mergeCell ref="H4:N4"/>
    <mergeCell ref="O4:S4"/>
    <mergeCell ref="T4:T5"/>
    <mergeCell ref="U4:U5"/>
    <mergeCell ref="H3:U3"/>
    <mergeCell ref="V3:V5"/>
    <mergeCell ref="A3:A5"/>
    <mergeCell ref="C3:C5"/>
    <mergeCell ref="D3:D5"/>
    <mergeCell ref="E3:G3"/>
  </mergeCells>
  <phoneticPr fontId="3" type="noConversion"/>
  <pageMargins left="0.39370078740157483" right="0.39370078740157483" top="0.39370078740157483" bottom="0.39370078740157483" header="0.19685039370078741" footer="0.19685039370078741"/>
  <pageSetup paperSize="8" scale="64" fitToHeight="0" orientation="landscape" horizontalDpi="300" verticalDpi="300" r:id="rId1"/>
  <headerFooter alignWithMargins="0">
    <oddFooter>第 &amp;P 頁，共 &amp;N 頁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651</v>
      </c>
      <c r="D1" s="246" t="str">
        <f>VLOOKUP(C1,學校編號!A:B,2,FALSE)</f>
        <v>651奇美國小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20949000</v>
      </c>
      <c r="E2" s="154"/>
      <c r="F2" s="154">
        <f t="shared" ref="F2:Q2" si="0">F49+F71+F77+F83</f>
        <v>6017000</v>
      </c>
      <c r="G2" s="154">
        <f t="shared" si="0"/>
        <v>1513000</v>
      </c>
      <c r="H2" s="154">
        <f t="shared" si="0"/>
        <v>1527000</v>
      </c>
      <c r="I2" s="154">
        <f t="shared" si="0"/>
        <v>1741000</v>
      </c>
      <c r="J2" s="154">
        <f t="shared" si="0"/>
        <v>1513000</v>
      </c>
      <c r="K2" s="154">
        <f t="shared" si="0"/>
        <v>1513000</v>
      </c>
      <c r="L2" s="154">
        <f t="shared" si="0"/>
        <v>1557000</v>
      </c>
      <c r="M2" s="154">
        <f t="shared" si="0"/>
        <v>1513000</v>
      </c>
      <c r="N2" s="154">
        <f t="shared" si="0"/>
        <v>2423000</v>
      </c>
      <c r="O2" s="154">
        <f t="shared" si="0"/>
        <v>1510000</v>
      </c>
      <c r="P2" s="154">
        <f t="shared" si="0"/>
        <v>67000</v>
      </c>
      <c r="Q2" s="154">
        <f t="shared" si="0"/>
        <v>55000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59000</v>
      </c>
      <c r="E24" s="154" t="s">
        <v>201</v>
      </c>
      <c r="F24" s="154">
        <f>ROUND($D24/2,-3)</f>
        <v>30000</v>
      </c>
      <c r="G24" s="154"/>
      <c r="H24" s="154"/>
      <c r="I24" s="154"/>
      <c r="J24" s="154"/>
      <c r="K24" s="154"/>
      <c r="L24" s="154">
        <f>D24-F24</f>
        <v>29000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555000</v>
      </c>
      <c r="E25" s="242"/>
      <c r="F25" s="242">
        <f>ROUND(SUM(F3:F24),-3)</f>
        <v>84000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83000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271000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826000</v>
      </c>
      <c r="E49" s="154"/>
      <c r="F49" s="250">
        <f t="shared" ref="F49:Q49" si="15">F25+F38+F46+F48</f>
        <v>107000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62000</v>
      </c>
      <c r="L49" s="250">
        <f t="shared" si="15"/>
        <v>106000</v>
      </c>
      <c r="M49" s="250">
        <f t="shared" si="15"/>
        <v>62000</v>
      </c>
      <c r="N49" s="250">
        <f t="shared" si="15"/>
        <v>62000</v>
      </c>
      <c r="O49" s="250">
        <f t="shared" si="15"/>
        <v>62000</v>
      </c>
      <c r="P49" s="250">
        <f t="shared" si="15"/>
        <v>62000</v>
      </c>
      <c r="Q49" s="250">
        <f t="shared" si="15"/>
        <v>55000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11222000</v>
      </c>
      <c r="E50" s="249" t="s">
        <v>210</v>
      </c>
      <c r="F50" s="154">
        <f>ROUND($D50/12*3,-3)</f>
        <v>2806000</v>
      </c>
      <c r="G50" s="154">
        <f>ROUND($D50/12,-3)</f>
        <v>935000</v>
      </c>
      <c r="H50" s="154">
        <f t="shared" ref="H50:N54" si="16">ROUND($D50/12,-3)</f>
        <v>935000</v>
      </c>
      <c r="I50" s="154">
        <f t="shared" si="16"/>
        <v>935000</v>
      </c>
      <c r="J50" s="154">
        <f t="shared" si="16"/>
        <v>935000</v>
      </c>
      <c r="K50" s="154">
        <f t="shared" si="16"/>
        <v>935000</v>
      </c>
      <c r="L50" s="154">
        <f t="shared" si="16"/>
        <v>935000</v>
      </c>
      <c r="M50" s="154">
        <f t="shared" si="16"/>
        <v>935000</v>
      </c>
      <c r="N50" s="154">
        <f t="shared" si="16"/>
        <v>935000</v>
      </c>
      <c r="O50" s="154">
        <f>D50-SUM(F50:N50)</f>
        <v>936000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464000</v>
      </c>
      <c r="E51" s="249" t="s">
        <v>210</v>
      </c>
      <c r="F51" s="154">
        <f>ROUND($D51/12*3,-3)</f>
        <v>116000</v>
      </c>
      <c r="G51" s="154">
        <f>ROUND($D51/12,-3)</f>
        <v>39000</v>
      </c>
      <c r="H51" s="154">
        <f t="shared" si="16"/>
        <v>39000</v>
      </c>
      <c r="I51" s="154">
        <f t="shared" si="16"/>
        <v>39000</v>
      </c>
      <c r="J51" s="154">
        <f t="shared" si="16"/>
        <v>39000</v>
      </c>
      <c r="K51" s="154">
        <f t="shared" si="16"/>
        <v>39000</v>
      </c>
      <c r="L51" s="154">
        <f t="shared" si="16"/>
        <v>39000</v>
      </c>
      <c r="M51" s="154">
        <f t="shared" si="16"/>
        <v>39000</v>
      </c>
      <c r="N51" s="154">
        <f t="shared" si="16"/>
        <v>39000</v>
      </c>
      <c r="O51" s="154">
        <f>D51-SUM(F51:N51)</f>
        <v>36000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1138000</v>
      </c>
      <c r="E62" s="154" t="s">
        <v>205</v>
      </c>
      <c r="F62" s="154"/>
      <c r="G62" s="154"/>
      <c r="H62" s="154"/>
      <c r="I62" s="154">
        <f>ROUND($D62/5,-3)</f>
        <v>228000</v>
      </c>
      <c r="J62" s="154"/>
      <c r="K62" s="154"/>
      <c r="L62" s="154"/>
      <c r="M62" s="154"/>
      <c r="N62" s="154">
        <f>D62-I62</f>
        <v>910000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1317000</v>
      </c>
      <c r="E63" s="154" t="s">
        <v>203</v>
      </c>
      <c r="F63" s="154">
        <f>D63</f>
        <v>1317000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864000</v>
      </c>
      <c r="E64" s="249" t="s">
        <v>210</v>
      </c>
      <c r="F64" s="154">
        <f>ROUND($D64/12*3,-3)</f>
        <v>216000</v>
      </c>
      <c r="G64" s="154">
        <f>ROUND($D64/12,-3)</f>
        <v>72000</v>
      </c>
      <c r="H64" s="154">
        <f t="shared" ref="H64:N66" si="19">ROUND($D64/12,-3)</f>
        <v>72000</v>
      </c>
      <c r="I64" s="154">
        <f t="shared" si="19"/>
        <v>72000</v>
      </c>
      <c r="J64" s="154">
        <f t="shared" si="19"/>
        <v>72000</v>
      </c>
      <c r="K64" s="154">
        <f t="shared" si="19"/>
        <v>72000</v>
      </c>
      <c r="L64" s="154">
        <f t="shared" si="19"/>
        <v>72000</v>
      </c>
      <c r="M64" s="154">
        <f t="shared" si="19"/>
        <v>72000</v>
      </c>
      <c r="N64" s="154">
        <f t="shared" si="19"/>
        <v>72000</v>
      </c>
      <c r="O64" s="154">
        <f>D64-SUM(F64:N64)</f>
        <v>72000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222000</v>
      </c>
      <c r="E65" s="249" t="s">
        <v>210</v>
      </c>
      <c r="F65" s="154">
        <f>ROUND($D65/12*3,-3)</f>
        <v>56000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915000</v>
      </c>
      <c r="E66" s="249" t="s">
        <v>210</v>
      </c>
      <c r="F66" s="154">
        <f>ROUND($D66/12*3,-3)</f>
        <v>229000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249000</v>
      </c>
      <c r="E68" s="154" t="s">
        <v>203</v>
      </c>
      <c r="F68" s="154">
        <f>D68</f>
        <v>249000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17261000</v>
      </c>
      <c r="E71" s="242"/>
      <c r="F71" s="242">
        <f>ROUND(SUM(F50:F69),-3)</f>
        <v>5194000</v>
      </c>
      <c r="G71" s="242">
        <f t="shared" ref="G71:P71" si="20">ROUND(SUM(G50:G69),-3)</f>
        <v>1212000</v>
      </c>
      <c r="H71" s="242">
        <f t="shared" si="20"/>
        <v>1226000</v>
      </c>
      <c r="I71" s="242">
        <f t="shared" si="20"/>
        <v>1440000</v>
      </c>
      <c r="J71" s="242">
        <f t="shared" si="20"/>
        <v>1212000</v>
      </c>
      <c r="K71" s="242">
        <f t="shared" si="20"/>
        <v>1212000</v>
      </c>
      <c r="L71" s="242">
        <f t="shared" si="20"/>
        <v>1212000</v>
      </c>
      <c r="M71" s="242">
        <f t="shared" si="20"/>
        <v>1212000</v>
      </c>
      <c r="N71" s="242">
        <f t="shared" si="20"/>
        <v>2122000</v>
      </c>
      <c r="O71" s="242">
        <f t="shared" si="20"/>
        <v>1214000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2862000</v>
      </c>
      <c r="E73" s="249" t="s">
        <v>210</v>
      </c>
      <c r="F73" s="154">
        <f>ROUND($D73/12*3,-3)</f>
        <v>716000</v>
      </c>
      <c r="G73" s="154">
        <f>ROUND($D73/12,-3)</f>
        <v>239000</v>
      </c>
      <c r="H73" s="154">
        <f t="shared" ref="H73:N76" si="21">ROUND($D73/12,-3)</f>
        <v>239000</v>
      </c>
      <c r="I73" s="154">
        <f t="shared" si="21"/>
        <v>239000</v>
      </c>
      <c r="J73" s="154">
        <f t="shared" si="21"/>
        <v>239000</v>
      </c>
      <c r="K73" s="154">
        <f t="shared" si="21"/>
        <v>239000</v>
      </c>
      <c r="L73" s="154">
        <f t="shared" si="21"/>
        <v>239000</v>
      </c>
      <c r="M73" s="154">
        <f t="shared" si="21"/>
        <v>239000</v>
      </c>
      <c r="N73" s="154">
        <f t="shared" si="21"/>
        <v>239000</v>
      </c>
      <c r="O73" s="154">
        <f>D73-SUM(F73:N73)</f>
        <v>234000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2862000</v>
      </c>
      <c r="E77" s="242"/>
      <c r="F77" s="242">
        <f>ROUND(SUM(F72:F76),-3)</f>
        <v>716000</v>
      </c>
      <c r="G77" s="242">
        <f t="shared" ref="G77:N77" si="22">ROUND(SUM(G72:G76),-3)</f>
        <v>239000</v>
      </c>
      <c r="H77" s="242">
        <f t="shared" si="22"/>
        <v>239000</v>
      </c>
      <c r="I77" s="242">
        <f t="shared" si="22"/>
        <v>239000</v>
      </c>
      <c r="J77" s="242">
        <f t="shared" si="22"/>
        <v>239000</v>
      </c>
      <c r="K77" s="242">
        <f t="shared" si="22"/>
        <v>239000</v>
      </c>
      <c r="L77" s="242">
        <f t="shared" si="22"/>
        <v>239000</v>
      </c>
      <c r="M77" s="242">
        <f t="shared" si="22"/>
        <v>239000</v>
      </c>
      <c r="N77" s="242">
        <f t="shared" si="22"/>
        <v>239000</v>
      </c>
      <c r="O77" s="242">
        <f>D77-SUM(F77:N77)</f>
        <v>234000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20123000</v>
      </c>
      <c r="E78" s="242"/>
      <c r="F78" s="242">
        <f>F77+F71</f>
        <v>5910000</v>
      </c>
      <c r="G78" s="242">
        <f t="shared" ref="G78:R78" si="24">G77+G71</f>
        <v>1451000</v>
      </c>
      <c r="H78" s="242">
        <f t="shared" si="24"/>
        <v>1465000</v>
      </c>
      <c r="I78" s="242">
        <f t="shared" si="24"/>
        <v>1679000</v>
      </c>
      <c r="J78" s="242">
        <f t="shared" si="24"/>
        <v>1451000</v>
      </c>
      <c r="K78" s="242">
        <f t="shared" si="24"/>
        <v>1451000</v>
      </c>
      <c r="L78" s="242">
        <f t="shared" si="24"/>
        <v>1451000</v>
      </c>
      <c r="M78" s="242">
        <f t="shared" si="24"/>
        <v>1451000</v>
      </c>
      <c r="N78" s="242">
        <f t="shared" si="24"/>
        <v>2361000</v>
      </c>
      <c r="O78" s="242">
        <f t="shared" si="24"/>
        <v>1448000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-59000</v>
      </c>
      <c r="E86" s="154"/>
      <c r="F86" s="154">
        <f>D86</f>
        <v>-59000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20890000</v>
      </c>
      <c r="E87" s="154"/>
      <c r="F87" s="154">
        <f>F88+F89+F90+F91</f>
        <v>5958000</v>
      </c>
      <c r="G87" s="154">
        <f t="shared" ref="G87:Q87" si="26">G88+G89+G90+G91</f>
        <v>1513000</v>
      </c>
      <c r="H87" s="154">
        <f t="shared" si="26"/>
        <v>1527000</v>
      </c>
      <c r="I87" s="154">
        <f t="shared" si="26"/>
        <v>1741000</v>
      </c>
      <c r="J87" s="154">
        <f t="shared" si="26"/>
        <v>1513000</v>
      </c>
      <c r="K87" s="154">
        <f t="shared" si="26"/>
        <v>1513000</v>
      </c>
      <c r="L87" s="154">
        <f t="shared" si="26"/>
        <v>1557000</v>
      </c>
      <c r="M87" s="154">
        <f t="shared" si="26"/>
        <v>1513000</v>
      </c>
      <c r="N87" s="154">
        <f t="shared" si="26"/>
        <v>2423000</v>
      </c>
      <c r="O87" s="154">
        <f t="shared" si="26"/>
        <v>1510000</v>
      </c>
      <c r="P87" s="154">
        <f t="shared" si="26"/>
        <v>67000</v>
      </c>
      <c r="Q87" s="154">
        <f t="shared" si="26"/>
        <v>55000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20885000</v>
      </c>
      <c r="E91" s="242"/>
      <c r="F91" s="242">
        <f>F92+F93+F94+F95</f>
        <v>5955000</v>
      </c>
      <c r="G91" s="242">
        <f t="shared" ref="G91:Q91" si="28">G92+G93+G94+G95</f>
        <v>1513000</v>
      </c>
      <c r="H91" s="242">
        <f t="shared" si="28"/>
        <v>1527000</v>
      </c>
      <c r="I91" s="242">
        <f t="shared" si="28"/>
        <v>1741000</v>
      </c>
      <c r="J91" s="242">
        <f t="shared" si="28"/>
        <v>1513000</v>
      </c>
      <c r="K91" s="242">
        <f t="shared" si="28"/>
        <v>1513000</v>
      </c>
      <c r="L91" s="242">
        <f t="shared" si="28"/>
        <v>1555000</v>
      </c>
      <c r="M91" s="242">
        <f t="shared" si="28"/>
        <v>1513000</v>
      </c>
      <c r="N91" s="242">
        <f t="shared" si="28"/>
        <v>2423000</v>
      </c>
      <c r="O91" s="242">
        <f t="shared" si="28"/>
        <v>1510000</v>
      </c>
      <c r="P91" s="242">
        <f t="shared" si="28"/>
        <v>67000</v>
      </c>
      <c r="Q91" s="242">
        <f t="shared" si="28"/>
        <v>55000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1451000</v>
      </c>
      <c r="E92" s="252" t="s">
        <v>681</v>
      </c>
      <c r="F92" s="154">
        <f>ROUND($D92/12*4,-3)</f>
        <v>484000</v>
      </c>
      <c r="G92" s="154"/>
      <c r="H92" s="154">
        <f>ROUND($D92/12*2,-3)</f>
        <v>242000</v>
      </c>
      <c r="I92" s="154"/>
      <c r="J92" s="154">
        <f>ROUND($D92/12*2,-3)</f>
        <v>242000</v>
      </c>
      <c r="K92" s="154"/>
      <c r="L92" s="154">
        <f>ROUND($D92/12*2,-3)</f>
        <v>242000</v>
      </c>
      <c r="M92" s="154"/>
      <c r="N92" s="154">
        <f>D92-SUM(F92:M92)</f>
        <v>241000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42000</v>
      </c>
      <c r="E94" s="244" t="s">
        <v>405</v>
      </c>
      <c r="F94" s="154"/>
      <c r="G94" s="154"/>
      <c r="H94" s="154">
        <f>ROUND($D94/2,-3)</f>
        <v>21000</v>
      </c>
      <c r="I94" s="154"/>
      <c r="J94" s="154"/>
      <c r="K94" s="154"/>
      <c r="L94" s="154"/>
      <c r="M94" s="154"/>
      <c r="N94" s="154"/>
      <c r="O94" s="154">
        <f>D94-H94</f>
        <v>21000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19302000</v>
      </c>
      <c r="E95" s="154"/>
      <c r="F95" s="154">
        <f>F2+F86-F88-F89-F90-F92-F93-F94</f>
        <v>5463000</v>
      </c>
      <c r="G95" s="154">
        <f t="shared" ref="G95:Q95" si="30">G2-G88-G89-G90-G92-G93-G94</f>
        <v>1505000</v>
      </c>
      <c r="H95" s="154">
        <f t="shared" si="30"/>
        <v>1256000</v>
      </c>
      <c r="I95" s="154">
        <f t="shared" si="30"/>
        <v>1733000</v>
      </c>
      <c r="J95" s="154">
        <f t="shared" si="30"/>
        <v>1263000</v>
      </c>
      <c r="K95" s="154">
        <f t="shared" si="30"/>
        <v>1505000</v>
      </c>
      <c r="L95" s="154">
        <f t="shared" si="30"/>
        <v>1305000</v>
      </c>
      <c r="M95" s="154">
        <f t="shared" si="30"/>
        <v>1505000</v>
      </c>
      <c r="N95" s="154">
        <f t="shared" si="30"/>
        <v>2174000</v>
      </c>
      <c r="O95" s="154">
        <f t="shared" si="30"/>
        <v>1481000</v>
      </c>
      <c r="P95" s="154">
        <f t="shared" si="30"/>
        <v>59000</v>
      </c>
      <c r="Q95" s="154">
        <f t="shared" si="30"/>
        <v>53000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42000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19302000</v>
      </c>
    </row>
    <row r="108" spans="2:17" ht="16.5" customHeight="1"/>
    <row r="109" spans="2:17" ht="16.5" customHeight="1">
      <c r="B109" s="4" t="s">
        <v>951</v>
      </c>
      <c r="D109" s="52">
        <f>D91-D77</f>
        <v>18023000</v>
      </c>
      <c r="F109" s="52">
        <f>F91-F77</f>
        <v>5239000</v>
      </c>
      <c r="G109" s="52">
        <f t="shared" ref="G109:Q109" si="31">G91-G77</f>
        <v>1274000</v>
      </c>
      <c r="H109" s="52">
        <f t="shared" si="31"/>
        <v>1288000</v>
      </c>
      <c r="I109" s="52">
        <f t="shared" si="31"/>
        <v>1502000</v>
      </c>
      <c r="J109" s="52">
        <f t="shared" si="31"/>
        <v>1274000</v>
      </c>
      <c r="K109" s="52">
        <f t="shared" si="31"/>
        <v>1274000</v>
      </c>
      <c r="L109" s="52">
        <f t="shared" si="31"/>
        <v>1316000</v>
      </c>
      <c r="M109" s="52">
        <f t="shared" si="31"/>
        <v>1274000</v>
      </c>
      <c r="N109" s="52">
        <f t="shared" si="31"/>
        <v>2184000</v>
      </c>
      <c r="O109" s="52">
        <f t="shared" si="31"/>
        <v>1276000</v>
      </c>
      <c r="P109" s="52">
        <f t="shared" si="31"/>
        <v>67000</v>
      </c>
      <c r="Q109" s="52">
        <f t="shared" si="31"/>
        <v>55000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5" priority="1" operator="lessThan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652</v>
      </c>
      <c r="D1" s="246" t="str">
        <f>VLOOKUP(C1,學校編號!A:B,2,FALSE)</f>
        <v>652富源國小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22243000</v>
      </c>
      <c r="E2" s="154"/>
      <c r="F2" s="154">
        <f t="shared" ref="F2:Q2" si="0">F49+F71+F77+F83</f>
        <v>6366000</v>
      </c>
      <c r="G2" s="154">
        <f t="shared" si="0"/>
        <v>1588000</v>
      </c>
      <c r="H2" s="154">
        <f t="shared" si="0"/>
        <v>1602000</v>
      </c>
      <c r="I2" s="154">
        <f t="shared" si="0"/>
        <v>1869000</v>
      </c>
      <c r="J2" s="154">
        <f t="shared" si="0"/>
        <v>1588000</v>
      </c>
      <c r="K2" s="154">
        <f t="shared" si="0"/>
        <v>1590000</v>
      </c>
      <c r="L2" s="154">
        <f t="shared" si="0"/>
        <v>1604000</v>
      </c>
      <c r="M2" s="154">
        <f t="shared" si="0"/>
        <v>1588000</v>
      </c>
      <c r="N2" s="154">
        <f t="shared" si="0"/>
        <v>2714000</v>
      </c>
      <c r="O2" s="154">
        <f t="shared" si="0"/>
        <v>1595000</v>
      </c>
      <c r="P2" s="154">
        <f t="shared" si="0"/>
        <v>76000</v>
      </c>
      <c r="Q2" s="154">
        <f t="shared" si="0"/>
        <v>63000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12000</v>
      </c>
      <c r="E6" s="154" t="s">
        <v>744</v>
      </c>
      <c r="F6" s="154">
        <f t="shared" si="1"/>
        <v>1000</v>
      </c>
      <c r="G6" s="154">
        <f t="shared" si="1"/>
        <v>1000</v>
      </c>
      <c r="H6" s="154">
        <f t="shared" si="1"/>
        <v>1000</v>
      </c>
      <c r="I6" s="154">
        <f t="shared" si="1"/>
        <v>1000</v>
      </c>
      <c r="J6" s="154">
        <f t="shared" si="1"/>
        <v>1000</v>
      </c>
      <c r="K6" s="154">
        <f t="shared" si="1"/>
        <v>1000</v>
      </c>
      <c r="L6" s="154">
        <f t="shared" si="1"/>
        <v>1000</v>
      </c>
      <c r="M6" s="154">
        <f t="shared" si="1"/>
        <v>1000</v>
      </c>
      <c r="N6" s="154">
        <f t="shared" si="1"/>
        <v>1000</v>
      </c>
      <c r="O6" s="154">
        <f t="shared" si="1"/>
        <v>1000</v>
      </c>
      <c r="P6" s="154">
        <f t="shared" si="1"/>
        <v>1000</v>
      </c>
      <c r="Q6" s="154">
        <f t="shared" si="2"/>
        <v>1000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590000</v>
      </c>
      <c r="E25" s="242"/>
      <c r="F25" s="242">
        <f>ROUND(SUM(F3:F24),-3)</f>
        <v>63000</v>
      </c>
      <c r="G25" s="242">
        <f t="shared" ref="G25:P25" si="5">ROUND(SUM(G3:G24),-3)</f>
        <v>47000</v>
      </c>
      <c r="H25" s="242">
        <f t="shared" si="5"/>
        <v>47000</v>
      </c>
      <c r="I25" s="242">
        <f t="shared" si="5"/>
        <v>47000</v>
      </c>
      <c r="J25" s="242">
        <f t="shared" si="5"/>
        <v>47000</v>
      </c>
      <c r="K25" s="242">
        <f t="shared" si="5"/>
        <v>47000</v>
      </c>
      <c r="L25" s="242">
        <f t="shared" si="5"/>
        <v>63000</v>
      </c>
      <c r="M25" s="242">
        <f t="shared" si="5"/>
        <v>47000</v>
      </c>
      <c r="N25" s="242">
        <f t="shared" si="5"/>
        <v>47000</v>
      </c>
      <c r="O25" s="242">
        <f t="shared" si="5"/>
        <v>47000</v>
      </c>
      <c r="P25" s="242">
        <f t="shared" si="5"/>
        <v>47000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286000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882000</v>
      </c>
      <c r="E49" s="154"/>
      <c r="F49" s="250">
        <f t="shared" ref="F49:Q49" si="15">F25+F38+F46+F48</f>
        <v>89000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87000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63000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12420000</v>
      </c>
      <c r="E50" s="249" t="s">
        <v>210</v>
      </c>
      <c r="F50" s="154">
        <f>ROUND($D50/12*3,-3)</f>
        <v>3105000</v>
      </c>
      <c r="G50" s="154">
        <f>ROUND($D50/12,-3)</f>
        <v>1035000</v>
      </c>
      <c r="H50" s="154">
        <f t="shared" ref="H50:N54" si="16">ROUND($D50/12,-3)</f>
        <v>1035000</v>
      </c>
      <c r="I50" s="154">
        <f t="shared" si="16"/>
        <v>1035000</v>
      </c>
      <c r="J50" s="154">
        <f t="shared" si="16"/>
        <v>1035000</v>
      </c>
      <c r="K50" s="154">
        <f t="shared" si="16"/>
        <v>1035000</v>
      </c>
      <c r="L50" s="154">
        <f t="shared" si="16"/>
        <v>1035000</v>
      </c>
      <c r="M50" s="154">
        <f t="shared" si="16"/>
        <v>1035000</v>
      </c>
      <c r="N50" s="154">
        <f t="shared" si="16"/>
        <v>1035000</v>
      </c>
      <c r="O50" s="154">
        <f>D50-SUM(F50:N50)</f>
        <v>1035000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1405000</v>
      </c>
      <c r="E62" s="154" t="s">
        <v>205</v>
      </c>
      <c r="F62" s="154"/>
      <c r="G62" s="154"/>
      <c r="H62" s="154"/>
      <c r="I62" s="154">
        <f>ROUND($D62/5,-3)</f>
        <v>281000</v>
      </c>
      <c r="J62" s="154"/>
      <c r="K62" s="154"/>
      <c r="L62" s="154"/>
      <c r="M62" s="154"/>
      <c r="N62" s="154">
        <f>D62-I62</f>
        <v>1124000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1533000</v>
      </c>
      <c r="E63" s="154" t="s">
        <v>203</v>
      </c>
      <c r="F63" s="154">
        <f>D63</f>
        <v>1533000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1059000</v>
      </c>
      <c r="E64" s="249" t="s">
        <v>210</v>
      </c>
      <c r="F64" s="154">
        <f>ROUND($D64/12*3,-3)</f>
        <v>265000</v>
      </c>
      <c r="G64" s="154">
        <f>ROUND($D64/12,-3)</f>
        <v>88000</v>
      </c>
      <c r="H64" s="154">
        <f t="shared" ref="H64:N66" si="19">ROUND($D64/12,-3)</f>
        <v>88000</v>
      </c>
      <c r="I64" s="154">
        <f t="shared" si="19"/>
        <v>88000</v>
      </c>
      <c r="J64" s="154">
        <f t="shared" si="19"/>
        <v>88000</v>
      </c>
      <c r="K64" s="154">
        <f t="shared" si="19"/>
        <v>88000</v>
      </c>
      <c r="L64" s="154">
        <f t="shared" si="19"/>
        <v>88000</v>
      </c>
      <c r="M64" s="154">
        <f t="shared" si="19"/>
        <v>88000</v>
      </c>
      <c r="N64" s="154">
        <f t="shared" si="19"/>
        <v>88000</v>
      </c>
      <c r="O64" s="154">
        <f>D64-SUM(F64:N64)</f>
        <v>90000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288000</v>
      </c>
      <c r="E65" s="249" t="s">
        <v>210</v>
      </c>
      <c r="F65" s="154">
        <f>ROUND($D65/12*3,-3)</f>
        <v>72000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912000</v>
      </c>
      <c r="E66" s="249" t="s">
        <v>210</v>
      </c>
      <c r="F66" s="154">
        <f>ROUND($D66/12*3,-3)</f>
        <v>228000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19267000</v>
      </c>
      <c r="E71" s="242"/>
      <c r="F71" s="242">
        <f>ROUND(SUM(F50:F69),-3)</f>
        <v>5753000</v>
      </c>
      <c r="G71" s="242">
        <f t="shared" ref="G71:P71" si="20">ROUND(SUM(G50:G69),-3)</f>
        <v>1343000</v>
      </c>
      <c r="H71" s="242">
        <f t="shared" si="20"/>
        <v>1357000</v>
      </c>
      <c r="I71" s="242">
        <f t="shared" si="20"/>
        <v>1624000</v>
      </c>
      <c r="J71" s="242">
        <f t="shared" si="20"/>
        <v>1343000</v>
      </c>
      <c r="K71" s="242">
        <f t="shared" si="20"/>
        <v>1343000</v>
      </c>
      <c r="L71" s="242">
        <f t="shared" si="20"/>
        <v>1343000</v>
      </c>
      <c r="M71" s="242">
        <f t="shared" si="20"/>
        <v>1343000</v>
      </c>
      <c r="N71" s="242">
        <f t="shared" si="20"/>
        <v>2467000</v>
      </c>
      <c r="O71" s="242">
        <f t="shared" si="20"/>
        <v>1346000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1372000</v>
      </c>
      <c r="E73" s="249" t="s">
        <v>210</v>
      </c>
      <c r="F73" s="154">
        <f>ROUND($D73/12*3,-3)</f>
        <v>343000</v>
      </c>
      <c r="G73" s="154">
        <f>ROUND($D73/12,-3)</f>
        <v>114000</v>
      </c>
      <c r="H73" s="154">
        <f t="shared" ref="H73:N76" si="21">ROUND($D73/12,-3)</f>
        <v>114000</v>
      </c>
      <c r="I73" s="154">
        <f t="shared" si="21"/>
        <v>114000</v>
      </c>
      <c r="J73" s="154">
        <f t="shared" si="21"/>
        <v>114000</v>
      </c>
      <c r="K73" s="154">
        <f t="shared" si="21"/>
        <v>114000</v>
      </c>
      <c r="L73" s="154">
        <f t="shared" si="21"/>
        <v>114000</v>
      </c>
      <c r="M73" s="154">
        <f t="shared" si="21"/>
        <v>114000</v>
      </c>
      <c r="N73" s="154">
        <f t="shared" si="21"/>
        <v>114000</v>
      </c>
      <c r="O73" s="154">
        <f>D73-SUM(F73:N73)</f>
        <v>117000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722000</v>
      </c>
      <c r="E76" s="249" t="s">
        <v>210</v>
      </c>
      <c r="F76" s="154">
        <f>ROUND($D76/12*3,-3)</f>
        <v>181000</v>
      </c>
      <c r="G76" s="154">
        <f>ROUND($D76/12,-3)</f>
        <v>60000</v>
      </c>
      <c r="H76" s="154">
        <f t="shared" si="21"/>
        <v>60000</v>
      </c>
      <c r="I76" s="154">
        <f t="shared" si="21"/>
        <v>60000</v>
      </c>
      <c r="J76" s="154">
        <f t="shared" si="21"/>
        <v>60000</v>
      </c>
      <c r="K76" s="154">
        <f t="shared" si="21"/>
        <v>60000</v>
      </c>
      <c r="L76" s="154">
        <f t="shared" si="21"/>
        <v>60000</v>
      </c>
      <c r="M76" s="154">
        <f t="shared" si="21"/>
        <v>60000</v>
      </c>
      <c r="N76" s="154">
        <f t="shared" si="21"/>
        <v>60000</v>
      </c>
      <c r="O76" s="154">
        <f>D76-SUM(F76:N76)</f>
        <v>61000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2094000</v>
      </c>
      <c r="E77" s="242"/>
      <c r="F77" s="242">
        <f>ROUND(SUM(F72:F76),-3)</f>
        <v>524000</v>
      </c>
      <c r="G77" s="242">
        <f t="shared" ref="G77:N77" si="22">ROUND(SUM(G72:G76),-3)</f>
        <v>174000</v>
      </c>
      <c r="H77" s="242">
        <f t="shared" si="22"/>
        <v>174000</v>
      </c>
      <c r="I77" s="242">
        <f t="shared" si="22"/>
        <v>174000</v>
      </c>
      <c r="J77" s="242">
        <f t="shared" si="22"/>
        <v>174000</v>
      </c>
      <c r="K77" s="242">
        <f t="shared" si="22"/>
        <v>174000</v>
      </c>
      <c r="L77" s="242">
        <f t="shared" si="22"/>
        <v>174000</v>
      </c>
      <c r="M77" s="242">
        <f t="shared" si="22"/>
        <v>174000</v>
      </c>
      <c r="N77" s="242">
        <f t="shared" si="22"/>
        <v>174000</v>
      </c>
      <c r="O77" s="242">
        <f>D77-SUM(F77:N77)</f>
        <v>178000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21361000</v>
      </c>
      <c r="E78" s="242"/>
      <c r="F78" s="242">
        <f>F77+F71</f>
        <v>6277000</v>
      </c>
      <c r="G78" s="242">
        <f t="shared" ref="G78:R78" si="24">G77+G71</f>
        <v>1517000</v>
      </c>
      <c r="H78" s="242">
        <f t="shared" si="24"/>
        <v>1531000</v>
      </c>
      <c r="I78" s="242">
        <f t="shared" si="24"/>
        <v>1798000</v>
      </c>
      <c r="J78" s="242">
        <f t="shared" si="24"/>
        <v>1517000</v>
      </c>
      <c r="K78" s="242">
        <f t="shared" si="24"/>
        <v>1517000</v>
      </c>
      <c r="L78" s="242">
        <f t="shared" si="24"/>
        <v>1517000</v>
      </c>
      <c r="M78" s="242">
        <f t="shared" si="24"/>
        <v>1517000</v>
      </c>
      <c r="N78" s="242">
        <f t="shared" si="24"/>
        <v>2641000</v>
      </c>
      <c r="O78" s="242">
        <f t="shared" si="24"/>
        <v>1524000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22243000</v>
      </c>
      <c r="E87" s="154"/>
      <c r="F87" s="154">
        <f>F88+F89+F90+F91</f>
        <v>6366000</v>
      </c>
      <c r="G87" s="154">
        <f t="shared" ref="G87:Q87" si="26">G88+G89+G90+G91</f>
        <v>1588000</v>
      </c>
      <c r="H87" s="154">
        <f t="shared" si="26"/>
        <v>1602000</v>
      </c>
      <c r="I87" s="154">
        <f t="shared" si="26"/>
        <v>1869000</v>
      </c>
      <c r="J87" s="154">
        <f t="shared" si="26"/>
        <v>1588000</v>
      </c>
      <c r="K87" s="154">
        <f t="shared" si="26"/>
        <v>1590000</v>
      </c>
      <c r="L87" s="154">
        <f t="shared" si="26"/>
        <v>1604000</v>
      </c>
      <c r="M87" s="154">
        <f t="shared" si="26"/>
        <v>1588000</v>
      </c>
      <c r="N87" s="154">
        <f t="shared" si="26"/>
        <v>2714000</v>
      </c>
      <c r="O87" s="154">
        <f t="shared" si="26"/>
        <v>1595000</v>
      </c>
      <c r="P87" s="154">
        <f t="shared" si="26"/>
        <v>76000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22241000</v>
      </c>
      <c r="E91" s="242"/>
      <c r="F91" s="242">
        <f>F92+F93+F94+F95</f>
        <v>6366000</v>
      </c>
      <c r="G91" s="242">
        <f t="shared" ref="G91:Q91" si="28">G92+G93+G94+G95</f>
        <v>1588000</v>
      </c>
      <c r="H91" s="242">
        <f t="shared" si="28"/>
        <v>1602000</v>
      </c>
      <c r="I91" s="242">
        <f t="shared" si="28"/>
        <v>1869000</v>
      </c>
      <c r="J91" s="242">
        <f t="shared" si="28"/>
        <v>1588000</v>
      </c>
      <c r="K91" s="242">
        <f t="shared" si="28"/>
        <v>1590000</v>
      </c>
      <c r="L91" s="242">
        <f t="shared" si="28"/>
        <v>1603000</v>
      </c>
      <c r="M91" s="242">
        <f t="shared" si="28"/>
        <v>1588000</v>
      </c>
      <c r="N91" s="242">
        <f t="shared" si="28"/>
        <v>2714000</v>
      </c>
      <c r="O91" s="242">
        <f t="shared" si="28"/>
        <v>1595000</v>
      </c>
      <c r="P91" s="242">
        <f t="shared" si="28"/>
        <v>76000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210000</v>
      </c>
      <c r="E94" s="244" t="s">
        <v>405</v>
      </c>
      <c r="F94" s="154"/>
      <c r="G94" s="154"/>
      <c r="H94" s="154">
        <f>ROUND($D94/2,-3)</f>
        <v>105000</v>
      </c>
      <c r="I94" s="154"/>
      <c r="J94" s="154"/>
      <c r="K94" s="154"/>
      <c r="L94" s="154"/>
      <c r="M94" s="154"/>
      <c r="N94" s="154"/>
      <c r="O94" s="154">
        <f>D94-H94</f>
        <v>105000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19829000</v>
      </c>
      <c r="E95" s="154"/>
      <c r="F95" s="154">
        <f>F2+F86-F88-F89-F90-F92-F93-F94</f>
        <v>5654000</v>
      </c>
      <c r="G95" s="154">
        <f t="shared" ref="G95:Q95" si="30">G2-G88-G89-G90-G92-G93-G94</f>
        <v>1580000</v>
      </c>
      <c r="H95" s="154">
        <f t="shared" si="30"/>
        <v>1137000</v>
      </c>
      <c r="I95" s="154">
        <f t="shared" si="30"/>
        <v>1861000</v>
      </c>
      <c r="J95" s="154">
        <f t="shared" si="30"/>
        <v>1228000</v>
      </c>
      <c r="K95" s="154">
        <f t="shared" si="30"/>
        <v>1582000</v>
      </c>
      <c r="L95" s="154">
        <f t="shared" si="30"/>
        <v>1243000</v>
      </c>
      <c r="M95" s="154">
        <f t="shared" si="30"/>
        <v>1580000</v>
      </c>
      <c r="N95" s="154">
        <f t="shared" si="30"/>
        <v>2354000</v>
      </c>
      <c r="O95" s="154">
        <f t="shared" si="30"/>
        <v>1482000</v>
      </c>
      <c r="P95" s="154">
        <f t="shared" si="30"/>
        <v>68000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210000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19829000</v>
      </c>
    </row>
    <row r="108" spans="2:17" ht="16.5" customHeight="1"/>
    <row r="109" spans="2:17" ht="16.5" customHeight="1">
      <c r="B109" s="4" t="s">
        <v>951</v>
      </c>
      <c r="D109" s="52">
        <f>D91-D77</f>
        <v>20147000</v>
      </c>
      <c r="F109" s="52">
        <f>F91-F77</f>
        <v>5842000</v>
      </c>
      <c r="G109" s="52">
        <f t="shared" ref="G109:Q109" si="31">G91-G77</f>
        <v>1414000</v>
      </c>
      <c r="H109" s="52">
        <f t="shared" si="31"/>
        <v>1428000</v>
      </c>
      <c r="I109" s="52">
        <f t="shared" si="31"/>
        <v>1695000</v>
      </c>
      <c r="J109" s="52">
        <f t="shared" si="31"/>
        <v>1414000</v>
      </c>
      <c r="K109" s="52">
        <f t="shared" si="31"/>
        <v>1416000</v>
      </c>
      <c r="L109" s="52">
        <f t="shared" si="31"/>
        <v>1429000</v>
      </c>
      <c r="M109" s="52">
        <f t="shared" si="31"/>
        <v>1414000</v>
      </c>
      <c r="N109" s="52">
        <f t="shared" si="31"/>
        <v>2540000</v>
      </c>
      <c r="O109" s="52">
        <f t="shared" si="31"/>
        <v>1417000</v>
      </c>
      <c r="P109" s="52">
        <f t="shared" si="31"/>
        <v>76000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4" priority="1" operator="lessThan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653</v>
      </c>
      <c r="D1" s="246" t="str">
        <f>VLOOKUP(C1,學校編號!A:B,2,FALSE)</f>
        <v>653瑞北國小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18476000</v>
      </c>
      <c r="E2" s="154"/>
      <c r="F2" s="154">
        <f t="shared" ref="F2:Q2" si="0">F49+F71+F77+F83</f>
        <v>5489000</v>
      </c>
      <c r="G2" s="154">
        <f t="shared" si="0"/>
        <v>1327000</v>
      </c>
      <c r="H2" s="154">
        <f t="shared" si="0"/>
        <v>1334000</v>
      </c>
      <c r="I2" s="154">
        <f t="shared" si="0"/>
        <v>1504000</v>
      </c>
      <c r="J2" s="154">
        <f t="shared" si="0"/>
        <v>1327000</v>
      </c>
      <c r="K2" s="154">
        <f t="shared" si="0"/>
        <v>1331000</v>
      </c>
      <c r="L2" s="154">
        <f t="shared" si="0"/>
        <v>1344000</v>
      </c>
      <c r="M2" s="154">
        <f t="shared" si="0"/>
        <v>1327000</v>
      </c>
      <c r="N2" s="154">
        <f t="shared" si="0"/>
        <v>2039000</v>
      </c>
      <c r="O2" s="154">
        <f t="shared" si="0"/>
        <v>1325000</v>
      </c>
      <c r="P2" s="154">
        <f t="shared" si="0"/>
        <v>67000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500000</v>
      </c>
      <c r="E25" s="242"/>
      <c r="F25" s="242">
        <f>ROUND(SUM(F3:F24),-3)</f>
        <v>56000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56000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278000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790000</v>
      </c>
      <c r="E49" s="154"/>
      <c r="F49" s="250">
        <f t="shared" ref="F49:Q49" si="15">F25+F38+F46+F48</f>
        <v>83000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66000</v>
      </c>
      <c r="L49" s="250">
        <f t="shared" si="15"/>
        <v>79000</v>
      </c>
      <c r="M49" s="250">
        <f t="shared" si="15"/>
        <v>62000</v>
      </c>
      <c r="N49" s="250">
        <f t="shared" si="15"/>
        <v>66000</v>
      </c>
      <c r="O49" s="250">
        <f t="shared" si="15"/>
        <v>62000</v>
      </c>
      <c r="P49" s="250">
        <f t="shared" si="15"/>
        <v>62000</v>
      </c>
      <c r="Q49" s="250">
        <f t="shared" si="15"/>
        <v>62000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10761000</v>
      </c>
      <c r="E50" s="249" t="s">
        <v>210</v>
      </c>
      <c r="F50" s="154">
        <f>ROUND($D50/12*3,-3)</f>
        <v>2690000</v>
      </c>
      <c r="G50" s="154">
        <f>ROUND($D50/12,-3)</f>
        <v>897000</v>
      </c>
      <c r="H50" s="154">
        <f t="shared" ref="H50:N54" si="16">ROUND($D50/12,-3)</f>
        <v>897000</v>
      </c>
      <c r="I50" s="154">
        <f t="shared" si="16"/>
        <v>897000</v>
      </c>
      <c r="J50" s="154">
        <f t="shared" si="16"/>
        <v>897000</v>
      </c>
      <c r="K50" s="154">
        <f t="shared" si="16"/>
        <v>897000</v>
      </c>
      <c r="L50" s="154">
        <f t="shared" si="16"/>
        <v>897000</v>
      </c>
      <c r="M50" s="154">
        <f t="shared" si="16"/>
        <v>897000</v>
      </c>
      <c r="N50" s="154">
        <f t="shared" si="16"/>
        <v>897000</v>
      </c>
      <c r="O50" s="154">
        <f>D50-SUM(F50:N50)</f>
        <v>895000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885000</v>
      </c>
      <c r="E62" s="154" t="s">
        <v>205</v>
      </c>
      <c r="F62" s="154"/>
      <c r="G62" s="154"/>
      <c r="H62" s="154"/>
      <c r="I62" s="154">
        <f>ROUND($D62/5,-3)</f>
        <v>177000</v>
      </c>
      <c r="J62" s="154"/>
      <c r="K62" s="154"/>
      <c r="L62" s="154"/>
      <c r="M62" s="154"/>
      <c r="N62" s="154">
        <f>D62-I62</f>
        <v>708000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1388000</v>
      </c>
      <c r="E63" s="154" t="s">
        <v>203</v>
      </c>
      <c r="F63" s="154">
        <f>D63</f>
        <v>1388000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867000</v>
      </c>
      <c r="E64" s="249" t="s">
        <v>210</v>
      </c>
      <c r="F64" s="154">
        <f>ROUND($D64/12*3,-3)</f>
        <v>217000</v>
      </c>
      <c r="G64" s="154">
        <f>ROUND($D64/12,-3)</f>
        <v>72000</v>
      </c>
      <c r="H64" s="154">
        <f t="shared" ref="H64:N66" si="19">ROUND($D64/12,-3)</f>
        <v>72000</v>
      </c>
      <c r="I64" s="154">
        <f t="shared" si="19"/>
        <v>72000</v>
      </c>
      <c r="J64" s="154">
        <f t="shared" si="19"/>
        <v>72000</v>
      </c>
      <c r="K64" s="154">
        <f t="shared" si="19"/>
        <v>72000</v>
      </c>
      <c r="L64" s="154">
        <f t="shared" si="19"/>
        <v>72000</v>
      </c>
      <c r="M64" s="154">
        <f t="shared" si="19"/>
        <v>72000</v>
      </c>
      <c r="N64" s="154">
        <f t="shared" si="19"/>
        <v>72000</v>
      </c>
      <c r="O64" s="154">
        <f>D64-SUM(F64:N64)</f>
        <v>74000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208000</v>
      </c>
      <c r="E65" s="249" t="s">
        <v>210</v>
      </c>
      <c r="F65" s="154">
        <f>ROUND($D65/12*3,-3)</f>
        <v>52000</v>
      </c>
      <c r="G65" s="154">
        <f>ROUND($D65/12,-3)</f>
        <v>17000</v>
      </c>
      <c r="H65" s="154">
        <f t="shared" si="19"/>
        <v>17000</v>
      </c>
      <c r="I65" s="154">
        <f t="shared" si="19"/>
        <v>17000</v>
      </c>
      <c r="J65" s="154">
        <f t="shared" si="19"/>
        <v>17000</v>
      </c>
      <c r="K65" s="154">
        <f t="shared" si="19"/>
        <v>17000</v>
      </c>
      <c r="L65" s="154">
        <f t="shared" si="19"/>
        <v>17000</v>
      </c>
      <c r="M65" s="154">
        <f t="shared" si="19"/>
        <v>17000</v>
      </c>
      <c r="N65" s="154">
        <f t="shared" si="19"/>
        <v>17000</v>
      </c>
      <c r="O65" s="154">
        <f>D65-SUM(F65:N65)</f>
        <v>20000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947000</v>
      </c>
      <c r="E66" s="249" t="s">
        <v>210</v>
      </c>
      <c r="F66" s="154">
        <f>ROUND($D66/12*3,-3)</f>
        <v>237000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78000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212000</v>
      </c>
      <c r="E68" s="154" t="s">
        <v>203</v>
      </c>
      <c r="F68" s="154">
        <f>D68</f>
        <v>212000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17131000</v>
      </c>
      <c r="E71" s="242"/>
      <c r="F71" s="242">
        <f>ROUND(SUM(F50:F69),-3)</f>
        <v>5252000</v>
      </c>
      <c r="G71" s="242">
        <f t="shared" ref="G71:P71" si="20">ROUND(SUM(G50:G69),-3)</f>
        <v>1220000</v>
      </c>
      <c r="H71" s="242">
        <f t="shared" si="20"/>
        <v>1227000</v>
      </c>
      <c r="I71" s="242">
        <f t="shared" si="20"/>
        <v>1397000</v>
      </c>
      <c r="J71" s="242">
        <f t="shared" si="20"/>
        <v>1220000</v>
      </c>
      <c r="K71" s="242">
        <f t="shared" si="20"/>
        <v>1220000</v>
      </c>
      <c r="L71" s="242">
        <f t="shared" si="20"/>
        <v>1220000</v>
      </c>
      <c r="M71" s="242">
        <f t="shared" si="20"/>
        <v>1220000</v>
      </c>
      <c r="N71" s="242">
        <f t="shared" si="20"/>
        <v>1928000</v>
      </c>
      <c r="O71" s="242">
        <f t="shared" si="20"/>
        <v>1222000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20000</v>
      </c>
      <c r="E72" s="154" t="s">
        <v>203</v>
      </c>
      <c r="F72" s="154">
        <f>D72</f>
        <v>20000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285000</v>
      </c>
      <c r="E73" s="249" t="s">
        <v>210</v>
      </c>
      <c r="F73" s="154">
        <f>ROUND($D73/12*3,-3)</f>
        <v>71000</v>
      </c>
      <c r="G73" s="154">
        <f>ROUND($D73/12,-3)</f>
        <v>24000</v>
      </c>
      <c r="H73" s="154">
        <f t="shared" ref="H73:N76" si="21">ROUND($D73/12,-3)</f>
        <v>24000</v>
      </c>
      <c r="I73" s="154">
        <f t="shared" si="21"/>
        <v>24000</v>
      </c>
      <c r="J73" s="154">
        <f t="shared" si="21"/>
        <v>24000</v>
      </c>
      <c r="K73" s="154">
        <f t="shared" si="21"/>
        <v>24000</v>
      </c>
      <c r="L73" s="154">
        <f t="shared" si="21"/>
        <v>24000</v>
      </c>
      <c r="M73" s="154">
        <f t="shared" si="21"/>
        <v>24000</v>
      </c>
      <c r="N73" s="154">
        <f t="shared" si="21"/>
        <v>24000</v>
      </c>
      <c r="O73" s="154">
        <f>D73-SUM(F73:N73)</f>
        <v>22000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250000</v>
      </c>
      <c r="E75" s="249" t="s">
        <v>210</v>
      </c>
      <c r="F75" s="154">
        <f>ROUND($D75/12*3,-3)</f>
        <v>63000</v>
      </c>
      <c r="G75" s="154">
        <f>ROUND($D75/12,-3)</f>
        <v>21000</v>
      </c>
      <c r="H75" s="154">
        <f t="shared" si="21"/>
        <v>21000</v>
      </c>
      <c r="I75" s="154">
        <f t="shared" si="21"/>
        <v>21000</v>
      </c>
      <c r="J75" s="154">
        <f t="shared" si="21"/>
        <v>21000</v>
      </c>
      <c r="K75" s="154">
        <f t="shared" si="21"/>
        <v>21000</v>
      </c>
      <c r="L75" s="154">
        <f t="shared" si="21"/>
        <v>21000</v>
      </c>
      <c r="M75" s="154">
        <f t="shared" si="21"/>
        <v>21000</v>
      </c>
      <c r="N75" s="154">
        <f t="shared" si="21"/>
        <v>21000</v>
      </c>
      <c r="O75" s="154">
        <f>D75-SUM(F75:N75)</f>
        <v>19000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555000</v>
      </c>
      <c r="E77" s="242"/>
      <c r="F77" s="242">
        <f>ROUND(SUM(F72:F76),-3)</f>
        <v>154000</v>
      </c>
      <c r="G77" s="242">
        <f t="shared" ref="G77:N77" si="22">ROUND(SUM(G72:G76),-3)</f>
        <v>45000</v>
      </c>
      <c r="H77" s="242">
        <f t="shared" si="22"/>
        <v>45000</v>
      </c>
      <c r="I77" s="242">
        <f t="shared" si="22"/>
        <v>45000</v>
      </c>
      <c r="J77" s="242">
        <f t="shared" si="22"/>
        <v>45000</v>
      </c>
      <c r="K77" s="242">
        <f t="shared" si="22"/>
        <v>45000</v>
      </c>
      <c r="L77" s="242">
        <f t="shared" si="22"/>
        <v>45000</v>
      </c>
      <c r="M77" s="242">
        <f t="shared" si="22"/>
        <v>45000</v>
      </c>
      <c r="N77" s="242">
        <f t="shared" si="22"/>
        <v>45000</v>
      </c>
      <c r="O77" s="242">
        <f>D77-SUM(F77:N77)</f>
        <v>41000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17686000</v>
      </c>
      <c r="E78" s="242"/>
      <c r="F78" s="242">
        <f>F77+F71</f>
        <v>5406000</v>
      </c>
      <c r="G78" s="242">
        <f t="shared" ref="G78:R78" si="24">G77+G71</f>
        <v>1265000</v>
      </c>
      <c r="H78" s="242">
        <f t="shared" si="24"/>
        <v>1272000</v>
      </c>
      <c r="I78" s="242">
        <f t="shared" si="24"/>
        <v>1442000</v>
      </c>
      <c r="J78" s="242">
        <f t="shared" si="24"/>
        <v>1265000</v>
      </c>
      <c r="K78" s="242">
        <f t="shared" si="24"/>
        <v>1265000</v>
      </c>
      <c r="L78" s="242">
        <f t="shared" si="24"/>
        <v>1265000</v>
      </c>
      <c r="M78" s="242">
        <f t="shared" si="24"/>
        <v>1265000</v>
      </c>
      <c r="N78" s="242">
        <f t="shared" si="24"/>
        <v>1973000</v>
      </c>
      <c r="O78" s="242">
        <f t="shared" si="24"/>
        <v>1263000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18476000</v>
      </c>
      <c r="E87" s="154"/>
      <c r="F87" s="154">
        <f>F88+F89+F90+F91</f>
        <v>5489000</v>
      </c>
      <c r="G87" s="154">
        <f t="shared" ref="G87:Q87" si="26">G88+G89+G90+G91</f>
        <v>1327000</v>
      </c>
      <c r="H87" s="154">
        <f t="shared" si="26"/>
        <v>1334000</v>
      </c>
      <c r="I87" s="154">
        <f t="shared" si="26"/>
        <v>1504000</v>
      </c>
      <c r="J87" s="154">
        <f t="shared" si="26"/>
        <v>1327000</v>
      </c>
      <c r="K87" s="154">
        <f t="shared" si="26"/>
        <v>1331000</v>
      </c>
      <c r="L87" s="154">
        <f t="shared" si="26"/>
        <v>1344000</v>
      </c>
      <c r="M87" s="154">
        <f t="shared" si="26"/>
        <v>1327000</v>
      </c>
      <c r="N87" s="154">
        <f t="shared" si="26"/>
        <v>2039000</v>
      </c>
      <c r="O87" s="154">
        <f t="shared" si="26"/>
        <v>1325000</v>
      </c>
      <c r="P87" s="154">
        <f t="shared" si="26"/>
        <v>67000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18475000</v>
      </c>
      <c r="E91" s="242"/>
      <c r="F91" s="242">
        <f>F92+F93+F94+F95</f>
        <v>5489000</v>
      </c>
      <c r="G91" s="242">
        <f t="shared" ref="G91:Q91" si="28">G92+G93+G94+G95</f>
        <v>1327000</v>
      </c>
      <c r="H91" s="242">
        <f t="shared" si="28"/>
        <v>1334000</v>
      </c>
      <c r="I91" s="242">
        <f t="shared" si="28"/>
        <v>1504000</v>
      </c>
      <c r="J91" s="242">
        <f t="shared" si="28"/>
        <v>1327000</v>
      </c>
      <c r="K91" s="242">
        <f t="shared" si="28"/>
        <v>1331000</v>
      </c>
      <c r="L91" s="242">
        <f t="shared" si="28"/>
        <v>1344000</v>
      </c>
      <c r="M91" s="242">
        <f t="shared" si="28"/>
        <v>1327000</v>
      </c>
      <c r="N91" s="242">
        <f t="shared" si="28"/>
        <v>2039000</v>
      </c>
      <c r="O91" s="242">
        <f t="shared" si="28"/>
        <v>1325000</v>
      </c>
      <c r="P91" s="242">
        <f t="shared" si="28"/>
        <v>67000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15623000</v>
      </c>
      <c r="E95" s="154"/>
      <c r="F95" s="154">
        <f>F2+F86-F88-F89-F90-F92-F93-F94</f>
        <v>4560000</v>
      </c>
      <c r="G95" s="154">
        <f t="shared" ref="G95:Q95" si="30">G2-G88-G89-G90-G92-G93-G94</f>
        <v>1319000</v>
      </c>
      <c r="H95" s="154">
        <f t="shared" si="30"/>
        <v>866000</v>
      </c>
      <c r="I95" s="154">
        <f t="shared" si="30"/>
        <v>1496000</v>
      </c>
      <c r="J95" s="154">
        <f t="shared" si="30"/>
        <v>859000</v>
      </c>
      <c r="K95" s="154">
        <f t="shared" si="30"/>
        <v>1323000</v>
      </c>
      <c r="L95" s="154">
        <f t="shared" si="30"/>
        <v>876000</v>
      </c>
      <c r="M95" s="154">
        <f t="shared" si="30"/>
        <v>1319000</v>
      </c>
      <c r="N95" s="154">
        <f t="shared" si="30"/>
        <v>1570000</v>
      </c>
      <c r="O95" s="154">
        <f t="shared" si="30"/>
        <v>1317000</v>
      </c>
      <c r="P95" s="154">
        <f t="shared" si="30"/>
        <v>59000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15623000</v>
      </c>
    </row>
    <row r="108" spans="2:17" ht="16.5" customHeight="1"/>
    <row r="109" spans="2:17" ht="16.5" customHeight="1">
      <c r="B109" s="4" t="s">
        <v>951</v>
      </c>
      <c r="D109" s="52">
        <f>D91-D77</f>
        <v>17920000</v>
      </c>
      <c r="F109" s="52">
        <f>F91-F77</f>
        <v>5335000</v>
      </c>
      <c r="G109" s="52">
        <f t="shared" ref="G109:Q109" si="31">G91-G77</f>
        <v>1282000</v>
      </c>
      <c r="H109" s="52">
        <f t="shared" si="31"/>
        <v>1289000</v>
      </c>
      <c r="I109" s="52">
        <f t="shared" si="31"/>
        <v>1459000</v>
      </c>
      <c r="J109" s="52">
        <f t="shared" si="31"/>
        <v>1282000</v>
      </c>
      <c r="K109" s="52">
        <f t="shared" si="31"/>
        <v>1286000</v>
      </c>
      <c r="L109" s="52">
        <f t="shared" si="31"/>
        <v>1299000</v>
      </c>
      <c r="M109" s="52">
        <f t="shared" si="31"/>
        <v>1282000</v>
      </c>
      <c r="N109" s="52">
        <f t="shared" si="31"/>
        <v>1994000</v>
      </c>
      <c r="O109" s="52">
        <f t="shared" si="31"/>
        <v>1284000</v>
      </c>
      <c r="P109" s="52">
        <f t="shared" si="31"/>
        <v>67000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3" priority="1" operator="lessThan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0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654</v>
      </c>
      <c r="D1" s="246" t="str">
        <f>VLOOKUP(C1,學校編號!A:B,2,FALSE)</f>
        <v>654豐濱國小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21792000</v>
      </c>
      <c r="E2" s="154"/>
      <c r="F2" s="154">
        <f t="shared" ref="F2:Q2" si="0">F49+F71+F77+F83</f>
        <v>6289000</v>
      </c>
      <c r="G2" s="154">
        <f t="shared" si="0"/>
        <v>1575000</v>
      </c>
      <c r="H2" s="154">
        <f t="shared" si="0"/>
        <v>1589000</v>
      </c>
      <c r="I2" s="154">
        <f t="shared" si="0"/>
        <v>1805000</v>
      </c>
      <c r="J2" s="154">
        <f t="shared" si="0"/>
        <v>1579000</v>
      </c>
      <c r="K2" s="154">
        <f t="shared" si="0"/>
        <v>1581000</v>
      </c>
      <c r="L2" s="154">
        <f t="shared" si="0"/>
        <v>1604000</v>
      </c>
      <c r="M2" s="154">
        <f t="shared" si="0"/>
        <v>1579000</v>
      </c>
      <c r="N2" s="154">
        <f t="shared" si="0"/>
        <v>2462000</v>
      </c>
      <c r="O2" s="154">
        <f t="shared" si="0"/>
        <v>1569000</v>
      </c>
      <c r="P2" s="154">
        <f t="shared" si="0"/>
        <v>82000</v>
      </c>
      <c r="Q2" s="154">
        <f t="shared" si="0"/>
        <v>78000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1118000</v>
      </c>
      <c r="E25" s="242"/>
      <c r="F25" s="242">
        <f>ROUND(SUM(F3:F24),-3)</f>
        <v>215000</v>
      </c>
      <c r="G25" s="242">
        <f t="shared" ref="G25:P25" si="5">ROUND(SUM(G3:G24),-3)</f>
        <v>88000</v>
      </c>
      <c r="H25" s="242">
        <f t="shared" si="5"/>
        <v>88000</v>
      </c>
      <c r="I25" s="242">
        <f t="shared" si="5"/>
        <v>88000</v>
      </c>
      <c r="J25" s="242">
        <f t="shared" si="5"/>
        <v>88000</v>
      </c>
      <c r="K25" s="242">
        <f t="shared" si="5"/>
        <v>88000</v>
      </c>
      <c r="L25" s="242">
        <f t="shared" si="5"/>
        <v>110000</v>
      </c>
      <c r="M25" s="242">
        <f t="shared" si="5"/>
        <v>88000</v>
      </c>
      <c r="N25" s="242">
        <f t="shared" si="5"/>
        <v>88000</v>
      </c>
      <c r="O25" s="242">
        <f t="shared" si="5"/>
        <v>88000</v>
      </c>
      <c r="P25" s="242">
        <f t="shared" si="5"/>
        <v>47000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44000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8000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354000</v>
      </c>
      <c r="E38" s="242"/>
      <c r="F38" s="242">
        <f t="shared" ref="F38:P38" si="10">ROUND(SUM(F26:F37),-3)</f>
        <v>30000</v>
      </c>
      <c r="G38" s="242">
        <f t="shared" si="10"/>
        <v>26000</v>
      </c>
      <c r="H38" s="242">
        <f t="shared" si="10"/>
        <v>30000</v>
      </c>
      <c r="I38" s="242">
        <f t="shared" si="10"/>
        <v>30000</v>
      </c>
      <c r="J38" s="242">
        <f t="shared" si="10"/>
        <v>30000</v>
      </c>
      <c r="K38" s="242">
        <f t="shared" si="10"/>
        <v>30000</v>
      </c>
      <c r="L38" s="242">
        <f t="shared" si="10"/>
        <v>26000</v>
      </c>
      <c r="M38" s="242">
        <f t="shared" si="10"/>
        <v>30000</v>
      </c>
      <c r="N38" s="242">
        <f t="shared" si="10"/>
        <v>30000</v>
      </c>
      <c r="O38" s="242">
        <f t="shared" si="10"/>
        <v>30000</v>
      </c>
      <c r="P38" s="242">
        <f t="shared" si="10"/>
        <v>30000</v>
      </c>
      <c r="Q38" s="242">
        <f>D38-SUM(F38:P38)</f>
        <v>32000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1492000</v>
      </c>
      <c r="E49" s="154"/>
      <c r="F49" s="250">
        <f t="shared" ref="F49:Q49" si="15">F25+F38+F46+F48</f>
        <v>248000</v>
      </c>
      <c r="G49" s="250">
        <f t="shared" si="15"/>
        <v>114000</v>
      </c>
      <c r="H49" s="250">
        <f t="shared" si="15"/>
        <v>118000</v>
      </c>
      <c r="I49" s="250">
        <f t="shared" si="15"/>
        <v>124000</v>
      </c>
      <c r="J49" s="250">
        <f t="shared" si="15"/>
        <v>118000</v>
      </c>
      <c r="K49" s="250">
        <f t="shared" si="15"/>
        <v>120000</v>
      </c>
      <c r="L49" s="250">
        <f t="shared" si="15"/>
        <v>143000</v>
      </c>
      <c r="M49" s="250">
        <f t="shared" si="15"/>
        <v>118000</v>
      </c>
      <c r="N49" s="250">
        <f t="shared" si="15"/>
        <v>120000</v>
      </c>
      <c r="O49" s="250">
        <f t="shared" si="15"/>
        <v>118000</v>
      </c>
      <c r="P49" s="250">
        <f t="shared" si="15"/>
        <v>77000</v>
      </c>
      <c r="Q49" s="250">
        <f t="shared" si="15"/>
        <v>74000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12409000</v>
      </c>
      <c r="E50" s="249" t="s">
        <v>210</v>
      </c>
      <c r="F50" s="154">
        <f>ROUND($D50/12*3,-3)</f>
        <v>3102000</v>
      </c>
      <c r="G50" s="154">
        <f>ROUND($D50/12,-3)</f>
        <v>1034000</v>
      </c>
      <c r="H50" s="154">
        <f t="shared" ref="H50:N54" si="16">ROUND($D50/12,-3)</f>
        <v>1034000</v>
      </c>
      <c r="I50" s="154">
        <f t="shared" si="16"/>
        <v>1034000</v>
      </c>
      <c r="J50" s="154">
        <f t="shared" si="16"/>
        <v>1034000</v>
      </c>
      <c r="K50" s="154">
        <f t="shared" si="16"/>
        <v>1034000</v>
      </c>
      <c r="L50" s="154">
        <f t="shared" si="16"/>
        <v>1034000</v>
      </c>
      <c r="M50" s="154">
        <f t="shared" si="16"/>
        <v>1034000</v>
      </c>
      <c r="N50" s="154">
        <f t="shared" si="16"/>
        <v>1034000</v>
      </c>
      <c r="O50" s="154">
        <f>D50-SUM(F50:N50)</f>
        <v>1035000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1101000</v>
      </c>
      <c r="E62" s="154" t="s">
        <v>205</v>
      </c>
      <c r="F62" s="154"/>
      <c r="G62" s="154"/>
      <c r="H62" s="154"/>
      <c r="I62" s="154">
        <f>ROUND($D62/5,-3)</f>
        <v>220000</v>
      </c>
      <c r="J62" s="154"/>
      <c r="K62" s="154"/>
      <c r="L62" s="154"/>
      <c r="M62" s="154"/>
      <c r="N62" s="154">
        <f>D62-I62</f>
        <v>881000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1465000</v>
      </c>
      <c r="E63" s="154" t="s">
        <v>203</v>
      </c>
      <c r="F63" s="154">
        <f>D63</f>
        <v>1465000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993000</v>
      </c>
      <c r="E64" s="249" t="s">
        <v>210</v>
      </c>
      <c r="F64" s="154">
        <f>ROUND($D64/12*3,-3)</f>
        <v>248000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238000</v>
      </c>
      <c r="E65" s="249" t="s">
        <v>210</v>
      </c>
      <c r="F65" s="154">
        <f>ROUND($D65/12*3,-3)</f>
        <v>60000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1002000</v>
      </c>
      <c r="E66" s="249" t="s">
        <v>210</v>
      </c>
      <c r="F66" s="154">
        <f>ROUND($D66/12*3,-3)</f>
        <v>251000</v>
      </c>
      <c r="G66" s="154">
        <f>ROUND($D66/12,-3)</f>
        <v>84000</v>
      </c>
      <c r="H66" s="154">
        <f t="shared" si="19"/>
        <v>84000</v>
      </c>
      <c r="I66" s="154">
        <f t="shared" si="19"/>
        <v>84000</v>
      </c>
      <c r="J66" s="154">
        <f t="shared" si="19"/>
        <v>84000</v>
      </c>
      <c r="K66" s="154">
        <f t="shared" si="19"/>
        <v>84000</v>
      </c>
      <c r="L66" s="154">
        <f t="shared" si="19"/>
        <v>84000</v>
      </c>
      <c r="M66" s="154">
        <f t="shared" si="19"/>
        <v>84000</v>
      </c>
      <c r="N66" s="154">
        <f t="shared" si="19"/>
        <v>84000</v>
      </c>
      <c r="O66" s="154">
        <f>D66-SUM(F66:N66)</f>
        <v>79000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204000</v>
      </c>
      <c r="E68" s="154" t="s">
        <v>203</v>
      </c>
      <c r="F68" s="154">
        <f>D68</f>
        <v>204000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18863000</v>
      </c>
      <c r="E71" s="242"/>
      <c r="F71" s="242">
        <f>ROUND(SUM(F50:F69),-3)</f>
        <v>5681000</v>
      </c>
      <c r="G71" s="242">
        <f t="shared" ref="G71:P71" si="20">ROUND(SUM(G50:G69),-3)</f>
        <v>1341000</v>
      </c>
      <c r="H71" s="242">
        <f t="shared" si="20"/>
        <v>1351000</v>
      </c>
      <c r="I71" s="242">
        <f t="shared" si="20"/>
        <v>1561000</v>
      </c>
      <c r="J71" s="242">
        <f t="shared" si="20"/>
        <v>1341000</v>
      </c>
      <c r="K71" s="242">
        <f t="shared" si="20"/>
        <v>1341000</v>
      </c>
      <c r="L71" s="242">
        <f t="shared" si="20"/>
        <v>1341000</v>
      </c>
      <c r="M71" s="242">
        <f t="shared" si="20"/>
        <v>1341000</v>
      </c>
      <c r="N71" s="242">
        <f t="shared" si="20"/>
        <v>2222000</v>
      </c>
      <c r="O71" s="242">
        <f t="shared" si="20"/>
        <v>1334000</v>
      </c>
      <c r="P71" s="242">
        <f t="shared" si="20"/>
        <v>5000</v>
      </c>
      <c r="Q71" s="242">
        <f>D71-SUM(F71:P71)</f>
        <v>4000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1251000</v>
      </c>
      <c r="E73" s="249" t="s">
        <v>210</v>
      </c>
      <c r="F73" s="154">
        <f>ROUND($D73/12*3,-3)</f>
        <v>313000</v>
      </c>
      <c r="G73" s="154">
        <f>ROUND($D73/12,-3)</f>
        <v>104000</v>
      </c>
      <c r="H73" s="154">
        <f t="shared" ref="H73:N76" si="21">ROUND($D73/12,-3)</f>
        <v>104000</v>
      </c>
      <c r="I73" s="154">
        <f t="shared" si="21"/>
        <v>104000</v>
      </c>
      <c r="J73" s="154">
        <f t="shared" si="21"/>
        <v>104000</v>
      </c>
      <c r="K73" s="154">
        <f t="shared" si="21"/>
        <v>104000</v>
      </c>
      <c r="L73" s="154">
        <f t="shared" si="21"/>
        <v>104000</v>
      </c>
      <c r="M73" s="154">
        <f t="shared" si="21"/>
        <v>104000</v>
      </c>
      <c r="N73" s="154">
        <f t="shared" si="21"/>
        <v>104000</v>
      </c>
      <c r="O73" s="154">
        <f>D73-SUM(F73:N73)</f>
        <v>106000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186000</v>
      </c>
      <c r="E75" s="249" t="s">
        <v>210</v>
      </c>
      <c r="F75" s="154">
        <f>ROUND($D75/12*3,-3)</f>
        <v>47000</v>
      </c>
      <c r="G75" s="154">
        <f>ROUND($D75/12,-3)</f>
        <v>16000</v>
      </c>
      <c r="H75" s="154">
        <f t="shared" si="21"/>
        <v>16000</v>
      </c>
      <c r="I75" s="154">
        <f t="shared" si="21"/>
        <v>16000</v>
      </c>
      <c r="J75" s="154">
        <f t="shared" si="21"/>
        <v>16000</v>
      </c>
      <c r="K75" s="154">
        <f t="shared" si="21"/>
        <v>16000</v>
      </c>
      <c r="L75" s="154">
        <f t="shared" si="21"/>
        <v>16000</v>
      </c>
      <c r="M75" s="154">
        <f t="shared" si="21"/>
        <v>16000</v>
      </c>
      <c r="N75" s="154">
        <f t="shared" si="21"/>
        <v>16000</v>
      </c>
      <c r="O75" s="154">
        <f>D75-SUM(F75:N75)</f>
        <v>11000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1437000</v>
      </c>
      <c r="E77" s="242"/>
      <c r="F77" s="242">
        <f>ROUND(SUM(F72:F76),-3)</f>
        <v>360000</v>
      </c>
      <c r="G77" s="242">
        <f t="shared" ref="G77:N77" si="22">ROUND(SUM(G72:G76),-3)</f>
        <v>120000</v>
      </c>
      <c r="H77" s="242">
        <f t="shared" si="22"/>
        <v>120000</v>
      </c>
      <c r="I77" s="242">
        <f t="shared" si="22"/>
        <v>120000</v>
      </c>
      <c r="J77" s="242">
        <f t="shared" si="22"/>
        <v>120000</v>
      </c>
      <c r="K77" s="242">
        <f t="shared" si="22"/>
        <v>120000</v>
      </c>
      <c r="L77" s="242">
        <f t="shared" si="22"/>
        <v>120000</v>
      </c>
      <c r="M77" s="242">
        <f t="shared" si="22"/>
        <v>120000</v>
      </c>
      <c r="N77" s="242">
        <f t="shared" si="22"/>
        <v>120000</v>
      </c>
      <c r="O77" s="242">
        <f>D77-SUM(F77:N77)</f>
        <v>117000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20300000</v>
      </c>
      <c r="E78" s="242"/>
      <c r="F78" s="242">
        <f>F77+F71</f>
        <v>6041000</v>
      </c>
      <c r="G78" s="242">
        <f t="shared" ref="G78:R78" si="24">G77+G71</f>
        <v>1461000</v>
      </c>
      <c r="H78" s="242">
        <f t="shared" si="24"/>
        <v>1471000</v>
      </c>
      <c r="I78" s="242">
        <f t="shared" si="24"/>
        <v>1681000</v>
      </c>
      <c r="J78" s="242">
        <f t="shared" si="24"/>
        <v>1461000</v>
      </c>
      <c r="K78" s="242">
        <f t="shared" si="24"/>
        <v>1461000</v>
      </c>
      <c r="L78" s="242">
        <f t="shared" si="24"/>
        <v>1461000</v>
      </c>
      <c r="M78" s="242">
        <f t="shared" si="24"/>
        <v>1461000</v>
      </c>
      <c r="N78" s="242">
        <f t="shared" si="24"/>
        <v>2342000</v>
      </c>
      <c r="O78" s="242">
        <f t="shared" si="24"/>
        <v>1451000</v>
      </c>
      <c r="P78" s="242">
        <f t="shared" si="24"/>
        <v>5000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21792000</v>
      </c>
      <c r="E87" s="154"/>
      <c r="F87" s="154">
        <f>F88+F89+F90+F91</f>
        <v>6289000</v>
      </c>
      <c r="G87" s="154">
        <f t="shared" ref="G87:Q87" si="26">G88+G89+G90+G91</f>
        <v>1575000</v>
      </c>
      <c r="H87" s="154">
        <f t="shared" si="26"/>
        <v>1589000</v>
      </c>
      <c r="I87" s="154">
        <f t="shared" si="26"/>
        <v>1805000</v>
      </c>
      <c r="J87" s="154">
        <f t="shared" si="26"/>
        <v>1579000</v>
      </c>
      <c r="K87" s="154">
        <f t="shared" si="26"/>
        <v>1581000</v>
      </c>
      <c r="L87" s="154">
        <f t="shared" si="26"/>
        <v>1604000</v>
      </c>
      <c r="M87" s="154">
        <f t="shared" si="26"/>
        <v>1579000</v>
      </c>
      <c r="N87" s="154">
        <f t="shared" si="26"/>
        <v>2462000</v>
      </c>
      <c r="O87" s="154">
        <f t="shared" si="26"/>
        <v>1569000</v>
      </c>
      <c r="P87" s="154">
        <f t="shared" si="26"/>
        <v>82000</v>
      </c>
      <c r="Q87" s="154">
        <f t="shared" si="26"/>
        <v>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21781000</v>
      </c>
      <c r="E91" s="242"/>
      <c r="F91" s="242">
        <f>F92+F93+F94+F95</f>
        <v>6284000</v>
      </c>
      <c r="G91" s="242">
        <f t="shared" ref="G91:Q91" si="28">G92+G93+G94+G95</f>
        <v>1575000</v>
      </c>
      <c r="H91" s="242">
        <f t="shared" si="28"/>
        <v>1589000</v>
      </c>
      <c r="I91" s="242">
        <f t="shared" si="28"/>
        <v>1805000</v>
      </c>
      <c r="J91" s="242">
        <f t="shared" si="28"/>
        <v>1579000</v>
      </c>
      <c r="K91" s="242">
        <f t="shared" si="28"/>
        <v>1581000</v>
      </c>
      <c r="L91" s="242">
        <f t="shared" si="28"/>
        <v>1599000</v>
      </c>
      <c r="M91" s="242">
        <f t="shared" si="28"/>
        <v>1579000</v>
      </c>
      <c r="N91" s="242">
        <f t="shared" si="28"/>
        <v>2462000</v>
      </c>
      <c r="O91" s="242">
        <f t="shared" si="28"/>
        <v>1569000</v>
      </c>
      <c r="P91" s="242">
        <f t="shared" si="28"/>
        <v>82000</v>
      </c>
      <c r="Q91" s="242">
        <f t="shared" si="28"/>
        <v>77000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812000</v>
      </c>
      <c r="E92" s="252" t="s">
        <v>681</v>
      </c>
      <c r="F92" s="154">
        <f>ROUND($D92/12*4,-3)</f>
        <v>271000</v>
      </c>
      <c r="G92" s="154"/>
      <c r="H92" s="154">
        <f>ROUND($D92/12*2,-3)</f>
        <v>135000</v>
      </c>
      <c r="I92" s="154"/>
      <c r="J92" s="154">
        <f>ROUND($D92/12*2,-3)</f>
        <v>135000</v>
      </c>
      <c r="K92" s="154"/>
      <c r="L92" s="154">
        <f>ROUND($D92/12*2,-3)</f>
        <v>135000</v>
      </c>
      <c r="M92" s="154"/>
      <c r="N92" s="154">
        <f>D92-SUM(F92:M92)</f>
        <v>136000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154000</v>
      </c>
      <c r="E94" s="244" t="s">
        <v>405</v>
      </c>
      <c r="F94" s="154"/>
      <c r="G94" s="154"/>
      <c r="H94" s="154">
        <f>ROUND($D94/2,-3)</f>
        <v>77000</v>
      </c>
      <c r="I94" s="154"/>
      <c r="J94" s="154"/>
      <c r="K94" s="154"/>
      <c r="L94" s="154"/>
      <c r="M94" s="154"/>
      <c r="N94" s="154"/>
      <c r="O94" s="154">
        <f>D94-H94</f>
        <v>77000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20712000</v>
      </c>
      <c r="E95" s="154"/>
      <c r="F95" s="154">
        <f>F2+F86-F88-F89-F90-F92-F93-F94</f>
        <v>6004000</v>
      </c>
      <c r="G95" s="154">
        <f t="shared" ref="G95:Q95" si="30">G2-G88-G89-G90-G92-G93-G94</f>
        <v>1566000</v>
      </c>
      <c r="H95" s="154">
        <f t="shared" si="30"/>
        <v>1368000</v>
      </c>
      <c r="I95" s="154">
        <f t="shared" si="30"/>
        <v>1796000</v>
      </c>
      <c r="J95" s="154">
        <f t="shared" si="30"/>
        <v>1435000</v>
      </c>
      <c r="K95" s="154">
        <f t="shared" si="30"/>
        <v>1572000</v>
      </c>
      <c r="L95" s="154">
        <f t="shared" si="30"/>
        <v>1455000</v>
      </c>
      <c r="M95" s="154">
        <f t="shared" si="30"/>
        <v>1570000</v>
      </c>
      <c r="N95" s="154">
        <f t="shared" si="30"/>
        <v>2317000</v>
      </c>
      <c r="O95" s="154">
        <f t="shared" si="30"/>
        <v>1483000</v>
      </c>
      <c r="P95" s="154">
        <f t="shared" si="30"/>
        <v>73000</v>
      </c>
      <c r="Q95" s="154">
        <f t="shared" si="30"/>
        <v>73000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154000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20712000</v>
      </c>
    </row>
    <row r="108" spans="2:17" ht="16.5" customHeight="1"/>
    <row r="109" spans="2:17" ht="16.5" customHeight="1">
      <c r="B109" s="4" t="s">
        <v>951</v>
      </c>
      <c r="D109" s="52">
        <f>D91-D77</f>
        <v>20344000</v>
      </c>
      <c r="F109" s="52">
        <f>F91-F77</f>
        <v>5924000</v>
      </c>
      <c r="G109" s="52">
        <f t="shared" ref="G109:Q109" si="31">G91-G77</f>
        <v>1455000</v>
      </c>
      <c r="H109" s="52">
        <f t="shared" si="31"/>
        <v>1469000</v>
      </c>
      <c r="I109" s="52">
        <f t="shared" si="31"/>
        <v>1685000</v>
      </c>
      <c r="J109" s="52">
        <f t="shared" si="31"/>
        <v>1459000</v>
      </c>
      <c r="K109" s="52">
        <f t="shared" si="31"/>
        <v>1461000</v>
      </c>
      <c r="L109" s="52">
        <f t="shared" si="31"/>
        <v>1479000</v>
      </c>
      <c r="M109" s="52">
        <f t="shared" si="31"/>
        <v>1459000</v>
      </c>
      <c r="N109" s="52">
        <f t="shared" si="31"/>
        <v>2342000</v>
      </c>
      <c r="O109" s="52">
        <f t="shared" si="31"/>
        <v>1452000</v>
      </c>
      <c r="P109" s="52">
        <f t="shared" si="31"/>
        <v>82000</v>
      </c>
      <c r="Q109" s="52">
        <f t="shared" si="31"/>
        <v>77000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2" priority="1" operator="lessThan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A73" workbookViewId="0">
      <selection activeCell="F80" sqref="F8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655</v>
      </c>
      <c r="D1" s="246" t="str">
        <f>VLOOKUP(C1,學校編號!A:B,2,FALSE)</f>
        <v>655港口國小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14884000</v>
      </c>
      <c r="E2" s="154"/>
      <c r="F2" s="154">
        <f t="shared" ref="F2:Q2" si="0">F49+F71+F77+F83</f>
        <v>4550000</v>
      </c>
      <c r="G2" s="154">
        <f t="shared" si="0"/>
        <v>1040000</v>
      </c>
      <c r="H2" s="154">
        <f t="shared" si="0"/>
        <v>1050000</v>
      </c>
      <c r="I2" s="154">
        <f t="shared" si="0"/>
        <v>1197000</v>
      </c>
      <c r="J2" s="154">
        <f t="shared" si="0"/>
        <v>1040000</v>
      </c>
      <c r="K2" s="154">
        <f t="shared" si="0"/>
        <v>1040000</v>
      </c>
      <c r="L2" s="154">
        <f t="shared" si="0"/>
        <v>1087000</v>
      </c>
      <c r="M2" s="154">
        <f t="shared" si="0"/>
        <v>1040000</v>
      </c>
      <c r="N2" s="154">
        <f t="shared" si="0"/>
        <v>1668000</v>
      </c>
      <c r="O2" s="154">
        <f t="shared" si="0"/>
        <v>1037000</v>
      </c>
      <c r="P2" s="154">
        <f t="shared" si="0"/>
        <v>64000</v>
      </c>
      <c r="Q2" s="154">
        <f t="shared" si="0"/>
        <v>71000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101000</v>
      </c>
      <c r="E3" s="154" t="s">
        <v>744</v>
      </c>
      <c r="F3" s="154">
        <f t="shared" ref="F3:P17" si="1">ROUND($D3/12,0)</f>
        <v>8417</v>
      </c>
      <c r="G3" s="154">
        <f t="shared" si="1"/>
        <v>8417</v>
      </c>
      <c r="H3" s="154">
        <f t="shared" si="1"/>
        <v>8417</v>
      </c>
      <c r="I3" s="154">
        <f t="shared" si="1"/>
        <v>8417</v>
      </c>
      <c r="J3" s="154">
        <f t="shared" si="1"/>
        <v>8417</v>
      </c>
      <c r="K3" s="154">
        <f t="shared" si="1"/>
        <v>8417</v>
      </c>
      <c r="L3" s="154">
        <f t="shared" si="1"/>
        <v>8417</v>
      </c>
      <c r="M3" s="154">
        <f t="shared" si="1"/>
        <v>8417</v>
      </c>
      <c r="N3" s="154">
        <f t="shared" si="1"/>
        <v>8417</v>
      </c>
      <c r="O3" s="154">
        <f t="shared" si="1"/>
        <v>8417</v>
      </c>
      <c r="P3" s="154">
        <f t="shared" si="1"/>
        <v>8417</v>
      </c>
      <c r="Q3" s="154">
        <f t="shared" ref="Q3:Q10" si="2">D3-SUM(F3:P3)</f>
        <v>8413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43000</v>
      </c>
      <c r="E4" s="154" t="s">
        <v>744</v>
      </c>
      <c r="F4" s="154">
        <f t="shared" si="1"/>
        <v>3583</v>
      </c>
      <c r="G4" s="154">
        <f t="shared" si="1"/>
        <v>3583</v>
      </c>
      <c r="H4" s="154">
        <f t="shared" si="1"/>
        <v>3583</v>
      </c>
      <c r="I4" s="154">
        <f t="shared" si="1"/>
        <v>3583</v>
      </c>
      <c r="J4" s="154">
        <f t="shared" si="1"/>
        <v>3583</v>
      </c>
      <c r="K4" s="154">
        <f t="shared" si="1"/>
        <v>3583</v>
      </c>
      <c r="L4" s="154">
        <f t="shared" si="1"/>
        <v>3583</v>
      </c>
      <c r="M4" s="154">
        <f t="shared" si="1"/>
        <v>3583</v>
      </c>
      <c r="N4" s="154">
        <f t="shared" si="1"/>
        <v>3583</v>
      </c>
      <c r="O4" s="154">
        <f t="shared" si="1"/>
        <v>3583</v>
      </c>
      <c r="P4" s="154">
        <f t="shared" si="1"/>
        <v>3583</v>
      </c>
      <c r="Q4" s="154">
        <f t="shared" si="2"/>
        <v>3587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88000</v>
      </c>
      <c r="E13" s="154" t="s">
        <v>744</v>
      </c>
      <c r="F13" s="154">
        <f>ROUND($D13/12,0)</f>
        <v>7333</v>
      </c>
      <c r="G13" s="154">
        <f t="shared" si="1"/>
        <v>7333</v>
      </c>
      <c r="H13" s="154">
        <f t="shared" si="1"/>
        <v>7333</v>
      </c>
      <c r="I13" s="154">
        <f t="shared" si="1"/>
        <v>7333</v>
      </c>
      <c r="J13" s="154">
        <f t="shared" si="1"/>
        <v>7333</v>
      </c>
      <c r="K13" s="154">
        <f t="shared" si="1"/>
        <v>7333</v>
      </c>
      <c r="L13" s="154">
        <f t="shared" si="1"/>
        <v>7333</v>
      </c>
      <c r="M13" s="154">
        <f t="shared" si="1"/>
        <v>7333</v>
      </c>
      <c r="N13" s="154">
        <f t="shared" si="1"/>
        <v>7333</v>
      </c>
      <c r="O13" s="154">
        <f t="shared" si="1"/>
        <v>7333</v>
      </c>
      <c r="P13" s="154">
        <f t="shared" si="1"/>
        <v>7333</v>
      </c>
      <c r="Q13" s="154">
        <f>D13-SUM(F13:P13)</f>
        <v>7337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24000</v>
      </c>
      <c r="E15" s="154" t="s">
        <v>201</v>
      </c>
      <c r="F15" s="154">
        <f>ROUND($D15/2,-3)</f>
        <v>12000</v>
      </c>
      <c r="G15" s="154"/>
      <c r="H15" s="154"/>
      <c r="I15" s="154"/>
      <c r="J15" s="154"/>
      <c r="K15" s="154"/>
      <c r="L15" s="154">
        <f>D15-F15</f>
        <v>12000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76000</v>
      </c>
      <c r="E16" s="154" t="s">
        <v>744</v>
      </c>
      <c r="F16" s="154">
        <f>ROUND($D16/12,0)</f>
        <v>6333</v>
      </c>
      <c r="G16" s="154">
        <f t="shared" si="1"/>
        <v>6333</v>
      </c>
      <c r="H16" s="154">
        <f t="shared" si="1"/>
        <v>6333</v>
      </c>
      <c r="I16" s="154">
        <f t="shared" si="1"/>
        <v>6333</v>
      </c>
      <c r="J16" s="154">
        <f t="shared" si="1"/>
        <v>6333</v>
      </c>
      <c r="K16" s="154">
        <f t="shared" si="1"/>
        <v>6333</v>
      </c>
      <c r="L16" s="154">
        <f t="shared" si="1"/>
        <v>6333</v>
      </c>
      <c r="M16" s="154">
        <f t="shared" si="1"/>
        <v>6333</v>
      </c>
      <c r="N16" s="154">
        <f t="shared" si="1"/>
        <v>6333</v>
      </c>
      <c r="O16" s="154">
        <f t="shared" si="1"/>
        <v>6333</v>
      </c>
      <c r="P16" s="154">
        <f t="shared" si="1"/>
        <v>6333</v>
      </c>
      <c r="Q16" s="154">
        <f>D16-SUM(F16:P16)</f>
        <v>6337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41000</v>
      </c>
      <c r="E17" s="154" t="s">
        <v>744</v>
      </c>
      <c r="F17" s="154">
        <f>ROUND($D17/12,0)</f>
        <v>3417</v>
      </c>
      <c r="G17" s="154">
        <f t="shared" si="1"/>
        <v>3417</v>
      </c>
      <c r="H17" s="154">
        <f t="shared" si="1"/>
        <v>3417</v>
      </c>
      <c r="I17" s="154">
        <f t="shared" si="1"/>
        <v>3417</v>
      </c>
      <c r="J17" s="154">
        <f t="shared" si="1"/>
        <v>3417</v>
      </c>
      <c r="K17" s="154">
        <f t="shared" si="1"/>
        <v>3417</v>
      </c>
      <c r="L17" s="154">
        <f t="shared" si="1"/>
        <v>3417</v>
      </c>
      <c r="M17" s="154">
        <f t="shared" si="1"/>
        <v>3417</v>
      </c>
      <c r="N17" s="154">
        <f t="shared" si="1"/>
        <v>3417</v>
      </c>
      <c r="O17" s="154">
        <f t="shared" si="1"/>
        <v>3417</v>
      </c>
      <c r="P17" s="154">
        <f t="shared" si="1"/>
        <v>3417</v>
      </c>
      <c r="Q17" s="154">
        <f>D17-SUM(F17:P17)</f>
        <v>3413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70000</v>
      </c>
      <c r="E24" s="154" t="s">
        <v>201</v>
      </c>
      <c r="F24" s="154">
        <f>ROUND($D24/2,-3)</f>
        <v>35000</v>
      </c>
      <c r="G24" s="154"/>
      <c r="H24" s="154"/>
      <c r="I24" s="154"/>
      <c r="J24" s="154"/>
      <c r="K24" s="154"/>
      <c r="L24" s="154">
        <f>D24-F24</f>
        <v>35000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566000</v>
      </c>
      <c r="E25" s="242"/>
      <c r="F25" s="242">
        <f>ROUND(SUM(F3:F24),-3)</f>
        <v>86000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86000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43000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235000</v>
      </c>
      <c r="E28" s="154" t="s">
        <v>744</v>
      </c>
      <c r="F28" s="154">
        <f t="shared" ref="F28:F34" si="9">ROUND($D28/12,0)</f>
        <v>19583</v>
      </c>
      <c r="G28" s="154">
        <f t="shared" si="7"/>
        <v>19583</v>
      </c>
      <c r="H28" s="154">
        <f t="shared" si="7"/>
        <v>19583</v>
      </c>
      <c r="I28" s="154">
        <f t="shared" si="7"/>
        <v>19583</v>
      </c>
      <c r="J28" s="154">
        <f t="shared" si="7"/>
        <v>19583</v>
      </c>
      <c r="K28" s="154">
        <f t="shared" si="7"/>
        <v>19583</v>
      </c>
      <c r="L28" s="154">
        <f t="shared" si="7"/>
        <v>19583</v>
      </c>
      <c r="M28" s="154">
        <f t="shared" si="7"/>
        <v>19583</v>
      </c>
      <c r="N28" s="154">
        <f t="shared" si="7"/>
        <v>19583</v>
      </c>
      <c r="O28" s="154">
        <f t="shared" si="7"/>
        <v>19583</v>
      </c>
      <c r="P28" s="154">
        <f t="shared" si="7"/>
        <v>19583</v>
      </c>
      <c r="Q28" s="154">
        <f t="shared" si="6"/>
        <v>19587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16000</v>
      </c>
      <c r="E30" s="154" t="s">
        <v>744</v>
      </c>
      <c r="F30" s="154">
        <f t="shared" si="9"/>
        <v>1333</v>
      </c>
      <c r="G30" s="154">
        <f t="shared" si="7"/>
        <v>1333</v>
      </c>
      <c r="H30" s="154">
        <f t="shared" si="7"/>
        <v>1333</v>
      </c>
      <c r="I30" s="154">
        <f t="shared" si="7"/>
        <v>1333</v>
      </c>
      <c r="J30" s="154">
        <f t="shared" si="7"/>
        <v>1333</v>
      </c>
      <c r="K30" s="154">
        <f t="shared" si="7"/>
        <v>1333</v>
      </c>
      <c r="L30" s="154">
        <f t="shared" si="7"/>
        <v>1333</v>
      </c>
      <c r="M30" s="154">
        <f t="shared" si="7"/>
        <v>1333</v>
      </c>
      <c r="N30" s="154">
        <f t="shared" si="7"/>
        <v>1333</v>
      </c>
      <c r="O30" s="154">
        <f t="shared" si="7"/>
        <v>1333</v>
      </c>
      <c r="P30" s="154">
        <f t="shared" si="7"/>
        <v>1333</v>
      </c>
      <c r="Q30" s="154">
        <f t="shared" si="6"/>
        <v>1337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257000</v>
      </c>
      <c r="E38" s="242"/>
      <c r="F38" s="242">
        <f t="shared" ref="F38:P38" si="10">ROUND(SUM(F26:F37),-3)</f>
        <v>21000</v>
      </c>
      <c r="G38" s="242">
        <f t="shared" si="10"/>
        <v>21000</v>
      </c>
      <c r="H38" s="242">
        <f t="shared" si="10"/>
        <v>21000</v>
      </c>
      <c r="I38" s="242">
        <f t="shared" si="10"/>
        <v>21000</v>
      </c>
      <c r="J38" s="242">
        <f t="shared" si="10"/>
        <v>21000</v>
      </c>
      <c r="K38" s="242">
        <f t="shared" si="10"/>
        <v>21000</v>
      </c>
      <c r="L38" s="242">
        <f t="shared" si="10"/>
        <v>21000</v>
      </c>
      <c r="M38" s="242">
        <f t="shared" si="10"/>
        <v>21000</v>
      </c>
      <c r="N38" s="242">
        <f t="shared" si="10"/>
        <v>21000</v>
      </c>
      <c r="O38" s="242">
        <f t="shared" si="10"/>
        <v>21000</v>
      </c>
      <c r="P38" s="242">
        <f t="shared" si="10"/>
        <v>21000</v>
      </c>
      <c r="Q38" s="242">
        <f>D38-SUM(F38:P38)</f>
        <v>26000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823000</v>
      </c>
      <c r="E49" s="154"/>
      <c r="F49" s="250">
        <f t="shared" ref="F49:Q49" si="15">F25+F38+F46+F48</f>
        <v>107000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60000</v>
      </c>
      <c r="L49" s="250">
        <f t="shared" si="15"/>
        <v>107000</v>
      </c>
      <c r="M49" s="250">
        <f t="shared" si="15"/>
        <v>60000</v>
      </c>
      <c r="N49" s="250">
        <f t="shared" si="15"/>
        <v>60000</v>
      </c>
      <c r="O49" s="250">
        <f t="shared" si="15"/>
        <v>60000</v>
      </c>
      <c r="P49" s="250">
        <f t="shared" si="15"/>
        <v>60000</v>
      </c>
      <c r="Q49" s="250">
        <f t="shared" si="15"/>
        <v>69000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9401000</v>
      </c>
      <c r="E50" s="249" t="s">
        <v>210</v>
      </c>
      <c r="F50" s="154">
        <f>ROUND($D50/12*3,-3)</f>
        <v>2350000</v>
      </c>
      <c r="G50" s="154">
        <f>ROUND($D50/12,-3)</f>
        <v>783000</v>
      </c>
      <c r="H50" s="154">
        <f t="shared" ref="H50:N54" si="16">ROUND($D50/12,-3)</f>
        <v>783000</v>
      </c>
      <c r="I50" s="154">
        <f t="shared" si="16"/>
        <v>783000</v>
      </c>
      <c r="J50" s="154">
        <f t="shared" si="16"/>
        <v>783000</v>
      </c>
      <c r="K50" s="154">
        <f t="shared" si="16"/>
        <v>783000</v>
      </c>
      <c r="L50" s="154">
        <f t="shared" si="16"/>
        <v>783000</v>
      </c>
      <c r="M50" s="154">
        <f t="shared" si="16"/>
        <v>783000</v>
      </c>
      <c r="N50" s="154">
        <f t="shared" si="16"/>
        <v>783000</v>
      </c>
      <c r="O50" s="154">
        <f>D50-SUM(F50:N50)</f>
        <v>787000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22000</v>
      </c>
      <c r="E55" s="154" t="s">
        <v>744</v>
      </c>
      <c r="F55" s="154">
        <f t="shared" ref="F55:P61" si="17">ROUND($D55/12,0)</f>
        <v>1833</v>
      </c>
      <c r="G55" s="154">
        <f t="shared" si="17"/>
        <v>1833</v>
      </c>
      <c r="H55" s="154">
        <f t="shared" si="17"/>
        <v>1833</v>
      </c>
      <c r="I55" s="154">
        <f t="shared" si="17"/>
        <v>1833</v>
      </c>
      <c r="J55" s="154">
        <f t="shared" si="17"/>
        <v>1833</v>
      </c>
      <c r="K55" s="154">
        <f t="shared" si="17"/>
        <v>1833</v>
      </c>
      <c r="L55" s="154">
        <f t="shared" si="17"/>
        <v>1833</v>
      </c>
      <c r="M55" s="154">
        <f t="shared" si="17"/>
        <v>1833</v>
      </c>
      <c r="N55" s="154">
        <f t="shared" si="17"/>
        <v>1833</v>
      </c>
      <c r="O55" s="154">
        <f t="shared" si="17"/>
        <v>1833</v>
      </c>
      <c r="P55" s="154">
        <f t="shared" si="17"/>
        <v>1833</v>
      </c>
      <c r="Q55" s="154">
        <f t="shared" ref="Q55:Q61" si="18">D55-SUM(F55:P55)</f>
        <v>1837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785000</v>
      </c>
      <c r="E62" s="154" t="s">
        <v>205</v>
      </c>
      <c r="F62" s="154"/>
      <c r="G62" s="154"/>
      <c r="H62" s="154"/>
      <c r="I62" s="154">
        <f>ROUND($D62/5,-3)</f>
        <v>157000</v>
      </c>
      <c r="J62" s="154"/>
      <c r="K62" s="154"/>
      <c r="L62" s="154"/>
      <c r="M62" s="154"/>
      <c r="N62" s="154">
        <f>D62-I62</f>
        <v>628000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1082000</v>
      </c>
      <c r="E63" s="154" t="s">
        <v>203</v>
      </c>
      <c r="F63" s="154">
        <f>D63</f>
        <v>1082000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708000</v>
      </c>
      <c r="E64" s="249" t="s">
        <v>210</v>
      </c>
      <c r="F64" s="154">
        <f>ROUND($D64/12*3,-3)</f>
        <v>177000</v>
      </c>
      <c r="G64" s="154">
        <f>ROUND($D64/12,-3)</f>
        <v>59000</v>
      </c>
      <c r="H64" s="154">
        <f t="shared" ref="H64:N66" si="19">ROUND($D64/12,-3)</f>
        <v>59000</v>
      </c>
      <c r="I64" s="154">
        <f t="shared" si="19"/>
        <v>59000</v>
      </c>
      <c r="J64" s="154">
        <f t="shared" si="19"/>
        <v>59000</v>
      </c>
      <c r="K64" s="154">
        <f t="shared" si="19"/>
        <v>59000</v>
      </c>
      <c r="L64" s="154">
        <f t="shared" si="19"/>
        <v>59000</v>
      </c>
      <c r="M64" s="154">
        <f t="shared" si="19"/>
        <v>59000</v>
      </c>
      <c r="N64" s="154">
        <f t="shared" si="19"/>
        <v>59000</v>
      </c>
      <c r="O64" s="154">
        <f>D64-SUM(F64:N64)</f>
        <v>59000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181000</v>
      </c>
      <c r="E65" s="249" t="s">
        <v>210</v>
      </c>
      <c r="F65" s="154">
        <f>ROUND($D65/12*3,-3)</f>
        <v>45000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691000</v>
      </c>
      <c r="E66" s="249" t="s">
        <v>210</v>
      </c>
      <c r="F66" s="154">
        <f>ROUND($D66/12*3,-3)</f>
        <v>173000</v>
      </c>
      <c r="G66" s="154">
        <f>ROUND($D66/12,-3)</f>
        <v>58000</v>
      </c>
      <c r="H66" s="154">
        <f t="shared" si="19"/>
        <v>58000</v>
      </c>
      <c r="I66" s="154">
        <f t="shared" si="19"/>
        <v>58000</v>
      </c>
      <c r="J66" s="154">
        <f t="shared" si="19"/>
        <v>58000</v>
      </c>
      <c r="K66" s="154">
        <f t="shared" si="19"/>
        <v>58000</v>
      </c>
      <c r="L66" s="154">
        <f t="shared" si="19"/>
        <v>58000</v>
      </c>
      <c r="M66" s="154">
        <f t="shared" si="19"/>
        <v>58000</v>
      </c>
      <c r="N66" s="154">
        <f t="shared" si="19"/>
        <v>58000</v>
      </c>
      <c r="O66" s="154">
        <f>D66-SUM(F66:N66)</f>
        <v>54000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176000</v>
      </c>
      <c r="E68" s="154" t="s">
        <v>203</v>
      </c>
      <c r="F68" s="154">
        <f>D68</f>
        <v>176000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13080000</v>
      </c>
      <c r="E71" s="242"/>
      <c r="F71" s="242">
        <f>ROUND(SUM(F50:F69),-3)</f>
        <v>4007000</v>
      </c>
      <c r="G71" s="242">
        <f t="shared" ref="G71:P71" si="20">ROUND(SUM(G50:G69),-3)</f>
        <v>919000</v>
      </c>
      <c r="H71" s="242">
        <f t="shared" si="20"/>
        <v>929000</v>
      </c>
      <c r="I71" s="242">
        <f t="shared" si="20"/>
        <v>1076000</v>
      </c>
      <c r="J71" s="242">
        <f t="shared" si="20"/>
        <v>919000</v>
      </c>
      <c r="K71" s="242">
        <f t="shared" si="20"/>
        <v>919000</v>
      </c>
      <c r="L71" s="242">
        <f t="shared" si="20"/>
        <v>919000</v>
      </c>
      <c r="M71" s="242">
        <f t="shared" si="20"/>
        <v>919000</v>
      </c>
      <c r="N71" s="242">
        <f t="shared" si="20"/>
        <v>1547000</v>
      </c>
      <c r="O71" s="242">
        <f t="shared" si="20"/>
        <v>920000</v>
      </c>
      <c r="P71" s="242">
        <f t="shared" si="20"/>
        <v>4000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727000</v>
      </c>
      <c r="E73" s="249" t="s">
        <v>210</v>
      </c>
      <c r="F73" s="154">
        <f>ROUND($D73/12*3,-3)</f>
        <v>182000</v>
      </c>
      <c r="G73" s="154">
        <f>ROUND($D73/12,-3)</f>
        <v>61000</v>
      </c>
      <c r="H73" s="154">
        <f t="shared" ref="H73:N76" si="21">ROUND($D73/12,-3)</f>
        <v>61000</v>
      </c>
      <c r="I73" s="154">
        <f t="shared" si="21"/>
        <v>61000</v>
      </c>
      <c r="J73" s="154">
        <f t="shared" si="21"/>
        <v>61000</v>
      </c>
      <c r="K73" s="154">
        <f t="shared" si="21"/>
        <v>61000</v>
      </c>
      <c r="L73" s="154">
        <f t="shared" si="21"/>
        <v>61000</v>
      </c>
      <c r="M73" s="154">
        <f t="shared" si="21"/>
        <v>61000</v>
      </c>
      <c r="N73" s="154">
        <f t="shared" si="21"/>
        <v>61000</v>
      </c>
      <c r="O73" s="154">
        <f>D73-SUM(F73:N73)</f>
        <v>57000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727000</v>
      </c>
      <c r="E77" s="242"/>
      <c r="F77" s="242">
        <f>ROUND(SUM(F72:F76),-3)</f>
        <v>182000</v>
      </c>
      <c r="G77" s="242">
        <f t="shared" ref="G77:N77" si="22">ROUND(SUM(G72:G76),-3)</f>
        <v>61000</v>
      </c>
      <c r="H77" s="242">
        <f t="shared" si="22"/>
        <v>61000</v>
      </c>
      <c r="I77" s="242">
        <f t="shared" si="22"/>
        <v>61000</v>
      </c>
      <c r="J77" s="242">
        <f t="shared" si="22"/>
        <v>61000</v>
      </c>
      <c r="K77" s="242">
        <f t="shared" si="22"/>
        <v>61000</v>
      </c>
      <c r="L77" s="242">
        <f t="shared" si="22"/>
        <v>61000</v>
      </c>
      <c r="M77" s="242">
        <f t="shared" si="22"/>
        <v>61000</v>
      </c>
      <c r="N77" s="242">
        <f t="shared" si="22"/>
        <v>61000</v>
      </c>
      <c r="O77" s="242">
        <f>D77-SUM(F77:N77)</f>
        <v>57000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13807000</v>
      </c>
      <c r="E78" s="242"/>
      <c r="F78" s="242">
        <f>F77+F71</f>
        <v>4189000</v>
      </c>
      <c r="G78" s="242">
        <f t="shared" ref="G78:R78" si="24">G77+G71</f>
        <v>980000</v>
      </c>
      <c r="H78" s="242">
        <f t="shared" si="24"/>
        <v>990000</v>
      </c>
      <c r="I78" s="242">
        <f t="shared" si="24"/>
        <v>1137000</v>
      </c>
      <c r="J78" s="242">
        <f t="shared" si="24"/>
        <v>980000</v>
      </c>
      <c r="K78" s="242">
        <f t="shared" si="24"/>
        <v>980000</v>
      </c>
      <c r="L78" s="242">
        <f t="shared" si="24"/>
        <v>980000</v>
      </c>
      <c r="M78" s="242">
        <f t="shared" si="24"/>
        <v>980000</v>
      </c>
      <c r="N78" s="242">
        <f t="shared" si="24"/>
        <v>1608000</v>
      </c>
      <c r="O78" s="242">
        <f t="shared" si="24"/>
        <v>977000</v>
      </c>
      <c r="P78" s="242">
        <f t="shared" si="24"/>
        <v>4000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227000</v>
      </c>
      <c r="E79" s="242" t="s">
        <v>745</v>
      </c>
      <c r="F79" s="242">
        <v>227000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27000</v>
      </c>
      <c r="E80" s="242" t="s">
        <v>745</v>
      </c>
      <c r="F80" s="242">
        <v>27000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254000</v>
      </c>
      <c r="E83" s="251"/>
      <c r="F83" s="251">
        <f>SUM(F79:F82)</f>
        <v>254000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-254000</v>
      </c>
      <c r="E86" s="154"/>
      <c r="F86" s="154">
        <f>D86</f>
        <v>-254000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14630000</v>
      </c>
      <c r="E87" s="154"/>
      <c r="F87" s="154">
        <f>F88+F89+F90+F91</f>
        <v>4296000</v>
      </c>
      <c r="G87" s="154">
        <f t="shared" ref="G87:Q87" si="26">G88+G89+G90+G91</f>
        <v>1040000</v>
      </c>
      <c r="H87" s="154">
        <f t="shared" si="26"/>
        <v>1050000</v>
      </c>
      <c r="I87" s="154">
        <f t="shared" si="26"/>
        <v>1197000</v>
      </c>
      <c r="J87" s="154">
        <f t="shared" si="26"/>
        <v>1040000</v>
      </c>
      <c r="K87" s="154">
        <f t="shared" si="26"/>
        <v>1040000</v>
      </c>
      <c r="L87" s="154">
        <f t="shared" si="26"/>
        <v>1087000</v>
      </c>
      <c r="M87" s="154">
        <f t="shared" si="26"/>
        <v>1040000</v>
      </c>
      <c r="N87" s="154">
        <f t="shared" si="26"/>
        <v>1668000</v>
      </c>
      <c r="O87" s="154">
        <f t="shared" si="26"/>
        <v>1037000</v>
      </c>
      <c r="P87" s="154">
        <f t="shared" si="26"/>
        <v>64000</v>
      </c>
      <c r="Q87" s="154">
        <f t="shared" si="26"/>
        <v>71000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70000</v>
      </c>
      <c r="E88" s="242" t="s">
        <v>201</v>
      </c>
      <c r="F88" s="242">
        <f>ROUND($D88/2,-3)</f>
        <v>35000</v>
      </c>
      <c r="G88" s="242"/>
      <c r="H88" s="242"/>
      <c r="I88" s="242"/>
      <c r="J88" s="242"/>
      <c r="K88" s="242"/>
      <c r="L88" s="242">
        <f>D88-F88</f>
        <v>35000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14559000</v>
      </c>
      <c r="E91" s="242"/>
      <c r="F91" s="242">
        <f>F92+F93+F94+F95</f>
        <v>4261000</v>
      </c>
      <c r="G91" s="242">
        <f t="shared" ref="G91:Q91" si="28">G92+G93+G94+G95</f>
        <v>1040000</v>
      </c>
      <c r="H91" s="242">
        <f t="shared" si="28"/>
        <v>1050000</v>
      </c>
      <c r="I91" s="242">
        <f t="shared" si="28"/>
        <v>1197000</v>
      </c>
      <c r="J91" s="242">
        <f t="shared" si="28"/>
        <v>1040000</v>
      </c>
      <c r="K91" s="242">
        <f t="shared" si="28"/>
        <v>1040000</v>
      </c>
      <c r="L91" s="242">
        <f t="shared" si="28"/>
        <v>1052000</v>
      </c>
      <c r="M91" s="242">
        <f t="shared" si="28"/>
        <v>1040000</v>
      </c>
      <c r="N91" s="242">
        <f t="shared" si="28"/>
        <v>1668000</v>
      </c>
      <c r="O91" s="242">
        <f t="shared" si="28"/>
        <v>1037000</v>
      </c>
      <c r="P91" s="242">
        <f t="shared" si="28"/>
        <v>64000</v>
      </c>
      <c r="Q91" s="242">
        <f t="shared" si="28"/>
        <v>70000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64000</v>
      </c>
      <c r="E93" s="243" t="s">
        <v>403</v>
      </c>
      <c r="F93" s="154">
        <f>ROUND($D93/12,-3)</f>
        <v>5000</v>
      </c>
      <c r="G93" s="154">
        <f t="shared" ref="G93:P93" si="29">ROUND($D93/12,-3)</f>
        <v>5000</v>
      </c>
      <c r="H93" s="154">
        <f t="shared" si="29"/>
        <v>5000</v>
      </c>
      <c r="I93" s="154">
        <f t="shared" si="29"/>
        <v>5000</v>
      </c>
      <c r="J93" s="154">
        <f t="shared" si="29"/>
        <v>5000</v>
      </c>
      <c r="K93" s="154">
        <f t="shared" si="29"/>
        <v>5000</v>
      </c>
      <c r="L93" s="154">
        <f t="shared" si="29"/>
        <v>5000</v>
      </c>
      <c r="M93" s="154">
        <f t="shared" si="29"/>
        <v>5000</v>
      </c>
      <c r="N93" s="154">
        <f t="shared" si="29"/>
        <v>5000</v>
      </c>
      <c r="O93" s="154">
        <f t="shared" si="29"/>
        <v>5000</v>
      </c>
      <c r="P93" s="154">
        <f t="shared" si="29"/>
        <v>5000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13845000</v>
      </c>
      <c r="E95" s="154"/>
      <c r="F95" s="154">
        <f>F2+F86-F88-F89-F90-F92-F93-F94</f>
        <v>4039000</v>
      </c>
      <c r="G95" s="154">
        <f t="shared" ref="G95:Q95" si="30">G2-G88-G89-G90-G92-G93-G94</f>
        <v>1035000</v>
      </c>
      <c r="H95" s="154">
        <f t="shared" si="30"/>
        <v>937000</v>
      </c>
      <c r="I95" s="154">
        <f t="shared" si="30"/>
        <v>1192000</v>
      </c>
      <c r="J95" s="154">
        <f t="shared" si="30"/>
        <v>927000</v>
      </c>
      <c r="K95" s="154">
        <f t="shared" si="30"/>
        <v>1035000</v>
      </c>
      <c r="L95" s="154">
        <f t="shared" si="30"/>
        <v>939000</v>
      </c>
      <c r="M95" s="154">
        <f t="shared" si="30"/>
        <v>1035000</v>
      </c>
      <c r="N95" s="154">
        <f t="shared" si="30"/>
        <v>1554000</v>
      </c>
      <c r="O95" s="154">
        <f t="shared" si="30"/>
        <v>1032000</v>
      </c>
      <c r="P95" s="154">
        <f t="shared" si="30"/>
        <v>59000</v>
      </c>
      <c r="Q95" s="154">
        <f t="shared" si="30"/>
        <v>61000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60000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4000</v>
      </c>
    </row>
    <row r="107" spans="2:17" ht="33">
      <c r="B107" s="203" t="s">
        <v>418</v>
      </c>
      <c r="D107" s="52">
        <f>HLOOKUP(D1,縣庫撥款收入明細表!H:DD,21,FALSE)</f>
        <v>13845000</v>
      </c>
    </row>
    <row r="108" spans="2:17" ht="16.5" customHeight="1"/>
    <row r="109" spans="2:17" ht="16.5" customHeight="1">
      <c r="B109" s="4" t="s">
        <v>951</v>
      </c>
      <c r="D109" s="52">
        <f>D91-D77</f>
        <v>13832000</v>
      </c>
      <c r="F109" s="52">
        <f>F91-F77</f>
        <v>4079000</v>
      </c>
      <c r="G109" s="52">
        <f t="shared" ref="G109:Q109" si="31">G91-G77</f>
        <v>979000</v>
      </c>
      <c r="H109" s="52">
        <f t="shared" si="31"/>
        <v>989000</v>
      </c>
      <c r="I109" s="52">
        <f t="shared" si="31"/>
        <v>1136000</v>
      </c>
      <c r="J109" s="52">
        <f t="shared" si="31"/>
        <v>979000</v>
      </c>
      <c r="K109" s="52">
        <f t="shared" si="31"/>
        <v>979000</v>
      </c>
      <c r="L109" s="52">
        <f t="shared" si="31"/>
        <v>991000</v>
      </c>
      <c r="M109" s="52">
        <f t="shared" si="31"/>
        <v>979000</v>
      </c>
      <c r="N109" s="52">
        <f t="shared" si="31"/>
        <v>1607000</v>
      </c>
      <c r="O109" s="52">
        <f t="shared" si="31"/>
        <v>980000</v>
      </c>
      <c r="P109" s="52">
        <f t="shared" si="31"/>
        <v>64000</v>
      </c>
      <c r="Q109" s="52">
        <f t="shared" si="31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1" priority="1" operator="lessThan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656</v>
      </c>
      <c r="D1" s="246" t="str">
        <f>VLOOKUP(C1,學校編號!A:B,2,FALSE)</f>
        <v>656靜浦國小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16263000</v>
      </c>
      <c r="E2" s="154"/>
      <c r="F2" s="154">
        <f t="shared" ref="F2:Q2" si="0">F49+F71+F77+F83</f>
        <v>4751000</v>
      </c>
      <c r="G2" s="154">
        <f t="shared" si="0"/>
        <v>1169000</v>
      </c>
      <c r="H2" s="154">
        <f t="shared" si="0"/>
        <v>1176000</v>
      </c>
      <c r="I2" s="154">
        <f t="shared" si="0"/>
        <v>1335000</v>
      </c>
      <c r="J2" s="154">
        <f t="shared" si="0"/>
        <v>1169000</v>
      </c>
      <c r="K2" s="154">
        <f t="shared" si="0"/>
        <v>1169000</v>
      </c>
      <c r="L2" s="154">
        <f t="shared" si="0"/>
        <v>1184000</v>
      </c>
      <c r="M2" s="154">
        <f t="shared" si="0"/>
        <v>1169000</v>
      </c>
      <c r="N2" s="154">
        <f t="shared" si="0"/>
        <v>1831000</v>
      </c>
      <c r="O2" s="154">
        <f t="shared" si="0"/>
        <v>1169000</v>
      </c>
      <c r="P2" s="154">
        <f t="shared" si="0"/>
        <v>71000</v>
      </c>
      <c r="Q2" s="154">
        <f t="shared" si="0"/>
        <v>70000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554000</v>
      </c>
      <c r="E25" s="242"/>
      <c r="F25" s="242">
        <f>ROUND(SUM(F3:F24),-3)</f>
        <v>58000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58000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4000</v>
      </c>
      <c r="E31" s="154" t="s">
        <v>744</v>
      </c>
      <c r="F31" s="154">
        <f t="shared" si="9"/>
        <v>333</v>
      </c>
      <c r="G31" s="154">
        <f t="shared" si="7"/>
        <v>333</v>
      </c>
      <c r="H31" s="154">
        <f t="shared" si="7"/>
        <v>333</v>
      </c>
      <c r="I31" s="154">
        <f t="shared" si="7"/>
        <v>333</v>
      </c>
      <c r="J31" s="154">
        <f t="shared" si="7"/>
        <v>333</v>
      </c>
      <c r="K31" s="154">
        <f t="shared" si="7"/>
        <v>333</v>
      </c>
      <c r="L31" s="154">
        <f t="shared" si="7"/>
        <v>333</v>
      </c>
      <c r="M31" s="154">
        <f t="shared" si="7"/>
        <v>333</v>
      </c>
      <c r="N31" s="154">
        <f t="shared" si="7"/>
        <v>333</v>
      </c>
      <c r="O31" s="154">
        <f t="shared" si="7"/>
        <v>333</v>
      </c>
      <c r="P31" s="154">
        <f t="shared" si="7"/>
        <v>333</v>
      </c>
      <c r="Q31" s="154">
        <f t="shared" si="6"/>
        <v>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272000</v>
      </c>
      <c r="E38" s="242"/>
      <c r="F38" s="242">
        <f t="shared" ref="F38:P38" si="10">ROUND(SUM(F26:F37),-3)</f>
        <v>23000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23000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28000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826000</v>
      </c>
      <c r="E49" s="154"/>
      <c r="F49" s="250">
        <f t="shared" ref="F49:Q49" si="15">F25+F38+F46+F48</f>
        <v>81000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66000</v>
      </c>
      <c r="L49" s="250">
        <f t="shared" si="15"/>
        <v>81000</v>
      </c>
      <c r="M49" s="250">
        <f t="shared" si="15"/>
        <v>66000</v>
      </c>
      <c r="N49" s="250">
        <f t="shared" si="15"/>
        <v>66000</v>
      </c>
      <c r="O49" s="250">
        <f t="shared" si="15"/>
        <v>66000</v>
      </c>
      <c r="P49" s="250">
        <f t="shared" si="15"/>
        <v>66000</v>
      </c>
      <c r="Q49" s="250">
        <f t="shared" si="15"/>
        <v>70000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10163000</v>
      </c>
      <c r="E50" s="249" t="s">
        <v>210</v>
      </c>
      <c r="F50" s="154">
        <f>ROUND($D50/12*3,-3)</f>
        <v>2541000</v>
      </c>
      <c r="G50" s="154">
        <f>ROUND($D50/12,-3)</f>
        <v>847000</v>
      </c>
      <c r="H50" s="154">
        <f t="shared" ref="H50:N54" si="16">ROUND($D50/12,-3)</f>
        <v>847000</v>
      </c>
      <c r="I50" s="154">
        <f t="shared" si="16"/>
        <v>847000</v>
      </c>
      <c r="J50" s="154">
        <f t="shared" si="16"/>
        <v>847000</v>
      </c>
      <c r="K50" s="154">
        <f t="shared" si="16"/>
        <v>847000</v>
      </c>
      <c r="L50" s="154">
        <f t="shared" si="16"/>
        <v>847000</v>
      </c>
      <c r="M50" s="154">
        <f t="shared" si="16"/>
        <v>847000</v>
      </c>
      <c r="N50" s="154">
        <f t="shared" si="16"/>
        <v>847000</v>
      </c>
      <c r="O50" s="154">
        <f>D50-SUM(F50:N50)</f>
        <v>846000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828000</v>
      </c>
      <c r="E62" s="154" t="s">
        <v>205</v>
      </c>
      <c r="F62" s="154"/>
      <c r="G62" s="154"/>
      <c r="H62" s="154"/>
      <c r="I62" s="154">
        <f>ROUND($D62/5,-3)</f>
        <v>166000</v>
      </c>
      <c r="J62" s="154"/>
      <c r="K62" s="154"/>
      <c r="L62" s="154"/>
      <c r="M62" s="154"/>
      <c r="N62" s="154">
        <f>D62-I62</f>
        <v>662000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1191000</v>
      </c>
      <c r="E63" s="154" t="s">
        <v>203</v>
      </c>
      <c r="F63" s="154">
        <f>D63</f>
        <v>1191000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805000</v>
      </c>
      <c r="E64" s="249" t="s">
        <v>210</v>
      </c>
      <c r="F64" s="154">
        <f>ROUND($D64/12*3,-3)</f>
        <v>201000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68000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225000</v>
      </c>
      <c r="E65" s="249" t="s">
        <v>210</v>
      </c>
      <c r="F65" s="154">
        <f>ROUND($D65/12*3,-3)</f>
        <v>56000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714000</v>
      </c>
      <c r="E66" s="249" t="s">
        <v>210</v>
      </c>
      <c r="F66" s="154">
        <f>ROUND($D66/12*3,-3)</f>
        <v>179000</v>
      </c>
      <c r="G66" s="154">
        <f>ROUND($D66/12,-3)</f>
        <v>60000</v>
      </c>
      <c r="H66" s="154">
        <f t="shared" si="19"/>
        <v>60000</v>
      </c>
      <c r="I66" s="154">
        <f t="shared" si="19"/>
        <v>60000</v>
      </c>
      <c r="J66" s="154">
        <f t="shared" si="19"/>
        <v>60000</v>
      </c>
      <c r="K66" s="154">
        <f t="shared" si="19"/>
        <v>60000</v>
      </c>
      <c r="L66" s="154">
        <f t="shared" si="19"/>
        <v>60000</v>
      </c>
      <c r="M66" s="154">
        <f t="shared" si="19"/>
        <v>60000</v>
      </c>
      <c r="N66" s="154">
        <f t="shared" si="19"/>
        <v>60000</v>
      </c>
      <c r="O66" s="154">
        <f>D66-SUM(F66:N66)</f>
        <v>55000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180000</v>
      </c>
      <c r="E68" s="154" t="s">
        <v>203</v>
      </c>
      <c r="F68" s="154">
        <f>D68</f>
        <v>180000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14969000</v>
      </c>
      <c r="E71" s="242"/>
      <c r="F71" s="242">
        <f>ROUND(SUM(F50:F69),-3)</f>
        <v>4553000</v>
      </c>
      <c r="G71" s="242">
        <f t="shared" ref="G71:P71" si="20">ROUND(SUM(G50:G69),-3)</f>
        <v>1064000</v>
      </c>
      <c r="H71" s="242">
        <f t="shared" si="20"/>
        <v>1071000</v>
      </c>
      <c r="I71" s="242">
        <f t="shared" si="20"/>
        <v>1230000</v>
      </c>
      <c r="J71" s="242">
        <f t="shared" si="20"/>
        <v>1064000</v>
      </c>
      <c r="K71" s="242">
        <f t="shared" si="20"/>
        <v>1064000</v>
      </c>
      <c r="L71" s="242">
        <f t="shared" si="20"/>
        <v>1064000</v>
      </c>
      <c r="M71" s="242">
        <f t="shared" si="20"/>
        <v>1064000</v>
      </c>
      <c r="N71" s="242">
        <f t="shared" si="20"/>
        <v>1726000</v>
      </c>
      <c r="O71" s="242">
        <f t="shared" si="20"/>
        <v>1064000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468000</v>
      </c>
      <c r="E73" s="249" t="s">
        <v>210</v>
      </c>
      <c r="F73" s="154">
        <f>ROUND($D73/12*3,-3)</f>
        <v>117000</v>
      </c>
      <c r="G73" s="154">
        <f>ROUND($D73/12,-3)</f>
        <v>39000</v>
      </c>
      <c r="H73" s="154">
        <f t="shared" ref="H73:N76" si="21">ROUND($D73/12,-3)</f>
        <v>39000</v>
      </c>
      <c r="I73" s="154">
        <f t="shared" si="21"/>
        <v>39000</v>
      </c>
      <c r="J73" s="154">
        <f t="shared" si="21"/>
        <v>39000</v>
      </c>
      <c r="K73" s="154">
        <f t="shared" si="21"/>
        <v>39000</v>
      </c>
      <c r="L73" s="154">
        <f t="shared" si="21"/>
        <v>39000</v>
      </c>
      <c r="M73" s="154">
        <f t="shared" si="21"/>
        <v>39000</v>
      </c>
      <c r="N73" s="154">
        <f t="shared" si="21"/>
        <v>39000</v>
      </c>
      <c r="O73" s="154">
        <f>D73-SUM(F73:N73)</f>
        <v>39000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468000</v>
      </c>
      <c r="E77" s="242"/>
      <c r="F77" s="242">
        <f>ROUND(SUM(F72:F76),-3)</f>
        <v>117000</v>
      </c>
      <c r="G77" s="242">
        <f t="shared" ref="G77:N77" si="22">ROUND(SUM(G72:G76),-3)</f>
        <v>39000</v>
      </c>
      <c r="H77" s="242">
        <f t="shared" si="22"/>
        <v>39000</v>
      </c>
      <c r="I77" s="242">
        <f t="shared" si="22"/>
        <v>39000</v>
      </c>
      <c r="J77" s="242">
        <f t="shared" si="22"/>
        <v>39000</v>
      </c>
      <c r="K77" s="242">
        <f t="shared" si="22"/>
        <v>39000</v>
      </c>
      <c r="L77" s="242">
        <f t="shared" si="22"/>
        <v>39000</v>
      </c>
      <c r="M77" s="242">
        <f t="shared" si="22"/>
        <v>39000</v>
      </c>
      <c r="N77" s="242">
        <f t="shared" si="22"/>
        <v>39000</v>
      </c>
      <c r="O77" s="242">
        <f>D77-SUM(F77:N77)</f>
        <v>39000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15437000</v>
      </c>
      <c r="E78" s="242"/>
      <c r="F78" s="242">
        <f>F77+F71</f>
        <v>4670000</v>
      </c>
      <c r="G78" s="242">
        <f t="shared" ref="G78:R78" si="24">G77+G71</f>
        <v>1103000</v>
      </c>
      <c r="H78" s="242">
        <f t="shared" si="24"/>
        <v>1110000</v>
      </c>
      <c r="I78" s="242">
        <f t="shared" si="24"/>
        <v>1269000</v>
      </c>
      <c r="J78" s="242">
        <f t="shared" si="24"/>
        <v>1103000</v>
      </c>
      <c r="K78" s="242">
        <f t="shared" si="24"/>
        <v>1103000</v>
      </c>
      <c r="L78" s="242">
        <f t="shared" si="24"/>
        <v>1103000</v>
      </c>
      <c r="M78" s="242">
        <f t="shared" si="24"/>
        <v>1103000</v>
      </c>
      <c r="N78" s="242">
        <f t="shared" si="24"/>
        <v>1765000</v>
      </c>
      <c r="O78" s="242">
        <f t="shared" si="24"/>
        <v>1103000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16263000</v>
      </c>
      <c r="E87" s="154"/>
      <c r="F87" s="154">
        <f>F88+F89+F90+F91</f>
        <v>4751000</v>
      </c>
      <c r="G87" s="154">
        <f t="shared" ref="G87:Q87" si="26">G88+G89+G90+G91</f>
        <v>1169000</v>
      </c>
      <c r="H87" s="154">
        <f t="shared" si="26"/>
        <v>1176000</v>
      </c>
      <c r="I87" s="154">
        <f t="shared" si="26"/>
        <v>1335000</v>
      </c>
      <c r="J87" s="154">
        <f t="shared" si="26"/>
        <v>1169000</v>
      </c>
      <c r="K87" s="154">
        <f t="shared" si="26"/>
        <v>1169000</v>
      </c>
      <c r="L87" s="154">
        <f t="shared" si="26"/>
        <v>1184000</v>
      </c>
      <c r="M87" s="154">
        <f t="shared" si="26"/>
        <v>1169000</v>
      </c>
      <c r="N87" s="154">
        <f t="shared" si="26"/>
        <v>1831000</v>
      </c>
      <c r="O87" s="154">
        <f t="shared" si="26"/>
        <v>1169000</v>
      </c>
      <c r="P87" s="154">
        <f t="shared" si="26"/>
        <v>71000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16261000</v>
      </c>
      <c r="E91" s="242"/>
      <c r="F91" s="242">
        <f>F92+F93+F94+F95</f>
        <v>4750000</v>
      </c>
      <c r="G91" s="242">
        <f t="shared" ref="G91:Q91" si="28">G92+G93+G94+G95</f>
        <v>1169000</v>
      </c>
      <c r="H91" s="242">
        <f t="shared" si="28"/>
        <v>1176000</v>
      </c>
      <c r="I91" s="242">
        <f t="shared" si="28"/>
        <v>1335000</v>
      </c>
      <c r="J91" s="242">
        <f t="shared" si="28"/>
        <v>1169000</v>
      </c>
      <c r="K91" s="242">
        <f t="shared" si="28"/>
        <v>1169000</v>
      </c>
      <c r="L91" s="242">
        <f t="shared" si="28"/>
        <v>1183000</v>
      </c>
      <c r="M91" s="242">
        <f t="shared" si="28"/>
        <v>1169000</v>
      </c>
      <c r="N91" s="242">
        <f t="shared" si="28"/>
        <v>1831000</v>
      </c>
      <c r="O91" s="242">
        <f t="shared" si="28"/>
        <v>1169000</v>
      </c>
      <c r="P91" s="242">
        <f t="shared" si="28"/>
        <v>71000</v>
      </c>
      <c r="Q91" s="242">
        <f t="shared" si="28"/>
        <v>70000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14020000</v>
      </c>
      <c r="E95" s="154"/>
      <c r="F95" s="154">
        <f>F2+F86-F88-F89-F90-F92-F93-F94</f>
        <v>4025000</v>
      </c>
      <c r="G95" s="154">
        <f t="shared" ref="G95:Q95" si="30">G2-G88-G89-G90-G92-G93-G94</f>
        <v>1161000</v>
      </c>
      <c r="H95" s="154">
        <f t="shared" si="30"/>
        <v>809000</v>
      </c>
      <c r="I95" s="154">
        <f t="shared" si="30"/>
        <v>1327000</v>
      </c>
      <c r="J95" s="154">
        <f t="shared" si="30"/>
        <v>802000</v>
      </c>
      <c r="K95" s="154">
        <f t="shared" si="30"/>
        <v>1161000</v>
      </c>
      <c r="L95" s="154">
        <f t="shared" si="30"/>
        <v>816000</v>
      </c>
      <c r="M95" s="154">
        <f t="shared" si="30"/>
        <v>1161000</v>
      </c>
      <c r="N95" s="154">
        <f t="shared" si="30"/>
        <v>1466000</v>
      </c>
      <c r="O95" s="154">
        <f t="shared" si="30"/>
        <v>1161000</v>
      </c>
      <c r="P95" s="154">
        <f t="shared" si="30"/>
        <v>63000</v>
      </c>
      <c r="Q95" s="154">
        <f t="shared" si="30"/>
        <v>68000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14020000</v>
      </c>
    </row>
    <row r="108" spans="2:17" ht="16.5" customHeight="1"/>
    <row r="109" spans="2:17" ht="16.5" customHeight="1">
      <c r="B109" s="4" t="s">
        <v>951</v>
      </c>
      <c r="D109" s="52">
        <f>D91-D77</f>
        <v>15793000</v>
      </c>
      <c r="F109" s="52">
        <f>F91-F77</f>
        <v>4633000</v>
      </c>
      <c r="G109" s="52">
        <f t="shared" ref="G109:Q109" si="31">G91-G77</f>
        <v>1130000</v>
      </c>
      <c r="H109" s="52">
        <f t="shared" si="31"/>
        <v>1137000</v>
      </c>
      <c r="I109" s="52">
        <f t="shared" si="31"/>
        <v>1296000</v>
      </c>
      <c r="J109" s="52">
        <f t="shared" si="31"/>
        <v>1130000</v>
      </c>
      <c r="K109" s="52">
        <f t="shared" si="31"/>
        <v>1130000</v>
      </c>
      <c r="L109" s="52">
        <f t="shared" si="31"/>
        <v>1144000</v>
      </c>
      <c r="M109" s="52">
        <f t="shared" si="31"/>
        <v>1130000</v>
      </c>
      <c r="N109" s="52">
        <f t="shared" si="31"/>
        <v>1792000</v>
      </c>
      <c r="O109" s="52">
        <f t="shared" si="31"/>
        <v>1130000</v>
      </c>
      <c r="P109" s="52">
        <f t="shared" si="31"/>
        <v>71000</v>
      </c>
      <c r="Q109" s="52">
        <f t="shared" si="31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0" priority="1" operator="lessThan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657</v>
      </c>
      <c r="D1" s="246" t="str">
        <f>VLOOKUP(C1,學校編號!A:B,2,FALSE)</f>
        <v>657新社國小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18386000</v>
      </c>
      <c r="E2" s="154"/>
      <c r="F2" s="154">
        <f t="shared" ref="F2:Q2" si="0">F49+F71+F77+F83</f>
        <v>5252000</v>
      </c>
      <c r="G2" s="154">
        <f t="shared" si="0"/>
        <v>1331000</v>
      </c>
      <c r="H2" s="154">
        <f t="shared" si="0"/>
        <v>1345000</v>
      </c>
      <c r="I2" s="154">
        <f t="shared" si="0"/>
        <v>1527000</v>
      </c>
      <c r="J2" s="154">
        <f t="shared" si="0"/>
        <v>1335000</v>
      </c>
      <c r="K2" s="154">
        <f t="shared" si="0"/>
        <v>1339000</v>
      </c>
      <c r="L2" s="154">
        <f t="shared" si="0"/>
        <v>1352000</v>
      </c>
      <c r="M2" s="154">
        <f t="shared" si="0"/>
        <v>1335000</v>
      </c>
      <c r="N2" s="154">
        <f t="shared" si="0"/>
        <v>2084000</v>
      </c>
      <c r="O2" s="154">
        <f t="shared" si="0"/>
        <v>1329000</v>
      </c>
      <c r="P2" s="154">
        <f t="shared" si="0"/>
        <v>83000</v>
      </c>
      <c r="Q2" s="154">
        <f t="shared" si="0"/>
        <v>74000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1152000</v>
      </c>
      <c r="E25" s="242"/>
      <c r="F25" s="242">
        <f>ROUND(SUM(F3:F24),-3)</f>
        <v>211000</v>
      </c>
      <c r="G25" s="242">
        <f t="shared" ref="G25:P25" si="5">ROUND(SUM(G3:G24),-3)</f>
        <v>92000</v>
      </c>
      <c r="H25" s="242">
        <f t="shared" si="5"/>
        <v>92000</v>
      </c>
      <c r="I25" s="242">
        <f t="shared" si="5"/>
        <v>92000</v>
      </c>
      <c r="J25" s="242">
        <f t="shared" si="5"/>
        <v>92000</v>
      </c>
      <c r="K25" s="242">
        <f t="shared" si="5"/>
        <v>92000</v>
      </c>
      <c r="L25" s="242">
        <f t="shared" si="5"/>
        <v>106000</v>
      </c>
      <c r="M25" s="242">
        <f t="shared" si="5"/>
        <v>92000</v>
      </c>
      <c r="N25" s="242">
        <f t="shared" si="5"/>
        <v>92000</v>
      </c>
      <c r="O25" s="242">
        <f t="shared" si="5"/>
        <v>91000</v>
      </c>
      <c r="P25" s="242">
        <f t="shared" si="5"/>
        <v>51000</v>
      </c>
      <c r="Q25" s="242">
        <f t="shared" ref="Q25:Q34" si="6">D25-SUM(F25:P25)</f>
        <v>49000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40000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314000</v>
      </c>
      <c r="E38" s="242"/>
      <c r="F38" s="242">
        <f t="shared" ref="F38:P38" si="10">ROUND(SUM(F26:F37),-3)</f>
        <v>27000</v>
      </c>
      <c r="G38" s="242">
        <f t="shared" si="10"/>
        <v>23000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23000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1492000</v>
      </c>
      <c r="E49" s="154"/>
      <c r="F49" s="250">
        <f t="shared" ref="F49:Q49" si="15">F25+F38+F46+F48</f>
        <v>243000</v>
      </c>
      <c r="G49" s="250">
        <f t="shared" si="15"/>
        <v>115000</v>
      </c>
      <c r="H49" s="250">
        <f t="shared" si="15"/>
        <v>119000</v>
      </c>
      <c r="I49" s="250">
        <f t="shared" si="15"/>
        <v>125000</v>
      </c>
      <c r="J49" s="250">
        <f t="shared" si="15"/>
        <v>119000</v>
      </c>
      <c r="K49" s="250">
        <f t="shared" si="15"/>
        <v>123000</v>
      </c>
      <c r="L49" s="250">
        <f t="shared" si="15"/>
        <v>136000</v>
      </c>
      <c r="M49" s="250">
        <f t="shared" si="15"/>
        <v>119000</v>
      </c>
      <c r="N49" s="250">
        <f t="shared" si="15"/>
        <v>123000</v>
      </c>
      <c r="O49" s="250">
        <f t="shared" si="15"/>
        <v>118000</v>
      </c>
      <c r="P49" s="250">
        <f t="shared" si="15"/>
        <v>78000</v>
      </c>
      <c r="Q49" s="250">
        <f t="shared" si="15"/>
        <v>74000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10218000</v>
      </c>
      <c r="E50" s="249" t="s">
        <v>210</v>
      </c>
      <c r="F50" s="154">
        <f>ROUND($D50/12*3,-3)</f>
        <v>2555000</v>
      </c>
      <c r="G50" s="154">
        <f>ROUND($D50/12,-3)</f>
        <v>852000</v>
      </c>
      <c r="H50" s="154">
        <f t="shared" ref="H50:N54" si="16">ROUND($D50/12,-3)</f>
        <v>852000</v>
      </c>
      <c r="I50" s="154">
        <f t="shared" si="16"/>
        <v>852000</v>
      </c>
      <c r="J50" s="154">
        <f t="shared" si="16"/>
        <v>852000</v>
      </c>
      <c r="K50" s="154">
        <f t="shared" si="16"/>
        <v>852000</v>
      </c>
      <c r="L50" s="154">
        <f t="shared" si="16"/>
        <v>852000</v>
      </c>
      <c r="M50" s="154">
        <f t="shared" si="16"/>
        <v>852000</v>
      </c>
      <c r="N50" s="154">
        <f t="shared" si="16"/>
        <v>852000</v>
      </c>
      <c r="O50" s="154">
        <f>D50-SUM(F50:N50)</f>
        <v>847000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931000</v>
      </c>
      <c r="E62" s="154" t="s">
        <v>205</v>
      </c>
      <c r="F62" s="154"/>
      <c r="G62" s="154"/>
      <c r="H62" s="154"/>
      <c r="I62" s="154">
        <f>ROUND($D62/5,-3)</f>
        <v>186000</v>
      </c>
      <c r="J62" s="154"/>
      <c r="K62" s="154"/>
      <c r="L62" s="154"/>
      <c r="M62" s="154"/>
      <c r="N62" s="154">
        <f>D62-I62</f>
        <v>745000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1210000</v>
      </c>
      <c r="E63" s="154" t="s">
        <v>203</v>
      </c>
      <c r="F63" s="154">
        <f>D63</f>
        <v>1210000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812000</v>
      </c>
      <c r="E64" s="249" t="s">
        <v>210</v>
      </c>
      <c r="F64" s="154">
        <f>ROUND($D64/12*3,-3)</f>
        <v>203000</v>
      </c>
      <c r="G64" s="154">
        <f>ROUND($D64/12,-3)</f>
        <v>68000</v>
      </c>
      <c r="H64" s="154">
        <f t="shared" ref="H64:N66" si="19">ROUND($D64/12,-3)</f>
        <v>68000</v>
      </c>
      <c r="I64" s="154">
        <f t="shared" si="19"/>
        <v>68000</v>
      </c>
      <c r="J64" s="154">
        <f t="shared" si="19"/>
        <v>68000</v>
      </c>
      <c r="K64" s="154">
        <f t="shared" si="19"/>
        <v>68000</v>
      </c>
      <c r="L64" s="154">
        <f t="shared" si="19"/>
        <v>68000</v>
      </c>
      <c r="M64" s="154">
        <f t="shared" si="19"/>
        <v>68000</v>
      </c>
      <c r="N64" s="154">
        <f t="shared" si="19"/>
        <v>68000</v>
      </c>
      <c r="O64" s="154">
        <f>D64-SUM(F64:N64)</f>
        <v>65000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205000</v>
      </c>
      <c r="E65" s="249" t="s">
        <v>210</v>
      </c>
      <c r="F65" s="154">
        <f>ROUND($D65/12*3,-3)</f>
        <v>51000</v>
      </c>
      <c r="G65" s="154">
        <f>ROUND($D65/12,-3)</f>
        <v>17000</v>
      </c>
      <c r="H65" s="154">
        <f t="shared" si="19"/>
        <v>17000</v>
      </c>
      <c r="I65" s="154">
        <f t="shared" si="19"/>
        <v>17000</v>
      </c>
      <c r="J65" s="154">
        <f t="shared" si="19"/>
        <v>17000</v>
      </c>
      <c r="K65" s="154">
        <f t="shared" si="19"/>
        <v>17000</v>
      </c>
      <c r="L65" s="154">
        <f t="shared" si="19"/>
        <v>17000</v>
      </c>
      <c r="M65" s="154">
        <f t="shared" si="19"/>
        <v>17000</v>
      </c>
      <c r="N65" s="154">
        <f t="shared" si="19"/>
        <v>17000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792000</v>
      </c>
      <c r="E66" s="249" t="s">
        <v>210</v>
      </c>
      <c r="F66" s="154">
        <f>ROUND($D66/12*3,-3)</f>
        <v>198000</v>
      </c>
      <c r="G66" s="154">
        <f>ROUND($D66/12,-3)</f>
        <v>66000</v>
      </c>
      <c r="H66" s="154">
        <f t="shared" si="19"/>
        <v>66000</v>
      </c>
      <c r="I66" s="154">
        <f t="shared" si="19"/>
        <v>66000</v>
      </c>
      <c r="J66" s="154">
        <f t="shared" si="19"/>
        <v>66000</v>
      </c>
      <c r="K66" s="154">
        <f t="shared" si="19"/>
        <v>66000</v>
      </c>
      <c r="L66" s="154">
        <f t="shared" si="19"/>
        <v>66000</v>
      </c>
      <c r="M66" s="154">
        <f t="shared" si="19"/>
        <v>66000</v>
      </c>
      <c r="N66" s="154">
        <f t="shared" si="19"/>
        <v>66000</v>
      </c>
      <c r="O66" s="154">
        <f>D66-SUM(F66:N66)</f>
        <v>66000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162000</v>
      </c>
      <c r="E68" s="154" t="s">
        <v>203</v>
      </c>
      <c r="F68" s="154">
        <f>D68</f>
        <v>162000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15196000</v>
      </c>
      <c r="E71" s="242"/>
      <c r="F71" s="242">
        <f>ROUND(SUM(F50:F69),-3)</f>
        <v>4584000</v>
      </c>
      <c r="G71" s="242">
        <f t="shared" ref="G71:P71" si="20">ROUND(SUM(G50:G69),-3)</f>
        <v>1074000</v>
      </c>
      <c r="H71" s="242">
        <f t="shared" si="20"/>
        <v>1084000</v>
      </c>
      <c r="I71" s="242">
        <f t="shared" si="20"/>
        <v>1260000</v>
      </c>
      <c r="J71" s="242">
        <f t="shared" si="20"/>
        <v>1074000</v>
      </c>
      <c r="K71" s="242">
        <f t="shared" si="20"/>
        <v>1074000</v>
      </c>
      <c r="L71" s="242">
        <f t="shared" si="20"/>
        <v>1074000</v>
      </c>
      <c r="M71" s="242">
        <f t="shared" si="20"/>
        <v>1074000</v>
      </c>
      <c r="N71" s="242">
        <f t="shared" si="20"/>
        <v>1819000</v>
      </c>
      <c r="O71" s="242">
        <f t="shared" si="20"/>
        <v>1074000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1698000</v>
      </c>
      <c r="E73" s="249" t="s">
        <v>210</v>
      </c>
      <c r="F73" s="154">
        <f>ROUND($D73/12*3,-3)</f>
        <v>425000</v>
      </c>
      <c r="G73" s="154">
        <f>ROUND($D73/12,-3)</f>
        <v>142000</v>
      </c>
      <c r="H73" s="154">
        <f t="shared" ref="H73:N76" si="21">ROUND($D73/12,-3)</f>
        <v>142000</v>
      </c>
      <c r="I73" s="154">
        <f t="shared" si="21"/>
        <v>142000</v>
      </c>
      <c r="J73" s="154">
        <f t="shared" si="21"/>
        <v>142000</v>
      </c>
      <c r="K73" s="154">
        <f t="shared" si="21"/>
        <v>142000</v>
      </c>
      <c r="L73" s="154">
        <f t="shared" si="21"/>
        <v>142000</v>
      </c>
      <c r="M73" s="154">
        <f t="shared" si="21"/>
        <v>142000</v>
      </c>
      <c r="N73" s="154">
        <f t="shared" si="21"/>
        <v>142000</v>
      </c>
      <c r="O73" s="154">
        <f>D73-SUM(F73:N73)</f>
        <v>137000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1698000</v>
      </c>
      <c r="E77" s="242"/>
      <c r="F77" s="242">
        <f>ROUND(SUM(F72:F76),-3)</f>
        <v>425000</v>
      </c>
      <c r="G77" s="242">
        <f t="shared" ref="G77:N77" si="22">ROUND(SUM(G72:G76),-3)</f>
        <v>142000</v>
      </c>
      <c r="H77" s="242">
        <f t="shared" si="22"/>
        <v>142000</v>
      </c>
      <c r="I77" s="242">
        <f t="shared" si="22"/>
        <v>142000</v>
      </c>
      <c r="J77" s="242">
        <f t="shared" si="22"/>
        <v>142000</v>
      </c>
      <c r="K77" s="242">
        <f t="shared" si="22"/>
        <v>142000</v>
      </c>
      <c r="L77" s="242">
        <f t="shared" si="22"/>
        <v>142000</v>
      </c>
      <c r="M77" s="242">
        <f t="shared" si="22"/>
        <v>142000</v>
      </c>
      <c r="N77" s="242">
        <f t="shared" si="22"/>
        <v>142000</v>
      </c>
      <c r="O77" s="242">
        <f>D77-SUM(F77:N77)</f>
        <v>137000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16894000</v>
      </c>
      <c r="E78" s="242"/>
      <c r="F78" s="242">
        <f>F77+F71</f>
        <v>5009000</v>
      </c>
      <c r="G78" s="242">
        <f t="shared" ref="G78:R78" si="24">G77+G71</f>
        <v>1216000</v>
      </c>
      <c r="H78" s="242">
        <f t="shared" si="24"/>
        <v>1226000</v>
      </c>
      <c r="I78" s="242">
        <f t="shared" si="24"/>
        <v>1402000</v>
      </c>
      <c r="J78" s="242">
        <f t="shared" si="24"/>
        <v>1216000</v>
      </c>
      <c r="K78" s="242">
        <f t="shared" si="24"/>
        <v>1216000</v>
      </c>
      <c r="L78" s="242">
        <f t="shared" si="24"/>
        <v>1216000</v>
      </c>
      <c r="M78" s="242">
        <f t="shared" si="24"/>
        <v>1216000</v>
      </c>
      <c r="N78" s="242">
        <f t="shared" si="24"/>
        <v>1961000</v>
      </c>
      <c r="O78" s="242">
        <f t="shared" si="24"/>
        <v>1211000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18386000</v>
      </c>
      <c r="E87" s="154"/>
      <c r="F87" s="154">
        <f>F88+F89+F90+F91</f>
        <v>5252000</v>
      </c>
      <c r="G87" s="154">
        <f t="shared" ref="G87:Q87" si="26">G88+G89+G90+G91</f>
        <v>1331000</v>
      </c>
      <c r="H87" s="154">
        <f t="shared" si="26"/>
        <v>1345000</v>
      </c>
      <c r="I87" s="154">
        <f t="shared" si="26"/>
        <v>1527000</v>
      </c>
      <c r="J87" s="154">
        <f t="shared" si="26"/>
        <v>1335000</v>
      </c>
      <c r="K87" s="154">
        <f t="shared" si="26"/>
        <v>1339000</v>
      </c>
      <c r="L87" s="154">
        <f t="shared" si="26"/>
        <v>1352000</v>
      </c>
      <c r="M87" s="154">
        <f t="shared" si="26"/>
        <v>1335000</v>
      </c>
      <c r="N87" s="154">
        <f t="shared" si="26"/>
        <v>2084000</v>
      </c>
      <c r="O87" s="154">
        <f t="shared" si="26"/>
        <v>1329000</v>
      </c>
      <c r="P87" s="154">
        <f t="shared" si="26"/>
        <v>83000</v>
      </c>
      <c r="Q87" s="154">
        <f t="shared" si="26"/>
        <v>74000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18386000</v>
      </c>
      <c r="E91" s="242"/>
      <c r="F91" s="242">
        <f>F92+F93+F94+F95</f>
        <v>5252000</v>
      </c>
      <c r="G91" s="242">
        <f t="shared" ref="G91:Q91" si="28">G92+G93+G94+G95</f>
        <v>1331000</v>
      </c>
      <c r="H91" s="242">
        <f t="shared" si="28"/>
        <v>1345000</v>
      </c>
      <c r="I91" s="242">
        <f t="shared" si="28"/>
        <v>1527000</v>
      </c>
      <c r="J91" s="242">
        <f t="shared" si="28"/>
        <v>1335000</v>
      </c>
      <c r="K91" s="242">
        <f t="shared" si="28"/>
        <v>1339000</v>
      </c>
      <c r="L91" s="242">
        <f t="shared" si="28"/>
        <v>1352000</v>
      </c>
      <c r="M91" s="242">
        <f t="shared" si="28"/>
        <v>1335000</v>
      </c>
      <c r="N91" s="242">
        <f t="shared" si="28"/>
        <v>2084000</v>
      </c>
      <c r="O91" s="242">
        <f t="shared" si="28"/>
        <v>1329000</v>
      </c>
      <c r="P91" s="242">
        <f t="shared" si="28"/>
        <v>83000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16145000</v>
      </c>
      <c r="E95" s="154"/>
      <c r="F95" s="154">
        <f>F2+F86-F88-F89-F90-F92-F93-F94</f>
        <v>4527000</v>
      </c>
      <c r="G95" s="154">
        <f t="shared" ref="G95:Q95" si="30">G2-G88-G89-G90-G92-G93-G94</f>
        <v>1323000</v>
      </c>
      <c r="H95" s="154">
        <f t="shared" si="30"/>
        <v>978000</v>
      </c>
      <c r="I95" s="154">
        <f t="shared" si="30"/>
        <v>1519000</v>
      </c>
      <c r="J95" s="154">
        <f t="shared" si="30"/>
        <v>968000</v>
      </c>
      <c r="K95" s="154">
        <f t="shared" si="30"/>
        <v>1331000</v>
      </c>
      <c r="L95" s="154">
        <f t="shared" si="30"/>
        <v>985000</v>
      </c>
      <c r="M95" s="154">
        <f t="shared" si="30"/>
        <v>1327000</v>
      </c>
      <c r="N95" s="154">
        <f t="shared" si="30"/>
        <v>1719000</v>
      </c>
      <c r="O95" s="154">
        <f t="shared" si="30"/>
        <v>1321000</v>
      </c>
      <c r="P95" s="154">
        <f t="shared" si="30"/>
        <v>75000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16145000</v>
      </c>
    </row>
    <row r="108" spans="2:17" ht="16.5" customHeight="1"/>
    <row r="109" spans="2:17" ht="16.5" customHeight="1">
      <c r="B109" s="4" t="s">
        <v>951</v>
      </c>
      <c r="D109" s="52">
        <f>D91-D77</f>
        <v>16688000</v>
      </c>
      <c r="F109" s="52">
        <f>F91-F77</f>
        <v>4827000</v>
      </c>
      <c r="G109" s="52">
        <f t="shared" ref="G109:Q109" si="31">G91-G77</f>
        <v>1189000</v>
      </c>
      <c r="H109" s="52">
        <f t="shared" si="31"/>
        <v>1203000</v>
      </c>
      <c r="I109" s="52">
        <f t="shared" si="31"/>
        <v>1385000</v>
      </c>
      <c r="J109" s="52">
        <f t="shared" si="31"/>
        <v>1193000</v>
      </c>
      <c r="K109" s="52">
        <f t="shared" si="31"/>
        <v>1197000</v>
      </c>
      <c r="L109" s="52">
        <f t="shared" si="31"/>
        <v>1210000</v>
      </c>
      <c r="M109" s="52">
        <f t="shared" si="31"/>
        <v>1193000</v>
      </c>
      <c r="N109" s="52">
        <f t="shared" si="31"/>
        <v>1942000</v>
      </c>
      <c r="O109" s="52">
        <f t="shared" si="31"/>
        <v>1192000</v>
      </c>
      <c r="P109" s="52">
        <f t="shared" si="31"/>
        <v>83000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9" priority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113"/>
  <sheetViews>
    <sheetView topLeftCell="A76" workbookViewId="0">
      <selection activeCell="F109" sqref="F109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658</v>
      </c>
      <c r="D1" s="246" t="str">
        <f>VLOOKUP(C1,學校編號!A:B,2,FALSE)</f>
        <v>658玉里國小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73184000</v>
      </c>
      <c r="E2" s="154"/>
      <c r="F2" s="154">
        <f t="shared" ref="F2:Q2" si="0">F49+F71+F77+F83</f>
        <v>20939000</v>
      </c>
      <c r="G2" s="154">
        <f t="shared" si="0"/>
        <v>5237000</v>
      </c>
      <c r="H2" s="154">
        <f t="shared" si="0"/>
        <v>5308000</v>
      </c>
      <c r="I2" s="154">
        <f t="shared" si="0"/>
        <v>6104000</v>
      </c>
      <c r="J2" s="154">
        <f t="shared" si="0"/>
        <v>5252000</v>
      </c>
      <c r="K2" s="154">
        <f t="shared" si="0"/>
        <v>5253000</v>
      </c>
      <c r="L2" s="154">
        <f t="shared" si="0"/>
        <v>5499000</v>
      </c>
      <c r="M2" s="154">
        <f t="shared" si="0"/>
        <v>5247000</v>
      </c>
      <c r="N2" s="154">
        <f t="shared" si="0"/>
        <v>8615000</v>
      </c>
      <c r="O2" s="154">
        <f t="shared" si="0"/>
        <v>5250000</v>
      </c>
      <c r="P2" s="154">
        <f t="shared" si="0"/>
        <v>243000</v>
      </c>
      <c r="Q2" s="154">
        <f t="shared" si="0"/>
        <v>237000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359000</v>
      </c>
      <c r="E3" s="154" t="s">
        <v>1060</v>
      </c>
      <c r="F3" s="154">
        <v>30000</v>
      </c>
      <c r="G3" s="154">
        <v>30000</v>
      </c>
      <c r="H3" s="154">
        <v>30000</v>
      </c>
      <c r="I3" s="154">
        <v>30000</v>
      </c>
      <c r="J3" s="154">
        <v>30000</v>
      </c>
      <c r="K3" s="154">
        <v>30000</v>
      </c>
      <c r="L3" s="154">
        <v>30000</v>
      </c>
      <c r="M3" s="154">
        <v>30000</v>
      </c>
      <c r="N3" s="154">
        <v>30000</v>
      </c>
      <c r="O3" s="154">
        <v>30000</v>
      </c>
      <c r="P3" s="154">
        <v>30000</v>
      </c>
      <c r="Q3" s="154">
        <v>29000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154000</v>
      </c>
      <c r="E4" s="154" t="s">
        <v>1060</v>
      </c>
      <c r="F4" s="154">
        <v>13000</v>
      </c>
      <c r="G4" s="154">
        <v>13000</v>
      </c>
      <c r="H4" s="154">
        <v>13000</v>
      </c>
      <c r="I4" s="154">
        <v>13000</v>
      </c>
      <c r="J4" s="154">
        <v>13000</v>
      </c>
      <c r="K4" s="154">
        <v>12000</v>
      </c>
      <c r="L4" s="154">
        <v>13000</v>
      </c>
      <c r="M4" s="154">
        <v>13000</v>
      </c>
      <c r="N4" s="154">
        <v>13000</v>
      </c>
      <c r="O4" s="154">
        <v>13000</v>
      </c>
      <c r="P4" s="154">
        <v>13000</v>
      </c>
      <c r="Q4" s="154">
        <v>12000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45000</v>
      </c>
      <c r="E5" s="154" t="s">
        <v>1060</v>
      </c>
      <c r="F5" s="154">
        <v>4000</v>
      </c>
      <c r="G5" s="154">
        <v>4000</v>
      </c>
      <c r="H5" s="154">
        <v>4000</v>
      </c>
      <c r="I5" s="154">
        <v>4000</v>
      </c>
      <c r="J5" s="154">
        <v>4000</v>
      </c>
      <c r="K5" s="154">
        <v>4000</v>
      </c>
      <c r="L5" s="154">
        <v>5000</v>
      </c>
      <c r="M5" s="154">
        <v>4000</v>
      </c>
      <c r="N5" s="154">
        <v>4000</v>
      </c>
      <c r="O5" s="154">
        <v>2000</v>
      </c>
      <c r="P5" s="154">
        <v>3000</v>
      </c>
      <c r="Q5" s="154">
        <v>3000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121000</v>
      </c>
      <c r="E6" s="154" t="s">
        <v>1060</v>
      </c>
      <c r="F6" s="154">
        <v>12000</v>
      </c>
      <c r="G6" s="154">
        <v>11000</v>
      </c>
      <c r="H6" s="154">
        <v>9000</v>
      </c>
      <c r="I6" s="154">
        <v>10000</v>
      </c>
      <c r="J6" s="154">
        <v>9000</v>
      </c>
      <c r="K6" s="154">
        <v>11000</v>
      </c>
      <c r="L6" s="154">
        <v>11000</v>
      </c>
      <c r="M6" s="154">
        <v>11000</v>
      </c>
      <c r="N6" s="154">
        <v>10000</v>
      </c>
      <c r="O6" s="154">
        <v>9000</v>
      </c>
      <c r="P6" s="154">
        <v>9000</v>
      </c>
      <c r="Q6" s="154">
        <v>9000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73000</v>
      </c>
      <c r="E7" s="154" t="s">
        <v>1060</v>
      </c>
      <c r="F7" s="154">
        <v>6000</v>
      </c>
      <c r="G7" s="154">
        <v>6000</v>
      </c>
      <c r="H7" s="154">
        <v>6000</v>
      </c>
      <c r="I7" s="154">
        <v>6000</v>
      </c>
      <c r="J7" s="154">
        <v>6000</v>
      </c>
      <c r="K7" s="154">
        <v>6000</v>
      </c>
      <c r="L7" s="154">
        <v>7000</v>
      </c>
      <c r="M7" s="154">
        <v>6000</v>
      </c>
      <c r="N7" s="154">
        <v>6000</v>
      </c>
      <c r="O7" s="154">
        <v>6000</v>
      </c>
      <c r="P7" s="154">
        <v>6000</v>
      </c>
      <c r="Q7" s="154">
        <v>6000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30000</v>
      </c>
      <c r="E8" s="154" t="s">
        <v>1060</v>
      </c>
      <c r="F8" s="154">
        <v>3000</v>
      </c>
      <c r="G8" s="154">
        <v>2000</v>
      </c>
      <c r="H8" s="154">
        <v>3000</v>
      </c>
      <c r="I8" s="154">
        <v>2000</v>
      </c>
      <c r="J8" s="154">
        <v>3000</v>
      </c>
      <c r="K8" s="154">
        <v>2000</v>
      </c>
      <c r="L8" s="154">
        <v>3000</v>
      </c>
      <c r="M8" s="154">
        <v>2000</v>
      </c>
      <c r="N8" s="154">
        <v>3000</v>
      </c>
      <c r="O8" s="154">
        <v>2000</v>
      </c>
      <c r="P8" s="154">
        <v>3000</v>
      </c>
      <c r="Q8" s="154">
        <v>2000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3000</v>
      </c>
      <c r="E9" s="154" t="s">
        <v>1060</v>
      </c>
      <c r="F9" s="154">
        <v>1000</v>
      </c>
      <c r="G9" s="154"/>
      <c r="H9" s="154"/>
      <c r="I9" s="154"/>
      <c r="J9" s="154">
        <v>1000</v>
      </c>
      <c r="K9" s="154"/>
      <c r="L9" s="154"/>
      <c r="M9" s="154"/>
      <c r="N9" s="154">
        <v>1000</v>
      </c>
      <c r="O9" s="154"/>
      <c r="P9" s="154"/>
      <c r="Q9" s="154"/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85000</v>
      </c>
      <c r="E10" s="154" t="s">
        <v>1060</v>
      </c>
      <c r="F10" s="154">
        <v>8000</v>
      </c>
      <c r="G10" s="154">
        <v>7000</v>
      </c>
      <c r="H10" s="154">
        <v>7000</v>
      </c>
      <c r="I10" s="154">
        <v>7000</v>
      </c>
      <c r="J10" s="154">
        <v>7000</v>
      </c>
      <c r="K10" s="154">
        <v>7000</v>
      </c>
      <c r="L10" s="154">
        <v>7000</v>
      </c>
      <c r="M10" s="154">
        <v>7000</v>
      </c>
      <c r="N10" s="154">
        <v>7000</v>
      </c>
      <c r="O10" s="154">
        <v>7000</v>
      </c>
      <c r="P10" s="154">
        <v>7000</v>
      </c>
      <c r="Q10" s="154">
        <v>7000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27000</v>
      </c>
      <c r="E11" s="154" t="s">
        <v>1066</v>
      </c>
      <c r="F11" s="154"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729000</v>
      </c>
      <c r="E12" s="248" t="s">
        <v>1064</v>
      </c>
      <c r="F12" s="154">
        <v>182000</v>
      </c>
      <c r="G12" s="154">
        <v>61000</v>
      </c>
      <c r="H12" s="154">
        <v>61000</v>
      </c>
      <c r="I12" s="154">
        <v>61000</v>
      </c>
      <c r="J12" s="154">
        <v>61000</v>
      </c>
      <c r="K12" s="154">
        <v>61000</v>
      </c>
      <c r="L12" s="154">
        <v>61000</v>
      </c>
      <c r="M12" s="154">
        <v>61000</v>
      </c>
      <c r="N12" s="154">
        <v>61000</v>
      </c>
      <c r="O12" s="154">
        <v>59000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329000</v>
      </c>
      <c r="E13" s="154" t="s">
        <v>1060</v>
      </c>
      <c r="F13" s="154">
        <v>28000</v>
      </c>
      <c r="G13" s="154">
        <v>27000</v>
      </c>
      <c r="H13" s="154">
        <v>27000</v>
      </c>
      <c r="I13" s="154">
        <v>28000</v>
      </c>
      <c r="J13" s="154">
        <v>27000</v>
      </c>
      <c r="K13" s="154">
        <v>27000</v>
      </c>
      <c r="L13" s="154">
        <v>28000</v>
      </c>
      <c r="M13" s="154">
        <v>27000</v>
      </c>
      <c r="N13" s="154">
        <v>27000</v>
      </c>
      <c r="O13" s="154">
        <v>28000</v>
      </c>
      <c r="P13" s="154">
        <v>27000</v>
      </c>
      <c r="Q13" s="154">
        <v>28000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100000</v>
      </c>
      <c r="E15" s="154" t="s">
        <v>745</v>
      </c>
      <c r="F15" s="154">
        <v>50000</v>
      </c>
      <c r="G15" s="154"/>
      <c r="H15" s="154"/>
      <c r="I15" s="154"/>
      <c r="J15" s="154"/>
      <c r="K15" s="154"/>
      <c r="L15" s="154">
        <v>50000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0</v>
      </c>
      <c r="E16" s="154" t="s">
        <v>1060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4">
        <v>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78000</v>
      </c>
      <c r="E17" s="154" t="s">
        <v>1060</v>
      </c>
      <c r="F17" s="154">
        <v>7000</v>
      </c>
      <c r="G17" s="154">
        <v>6000</v>
      </c>
      <c r="H17" s="154">
        <v>7000</v>
      </c>
      <c r="I17" s="154">
        <v>6000</v>
      </c>
      <c r="J17" s="154">
        <v>7000</v>
      </c>
      <c r="K17" s="154">
        <v>6000</v>
      </c>
      <c r="L17" s="154">
        <v>7000</v>
      </c>
      <c r="M17" s="154">
        <v>6000</v>
      </c>
      <c r="N17" s="154">
        <v>7000</v>
      </c>
      <c r="O17" s="154">
        <v>6000</v>
      </c>
      <c r="P17" s="154">
        <v>7000</v>
      </c>
      <c r="Q17" s="154">
        <v>6000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264000</v>
      </c>
      <c r="E24" s="154" t="s">
        <v>745</v>
      </c>
      <c r="F24" s="154">
        <v>132000</v>
      </c>
      <c r="G24" s="154"/>
      <c r="H24" s="154"/>
      <c r="I24" s="154"/>
      <c r="J24" s="154"/>
      <c r="K24" s="154"/>
      <c r="L24" s="154">
        <v>132000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2397000</v>
      </c>
      <c r="E25" s="242"/>
      <c r="F25" s="242">
        <f>ROUND(SUM(F3:F24),-3)</f>
        <v>503000</v>
      </c>
      <c r="G25" s="242">
        <f t="shared" ref="G25:P25" si="2">ROUND(SUM(G3:G24),-3)</f>
        <v>167000</v>
      </c>
      <c r="H25" s="242">
        <f t="shared" si="2"/>
        <v>167000</v>
      </c>
      <c r="I25" s="242">
        <f t="shared" si="2"/>
        <v>167000</v>
      </c>
      <c r="J25" s="242">
        <f t="shared" si="2"/>
        <v>168000</v>
      </c>
      <c r="K25" s="242">
        <f t="shared" si="2"/>
        <v>166000</v>
      </c>
      <c r="L25" s="242">
        <f t="shared" si="2"/>
        <v>354000</v>
      </c>
      <c r="M25" s="242">
        <f t="shared" si="2"/>
        <v>167000</v>
      </c>
      <c r="N25" s="242">
        <f t="shared" si="2"/>
        <v>169000</v>
      </c>
      <c r="O25" s="242">
        <f t="shared" si="2"/>
        <v>162000</v>
      </c>
      <c r="P25" s="242">
        <f t="shared" si="2"/>
        <v>105000</v>
      </c>
      <c r="Q25" s="242">
        <f t="shared" ref="Q25" si="3">D25-SUM(F25:P25)</f>
        <v>102000</v>
      </c>
      <c r="R25" s="242">
        <f>SUM(F25:Q25)-D25</f>
        <v>0</v>
      </c>
    </row>
    <row r="26" spans="1:18">
      <c r="A26" s="311"/>
      <c r="B26" s="17" t="s">
        <v>1069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134000</v>
      </c>
      <c r="E27" s="249" t="s">
        <v>1067</v>
      </c>
      <c r="F27" s="154">
        <v>14000</v>
      </c>
      <c r="G27" s="154"/>
      <c r="H27" s="154">
        <v>14000</v>
      </c>
      <c r="I27" s="154">
        <v>14000</v>
      </c>
      <c r="J27" s="154">
        <v>14000</v>
      </c>
      <c r="K27" s="154">
        <v>13000</v>
      </c>
      <c r="L27" s="154"/>
      <c r="M27" s="154">
        <v>13000</v>
      </c>
      <c r="N27" s="154">
        <v>13000</v>
      </c>
      <c r="O27" s="154">
        <v>13000</v>
      </c>
      <c r="P27" s="154">
        <v>13000</v>
      </c>
      <c r="Q27" s="154">
        <v>13000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447000</v>
      </c>
      <c r="E28" s="154" t="s">
        <v>1060</v>
      </c>
      <c r="F28" s="154">
        <v>38000</v>
      </c>
      <c r="G28" s="154">
        <v>37000</v>
      </c>
      <c r="H28" s="154">
        <v>37000</v>
      </c>
      <c r="I28" s="154">
        <v>37000</v>
      </c>
      <c r="J28" s="154">
        <v>37000</v>
      </c>
      <c r="K28" s="154">
        <v>37000</v>
      </c>
      <c r="L28" s="154">
        <v>38000</v>
      </c>
      <c r="M28" s="154">
        <v>37000</v>
      </c>
      <c r="N28" s="154">
        <v>37000</v>
      </c>
      <c r="O28" s="154">
        <v>38000</v>
      </c>
      <c r="P28" s="154">
        <v>37000</v>
      </c>
      <c r="Q28" s="154">
        <v>37000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16000</v>
      </c>
      <c r="E29" s="154" t="s">
        <v>1060</v>
      </c>
      <c r="F29" s="154">
        <v>2000</v>
      </c>
      <c r="G29" s="154">
        <v>1000</v>
      </c>
      <c r="H29" s="154">
        <v>1000</v>
      </c>
      <c r="I29" s="154">
        <v>2000</v>
      </c>
      <c r="J29" s="154">
        <v>1000</v>
      </c>
      <c r="K29" s="154">
        <v>1000</v>
      </c>
      <c r="L29" s="154">
        <v>2000</v>
      </c>
      <c r="M29" s="154">
        <v>1000</v>
      </c>
      <c r="N29" s="154">
        <v>1000</v>
      </c>
      <c r="O29" s="154">
        <v>2000</v>
      </c>
      <c r="P29" s="154">
        <v>1000</v>
      </c>
      <c r="Q29" s="154">
        <v>1000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33000</v>
      </c>
      <c r="E30" s="154" t="s">
        <v>1060</v>
      </c>
      <c r="F30" s="154">
        <v>3000</v>
      </c>
      <c r="G30" s="154">
        <v>3000</v>
      </c>
      <c r="H30" s="154">
        <v>3000</v>
      </c>
      <c r="I30" s="154">
        <v>2000</v>
      </c>
      <c r="J30" s="154">
        <v>3000</v>
      </c>
      <c r="K30" s="154">
        <v>3000</v>
      </c>
      <c r="L30" s="154">
        <v>3000</v>
      </c>
      <c r="M30" s="154">
        <v>2000</v>
      </c>
      <c r="N30" s="154">
        <v>3000</v>
      </c>
      <c r="O30" s="154">
        <v>3000</v>
      </c>
      <c r="P30" s="154">
        <v>3000</v>
      </c>
      <c r="Q30" s="154">
        <v>2000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56000</v>
      </c>
      <c r="E31" s="154" t="s">
        <v>1060</v>
      </c>
      <c r="F31" s="154">
        <v>5000</v>
      </c>
      <c r="G31" s="154">
        <v>5000</v>
      </c>
      <c r="H31" s="154">
        <v>5000</v>
      </c>
      <c r="I31" s="154">
        <v>4000</v>
      </c>
      <c r="J31" s="154">
        <v>5000</v>
      </c>
      <c r="K31" s="154">
        <v>5000</v>
      </c>
      <c r="L31" s="154">
        <v>4000</v>
      </c>
      <c r="M31" s="154">
        <v>4000</v>
      </c>
      <c r="N31" s="154">
        <v>5000</v>
      </c>
      <c r="O31" s="154">
        <v>5000</v>
      </c>
      <c r="P31" s="154">
        <v>5000</v>
      </c>
      <c r="Q31" s="154">
        <v>4000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28000</v>
      </c>
      <c r="E32" s="154" t="s">
        <v>1060</v>
      </c>
      <c r="F32" s="154">
        <v>3000</v>
      </c>
      <c r="G32" s="154">
        <v>2000</v>
      </c>
      <c r="H32" s="154">
        <v>2000</v>
      </c>
      <c r="I32" s="154">
        <v>3000</v>
      </c>
      <c r="J32" s="154">
        <v>2000</v>
      </c>
      <c r="K32" s="154">
        <v>2000</v>
      </c>
      <c r="L32" s="154">
        <v>3000</v>
      </c>
      <c r="M32" s="154">
        <v>2000</v>
      </c>
      <c r="N32" s="154">
        <v>2000</v>
      </c>
      <c r="O32" s="154">
        <v>3000</v>
      </c>
      <c r="P32" s="154">
        <v>2000</v>
      </c>
      <c r="Q32" s="154">
        <v>2000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92000</v>
      </c>
      <c r="E33" s="154" t="s">
        <v>1060</v>
      </c>
      <c r="F33" s="154">
        <v>8000</v>
      </c>
      <c r="G33" s="154">
        <v>8000</v>
      </c>
      <c r="H33" s="154">
        <v>8000</v>
      </c>
      <c r="I33" s="154">
        <v>7000</v>
      </c>
      <c r="J33" s="154">
        <v>8000</v>
      </c>
      <c r="K33" s="154">
        <v>8000</v>
      </c>
      <c r="L33" s="154">
        <v>7000</v>
      </c>
      <c r="M33" s="154">
        <v>7000</v>
      </c>
      <c r="N33" s="154">
        <v>8000</v>
      </c>
      <c r="O33" s="154">
        <v>8000</v>
      </c>
      <c r="P33" s="154">
        <v>8000</v>
      </c>
      <c r="Q33" s="154">
        <v>7000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54000</v>
      </c>
      <c r="E34" s="154" t="s">
        <v>1060</v>
      </c>
      <c r="F34" s="154">
        <v>5000</v>
      </c>
      <c r="G34" s="154">
        <v>4000</v>
      </c>
      <c r="H34" s="154">
        <v>5000</v>
      </c>
      <c r="I34" s="154">
        <v>4000</v>
      </c>
      <c r="J34" s="154">
        <v>5000</v>
      </c>
      <c r="K34" s="154">
        <v>5000</v>
      </c>
      <c r="L34" s="154">
        <v>4000</v>
      </c>
      <c r="M34" s="154">
        <v>4000</v>
      </c>
      <c r="N34" s="154">
        <v>5000</v>
      </c>
      <c r="O34" s="154">
        <v>4000</v>
      </c>
      <c r="P34" s="154">
        <v>5000</v>
      </c>
      <c r="Q34" s="154">
        <v>4000</v>
      </c>
      <c r="R34" s="154">
        <f t="shared" si="4"/>
        <v>0</v>
      </c>
    </row>
    <row r="35" spans="1:18">
      <c r="A35" s="311"/>
      <c r="B35" s="11" t="s">
        <v>1070</v>
      </c>
      <c r="C35" s="12" t="s">
        <v>141</v>
      </c>
      <c r="D35" s="154">
        <v>26000</v>
      </c>
      <c r="E35" s="154" t="s">
        <v>1060</v>
      </c>
      <c r="F35" s="154">
        <v>3000</v>
      </c>
      <c r="G35" s="154">
        <v>3000</v>
      </c>
      <c r="H35" s="154">
        <v>2000</v>
      </c>
      <c r="I35" s="154">
        <v>2000</v>
      </c>
      <c r="J35" s="154">
        <v>2000</v>
      </c>
      <c r="K35" s="154">
        <v>2000</v>
      </c>
      <c r="L35" s="154">
        <v>2000</v>
      </c>
      <c r="M35" s="154">
        <v>2000</v>
      </c>
      <c r="N35" s="154">
        <v>2000</v>
      </c>
      <c r="O35" s="154">
        <v>2000</v>
      </c>
      <c r="P35" s="154">
        <v>2000</v>
      </c>
      <c r="Q35" s="154">
        <v>2000</v>
      </c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1071</v>
      </c>
      <c r="C37" s="12"/>
      <c r="D37" s="154">
        <v>130000</v>
      </c>
      <c r="E37" s="154" t="s">
        <v>745</v>
      </c>
      <c r="F37" s="154">
        <v>65000</v>
      </c>
      <c r="G37" s="154"/>
      <c r="H37" s="154"/>
      <c r="I37" s="154"/>
      <c r="J37" s="154"/>
      <c r="K37" s="154"/>
      <c r="L37" s="154">
        <v>65000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1016000</v>
      </c>
      <c r="E38" s="242"/>
      <c r="F38" s="242">
        <f t="shared" ref="F38:P38" si="5">ROUND(SUM(F26:F37),-3)</f>
        <v>146000</v>
      </c>
      <c r="G38" s="242">
        <f t="shared" si="5"/>
        <v>63000</v>
      </c>
      <c r="H38" s="242">
        <f t="shared" si="5"/>
        <v>77000</v>
      </c>
      <c r="I38" s="242">
        <f t="shared" si="5"/>
        <v>75000</v>
      </c>
      <c r="J38" s="242">
        <f t="shared" si="5"/>
        <v>77000</v>
      </c>
      <c r="K38" s="242">
        <f t="shared" si="5"/>
        <v>76000</v>
      </c>
      <c r="L38" s="242">
        <f t="shared" si="5"/>
        <v>128000</v>
      </c>
      <c r="M38" s="242">
        <f t="shared" si="5"/>
        <v>72000</v>
      </c>
      <c r="N38" s="242">
        <f t="shared" si="5"/>
        <v>76000</v>
      </c>
      <c r="O38" s="242">
        <f t="shared" si="5"/>
        <v>78000</v>
      </c>
      <c r="P38" s="242">
        <f t="shared" si="5"/>
        <v>76000</v>
      </c>
      <c r="Q38" s="242">
        <f>D38-SUM(F38:P38)</f>
        <v>72000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30000</v>
      </c>
      <c r="E46" s="242"/>
      <c r="F46" s="242">
        <f t="shared" ref="F46:P46" si="8">ROUND(SUM(F43:F45),-3)</f>
        <v>1000</v>
      </c>
      <c r="G46" s="242">
        <f t="shared" si="8"/>
        <v>0</v>
      </c>
      <c r="H46" s="242">
        <f t="shared" si="8"/>
        <v>0</v>
      </c>
      <c r="I46" s="242">
        <f t="shared" si="8"/>
        <v>18000</v>
      </c>
      <c r="J46" s="242">
        <f t="shared" si="8"/>
        <v>0</v>
      </c>
      <c r="K46" s="242">
        <f t="shared" si="8"/>
        <v>0</v>
      </c>
      <c r="L46" s="242">
        <f t="shared" si="8"/>
        <v>11000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3461000</v>
      </c>
      <c r="E49" s="154"/>
      <c r="F49" s="250">
        <f t="shared" ref="F49:Q49" si="10">F25+F38+F46+F48</f>
        <v>656000</v>
      </c>
      <c r="G49" s="250">
        <f t="shared" si="10"/>
        <v>230000</v>
      </c>
      <c r="H49" s="250">
        <f t="shared" si="10"/>
        <v>244000</v>
      </c>
      <c r="I49" s="250">
        <f t="shared" si="10"/>
        <v>260000</v>
      </c>
      <c r="J49" s="250">
        <f t="shared" si="10"/>
        <v>245000</v>
      </c>
      <c r="K49" s="250">
        <f t="shared" si="10"/>
        <v>248000</v>
      </c>
      <c r="L49" s="250">
        <f t="shared" si="10"/>
        <v>493000</v>
      </c>
      <c r="M49" s="250">
        <f t="shared" si="10"/>
        <v>239000</v>
      </c>
      <c r="N49" s="250">
        <f t="shared" si="10"/>
        <v>251000</v>
      </c>
      <c r="O49" s="250">
        <f t="shared" si="10"/>
        <v>240000</v>
      </c>
      <c r="P49" s="250">
        <f t="shared" si="10"/>
        <v>181000</v>
      </c>
      <c r="Q49" s="250">
        <f t="shared" si="10"/>
        <v>174000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39361000</v>
      </c>
      <c r="E50" s="249" t="s">
        <v>1064</v>
      </c>
      <c r="F50" s="154">
        <v>9840000</v>
      </c>
      <c r="G50" s="154">
        <v>3280000</v>
      </c>
      <c r="H50" s="154">
        <v>3280000</v>
      </c>
      <c r="I50" s="154">
        <v>3280000</v>
      </c>
      <c r="J50" s="154">
        <v>3280000</v>
      </c>
      <c r="K50" s="154">
        <v>3280000</v>
      </c>
      <c r="L50" s="154">
        <v>3280000</v>
      </c>
      <c r="M50" s="154">
        <v>3280000</v>
      </c>
      <c r="N50" s="154">
        <v>3280000</v>
      </c>
      <c r="O50" s="154">
        <v>3281000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781000</v>
      </c>
      <c r="E51" s="249" t="s">
        <v>1064</v>
      </c>
      <c r="F51" s="154">
        <v>195000</v>
      </c>
      <c r="G51" s="154">
        <v>65000</v>
      </c>
      <c r="H51" s="154">
        <v>65000</v>
      </c>
      <c r="I51" s="154">
        <v>65000</v>
      </c>
      <c r="J51" s="154">
        <v>65000</v>
      </c>
      <c r="K51" s="154">
        <v>65000</v>
      </c>
      <c r="L51" s="154">
        <v>65000</v>
      </c>
      <c r="M51" s="154">
        <v>65000</v>
      </c>
      <c r="N51" s="154">
        <v>65000</v>
      </c>
      <c r="O51" s="154">
        <v>66000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1192000</v>
      </c>
      <c r="E52" s="249" t="s">
        <v>1064</v>
      </c>
      <c r="F52" s="154">
        <v>298000</v>
      </c>
      <c r="G52" s="154">
        <v>99000</v>
      </c>
      <c r="H52" s="154">
        <v>99000</v>
      </c>
      <c r="I52" s="154">
        <v>99000</v>
      </c>
      <c r="J52" s="154">
        <v>99000</v>
      </c>
      <c r="K52" s="154">
        <v>99000</v>
      </c>
      <c r="L52" s="154">
        <v>99000</v>
      </c>
      <c r="M52" s="154">
        <v>99000</v>
      </c>
      <c r="N52" s="154">
        <v>99000</v>
      </c>
      <c r="O52" s="154">
        <v>102000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338000</v>
      </c>
      <c r="E53" s="249" t="s">
        <v>1064</v>
      </c>
      <c r="F53" s="154">
        <v>85000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103000</v>
      </c>
      <c r="E55" s="154" t="s">
        <v>1060</v>
      </c>
      <c r="F55" s="154">
        <v>9000</v>
      </c>
      <c r="G55" s="154">
        <v>8000</v>
      </c>
      <c r="H55" s="154">
        <v>9000</v>
      </c>
      <c r="I55" s="154">
        <v>8000</v>
      </c>
      <c r="J55" s="154">
        <v>9000</v>
      </c>
      <c r="K55" s="154">
        <v>8000</v>
      </c>
      <c r="L55" s="154">
        <v>9000</v>
      </c>
      <c r="M55" s="154">
        <v>9000</v>
      </c>
      <c r="N55" s="154">
        <v>9000</v>
      </c>
      <c r="O55" s="154">
        <v>9000</v>
      </c>
      <c r="P55" s="154">
        <v>8000</v>
      </c>
      <c r="Q55" s="154">
        <v>8000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415000</v>
      </c>
      <c r="E56" s="154" t="s">
        <v>1060</v>
      </c>
      <c r="F56" s="154">
        <v>35000</v>
      </c>
      <c r="G56" s="154">
        <v>35000</v>
      </c>
      <c r="H56" s="154">
        <v>35000</v>
      </c>
      <c r="I56" s="154">
        <v>34000</v>
      </c>
      <c r="J56" s="154">
        <v>35000</v>
      </c>
      <c r="K56" s="154">
        <v>34000</v>
      </c>
      <c r="L56" s="154">
        <v>34000</v>
      </c>
      <c r="M56" s="154">
        <v>35000</v>
      </c>
      <c r="N56" s="154">
        <v>34000</v>
      </c>
      <c r="O56" s="154">
        <v>35000</v>
      </c>
      <c r="P56" s="154">
        <v>34000</v>
      </c>
      <c r="Q56" s="154">
        <v>35000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72000</v>
      </c>
      <c r="E57" s="154" t="s">
        <v>1060</v>
      </c>
      <c r="F57" s="154">
        <v>6000</v>
      </c>
      <c r="G57" s="154">
        <v>6000</v>
      </c>
      <c r="H57" s="154">
        <v>6000</v>
      </c>
      <c r="I57" s="154">
        <v>6000</v>
      </c>
      <c r="J57" s="154">
        <v>6000</v>
      </c>
      <c r="K57" s="154">
        <v>6000</v>
      </c>
      <c r="L57" s="154">
        <v>6000</v>
      </c>
      <c r="M57" s="154">
        <v>6000</v>
      </c>
      <c r="N57" s="154">
        <v>6000</v>
      </c>
      <c r="O57" s="154">
        <v>6000</v>
      </c>
      <c r="P57" s="154">
        <v>6000</v>
      </c>
      <c r="Q57" s="154">
        <v>6000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64000</v>
      </c>
      <c r="E58" s="154" t="s">
        <v>1060</v>
      </c>
      <c r="F58" s="154">
        <v>6000</v>
      </c>
      <c r="G58" s="154">
        <v>6000</v>
      </c>
      <c r="H58" s="154">
        <v>6000</v>
      </c>
      <c r="I58" s="154">
        <v>5000</v>
      </c>
      <c r="J58" s="154">
        <v>5000</v>
      </c>
      <c r="K58" s="154">
        <v>5000</v>
      </c>
      <c r="L58" s="154">
        <v>5000</v>
      </c>
      <c r="M58" s="154">
        <v>6000</v>
      </c>
      <c r="N58" s="154">
        <v>5000</v>
      </c>
      <c r="O58" s="154">
        <v>5000</v>
      </c>
      <c r="P58" s="154">
        <v>5000</v>
      </c>
      <c r="Q58" s="154">
        <v>5000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108000</v>
      </c>
      <c r="E59" s="154" t="s">
        <v>1060</v>
      </c>
      <c r="F59" s="154">
        <v>9000</v>
      </c>
      <c r="G59" s="154">
        <v>9000</v>
      </c>
      <c r="H59" s="154">
        <v>9000</v>
      </c>
      <c r="I59" s="154">
        <v>9000</v>
      </c>
      <c r="J59" s="154">
        <v>9000</v>
      </c>
      <c r="K59" s="154">
        <v>9000</v>
      </c>
      <c r="L59" s="154">
        <v>9000</v>
      </c>
      <c r="M59" s="154">
        <v>9000</v>
      </c>
      <c r="N59" s="154">
        <v>9000</v>
      </c>
      <c r="O59" s="154">
        <v>9000</v>
      </c>
      <c r="P59" s="154">
        <v>9000</v>
      </c>
      <c r="Q59" s="154">
        <v>9000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4197000</v>
      </c>
      <c r="E62" s="154" t="s">
        <v>1065</v>
      </c>
      <c r="F62" s="154"/>
      <c r="G62" s="154"/>
      <c r="H62" s="154"/>
      <c r="I62" s="154">
        <v>839000</v>
      </c>
      <c r="J62" s="154"/>
      <c r="K62" s="154"/>
      <c r="L62" s="154"/>
      <c r="M62" s="154"/>
      <c r="N62" s="154">
        <v>3358000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4868000</v>
      </c>
      <c r="E63" s="154" t="s">
        <v>1066</v>
      </c>
      <c r="F63" s="154">
        <v>4868000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3379000</v>
      </c>
      <c r="E64" s="249" t="s">
        <v>1064</v>
      </c>
      <c r="F64" s="154">
        <v>845000</v>
      </c>
      <c r="G64" s="154">
        <v>282000</v>
      </c>
      <c r="H64" s="154">
        <v>282000</v>
      </c>
      <c r="I64" s="154">
        <v>282000</v>
      </c>
      <c r="J64" s="154">
        <v>282000</v>
      </c>
      <c r="K64" s="154">
        <v>282000</v>
      </c>
      <c r="L64" s="154">
        <v>282000</v>
      </c>
      <c r="M64" s="154">
        <v>282000</v>
      </c>
      <c r="N64" s="154">
        <v>282000</v>
      </c>
      <c r="O64" s="154">
        <v>278000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1021000</v>
      </c>
      <c r="E65" s="249" t="s">
        <v>1064</v>
      </c>
      <c r="F65" s="154">
        <v>255000</v>
      </c>
      <c r="G65" s="154">
        <v>85000</v>
      </c>
      <c r="H65" s="154">
        <v>85000</v>
      </c>
      <c r="I65" s="154">
        <v>85000</v>
      </c>
      <c r="J65" s="154">
        <v>85000</v>
      </c>
      <c r="K65" s="154">
        <v>85000</v>
      </c>
      <c r="L65" s="154">
        <v>85000</v>
      </c>
      <c r="M65" s="154">
        <v>85000</v>
      </c>
      <c r="N65" s="154">
        <v>85000</v>
      </c>
      <c r="O65" s="154">
        <v>86000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2704000</v>
      </c>
      <c r="E66" s="249" t="s">
        <v>1064</v>
      </c>
      <c r="F66" s="154">
        <v>676000</v>
      </c>
      <c r="G66" s="154">
        <v>225000</v>
      </c>
      <c r="H66" s="154">
        <v>225000</v>
      </c>
      <c r="I66" s="154">
        <v>225000</v>
      </c>
      <c r="J66" s="154">
        <v>225000</v>
      </c>
      <c r="K66" s="154">
        <v>225000</v>
      </c>
      <c r="L66" s="154">
        <v>225000</v>
      </c>
      <c r="M66" s="154">
        <v>225000</v>
      </c>
      <c r="N66" s="154">
        <v>225000</v>
      </c>
      <c r="O66" s="154">
        <v>228000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56000</v>
      </c>
      <c r="E67" s="154" t="s">
        <v>1068</v>
      </c>
      <c r="F67" s="154"/>
      <c r="G67" s="154"/>
      <c r="H67" s="154">
        <v>56000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520000</v>
      </c>
      <c r="E68" s="154" t="s">
        <v>1066</v>
      </c>
      <c r="F68" s="154">
        <v>520000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59179000</v>
      </c>
      <c r="E71" s="242"/>
      <c r="F71" s="242">
        <f>ROUND(SUM(F50:F69),-3)</f>
        <v>17647000</v>
      </c>
      <c r="G71" s="242">
        <f t="shared" ref="G71:P71" si="11">ROUND(SUM(G50:G69),-3)</f>
        <v>4128000</v>
      </c>
      <c r="H71" s="242">
        <f t="shared" si="11"/>
        <v>4185000</v>
      </c>
      <c r="I71" s="242">
        <f t="shared" si="11"/>
        <v>4965000</v>
      </c>
      <c r="J71" s="242">
        <f t="shared" si="11"/>
        <v>4128000</v>
      </c>
      <c r="K71" s="242">
        <f t="shared" si="11"/>
        <v>4126000</v>
      </c>
      <c r="L71" s="242">
        <f t="shared" si="11"/>
        <v>4127000</v>
      </c>
      <c r="M71" s="242">
        <f t="shared" si="11"/>
        <v>4129000</v>
      </c>
      <c r="N71" s="242">
        <f t="shared" si="11"/>
        <v>7485000</v>
      </c>
      <c r="O71" s="242">
        <f t="shared" si="11"/>
        <v>4134000</v>
      </c>
      <c r="P71" s="242">
        <f t="shared" si="11"/>
        <v>62000</v>
      </c>
      <c r="Q71" s="242">
        <f>D71-SUM(F71:P71)</f>
        <v>63000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10197000</v>
      </c>
      <c r="E73" s="249" t="s">
        <v>1064</v>
      </c>
      <c r="F73" s="154">
        <v>2549000</v>
      </c>
      <c r="G73" s="154">
        <v>850000</v>
      </c>
      <c r="H73" s="154">
        <v>850000</v>
      </c>
      <c r="I73" s="154">
        <v>850000</v>
      </c>
      <c r="J73" s="154">
        <v>850000</v>
      </c>
      <c r="K73" s="154">
        <v>850000</v>
      </c>
      <c r="L73" s="154">
        <v>850000</v>
      </c>
      <c r="M73" s="154">
        <v>850000</v>
      </c>
      <c r="N73" s="154">
        <v>850000</v>
      </c>
      <c r="O73" s="154">
        <v>848000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347000</v>
      </c>
      <c r="E76" s="249" t="s">
        <v>1064</v>
      </c>
      <c r="F76" s="154">
        <v>87000</v>
      </c>
      <c r="G76" s="154">
        <v>29000</v>
      </c>
      <c r="H76" s="154">
        <v>29000</v>
      </c>
      <c r="I76" s="154">
        <v>29000</v>
      </c>
      <c r="J76" s="154">
        <v>29000</v>
      </c>
      <c r="K76" s="154">
        <v>29000</v>
      </c>
      <c r="L76" s="154">
        <v>29000</v>
      </c>
      <c r="M76" s="154">
        <v>29000</v>
      </c>
      <c r="N76" s="154">
        <v>29000</v>
      </c>
      <c r="O76" s="154">
        <v>28000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10544000</v>
      </c>
      <c r="E77" s="242"/>
      <c r="F77" s="242">
        <f>ROUND(SUM(F72:F76),-3)</f>
        <v>2636000</v>
      </c>
      <c r="G77" s="242">
        <f t="shared" ref="G77:N77" si="12">ROUND(SUM(G72:G76),-3)</f>
        <v>879000</v>
      </c>
      <c r="H77" s="242">
        <f t="shared" si="12"/>
        <v>879000</v>
      </c>
      <c r="I77" s="242">
        <f t="shared" si="12"/>
        <v>879000</v>
      </c>
      <c r="J77" s="242">
        <f t="shared" si="12"/>
        <v>879000</v>
      </c>
      <c r="K77" s="242">
        <f t="shared" si="12"/>
        <v>879000</v>
      </c>
      <c r="L77" s="242">
        <f t="shared" si="12"/>
        <v>879000</v>
      </c>
      <c r="M77" s="242">
        <f t="shared" si="12"/>
        <v>879000</v>
      </c>
      <c r="N77" s="242">
        <f t="shared" si="12"/>
        <v>879000</v>
      </c>
      <c r="O77" s="242">
        <f>D77-SUM(F77:N77)</f>
        <v>876000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69723000</v>
      </c>
      <c r="E78" s="242"/>
      <c r="F78" s="242">
        <f>F77+F71</f>
        <v>20283000</v>
      </c>
      <c r="G78" s="242">
        <f t="shared" ref="G78:R78" si="14">G77+G71</f>
        <v>5007000</v>
      </c>
      <c r="H78" s="242">
        <f t="shared" si="14"/>
        <v>5064000</v>
      </c>
      <c r="I78" s="242">
        <f t="shared" si="14"/>
        <v>5844000</v>
      </c>
      <c r="J78" s="242">
        <f t="shared" si="14"/>
        <v>5007000</v>
      </c>
      <c r="K78" s="242">
        <f t="shared" si="14"/>
        <v>5005000</v>
      </c>
      <c r="L78" s="242">
        <f t="shared" si="14"/>
        <v>5006000</v>
      </c>
      <c r="M78" s="242">
        <f t="shared" si="14"/>
        <v>5008000</v>
      </c>
      <c r="N78" s="242">
        <f t="shared" si="14"/>
        <v>8364000</v>
      </c>
      <c r="O78" s="242">
        <f t="shared" si="14"/>
        <v>5010000</v>
      </c>
      <c r="P78" s="242">
        <f t="shared" si="14"/>
        <v>62000</v>
      </c>
      <c r="Q78" s="242">
        <f t="shared" si="14"/>
        <v>63000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-134000</v>
      </c>
      <c r="E86" s="154"/>
      <c r="F86" s="154">
        <f>D86</f>
        <v>-134000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73050000</v>
      </c>
      <c r="E87" s="154"/>
      <c r="F87" s="154">
        <f>F88+F89+F90+F91</f>
        <v>20805000</v>
      </c>
      <c r="G87" s="154">
        <f t="shared" ref="G87:Q87" si="16">G88+G89+G90+G91</f>
        <v>5237000</v>
      </c>
      <c r="H87" s="154">
        <f t="shared" si="16"/>
        <v>5308000</v>
      </c>
      <c r="I87" s="154">
        <f t="shared" si="16"/>
        <v>6104000</v>
      </c>
      <c r="J87" s="154">
        <f t="shared" si="16"/>
        <v>5252000</v>
      </c>
      <c r="K87" s="154">
        <f t="shared" si="16"/>
        <v>5253000</v>
      </c>
      <c r="L87" s="154">
        <f t="shared" si="16"/>
        <v>5499000</v>
      </c>
      <c r="M87" s="154">
        <f t="shared" si="16"/>
        <v>5247000</v>
      </c>
      <c r="N87" s="154">
        <f t="shared" si="16"/>
        <v>8615000</v>
      </c>
      <c r="O87" s="154">
        <f t="shared" si="16"/>
        <v>5250000</v>
      </c>
      <c r="P87" s="154">
        <f t="shared" si="16"/>
        <v>243000</v>
      </c>
      <c r="Q87" s="154">
        <f t="shared" si="16"/>
        <v>237000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263000</v>
      </c>
      <c r="E88" s="242" t="s">
        <v>201</v>
      </c>
      <c r="F88" s="242">
        <f>ROUND($D88/2,-3)</f>
        <v>132000</v>
      </c>
      <c r="G88" s="242"/>
      <c r="H88" s="242"/>
      <c r="I88" s="242"/>
      <c r="J88" s="242"/>
      <c r="K88" s="242"/>
      <c r="L88" s="242">
        <f>D88-F88</f>
        <v>131000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72782000</v>
      </c>
      <c r="E91" s="242"/>
      <c r="F91" s="242">
        <f>F92+F93+F94+F95</f>
        <v>20673000</v>
      </c>
      <c r="G91" s="242">
        <f t="shared" ref="G91:Q91" si="18">G92+G93+G94+G95</f>
        <v>5237000</v>
      </c>
      <c r="H91" s="242">
        <f t="shared" si="18"/>
        <v>5308000</v>
      </c>
      <c r="I91" s="242">
        <f t="shared" si="18"/>
        <v>6104000</v>
      </c>
      <c r="J91" s="242">
        <f t="shared" si="18"/>
        <v>5252000</v>
      </c>
      <c r="K91" s="242">
        <f t="shared" si="18"/>
        <v>5253000</v>
      </c>
      <c r="L91" s="242">
        <f t="shared" si="18"/>
        <v>5366000</v>
      </c>
      <c r="M91" s="242">
        <f t="shared" si="18"/>
        <v>5247000</v>
      </c>
      <c r="N91" s="242">
        <f t="shared" si="18"/>
        <v>8615000</v>
      </c>
      <c r="O91" s="242">
        <f t="shared" si="18"/>
        <v>5250000</v>
      </c>
      <c r="P91" s="242">
        <f t="shared" si="18"/>
        <v>243000</v>
      </c>
      <c r="Q91" s="242">
        <f t="shared" si="18"/>
        <v>234000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2830000</v>
      </c>
      <c r="E92" s="252" t="s">
        <v>681</v>
      </c>
      <c r="F92" s="154">
        <f>ROUND($D92/12*4,-3)</f>
        <v>943000</v>
      </c>
      <c r="G92" s="154"/>
      <c r="H92" s="154">
        <f>ROUND($D92/12*2,-3)</f>
        <v>472000</v>
      </c>
      <c r="I92" s="154"/>
      <c r="J92" s="154">
        <f>ROUND($D92/12*2,-3)</f>
        <v>472000</v>
      </c>
      <c r="K92" s="154"/>
      <c r="L92" s="154">
        <f>ROUND($D92/12*2,-3)</f>
        <v>472000</v>
      </c>
      <c r="M92" s="154"/>
      <c r="N92" s="154">
        <f>D92-SUM(F92:M92)</f>
        <v>471000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474000</v>
      </c>
      <c r="E93" s="243" t="s">
        <v>403</v>
      </c>
      <c r="F93" s="154">
        <v>40000</v>
      </c>
      <c r="G93" s="154">
        <v>39000</v>
      </c>
      <c r="H93" s="154">
        <v>40000</v>
      </c>
      <c r="I93" s="154">
        <v>39000</v>
      </c>
      <c r="J93" s="154">
        <v>40000</v>
      </c>
      <c r="K93" s="154">
        <v>39000</v>
      </c>
      <c r="L93" s="154">
        <v>40000</v>
      </c>
      <c r="M93" s="154">
        <v>39000</v>
      </c>
      <c r="N93" s="154">
        <v>40000</v>
      </c>
      <c r="O93" s="154">
        <v>39000</v>
      </c>
      <c r="P93" s="154">
        <v>40000</v>
      </c>
      <c r="Q93" s="154">
        <v>39000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546000</v>
      </c>
      <c r="E94" s="244" t="s">
        <v>405</v>
      </c>
      <c r="F94" s="154"/>
      <c r="G94" s="154"/>
      <c r="H94" s="154">
        <f>ROUND($D94/2,-3)</f>
        <v>273000</v>
      </c>
      <c r="I94" s="154"/>
      <c r="J94" s="154"/>
      <c r="K94" s="154"/>
      <c r="L94" s="154"/>
      <c r="M94" s="154"/>
      <c r="N94" s="154"/>
      <c r="O94" s="154">
        <f>D94-H94</f>
        <v>273000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68932000</v>
      </c>
      <c r="E95" s="154"/>
      <c r="F95" s="154">
        <f>F2+F86-F88-F89-F90-F92-F93-F94</f>
        <v>19690000</v>
      </c>
      <c r="G95" s="154">
        <f t="shared" ref="G95:Q95" si="19">G2-G88-G89-G90-G92-G93-G94</f>
        <v>5198000</v>
      </c>
      <c r="H95" s="154">
        <f t="shared" si="19"/>
        <v>4523000</v>
      </c>
      <c r="I95" s="154">
        <f t="shared" si="19"/>
        <v>6065000</v>
      </c>
      <c r="J95" s="154">
        <f t="shared" si="19"/>
        <v>4740000</v>
      </c>
      <c r="K95" s="154">
        <f t="shared" si="19"/>
        <v>5214000</v>
      </c>
      <c r="L95" s="154">
        <f t="shared" si="19"/>
        <v>4854000</v>
      </c>
      <c r="M95" s="154">
        <f t="shared" si="19"/>
        <v>5208000</v>
      </c>
      <c r="N95" s="154">
        <f t="shared" si="19"/>
        <v>8104000</v>
      </c>
      <c r="O95" s="154">
        <f t="shared" si="19"/>
        <v>4938000</v>
      </c>
      <c r="P95" s="154">
        <f t="shared" si="19"/>
        <v>203000</v>
      </c>
      <c r="Q95" s="154">
        <f t="shared" si="19"/>
        <v>195000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930000</v>
      </c>
    </row>
    <row r="102" spans="2:17" ht="33">
      <c r="B102" s="197" t="s">
        <v>414</v>
      </c>
      <c r="D102" s="52">
        <f>HLOOKUP(D1,縣庫撥款收入明細表!H:DD,16,FALSE)</f>
        <v>455000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546000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19000</v>
      </c>
    </row>
    <row r="107" spans="2:17" ht="33">
      <c r="B107" s="203" t="s">
        <v>418</v>
      </c>
      <c r="D107" s="52">
        <f>HLOOKUP(D1,縣庫撥款收入明細表!H:DD,21,FALSE)</f>
        <v>68932000</v>
      </c>
    </row>
    <row r="108" spans="2:17" ht="16.5" customHeight="1"/>
    <row r="109" spans="2:17" ht="16.5" customHeight="1">
      <c r="B109" s="4" t="s">
        <v>951</v>
      </c>
      <c r="D109" s="52">
        <f>D91-D77</f>
        <v>62238000</v>
      </c>
      <c r="F109" s="52">
        <f>F91-F77</f>
        <v>18037000</v>
      </c>
      <c r="G109" s="52">
        <f t="shared" ref="G109:Q109" si="20">G91-G77</f>
        <v>4358000</v>
      </c>
      <c r="H109" s="52">
        <f t="shared" si="20"/>
        <v>4429000</v>
      </c>
      <c r="I109" s="52">
        <f t="shared" si="20"/>
        <v>5225000</v>
      </c>
      <c r="J109" s="52">
        <f t="shared" si="20"/>
        <v>4373000</v>
      </c>
      <c r="K109" s="52">
        <f t="shared" si="20"/>
        <v>4374000</v>
      </c>
      <c r="L109" s="52">
        <f t="shared" si="20"/>
        <v>4487000</v>
      </c>
      <c r="M109" s="52">
        <f t="shared" si="20"/>
        <v>4368000</v>
      </c>
      <c r="N109" s="52">
        <f t="shared" si="20"/>
        <v>7736000</v>
      </c>
      <c r="O109" s="52">
        <f t="shared" si="20"/>
        <v>4374000</v>
      </c>
      <c r="P109" s="52">
        <f t="shared" si="20"/>
        <v>243000</v>
      </c>
      <c r="Q109" s="52">
        <f t="shared" si="20"/>
        <v>234000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8" priority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113"/>
  <sheetViews>
    <sheetView topLeftCell="A76" workbookViewId="0">
      <selection activeCell="F93" sqref="F93:Q93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659</v>
      </c>
      <c r="D1" s="246" t="str">
        <f>VLOOKUP(C1,學校編號!A:B,2,FALSE)</f>
        <v>659源城國小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22235000</v>
      </c>
      <c r="E2" s="154"/>
      <c r="F2" s="154">
        <f t="shared" ref="F2:Q2" si="0">F49+F71+F77+F83</f>
        <v>6544000</v>
      </c>
      <c r="G2" s="154">
        <f t="shared" si="0"/>
        <v>1601000</v>
      </c>
      <c r="H2" s="154">
        <f t="shared" si="0"/>
        <v>1615000</v>
      </c>
      <c r="I2" s="154">
        <f t="shared" si="0"/>
        <v>1819000</v>
      </c>
      <c r="J2" s="154">
        <f t="shared" si="0"/>
        <v>1599000</v>
      </c>
      <c r="K2" s="154">
        <f t="shared" si="0"/>
        <v>1602000</v>
      </c>
      <c r="L2" s="154">
        <f t="shared" si="0"/>
        <v>1678000</v>
      </c>
      <c r="M2" s="154">
        <f t="shared" si="0"/>
        <v>1598000</v>
      </c>
      <c r="N2" s="154">
        <f t="shared" si="0"/>
        <v>2468000</v>
      </c>
      <c r="O2" s="154">
        <f t="shared" si="0"/>
        <v>1588000</v>
      </c>
      <c r="P2" s="154">
        <f t="shared" si="0"/>
        <v>64000</v>
      </c>
      <c r="Q2" s="154">
        <f t="shared" si="0"/>
        <v>59000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136000</v>
      </c>
      <c r="E3" s="154" t="s">
        <v>1060</v>
      </c>
      <c r="F3" s="154">
        <v>12000</v>
      </c>
      <c r="G3" s="154">
        <v>11000</v>
      </c>
      <c r="H3" s="154">
        <v>11000</v>
      </c>
      <c r="I3" s="154">
        <v>12000</v>
      </c>
      <c r="J3" s="154">
        <v>11000</v>
      </c>
      <c r="K3" s="154">
        <v>11000</v>
      </c>
      <c r="L3" s="154">
        <v>12000</v>
      </c>
      <c r="M3" s="154">
        <v>11000</v>
      </c>
      <c r="N3" s="154">
        <v>11000</v>
      </c>
      <c r="O3" s="154">
        <v>12000</v>
      </c>
      <c r="P3" s="154">
        <v>11000</v>
      </c>
      <c r="Q3" s="154">
        <v>11000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59000</v>
      </c>
      <c r="E4" s="154" t="s">
        <v>1060</v>
      </c>
      <c r="F4" s="154">
        <v>5000</v>
      </c>
      <c r="G4" s="154">
        <v>5000</v>
      </c>
      <c r="H4" s="154">
        <v>5000</v>
      </c>
      <c r="I4" s="154">
        <v>5000</v>
      </c>
      <c r="J4" s="154">
        <v>5000</v>
      </c>
      <c r="K4" s="154">
        <v>5000</v>
      </c>
      <c r="L4" s="154">
        <v>5000</v>
      </c>
      <c r="M4" s="154">
        <v>5000</v>
      </c>
      <c r="N4" s="154">
        <v>5000</v>
      </c>
      <c r="O4" s="154">
        <v>5000</v>
      </c>
      <c r="P4" s="154">
        <v>5000</v>
      </c>
      <c r="Q4" s="154">
        <v>4000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64000</v>
      </c>
      <c r="E7" s="154" t="s">
        <v>1060</v>
      </c>
      <c r="F7" s="154">
        <v>6000</v>
      </c>
      <c r="G7" s="154">
        <v>5000</v>
      </c>
      <c r="H7" s="154">
        <v>6000</v>
      </c>
      <c r="I7" s="154">
        <v>5000</v>
      </c>
      <c r="J7" s="154">
        <v>5000</v>
      </c>
      <c r="K7" s="154">
        <v>5000</v>
      </c>
      <c r="L7" s="154">
        <v>6000</v>
      </c>
      <c r="M7" s="154">
        <v>5000</v>
      </c>
      <c r="N7" s="154">
        <v>6000</v>
      </c>
      <c r="O7" s="154">
        <v>5000</v>
      </c>
      <c r="P7" s="154">
        <v>5000</v>
      </c>
      <c r="Q7" s="154">
        <v>5000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0</v>
      </c>
      <c r="E8" s="154" t="s">
        <v>1060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0</v>
      </c>
      <c r="E9" s="154" t="s">
        <v>1060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108000</v>
      </c>
      <c r="E13" s="154" t="s">
        <v>1060</v>
      </c>
      <c r="F13" s="154">
        <v>9000</v>
      </c>
      <c r="G13" s="154">
        <v>9000</v>
      </c>
      <c r="H13" s="154">
        <v>9000</v>
      </c>
      <c r="I13" s="154">
        <v>9000</v>
      </c>
      <c r="J13" s="154">
        <v>9000</v>
      </c>
      <c r="K13" s="154">
        <v>9000</v>
      </c>
      <c r="L13" s="154">
        <v>9000</v>
      </c>
      <c r="M13" s="154">
        <v>9000</v>
      </c>
      <c r="N13" s="154">
        <v>9000</v>
      </c>
      <c r="O13" s="154">
        <v>9000</v>
      </c>
      <c r="P13" s="154">
        <v>9000</v>
      </c>
      <c r="Q13" s="154">
        <v>9000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36000</v>
      </c>
      <c r="E15" s="154" t="s">
        <v>745</v>
      </c>
      <c r="F15" s="154">
        <v>18000</v>
      </c>
      <c r="G15" s="154"/>
      <c r="H15" s="154"/>
      <c r="I15" s="154"/>
      <c r="J15" s="154"/>
      <c r="K15" s="154"/>
      <c r="L15" s="154">
        <v>18000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57000</v>
      </c>
      <c r="E16" s="154" t="s">
        <v>1060</v>
      </c>
      <c r="F16" s="154">
        <v>5000</v>
      </c>
      <c r="G16" s="154">
        <v>5000</v>
      </c>
      <c r="H16" s="154">
        <v>5000</v>
      </c>
      <c r="I16" s="154">
        <v>5000</v>
      </c>
      <c r="J16" s="154">
        <v>4000</v>
      </c>
      <c r="K16" s="154">
        <v>5000</v>
      </c>
      <c r="L16" s="154">
        <v>5000</v>
      </c>
      <c r="M16" s="154">
        <v>4000</v>
      </c>
      <c r="N16" s="154">
        <v>5000</v>
      </c>
      <c r="O16" s="154">
        <v>5000</v>
      </c>
      <c r="P16" s="154">
        <v>5000</v>
      </c>
      <c r="Q16" s="154">
        <v>4000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43000</v>
      </c>
      <c r="E17" s="154" t="s">
        <v>1060</v>
      </c>
      <c r="F17" s="154">
        <v>4000</v>
      </c>
      <c r="G17" s="154">
        <v>4000</v>
      </c>
      <c r="H17" s="154">
        <v>3000</v>
      </c>
      <c r="I17" s="154">
        <v>4000</v>
      </c>
      <c r="J17" s="154">
        <v>3000</v>
      </c>
      <c r="K17" s="154">
        <v>4000</v>
      </c>
      <c r="L17" s="154">
        <v>4000</v>
      </c>
      <c r="M17" s="154">
        <v>3000</v>
      </c>
      <c r="N17" s="154">
        <v>4000</v>
      </c>
      <c r="O17" s="154">
        <v>3000</v>
      </c>
      <c r="P17" s="154">
        <v>4000</v>
      </c>
      <c r="Q17" s="154">
        <v>3000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0</v>
      </c>
      <c r="E24" s="154" t="s">
        <v>745</v>
      </c>
      <c r="F24" s="154">
        <v>0</v>
      </c>
      <c r="G24" s="154"/>
      <c r="H24" s="154"/>
      <c r="I24" s="154"/>
      <c r="J24" s="154"/>
      <c r="K24" s="154"/>
      <c r="L24" s="154"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503000</v>
      </c>
      <c r="E25" s="242"/>
      <c r="F25" s="242">
        <f>ROUND(SUM(F3:F24),-3)</f>
        <v>59000</v>
      </c>
      <c r="G25" s="242">
        <f t="shared" ref="G25:P25" si="2">ROUND(SUM(G3:G24),-3)</f>
        <v>39000</v>
      </c>
      <c r="H25" s="242">
        <f t="shared" si="2"/>
        <v>39000</v>
      </c>
      <c r="I25" s="242">
        <f t="shared" si="2"/>
        <v>40000</v>
      </c>
      <c r="J25" s="242">
        <f t="shared" si="2"/>
        <v>37000</v>
      </c>
      <c r="K25" s="242">
        <f t="shared" si="2"/>
        <v>39000</v>
      </c>
      <c r="L25" s="242">
        <f t="shared" si="2"/>
        <v>59000</v>
      </c>
      <c r="M25" s="242">
        <f t="shared" si="2"/>
        <v>37000</v>
      </c>
      <c r="N25" s="242">
        <f t="shared" si="2"/>
        <v>40000</v>
      </c>
      <c r="O25" s="242">
        <f t="shared" si="2"/>
        <v>39000</v>
      </c>
      <c r="P25" s="242">
        <f t="shared" si="2"/>
        <v>39000</v>
      </c>
      <c r="Q25" s="242">
        <f t="shared" ref="Q25" si="3">D25-SUM(F25:P25)</f>
        <v>36000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247000</v>
      </c>
      <c r="E28" s="154" t="s">
        <v>1060</v>
      </c>
      <c r="F28" s="154">
        <v>21000</v>
      </c>
      <c r="G28" s="154">
        <v>21000</v>
      </c>
      <c r="H28" s="154">
        <v>20000</v>
      </c>
      <c r="I28" s="154">
        <v>21000</v>
      </c>
      <c r="J28" s="154">
        <v>20000</v>
      </c>
      <c r="K28" s="154">
        <v>21000</v>
      </c>
      <c r="L28" s="154">
        <v>21000</v>
      </c>
      <c r="M28" s="154">
        <v>21000</v>
      </c>
      <c r="N28" s="154">
        <v>20000</v>
      </c>
      <c r="O28" s="154">
        <v>21000</v>
      </c>
      <c r="P28" s="154">
        <v>20000</v>
      </c>
      <c r="Q28" s="154">
        <v>20000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18000</v>
      </c>
      <c r="E30" s="154" t="s">
        <v>1060</v>
      </c>
      <c r="F30" s="154">
        <v>2000</v>
      </c>
      <c r="G30" s="154">
        <v>1000</v>
      </c>
      <c r="H30" s="154">
        <v>2000</v>
      </c>
      <c r="I30" s="154">
        <v>1000</v>
      </c>
      <c r="J30" s="154">
        <v>2000</v>
      </c>
      <c r="K30" s="154">
        <v>1000</v>
      </c>
      <c r="L30" s="154">
        <v>1000</v>
      </c>
      <c r="M30" s="154">
        <v>1000</v>
      </c>
      <c r="N30" s="154">
        <v>2000</v>
      </c>
      <c r="O30" s="154">
        <v>2000</v>
      </c>
      <c r="P30" s="154">
        <v>2000</v>
      </c>
      <c r="Q30" s="154">
        <v>1000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10000</v>
      </c>
      <c r="E31" s="154" t="s">
        <v>1060</v>
      </c>
      <c r="F31" s="154">
        <v>1000</v>
      </c>
      <c r="G31" s="154">
        <v>1000</v>
      </c>
      <c r="H31" s="154">
        <v>1000</v>
      </c>
      <c r="I31" s="154">
        <v>1000</v>
      </c>
      <c r="J31" s="154">
        <v>1000</v>
      </c>
      <c r="K31" s="154">
        <v>1000</v>
      </c>
      <c r="L31" s="154">
        <v>1000</v>
      </c>
      <c r="M31" s="154">
        <v>1000</v>
      </c>
      <c r="N31" s="154">
        <v>1000</v>
      </c>
      <c r="O31" s="154">
        <v>1000</v>
      </c>
      <c r="P31" s="154">
        <v>0</v>
      </c>
      <c r="Q31" s="154">
        <v>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5000</v>
      </c>
      <c r="E32" s="154" t="s">
        <v>1060</v>
      </c>
      <c r="F32" s="154">
        <v>1000</v>
      </c>
      <c r="G32" s="154"/>
      <c r="H32" s="154"/>
      <c r="I32" s="154">
        <v>1000</v>
      </c>
      <c r="J32" s="154"/>
      <c r="K32" s="154">
        <v>1000</v>
      </c>
      <c r="L32" s="154"/>
      <c r="M32" s="154"/>
      <c r="N32" s="154">
        <v>1000</v>
      </c>
      <c r="O32" s="154"/>
      <c r="P32" s="154">
        <v>1000</v>
      </c>
      <c r="Q32" s="154"/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116000</v>
      </c>
      <c r="E37" s="154" t="s">
        <v>745</v>
      </c>
      <c r="F37" s="154">
        <v>58000</v>
      </c>
      <c r="G37" s="154"/>
      <c r="H37" s="154"/>
      <c r="I37" s="154"/>
      <c r="J37" s="154"/>
      <c r="K37" s="154"/>
      <c r="L37" s="154">
        <v>58000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396000</v>
      </c>
      <c r="E38" s="242"/>
      <c r="F38" s="242">
        <f t="shared" ref="F38:P38" si="5">ROUND(SUM(F26:F37),-3)</f>
        <v>83000</v>
      </c>
      <c r="G38" s="242">
        <f t="shared" si="5"/>
        <v>23000</v>
      </c>
      <c r="H38" s="242">
        <f t="shared" si="5"/>
        <v>23000</v>
      </c>
      <c r="I38" s="242">
        <f t="shared" si="5"/>
        <v>24000</v>
      </c>
      <c r="J38" s="242">
        <f t="shared" si="5"/>
        <v>23000</v>
      </c>
      <c r="K38" s="242">
        <f t="shared" si="5"/>
        <v>24000</v>
      </c>
      <c r="L38" s="242">
        <f t="shared" si="5"/>
        <v>81000</v>
      </c>
      <c r="M38" s="242">
        <f t="shared" si="5"/>
        <v>23000</v>
      </c>
      <c r="N38" s="242">
        <f t="shared" si="5"/>
        <v>24000</v>
      </c>
      <c r="O38" s="242">
        <f t="shared" si="5"/>
        <v>24000</v>
      </c>
      <c r="P38" s="242">
        <f t="shared" si="5"/>
        <v>23000</v>
      </c>
      <c r="Q38" s="242">
        <f>D38-SUM(F38:P38)</f>
        <v>21000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0</v>
      </c>
      <c r="L48" s="242">
        <f t="shared" si="9"/>
        <v>0</v>
      </c>
      <c r="M48" s="242">
        <f t="shared" si="9"/>
        <v>0</v>
      </c>
      <c r="N48" s="242">
        <f t="shared" si="9"/>
        <v>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899000</v>
      </c>
      <c r="E49" s="154"/>
      <c r="F49" s="250">
        <f t="shared" ref="F49:Q49" si="10">F25+F38+F46+F48</f>
        <v>142000</v>
      </c>
      <c r="G49" s="250">
        <f t="shared" si="10"/>
        <v>62000</v>
      </c>
      <c r="H49" s="250">
        <f t="shared" si="10"/>
        <v>62000</v>
      </c>
      <c r="I49" s="250">
        <f t="shared" si="10"/>
        <v>64000</v>
      </c>
      <c r="J49" s="250">
        <f t="shared" si="10"/>
        <v>60000</v>
      </c>
      <c r="K49" s="250">
        <f t="shared" si="10"/>
        <v>63000</v>
      </c>
      <c r="L49" s="250">
        <f t="shared" si="10"/>
        <v>140000</v>
      </c>
      <c r="M49" s="250">
        <f t="shared" si="10"/>
        <v>60000</v>
      </c>
      <c r="N49" s="250">
        <f t="shared" si="10"/>
        <v>64000</v>
      </c>
      <c r="O49" s="250">
        <f t="shared" si="10"/>
        <v>63000</v>
      </c>
      <c r="P49" s="250">
        <f t="shared" si="10"/>
        <v>62000</v>
      </c>
      <c r="Q49" s="250">
        <f t="shared" si="10"/>
        <v>57000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12222000</v>
      </c>
      <c r="E50" s="249" t="s">
        <v>1064</v>
      </c>
      <c r="F50" s="154">
        <v>3056000</v>
      </c>
      <c r="G50" s="154">
        <v>1019000</v>
      </c>
      <c r="H50" s="154">
        <v>1019000</v>
      </c>
      <c r="I50" s="154">
        <v>1019000</v>
      </c>
      <c r="J50" s="154">
        <v>1019000</v>
      </c>
      <c r="K50" s="154">
        <v>1019000</v>
      </c>
      <c r="L50" s="154">
        <v>1019000</v>
      </c>
      <c r="M50" s="154">
        <v>1019000</v>
      </c>
      <c r="N50" s="154">
        <v>1019000</v>
      </c>
      <c r="O50" s="154">
        <v>1014000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1192000</v>
      </c>
      <c r="E52" s="249" t="s">
        <v>1064</v>
      </c>
      <c r="F52" s="154">
        <v>298000</v>
      </c>
      <c r="G52" s="154">
        <v>99000</v>
      </c>
      <c r="H52" s="154">
        <v>99000</v>
      </c>
      <c r="I52" s="154">
        <v>99000</v>
      </c>
      <c r="J52" s="154">
        <v>99000</v>
      </c>
      <c r="K52" s="154">
        <v>99000</v>
      </c>
      <c r="L52" s="154">
        <v>99000</v>
      </c>
      <c r="M52" s="154">
        <v>99000</v>
      </c>
      <c r="N52" s="154">
        <v>99000</v>
      </c>
      <c r="O52" s="154">
        <v>102000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220000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21000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31000</v>
      </c>
      <c r="E55" s="154" t="s">
        <v>1060</v>
      </c>
      <c r="F55" s="154">
        <v>3000</v>
      </c>
      <c r="G55" s="154">
        <v>3000</v>
      </c>
      <c r="H55" s="154">
        <v>3000</v>
      </c>
      <c r="I55" s="154">
        <v>3000</v>
      </c>
      <c r="J55" s="154">
        <v>3000</v>
      </c>
      <c r="K55" s="154">
        <v>3000</v>
      </c>
      <c r="L55" s="154">
        <v>2000</v>
      </c>
      <c r="M55" s="154">
        <v>2000</v>
      </c>
      <c r="N55" s="154">
        <v>3000</v>
      </c>
      <c r="O55" s="154">
        <v>2000</v>
      </c>
      <c r="P55" s="154">
        <v>2000</v>
      </c>
      <c r="Q55" s="154">
        <v>2000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1081000</v>
      </c>
      <c r="E62" s="154" t="s">
        <v>1065</v>
      </c>
      <c r="F62" s="154"/>
      <c r="G62" s="154"/>
      <c r="H62" s="154"/>
      <c r="I62" s="154">
        <v>216000</v>
      </c>
      <c r="J62" s="154"/>
      <c r="K62" s="154"/>
      <c r="L62" s="154"/>
      <c r="M62" s="154"/>
      <c r="N62" s="154">
        <v>865000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1568000</v>
      </c>
      <c r="E63" s="154" t="s">
        <v>1066</v>
      </c>
      <c r="F63" s="154">
        <v>1568000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1014000</v>
      </c>
      <c r="E64" s="249" t="s">
        <v>1064</v>
      </c>
      <c r="F64" s="154">
        <v>254000</v>
      </c>
      <c r="G64" s="154">
        <v>85000</v>
      </c>
      <c r="H64" s="154">
        <v>85000</v>
      </c>
      <c r="I64" s="154">
        <v>85000</v>
      </c>
      <c r="J64" s="154">
        <v>85000</v>
      </c>
      <c r="K64" s="154">
        <v>85000</v>
      </c>
      <c r="L64" s="154">
        <v>85000</v>
      </c>
      <c r="M64" s="154">
        <v>85000</v>
      </c>
      <c r="N64" s="154">
        <v>85000</v>
      </c>
      <c r="O64" s="154">
        <v>80000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247000</v>
      </c>
      <c r="E65" s="249" t="s">
        <v>1064</v>
      </c>
      <c r="F65" s="154">
        <v>62000</v>
      </c>
      <c r="G65" s="154">
        <v>21000</v>
      </c>
      <c r="H65" s="154">
        <v>21000</v>
      </c>
      <c r="I65" s="154">
        <v>21000</v>
      </c>
      <c r="J65" s="154">
        <v>21000</v>
      </c>
      <c r="K65" s="154">
        <v>21000</v>
      </c>
      <c r="L65" s="154">
        <v>21000</v>
      </c>
      <c r="M65" s="154">
        <v>21000</v>
      </c>
      <c r="N65" s="154">
        <v>21000</v>
      </c>
      <c r="O65" s="154">
        <v>17000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1041000</v>
      </c>
      <c r="E66" s="249" t="s">
        <v>1064</v>
      </c>
      <c r="F66" s="154">
        <v>260000</v>
      </c>
      <c r="G66" s="154">
        <v>87000</v>
      </c>
      <c r="H66" s="154">
        <v>87000</v>
      </c>
      <c r="I66" s="154">
        <v>87000</v>
      </c>
      <c r="J66" s="154">
        <v>87000</v>
      </c>
      <c r="K66" s="154">
        <v>87000</v>
      </c>
      <c r="L66" s="154">
        <v>87000</v>
      </c>
      <c r="M66" s="154">
        <v>87000</v>
      </c>
      <c r="N66" s="154">
        <v>87000</v>
      </c>
      <c r="O66" s="154">
        <v>85000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14000</v>
      </c>
      <c r="E67" s="154" t="s">
        <v>1068</v>
      </c>
      <c r="F67" s="154"/>
      <c r="G67" s="154"/>
      <c r="H67" s="154"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225000</v>
      </c>
      <c r="E68" s="154" t="s">
        <v>1066</v>
      </c>
      <c r="F68" s="154">
        <v>225000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19245000</v>
      </c>
      <c r="E71" s="242"/>
      <c r="F71" s="242">
        <f>ROUND(SUM(F50:F69),-3)</f>
        <v>5879000</v>
      </c>
      <c r="G71" s="242">
        <f t="shared" ref="G71:P71" si="11">ROUND(SUM(G50:G69),-3)</f>
        <v>1365000</v>
      </c>
      <c r="H71" s="242">
        <f t="shared" si="11"/>
        <v>1379000</v>
      </c>
      <c r="I71" s="242">
        <f t="shared" si="11"/>
        <v>1581000</v>
      </c>
      <c r="J71" s="242">
        <f t="shared" si="11"/>
        <v>1365000</v>
      </c>
      <c r="K71" s="242">
        <f t="shared" si="11"/>
        <v>1365000</v>
      </c>
      <c r="L71" s="242">
        <f t="shared" si="11"/>
        <v>1364000</v>
      </c>
      <c r="M71" s="242">
        <f t="shared" si="11"/>
        <v>1364000</v>
      </c>
      <c r="N71" s="242">
        <f t="shared" si="11"/>
        <v>2230000</v>
      </c>
      <c r="O71" s="242">
        <f t="shared" si="11"/>
        <v>1349000</v>
      </c>
      <c r="P71" s="242">
        <f t="shared" si="11"/>
        <v>2000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1502000</v>
      </c>
      <c r="E73" s="249" t="s">
        <v>1064</v>
      </c>
      <c r="F73" s="154">
        <v>376000</v>
      </c>
      <c r="G73" s="154">
        <v>125000</v>
      </c>
      <c r="H73" s="154">
        <v>125000</v>
      </c>
      <c r="I73" s="154">
        <v>125000</v>
      </c>
      <c r="J73" s="154">
        <v>125000</v>
      </c>
      <c r="K73" s="154">
        <v>125000</v>
      </c>
      <c r="L73" s="154">
        <v>125000</v>
      </c>
      <c r="M73" s="154">
        <v>125000</v>
      </c>
      <c r="N73" s="154">
        <v>125000</v>
      </c>
      <c r="O73" s="154">
        <v>126000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589000</v>
      </c>
      <c r="E76" s="249" t="s">
        <v>1064</v>
      </c>
      <c r="F76" s="154">
        <v>147000</v>
      </c>
      <c r="G76" s="154">
        <v>49000</v>
      </c>
      <c r="H76" s="154">
        <v>49000</v>
      </c>
      <c r="I76" s="154">
        <v>49000</v>
      </c>
      <c r="J76" s="154">
        <v>49000</v>
      </c>
      <c r="K76" s="154">
        <v>49000</v>
      </c>
      <c r="L76" s="154">
        <v>49000</v>
      </c>
      <c r="M76" s="154">
        <v>49000</v>
      </c>
      <c r="N76" s="154">
        <v>49000</v>
      </c>
      <c r="O76" s="154">
        <v>50000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2091000</v>
      </c>
      <c r="E77" s="242"/>
      <c r="F77" s="242">
        <f>ROUND(SUM(F72:F76),-3)</f>
        <v>523000</v>
      </c>
      <c r="G77" s="242">
        <f t="shared" ref="G77:N77" si="12">ROUND(SUM(G72:G76),-3)</f>
        <v>174000</v>
      </c>
      <c r="H77" s="242">
        <f t="shared" si="12"/>
        <v>174000</v>
      </c>
      <c r="I77" s="242">
        <f t="shared" si="12"/>
        <v>174000</v>
      </c>
      <c r="J77" s="242">
        <f t="shared" si="12"/>
        <v>174000</v>
      </c>
      <c r="K77" s="242">
        <f t="shared" si="12"/>
        <v>174000</v>
      </c>
      <c r="L77" s="242">
        <f t="shared" si="12"/>
        <v>174000</v>
      </c>
      <c r="M77" s="242">
        <f t="shared" si="12"/>
        <v>174000</v>
      </c>
      <c r="N77" s="242">
        <f t="shared" si="12"/>
        <v>174000</v>
      </c>
      <c r="O77" s="242">
        <f>D77-SUM(F77:N77)</f>
        <v>176000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21336000</v>
      </c>
      <c r="E78" s="242"/>
      <c r="F78" s="242">
        <f>F77+F71</f>
        <v>6402000</v>
      </c>
      <c r="G78" s="242">
        <f t="shared" ref="G78:R78" si="14">G77+G71</f>
        <v>1539000</v>
      </c>
      <c r="H78" s="242">
        <f t="shared" si="14"/>
        <v>1553000</v>
      </c>
      <c r="I78" s="242">
        <f t="shared" si="14"/>
        <v>1755000</v>
      </c>
      <c r="J78" s="242">
        <f t="shared" si="14"/>
        <v>1539000</v>
      </c>
      <c r="K78" s="242">
        <f t="shared" si="14"/>
        <v>1539000</v>
      </c>
      <c r="L78" s="242">
        <f t="shared" si="14"/>
        <v>1538000</v>
      </c>
      <c r="M78" s="242">
        <f t="shared" si="14"/>
        <v>1538000</v>
      </c>
      <c r="N78" s="242">
        <f t="shared" si="14"/>
        <v>2404000</v>
      </c>
      <c r="O78" s="242">
        <f t="shared" si="14"/>
        <v>1525000</v>
      </c>
      <c r="P78" s="242">
        <f t="shared" si="14"/>
        <v>2000</v>
      </c>
      <c r="Q78" s="242">
        <f t="shared" si="14"/>
        <v>2000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-104000</v>
      </c>
      <c r="E86" s="154"/>
      <c r="F86" s="154">
        <f>D86</f>
        <v>-104000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22131000</v>
      </c>
      <c r="E87" s="154"/>
      <c r="F87" s="154">
        <f>F88+F89+F90+F91</f>
        <v>6440000</v>
      </c>
      <c r="G87" s="154">
        <f t="shared" ref="G87:Q87" si="16">G88+G89+G90+G91</f>
        <v>1601000</v>
      </c>
      <c r="H87" s="154">
        <f t="shared" si="16"/>
        <v>1615000</v>
      </c>
      <c r="I87" s="154">
        <f t="shared" si="16"/>
        <v>1819000</v>
      </c>
      <c r="J87" s="154">
        <f t="shared" si="16"/>
        <v>1599000</v>
      </c>
      <c r="K87" s="154">
        <f t="shared" si="16"/>
        <v>1602000</v>
      </c>
      <c r="L87" s="154">
        <f t="shared" si="16"/>
        <v>1678000</v>
      </c>
      <c r="M87" s="154">
        <f t="shared" si="16"/>
        <v>1598000</v>
      </c>
      <c r="N87" s="154">
        <f t="shared" si="16"/>
        <v>2468000</v>
      </c>
      <c r="O87" s="154">
        <f t="shared" si="16"/>
        <v>1588000</v>
      </c>
      <c r="P87" s="154">
        <f t="shared" si="16"/>
        <v>64000</v>
      </c>
      <c r="Q87" s="154">
        <f t="shared" si="16"/>
        <v>59000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</v>
      </c>
      <c r="E88" s="242" t="s">
        <v>201</v>
      </c>
      <c r="F88" s="242">
        <f>ROUND($D88/2,-3)</f>
        <v>6000</v>
      </c>
      <c r="G88" s="242"/>
      <c r="H88" s="242"/>
      <c r="I88" s="242"/>
      <c r="J88" s="242"/>
      <c r="K88" s="242"/>
      <c r="L88" s="242">
        <f>D88-F88</f>
        <v>6000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22118000</v>
      </c>
      <c r="E91" s="242"/>
      <c r="F91" s="242">
        <f>F92+F93+F94+F95</f>
        <v>6434000</v>
      </c>
      <c r="G91" s="242">
        <f t="shared" ref="G91:Q91" si="18">G92+G93+G94+G95</f>
        <v>1601000</v>
      </c>
      <c r="H91" s="242">
        <f t="shared" si="18"/>
        <v>1615000</v>
      </c>
      <c r="I91" s="242">
        <f t="shared" si="18"/>
        <v>1819000</v>
      </c>
      <c r="J91" s="242">
        <f t="shared" si="18"/>
        <v>1599000</v>
      </c>
      <c r="K91" s="242">
        <f t="shared" si="18"/>
        <v>1602000</v>
      </c>
      <c r="L91" s="242">
        <f t="shared" si="18"/>
        <v>1672000</v>
      </c>
      <c r="M91" s="242">
        <f t="shared" si="18"/>
        <v>1598000</v>
      </c>
      <c r="N91" s="242">
        <f t="shared" si="18"/>
        <v>2468000</v>
      </c>
      <c r="O91" s="242">
        <f t="shared" si="18"/>
        <v>1588000</v>
      </c>
      <c r="P91" s="242">
        <f t="shared" si="18"/>
        <v>64000</v>
      </c>
      <c r="Q91" s="242">
        <f t="shared" si="18"/>
        <v>58000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v>7000</v>
      </c>
      <c r="H93" s="154">
        <f>ROUND($D93/12,-3)</f>
        <v>8000</v>
      </c>
      <c r="I93" s="154">
        <v>7000</v>
      </c>
      <c r="J93" s="154">
        <f>ROUND($D93/12,-3)</f>
        <v>8000</v>
      </c>
      <c r="K93" s="154">
        <v>7000</v>
      </c>
      <c r="L93" s="154">
        <f>ROUND($D93/12,-3)</f>
        <v>8000</v>
      </c>
      <c r="M93" s="154">
        <v>7000</v>
      </c>
      <c r="N93" s="154">
        <f>ROUND($D93/12,-3)</f>
        <v>8000</v>
      </c>
      <c r="O93" s="154">
        <v>7000</v>
      </c>
      <c r="P93" s="154">
        <f t="shared" ref="P93" si="19">ROUND($D93/12,-3)</f>
        <v>8000</v>
      </c>
      <c r="Q93" s="154">
        <f>D93-SUM(F93:P93)</f>
        <v>7000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18616000</v>
      </c>
      <c r="E95" s="154"/>
      <c r="F95" s="154">
        <f>F2+F86-F88-F89-F90-F92-F93-F94</f>
        <v>5289000</v>
      </c>
      <c r="G95" s="154">
        <f t="shared" ref="G95:Q95" si="20">G2-G88-G89-G90-G92-G93-G94</f>
        <v>1594000</v>
      </c>
      <c r="H95" s="154">
        <f t="shared" si="20"/>
        <v>1038000</v>
      </c>
      <c r="I95" s="154">
        <f t="shared" si="20"/>
        <v>1812000</v>
      </c>
      <c r="J95" s="154">
        <f t="shared" si="20"/>
        <v>1022000</v>
      </c>
      <c r="K95" s="154">
        <f t="shared" si="20"/>
        <v>1595000</v>
      </c>
      <c r="L95" s="154">
        <f t="shared" si="20"/>
        <v>1095000</v>
      </c>
      <c r="M95" s="154">
        <f t="shared" si="20"/>
        <v>1591000</v>
      </c>
      <c r="N95" s="154">
        <f t="shared" si="20"/>
        <v>1892000</v>
      </c>
      <c r="O95" s="154">
        <f t="shared" si="20"/>
        <v>1581000</v>
      </c>
      <c r="P95" s="154">
        <f t="shared" si="20"/>
        <v>56000</v>
      </c>
      <c r="Q95" s="154">
        <f t="shared" si="2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18616000</v>
      </c>
    </row>
    <row r="108" spans="2:17" ht="16.5" customHeight="1"/>
    <row r="109" spans="2:17" ht="16.5" customHeight="1">
      <c r="B109" s="4" t="s">
        <v>951</v>
      </c>
      <c r="D109" s="52">
        <f>D91-D77</f>
        <v>20027000</v>
      </c>
      <c r="F109" s="52">
        <f>F91-F77</f>
        <v>5911000</v>
      </c>
      <c r="G109" s="52">
        <f t="shared" ref="G109:Q109" si="21">G91-G77</f>
        <v>1427000</v>
      </c>
      <c r="H109" s="52">
        <f t="shared" si="21"/>
        <v>1441000</v>
      </c>
      <c r="I109" s="52">
        <f t="shared" si="21"/>
        <v>1645000</v>
      </c>
      <c r="J109" s="52">
        <f t="shared" si="21"/>
        <v>1425000</v>
      </c>
      <c r="K109" s="52">
        <f t="shared" si="21"/>
        <v>1428000</v>
      </c>
      <c r="L109" s="52">
        <f t="shared" si="21"/>
        <v>1498000</v>
      </c>
      <c r="M109" s="52">
        <f t="shared" si="21"/>
        <v>1424000</v>
      </c>
      <c r="N109" s="52">
        <f t="shared" si="21"/>
        <v>2294000</v>
      </c>
      <c r="O109" s="52">
        <f t="shared" si="21"/>
        <v>1412000</v>
      </c>
      <c r="P109" s="52">
        <f t="shared" si="21"/>
        <v>64000</v>
      </c>
      <c r="Q109" s="52">
        <f t="shared" si="21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7" priority="1" operator="lessThan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660</v>
      </c>
      <c r="D1" s="246" t="str">
        <f>VLOOKUP(C1,學校編號!A:B,2,FALSE)</f>
        <v>660樂合國小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22006000</v>
      </c>
      <c r="E2" s="154"/>
      <c r="F2" s="154">
        <f t="shared" ref="F2:Q2" si="0">F49+F71+F77+F83</f>
        <v>6268000</v>
      </c>
      <c r="G2" s="154">
        <f t="shared" si="0"/>
        <v>1603000</v>
      </c>
      <c r="H2" s="154">
        <f t="shared" si="0"/>
        <v>1621000</v>
      </c>
      <c r="I2" s="154">
        <f t="shared" si="0"/>
        <v>1831000</v>
      </c>
      <c r="J2" s="154">
        <f t="shared" si="0"/>
        <v>1607000</v>
      </c>
      <c r="K2" s="154">
        <f t="shared" si="0"/>
        <v>1611000</v>
      </c>
      <c r="L2" s="154">
        <f t="shared" si="0"/>
        <v>1627000</v>
      </c>
      <c r="M2" s="154">
        <f t="shared" si="0"/>
        <v>1607000</v>
      </c>
      <c r="N2" s="154">
        <f t="shared" si="0"/>
        <v>2481000</v>
      </c>
      <c r="O2" s="154">
        <f t="shared" si="0"/>
        <v>1607000</v>
      </c>
      <c r="P2" s="154">
        <f t="shared" si="0"/>
        <v>77000</v>
      </c>
      <c r="Q2" s="154">
        <f t="shared" si="0"/>
        <v>66000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</v>
      </c>
      <c r="E24" s="154" t="s">
        <v>201</v>
      </c>
      <c r="F24" s="154">
        <f>ROUND($D24/2,-3)</f>
        <v>1000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1084000</v>
      </c>
      <c r="E25" s="242"/>
      <c r="F25" s="242">
        <f>ROUND(SUM(F3:F24),-3)</f>
        <v>209000</v>
      </c>
      <c r="G25" s="242">
        <f t="shared" ref="G25:P25" si="5">ROUND(SUM(G3:G24),-3)</f>
        <v>86000</v>
      </c>
      <c r="H25" s="242">
        <f t="shared" si="5"/>
        <v>86000</v>
      </c>
      <c r="I25" s="242">
        <f t="shared" si="5"/>
        <v>86000</v>
      </c>
      <c r="J25" s="242">
        <f t="shared" si="5"/>
        <v>86000</v>
      </c>
      <c r="K25" s="242">
        <f t="shared" si="5"/>
        <v>86000</v>
      </c>
      <c r="L25" s="242">
        <f t="shared" si="5"/>
        <v>103000</v>
      </c>
      <c r="M25" s="242">
        <f t="shared" si="5"/>
        <v>86000</v>
      </c>
      <c r="N25" s="242">
        <f t="shared" si="5"/>
        <v>86000</v>
      </c>
      <c r="O25" s="242">
        <f t="shared" si="5"/>
        <v>86000</v>
      </c>
      <c r="P25" s="242">
        <f t="shared" si="5"/>
        <v>45000</v>
      </c>
      <c r="Q25" s="242">
        <f t="shared" ref="Q25:Q34" si="6">D25-SUM(F25:P25)</f>
        <v>39000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40000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316000</v>
      </c>
      <c r="E38" s="242"/>
      <c r="F38" s="242">
        <f t="shared" ref="F38:P38" si="10">ROUND(SUM(F26:F37),-3)</f>
        <v>27000</v>
      </c>
      <c r="G38" s="242">
        <f t="shared" si="10"/>
        <v>23000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23000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1426000</v>
      </c>
      <c r="E49" s="154"/>
      <c r="F49" s="250">
        <f t="shared" ref="F49:Q49" si="15">F25+F38+F46+F48</f>
        <v>241000</v>
      </c>
      <c r="G49" s="250">
        <f t="shared" si="15"/>
        <v>109000</v>
      </c>
      <c r="H49" s="250">
        <f t="shared" si="15"/>
        <v>113000</v>
      </c>
      <c r="I49" s="250">
        <f t="shared" si="15"/>
        <v>119000</v>
      </c>
      <c r="J49" s="250">
        <f t="shared" si="15"/>
        <v>113000</v>
      </c>
      <c r="K49" s="250">
        <f t="shared" si="15"/>
        <v>117000</v>
      </c>
      <c r="L49" s="250">
        <f t="shared" si="15"/>
        <v>133000</v>
      </c>
      <c r="M49" s="250">
        <f t="shared" si="15"/>
        <v>113000</v>
      </c>
      <c r="N49" s="250">
        <f t="shared" si="15"/>
        <v>117000</v>
      </c>
      <c r="O49" s="250">
        <f t="shared" si="15"/>
        <v>113000</v>
      </c>
      <c r="P49" s="250">
        <f t="shared" si="15"/>
        <v>72000</v>
      </c>
      <c r="Q49" s="250">
        <f t="shared" si="15"/>
        <v>66000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11490000</v>
      </c>
      <c r="E50" s="249" t="s">
        <v>210</v>
      </c>
      <c r="F50" s="154">
        <f>ROUND($D50/12*3,-3)</f>
        <v>2873000</v>
      </c>
      <c r="G50" s="154">
        <f>ROUND($D50/12,-3)</f>
        <v>958000</v>
      </c>
      <c r="H50" s="154">
        <f t="shared" ref="H50:N54" si="16">ROUND($D50/12,-3)</f>
        <v>958000</v>
      </c>
      <c r="I50" s="154">
        <f t="shared" si="16"/>
        <v>958000</v>
      </c>
      <c r="J50" s="154">
        <f t="shared" si="16"/>
        <v>958000</v>
      </c>
      <c r="K50" s="154">
        <f t="shared" si="16"/>
        <v>958000</v>
      </c>
      <c r="L50" s="154">
        <f t="shared" si="16"/>
        <v>958000</v>
      </c>
      <c r="M50" s="154">
        <f t="shared" si="16"/>
        <v>958000</v>
      </c>
      <c r="N50" s="154">
        <f t="shared" si="16"/>
        <v>958000</v>
      </c>
      <c r="O50" s="154">
        <f>D50-SUM(F50:N50)</f>
        <v>953000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1088000</v>
      </c>
      <c r="E62" s="154" t="s">
        <v>205</v>
      </c>
      <c r="F62" s="154"/>
      <c r="G62" s="154"/>
      <c r="H62" s="154"/>
      <c r="I62" s="154">
        <f>ROUND($D62/5,-3)</f>
        <v>218000</v>
      </c>
      <c r="J62" s="154"/>
      <c r="K62" s="154"/>
      <c r="L62" s="154"/>
      <c r="M62" s="154"/>
      <c r="N62" s="154">
        <f>D62-I62</f>
        <v>870000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1426000</v>
      </c>
      <c r="E63" s="154" t="s">
        <v>203</v>
      </c>
      <c r="F63" s="154">
        <f>D63</f>
        <v>1426000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961000</v>
      </c>
      <c r="E64" s="249" t="s">
        <v>210</v>
      </c>
      <c r="F64" s="154">
        <f>ROUND($D64/12*3,-3)</f>
        <v>240000</v>
      </c>
      <c r="G64" s="154">
        <f>ROUND($D64/12,-3)</f>
        <v>80000</v>
      </c>
      <c r="H64" s="154">
        <f t="shared" ref="H64:N66" si="19">ROUND($D64/12,-3)</f>
        <v>80000</v>
      </c>
      <c r="I64" s="154">
        <f t="shared" si="19"/>
        <v>80000</v>
      </c>
      <c r="J64" s="154">
        <f t="shared" si="19"/>
        <v>80000</v>
      </c>
      <c r="K64" s="154">
        <f t="shared" si="19"/>
        <v>80000</v>
      </c>
      <c r="L64" s="154">
        <f t="shared" si="19"/>
        <v>80000</v>
      </c>
      <c r="M64" s="154">
        <f t="shared" si="19"/>
        <v>80000</v>
      </c>
      <c r="N64" s="154">
        <f t="shared" si="19"/>
        <v>80000</v>
      </c>
      <c r="O64" s="154">
        <f>D64-SUM(F64:N64)</f>
        <v>81000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248000</v>
      </c>
      <c r="E65" s="249" t="s">
        <v>210</v>
      </c>
      <c r="F65" s="154">
        <f>ROUND($D65/12*3,-3)</f>
        <v>62000</v>
      </c>
      <c r="G65" s="154">
        <f>ROUND($D65/12,-3)</f>
        <v>21000</v>
      </c>
      <c r="H65" s="154">
        <f t="shared" si="19"/>
        <v>21000</v>
      </c>
      <c r="I65" s="154">
        <f t="shared" si="19"/>
        <v>21000</v>
      </c>
      <c r="J65" s="154">
        <f t="shared" si="19"/>
        <v>21000</v>
      </c>
      <c r="K65" s="154">
        <f t="shared" si="19"/>
        <v>21000</v>
      </c>
      <c r="L65" s="154">
        <f t="shared" si="19"/>
        <v>21000</v>
      </c>
      <c r="M65" s="154">
        <f t="shared" si="19"/>
        <v>21000</v>
      </c>
      <c r="N65" s="154">
        <f t="shared" si="19"/>
        <v>21000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914000</v>
      </c>
      <c r="E66" s="249" t="s">
        <v>210</v>
      </c>
      <c r="F66" s="154">
        <f>ROUND($D66/12*3,-3)</f>
        <v>229000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128000</v>
      </c>
      <c r="E68" s="154" t="s">
        <v>203</v>
      </c>
      <c r="F68" s="154">
        <f>D68</f>
        <v>128000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17125000</v>
      </c>
      <c r="E71" s="242"/>
      <c r="F71" s="242">
        <f>ROUND(SUM(F50:F69),-3)</f>
        <v>5163000</v>
      </c>
      <c r="G71" s="242">
        <f t="shared" ref="G71:P71" si="20">ROUND(SUM(G50:G69),-3)</f>
        <v>1206000</v>
      </c>
      <c r="H71" s="242">
        <f t="shared" si="20"/>
        <v>1220000</v>
      </c>
      <c r="I71" s="242">
        <f t="shared" si="20"/>
        <v>1424000</v>
      </c>
      <c r="J71" s="242">
        <f t="shared" si="20"/>
        <v>1206000</v>
      </c>
      <c r="K71" s="242">
        <f t="shared" si="20"/>
        <v>1206000</v>
      </c>
      <c r="L71" s="242">
        <f t="shared" si="20"/>
        <v>1206000</v>
      </c>
      <c r="M71" s="242">
        <f t="shared" si="20"/>
        <v>1206000</v>
      </c>
      <c r="N71" s="242">
        <f t="shared" si="20"/>
        <v>2076000</v>
      </c>
      <c r="O71" s="242">
        <f t="shared" si="20"/>
        <v>1207000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2999000</v>
      </c>
      <c r="E73" s="249" t="s">
        <v>210</v>
      </c>
      <c r="F73" s="154">
        <f>ROUND($D73/12*3,-3)</f>
        <v>750000</v>
      </c>
      <c r="G73" s="154">
        <f>ROUND($D73/12,-3)</f>
        <v>250000</v>
      </c>
      <c r="H73" s="154">
        <f t="shared" ref="H73:N76" si="21">ROUND($D73/12,-3)</f>
        <v>250000</v>
      </c>
      <c r="I73" s="154">
        <f t="shared" si="21"/>
        <v>250000</v>
      </c>
      <c r="J73" s="154">
        <f t="shared" si="21"/>
        <v>250000</v>
      </c>
      <c r="K73" s="154">
        <f t="shared" si="21"/>
        <v>250000</v>
      </c>
      <c r="L73" s="154">
        <f t="shared" si="21"/>
        <v>250000</v>
      </c>
      <c r="M73" s="154">
        <f t="shared" si="21"/>
        <v>250000</v>
      </c>
      <c r="N73" s="154">
        <f t="shared" si="21"/>
        <v>250000</v>
      </c>
      <c r="O73" s="154">
        <f>D73-SUM(F73:N73)</f>
        <v>249000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456000</v>
      </c>
      <c r="E75" s="249" t="s">
        <v>210</v>
      </c>
      <c r="F75" s="154">
        <f>ROUND($D75/12*3,-3)</f>
        <v>114000</v>
      </c>
      <c r="G75" s="154">
        <f>ROUND($D75/12,-3)</f>
        <v>38000</v>
      </c>
      <c r="H75" s="154">
        <f t="shared" si="21"/>
        <v>38000</v>
      </c>
      <c r="I75" s="154">
        <f t="shared" si="21"/>
        <v>38000</v>
      </c>
      <c r="J75" s="154">
        <f t="shared" si="21"/>
        <v>38000</v>
      </c>
      <c r="K75" s="154">
        <f t="shared" si="21"/>
        <v>38000</v>
      </c>
      <c r="L75" s="154">
        <f t="shared" si="21"/>
        <v>38000</v>
      </c>
      <c r="M75" s="154">
        <f t="shared" si="21"/>
        <v>38000</v>
      </c>
      <c r="N75" s="154">
        <f t="shared" si="21"/>
        <v>38000</v>
      </c>
      <c r="O75" s="154">
        <f>D75-SUM(F75:N75)</f>
        <v>38000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3455000</v>
      </c>
      <c r="E77" s="242"/>
      <c r="F77" s="242">
        <f>ROUND(SUM(F72:F76),-3)</f>
        <v>864000</v>
      </c>
      <c r="G77" s="242">
        <f t="shared" ref="G77:N77" si="22">ROUND(SUM(G72:G76),-3)</f>
        <v>288000</v>
      </c>
      <c r="H77" s="242">
        <f t="shared" si="22"/>
        <v>288000</v>
      </c>
      <c r="I77" s="242">
        <f t="shared" si="22"/>
        <v>288000</v>
      </c>
      <c r="J77" s="242">
        <f t="shared" si="22"/>
        <v>288000</v>
      </c>
      <c r="K77" s="242">
        <f t="shared" si="22"/>
        <v>288000</v>
      </c>
      <c r="L77" s="242">
        <f t="shared" si="22"/>
        <v>288000</v>
      </c>
      <c r="M77" s="242">
        <f t="shared" si="22"/>
        <v>288000</v>
      </c>
      <c r="N77" s="242">
        <f t="shared" si="22"/>
        <v>288000</v>
      </c>
      <c r="O77" s="242">
        <f>D77-SUM(F77:N77)</f>
        <v>287000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20580000</v>
      </c>
      <c r="E78" s="242"/>
      <c r="F78" s="242">
        <f>F77+F71</f>
        <v>6027000</v>
      </c>
      <c r="G78" s="242">
        <f t="shared" ref="G78:R78" si="24">G77+G71</f>
        <v>1494000</v>
      </c>
      <c r="H78" s="242">
        <f t="shared" si="24"/>
        <v>1508000</v>
      </c>
      <c r="I78" s="242">
        <f t="shared" si="24"/>
        <v>1712000</v>
      </c>
      <c r="J78" s="242">
        <f t="shared" si="24"/>
        <v>1494000</v>
      </c>
      <c r="K78" s="242">
        <f t="shared" si="24"/>
        <v>1494000</v>
      </c>
      <c r="L78" s="242">
        <f t="shared" si="24"/>
        <v>1494000</v>
      </c>
      <c r="M78" s="242">
        <f t="shared" si="24"/>
        <v>1494000</v>
      </c>
      <c r="N78" s="242">
        <f t="shared" si="24"/>
        <v>2364000</v>
      </c>
      <c r="O78" s="242">
        <f t="shared" si="24"/>
        <v>1494000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22006000</v>
      </c>
      <c r="E87" s="154"/>
      <c r="F87" s="154">
        <f>F88+F89+F90+F91</f>
        <v>6268000</v>
      </c>
      <c r="G87" s="154">
        <f t="shared" ref="G87:Q87" si="26">G88+G89+G90+G91</f>
        <v>1603000</v>
      </c>
      <c r="H87" s="154">
        <f t="shared" si="26"/>
        <v>1621000</v>
      </c>
      <c r="I87" s="154">
        <f t="shared" si="26"/>
        <v>1831000</v>
      </c>
      <c r="J87" s="154">
        <f t="shared" si="26"/>
        <v>1607000</v>
      </c>
      <c r="K87" s="154">
        <f t="shared" si="26"/>
        <v>1611000</v>
      </c>
      <c r="L87" s="154">
        <f t="shared" si="26"/>
        <v>1627000</v>
      </c>
      <c r="M87" s="154">
        <f t="shared" si="26"/>
        <v>1607000</v>
      </c>
      <c r="N87" s="154">
        <f t="shared" si="26"/>
        <v>2481000</v>
      </c>
      <c r="O87" s="154">
        <f t="shared" si="26"/>
        <v>1607000</v>
      </c>
      <c r="P87" s="154">
        <f t="shared" si="26"/>
        <v>77000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22004000</v>
      </c>
      <c r="E91" s="242"/>
      <c r="F91" s="242">
        <f>F92+F93+F94+F95</f>
        <v>6267000</v>
      </c>
      <c r="G91" s="242">
        <f t="shared" ref="G91:Q91" si="28">G92+G93+G94+G95</f>
        <v>1603000</v>
      </c>
      <c r="H91" s="242">
        <f t="shared" si="28"/>
        <v>1621000</v>
      </c>
      <c r="I91" s="242">
        <f t="shared" si="28"/>
        <v>1831000</v>
      </c>
      <c r="J91" s="242">
        <f t="shared" si="28"/>
        <v>1607000</v>
      </c>
      <c r="K91" s="242">
        <f t="shared" si="28"/>
        <v>1611000</v>
      </c>
      <c r="L91" s="242">
        <f t="shared" si="28"/>
        <v>1627000</v>
      </c>
      <c r="M91" s="242">
        <f t="shared" si="28"/>
        <v>1607000</v>
      </c>
      <c r="N91" s="242">
        <f t="shared" si="28"/>
        <v>2481000</v>
      </c>
      <c r="O91" s="242">
        <f t="shared" si="28"/>
        <v>1607000</v>
      </c>
      <c r="P91" s="242">
        <f t="shared" si="28"/>
        <v>77000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2101000</v>
      </c>
      <c r="E92" s="252" t="s">
        <v>681</v>
      </c>
      <c r="F92" s="154">
        <f>ROUND($D92/12*4,-3)</f>
        <v>700000</v>
      </c>
      <c r="G92" s="154"/>
      <c r="H92" s="154">
        <f>ROUND($D92/12*2,-3)</f>
        <v>350000</v>
      </c>
      <c r="I92" s="154"/>
      <c r="J92" s="154">
        <f>ROUND($D92/12*2,-3)</f>
        <v>350000</v>
      </c>
      <c r="K92" s="154"/>
      <c r="L92" s="154">
        <f>ROUND($D92/12*2,-3)</f>
        <v>350000</v>
      </c>
      <c r="M92" s="154"/>
      <c r="N92" s="154">
        <f>D92-SUM(F92:M92)</f>
        <v>351000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126000</v>
      </c>
      <c r="E93" s="243" t="s">
        <v>403</v>
      </c>
      <c r="F93" s="154">
        <f>ROUND($D93/12,-3)</f>
        <v>11000</v>
      </c>
      <c r="G93" s="154">
        <f t="shared" ref="G93:P93" si="29">ROUND($D93/12,-3)</f>
        <v>11000</v>
      </c>
      <c r="H93" s="154">
        <f t="shared" si="29"/>
        <v>11000</v>
      </c>
      <c r="I93" s="154">
        <f t="shared" si="29"/>
        <v>11000</v>
      </c>
      <c r="J93" s="154">
        <f t="shared" si="29"/>
        <v>11000</v>
      </c>
      <c r="K93" s="154">
        <f t="shared" si="29"/>
        <v>11000</v>
      </c>
      <c r="L93" s="154">
        <f t="shared" si="29"/>
        <v>11000</v>
      </c>
      <c r="M93" s="154">
        <f t="shared" si="29"/>
        <v>11000</v>
      </c>
      <c r="N93" s="154">
        <f t="shared" si="29"/>
        <v>11000</v>
      </c>
      <c r="O93" s="154">
        <f t="shared" si="29"/>
        <v>11000</v>
      </c>
      <c r="P93" s="154">
        <f t="shared" si="29"/>
        <v>11000</v>
      </c>
      <c r="Q93" s="154">
        <f>D93-SUM(F93:P93)</f>
        <v>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238000</v>
      </c>
      <c r="E94" s="244" t="s">
        <v>405</v>
      </c>
      <c r="F94" s="154"/>
      <c r="G94" s="154"/>
      <c r="H94" s="154">
        <f>ROUND($D94/2,-3)</f>
        <v>119000</v>
      </c>
      <c r="I94" s="154"/>
      <c r="J94" s="154"/>
      <c r="K94" s="154"/>
      <c r="L94" s="154"/>
      <c r="M94" s="154"/>
      <c r="N94" s="154"/>
      <c r="O94" s="154">
        <f>D94-H94</f>
        <v>119000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19539000</v>
      </c>
      <c r="E95" s="154"/>
      <c r="F95" s="154">
        <f>F2+F86-F88-F89-F90-F92-F93-F94</f>
        <v>5556000</v>
      </c>
      <c r="G95" s="154">
        <f t="shared" ref="G95:Q95" si="30">G2-G88-G89-G90-G92-G93-G94</f>
        <v>1592000</v>
      </c>
      <c r="H95" s="154">
        <f t="shared" si="30"/>
        <v>1141000</v>
      </c>
      <c r="I95" s="154">
        <f t="shared" si="30"/>
        <v>1820000</v>
      </c>
      <c r="J95" s="154">
        <f t="shared" si="30"/>
        <v>1246000</v>
      </c>
      <c r="K95" s="154">
        <f t="shared" si="30"/>
        <v>1600000</v>
      </c>
      <c r="L95" s="154">
        <f t="shared" si="30"/>
        <v>1266000</v>
      </c>
      <c r="M95" s="154">
        <f t="shared" si="30"/>
        <v>1596000</v>
      </c>
      <c r="N95" s="154">
        <f t="shared" si="30"/>
        <v>2119000</v>
      </c>
      <c r="O95" s="154">
        <f t="shared" si="30"/>
        <v>1477000</v>
      </c>
      <c r="P95" s="154">
        <f t="shared" si="30"/>
        <v>66000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120000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238000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19539000</v>
      </c>
    </row>
    <row r="108" spans="2:17" ht="16.5" customHeight="1"/>
    <row r="109" spans="2:17" ht="16.5" customHeight="1">
      <c r="B109" s="4" t="s">
        <v>951</v>
      </c>
      <c r="D109" s="52">
        <f>D91-D77</f>
        <v>18549000</v>
      </c>
      <c r="F109" s="52">
        <f>F91-F77</f>
        <v>5403000</v>
      </c>
      <c r="G109" s="52">
        <f t="shared" ref="G109:Q109" si="31">G91-G77</f>
        <v>1315000</v>
      </c>
      <c r="H109" s="52">
        <f t="shared" si="31"/>
        <v>1333000</v>
      </c>
      <c r="I109" s="52">
        <f t="shared" si="31"/>
        <v>1543000</v>
      </c>
      <c r="J109" s="52">
        <f t="shared" si="31"/>
        <v>1319000</v>
      </c>
      <c r="K109" s="52">
        <f t="shared" si="31"/>
        <v>1323000</v>
      </c>
      <c r="L109" s="52">
        <f t="shared" si="31"/>
        <v>1339000</v>
      </c>
      <c r="M109" s="52">
        <f t="shared" si="31"/>
        <v>1319000</v>
      </c>
      <c r="N109" s="52">
        <f t="shared" si="31"/>
        <v>2193000</v>
      </c>
      <c r="O109" s="52">
        <f t="shared" si="31"/>
        <v>1320000</v>
      </c>
      <c r="P109" s="52">
        <f t="shared" si="31"/>
        <v>77000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6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7"/>
  <sheetViews>
    <sheetView workbookViewId="0">
      <pane xSplit="1" topLeftCell="AV1" activePane="topRight" state="frozen"/>
      <selection pane="topRight" activeCell="BN26" sqref="BN26"/>
    </sheetView>
  </sheetViews>
  <sheetFormatPr defaultRowHeight="16.5"/>
  <sheetData>
    <row r="1" spans="1:102" ht="16.5" customHeight="1"/>
    <row r="2" spans="1:102">
      <c r="A2" s="150"/>
      <c r="B2">
        <v>601</v>
      </c>
      <c r="C2">
        <v>602</v>
      </c>
      <c r="D2">
        <v>603</v>
      </c>
      <c r="E2">
        <v>604</v>
      </c>
      <c r="F2">
        <v>605</v>
      </c>
      <c r="G2">
        <v>606</v>
      </c>
      <c r="H2">
        <v>607</v>
      </c>
      <c r="I2">
        <v>608</v>
      </c>
      <c r="J2">
        <v>609</v>
      </c>
      <c r="K2">
        <v>610</v>
      </c>
      <c r="L2">
        <v>611</v>
      </c>
      <c r="M2">
        <v>612</v>
      </c>
      <c r="N2">
        <v>613</v>
      </c>
      <c r="O2">
        <v>614</v>
      </c>
      <c r="P2">
        <v>615</v>
      </c>
      <c r="Q2">
        <v>616</v>
      </c>
      <c r="R2">
        <v>617</v>
      </c>
      <c r="S2">
        <v>618</v>
      </c>
      <c r="T2">
        <v>619</v>
      </c>
      <c r="U2">
        <v>620</v>
      </c>
      <c r="V2">
        <v>621</v>
      </c>
      <c r="W2">
        <v>622</v>
      </c>
      <c r="X2">
        <v>623</v>
      </c>
      <c r="Y2">
        <v>624</v>
      </c>
      <c r="Z2">
        <v>625</v>
      </c>
      <c r="AA2">
        <v>626</v>
      </c>
      <c r="AB2">
        <v>627</v>
      </c>
      <c r="AC2">
        <v>628</v>
      </c>
      <c r="AD2">
        <v>629</v>
      </c>
      <c r="AE2">
        <v>630</v>
      </c>
      <c r="AF2">
        <v>631</v>
      </c>
      <c r="AG2">
        <v>632</v>
      </c>
      <c r="AH2">
        <v>633</v>
      </c>
      <c r="AI2">
        <v>634</v>
      </c>
      <c r="AJ2">
        <v>635</v>
      </c>
      <c r="AK2">
        <v>636</v>
      </c>
      <c r="AL2">
        <v>638</v>
      </c>
      <c r="AM2">
        <v>639</v>
      </c>
      <c r="AN2">
        <v>641</v>
      </c>
      <c r="AO2">
        <v>642</v>
      </c>
      <c r="AP2">
        <v>645</v>
      </c>
      <c r="AQ2">
        <v>647</v>
      </c>
      <c r="AR2">
        <v>648</v>
      </c>
      <c r="AS2">
        <v>649</v>
      </c>
      <c r="AT2">
        <v>650</v>
      </c>
      <c r="AU2">
        <v>651</v>
      </c>
      <c r="AV2">
        <v>652</v>
      </c>
      <c r="AW2">
        <v>653</v>
      </c>
      <c r="AX2">
        <v>654</v>
      </c>
      <c r="AY2">
        <v>655</v>
      </c>
      <c r="AZ2">
        <v>656</v>
      </c>
      <c r="BA2">
        <v>657</v>
      </c>
      <c r="BB2">
        <v>658</v>
      </c>
      <c r="BC2">
        <v>659</v>
      </c>
      <c r="BD2">
        <v>660</v>
      </c>
      <c r="BE2">
        <v>661</v>
      </c>
      <c r="BF2">
        <v>662</v>
      </c>
      <c r="BG2">
        <v>663</v>
      </c>
      <c r="BH2">
        <v>664</v>
      </c>
      <c r="BI2">
        <v>665</v>
      </c>
      <c r="BJ2">
        <v>666</v>
      </c>
      <c r="BK2">
        <v>667</v>
      </c>
      <c r="BL2">
        <v>668</v>
      </c>
      <c r="BM2">
        <v>669</v>
      </c>
      <c r="BN2">
        <v>670</v>
      </c>
      <c r="BO2">
        <v>671</v>
      </c>
      <c r="BP2">
        <v>672</v>
      </c>
      <c r="BQ2">
        <v>673</v>
      </c>
      <c r="BR2">
        <v>674</v>
      </c>
      <c r="BS2">
        <v>675</v>
      </c>
      <c r="BT2">
        <v>676</v>
      </c>
      <c r="BU2">
        <v>678</v>
      </c>
      <c r="BV2">
        <v>679</v>
      </c>
      <c r="BW2">
        <v>680</v>
      </c>
      <c r="BX2">
        <v>681</v>
      </c>
      <c r="BY2">
        <v>682</v>
      </c>
      <c r="BZ2">
        <v>683</v>
      </c>
      <c r="CA2">
        <v>684</v>
      </c>
      <c r="CB2">
        <v>685</v>
      </c>
      <c r="CC2">
        <v>686</v>
      </c>
      <c r="CD2">
        <v>687</v>
      </c>
      <c r="CE2">
        <v>688</v>
      </c>
      <c r="CF2">
        <v>689</v>
      </c>
      <c r="CG2">
        <v>690</v>
      </c>
      <c r="CH2">
        <v>691</v>
      </c>
      <c r="CI2">
        <v>692</v>
      </c>
      <c r="CJ2">
        <v>693</v>
      </c>
      <c r="CK2">
        <v>694</v>
      </c>
      <c r="CL2">
        <v>695</v>
      </c>
      <c r="CM2">
        <v>696</v>
      </c>
      <c r="CN2">
        <v>697</v>
      </c>
      <c r="CO2">
        <v>698</v>
      </c>
      <c r="CP2">
        <v>699</v>
      </c>
      <c r="CQ2">
        <v>700</v>
      </c>
      <c r="CR2">
        <v>701</v>
      </c>
      <c r="CS2">
        <v>702</v>
      </c>
      <c r="CT2">
        <v>703</v>
      </c>
      <c r="CU2">
        <v>705</v>
      </c>
      <c r="CV2">
        <v>706</v>
      </c>
      <c r="CW2">
        <v>707</v>
      </c>
      <c r="CX2">
        <v>708</v>
      </c>
    </row>
    <row r="3" spans="1:102" ht="33">
      <c r="A3" s="150" t="s">
        <v>386</v>
      </c>
      <c r="B3" t="str">
        <f>VLOOKUP(B2,學校編號!$A:$B,2,FALSE)</f>
        <v>601明禮國小</v>
      </c>
      <c r="C3" t="str">
        <f>VLOOKUP(C2,學校編號!$A:$B,2,FALSE)</f>
        <v>602明義國小</v>
      </c>
      <c r="D3" t="str">
        <f>VLOOKUP(D2,學校編號!$A:$B,2,FALSE)</f>
        <v>603明廉國小</v>
      </c>
      <c r="E3" t="str">
        <f>VLOOKUP(E2,學校編號!$A:$B,2,FALSE)</f>
        <v>604明恥國小</v>
      </c>
      <c r="F3" t="str">
        <f>VLOOKUP(F2,學校編號!$A:$B,2,FALSE)</f>
        <v>605中正國小</v>
      </c>
      <c r="G3" t="str">
        <f>VLOOKUP(G2,學校編號!$A:$B,2,FALSE)</f>
        <v>606信義國小</v>
      </c>
      <c r="H3" t="str">
        <f>VLOOKUP(H2,學校編號!$A:$B,2,FALSE)</f>
        <v>607復興國小</v>
      </c>
      <c r="I3" t="str">
        <f>VLOOKUP(I2,學校編號!$A:$B,2,FALSE)</f>
        <v>608中華國小</v>
      </c>
      <c r="J3" t="str">
        <f>VLOOKUP(J2,學校編號!$A:$B,2,FALSE)</f>
        <v>609忠孝國小</v>
      </c>
      <c r="K3" t="str">
        <f>VLOOKUP(K2,學校編號!$A:$B,2,FALSE)</f>
        <v>610北濱國小</v>
      </c>
      <c r="L3" t="str">
        <f>VLOOKUP(L2,學校編號!$A:$B,2,FALSE)</f>
        <v>611鑄強國小</v>
      </c>
      <c r="M3" t="str">
        <f>VLOOKUP(M2,學校編號!$A:$B,2,FALSE)</f>
        <v>612國福國小</v>
      </c>
      <c r="N3" t="str">
        <f>VLOOKUP(N2,學校編號!$A:$B,2,FALSE)</f>
        <v>613新城國小</v>
      </c>
      <c r="O3" t="str">
        <f>VLOOKUP(O2,學校編號!$A:$B,2,FALSE)</f>
        <v>614北埔國小</v>
      </c>
      <c r="P3" t="str">
        <f>VLOOKUP(P2,學校編號!$A:$B,2,FALSE)</f>
        <v>615康樂國小</v>
      </c>
      <c r="Q3" t="str">
        <f>VLOOKUP(Q2,學校編號!$A:$B,2,FALSE)</f>
        <v>616嘉里國小</v>
      </c>
      <c r="R3" t="str">
        <f>VLOOKUP(R2,學校編號!$A:$B,2,FALSE)</f>
        <v>617吉安國小</v>
      </c>
      <c r="S3" t="str">
        <f>VLOOKUP(S2,學校編號!$A:$B,2,FALSE)</f>
        <v>618宜昌國小</v>
      </c>
      <c r="T3" t="str">
        <f>VLOOKUP(T2,學校編號!$A:$B,2,FALSE)</f>
        <v>619北昌國小</v>
      </c>
      <c r="U3" t="str">
        <f>VLOOKUP(U2,學校編號!$A:$B,2,FALSE)</f>
        <v>620光華國小</v>
      </c>
      <c r="V3" t="str">
        <f>VLOOKUP(V2,學校編號!$A:$B,2,FALSE)</f>
        <v>621稻香國小</v>
      </c>
      <c r="W3" t="str">
        <f>VLOOKUP(W2,學校編號!$A:$B,2,FALSE)</f>
        <v>622南華國小</v>
      </c>
      <c r="X3" t="str">
        <f>VLOOKUP(X2,學校編號!$A:$B,2,FALSE)</f>
        <v>623化仁國小</v>
      </c>
      <c r="Y3" t="str">
        <f>VLOOKUP(Y2,學校編號!$A:$B,2,FALSE)</f>
        <v>624太昌國小</v>
      </c>
      <c r="Z3" t="str">
        <f>VLOOKUP(Z2,學校編號!$A:$B,2,FALSE)</f>
        <v>625平和國小</v>
      </c>
      <c r="AA3" t="str">
        <f>VLOOKUP(AA2,學校編號!$A:$B,2,FALSE)</f>
        <v>626壽豐國小</v>
      </c>
      <c r="AB3" t="str">
        <f>VLOOKUP(AB2,學校編號!$A:$B,2,FALSE)</f>
        <v>627豐裡國小</v>
      </c>
      <c r="AC3" t="str">
        <f>VLOOKUP(AC2,學校編號!$A:$B,2,FALSE)</f>
        <v>628豐山國小</v>
      </c>
      <c r="AD3" t="str">
        <f>VLOOKUP(AD2,學校編號!$A:$B,2,FALSE)</f>
        <v>629志學國小</v>
      </c>
      <c r="AE3" t="str">
        <f>VLOOKUP(AE2,學校編號!$A:$B,2,FALSE)</f>
        <v>630月眉國小</v>
      </c>
      <c r="AF3" t="str">
        <f>VLOOKUP(AF2,學校編號!$A:$B,2,FALSE)</f>
        <v>631水璉國小</v>
      </c>
      <c r="AG3" t="str">
        <f>VLOOKUP(AG2,學校編號!$A:$B,2,FALSE)</f>
        <v>632溪口國小</v>
      </c>
      <c r="AH3" t="str">
        <f>VLOOKUP(AH2,學校編號!$A:$B,2,FALSE)</f>
        <v>633鳳林國小</v>
      </c>
      <c r="AI3" t="str">
        <f>VLOOKUP(AI2,學校編號!$A:$B,2,FALSE)</f>
        <v>634大榮國小</v>
      </c>
      <c r="AJ3" t="str">
        <f>VLOOKUP(AJ2,學校編號!$A:$B,2,FALSE)</f>
        <v>635林榮國小</v>
      </c>
      <c r="AK3" t="str">
        <f>VLOOKUP(AK2,學校編號!$A:$B,2,FALSE)</f>
        <v>636長橋國小</v>
      </c>
      <c r="AL3" t="str">
        <f>VLOOKUP(AL2,學校編號!$A:$B,2,FALSE)</f>
        <v>638北林國小</v>
      </c>
      <c r="AM3" t="str">
        <f>VLOOKUP(AM2,學校編號!$A:$B,2,FALSE)</f>
        <v>639鳳仁國小</v>
      </c>
      <c r="AN3" t="str">
        <f>VLOOKUP(AN2,學校編號!$A:$B,2,FALSE)</f>
        <v>641光復國小</v>
      </c>
      <c r="AO3" t="str">
        <f>VLOOKUP(AO2,學校編號!$A:$B,2,FALSE)</f>
        <v>642太巴塱國小</v>
      </c>
      <c r="AP3" t="str">
        <f>VLOOKUP(AP2,學校編號!$A:$B,2,FALSE)</f>
        <v>645大進國小</v>
      </c>
      <c r="AQ3" t="str">
        <f>VLOOKUP(AQ2,學校編號!$A:$B,2,FALSE)</f>
        <v>647瑞穗國小</v>
      </c>
      <c r="AR3" t="str">
        <f>VLOOKUP(AR2,學校編號!$A:$B,2,FALSE)</f>
        <v>648瑞美國小</v>
      </c>
      <c r="AS3" t="str">
        <f>VLOOKUP(AS2,學校編號!$A:$B,2,FALSE)</f>
        <v>649鶴岡國小</v>
      </c>
      <c r="AT3" t="str">
        <f>VLOOKUP(AT2,學校編號!$A:$B,2,FALSE)</f>
        <v>650舞鶴國小</v>
      </c>
      <c r="AU3" t="str">
        <f>VLOOKUP(AU2,學校編號!$A:$B,2,FALSE)</f>
        <v>651奇美國小</v>
      </c>
      <c r="AV3" t="str">
        <f>VLOOKUP(AV2,學校編號!$A:$B,2,FALSE)</f>
        <v>652富源國小</v>
      </c>
      <c r="AW3" t="str">
        <f>VLOOKUP(AW2,學校編號!$A:$B,2,FALSE)</f>
        <v>653瑞北國小</v>
      </c>
      <c r="AX3" t="str">
        <f>VLOOKUP(AX2,學校編號!$A:$B,2,FALSE)</f>
        <v>654豐濱國小</v>
      </c>
      <c r="AY3" t="str">
        <f>VLOOKUP(AY2,學校編號!$A:$B,2,FALSE)</f>
        <v>655港口國小</v>
      </c>
      <c r="AZ3" t="str">
        <f>VLOOKUP(AZ2,學校編號!$A:$B,2,FALSE)</f>
        <v>656靜浦國小</v>
      </c>
      <c r="BA3" t="str">
        <f>VLOOKUP(BA2,學校編號!$A:$B,2,FALSE)</f>
        <v>657新社國小</v>
      </c>
      <c r="BB3" t="str">
        <f>VLOOKUP(BB2,學校編號!$A:$B,2,FALSE)</f>
        <v>658玉里國小</v>
      </c>
      <c r="BC3" t="str">
        <f>VLOOKUP(BC2,學校編號!$A:$B,2,FALSE)</f>
        <v>659源城國小</v>
      </c>
      <c r="BD3" t="str">
        <f>VLOOKUP(BD2,學校編號!$A:$B,2,FALSE)</f>
        <v>660樂合國小</v>
      </c>
      <c r="BE3" t="str">
        <f>VLOOKUP(BE2,學校編號!$A:$B,2,FALSE)</f>
        <v>661觀音國小</v>
      </c>
      <c r="BF3" t="str">
        <f>VLOOKUP(BF2,學校編號!$A:$B,2,FALSE)</f>
        <v>662三民國小</v>
      </c>
      <c r="BG3" t="str">
        <f>VLOOKUP(BG2,學校編號!$A:$B,2,FALSE)</f>
        <v>663春日國小</v>
      </c>
      <c r="BH3" t="str">
        <f>VLOOKUP(BH2,學校編號!$A:$B,2,FALSE)</f>
        <v>664德武國小</v>
      </c>
      <c r="BI3" t="str">
        <f>VLOOKUP(BI2,學校編號!$A:$B,2,FALSE)</f>
        <v>665中城國小</v>
      </c>
      <c r="BJ3" t="str">
        <f>VLOOKUP(BJ2,學校編號!$A:$B,2,FALSE)</f>
        <v>666長良國小</v>
      </c>
      <c r="BK3" t="str">
        <f>VLOOKUP(BK2,學校編號!$A:$B,2,FALSE)</f>
        <v>667大禹國小</v>
      </c>
      <c r="BL3" t="str">
        <f>VLOOKUP(BL2,學校編號!$A:$B,2,FALSE)</f>
        <v>668松浦國小</v>
      </c>
      <c r="BM3" t="str">
        <f>VLOOKUP(BM2,學校編號!$A:$B,2,FALSE)</f>
        <v>669高寮國小</v>
      </c>
      <c r="BN3" t="str">
        <f>VLOOKUP(BN2,學校編號!$A:$B,2,FALSE)</f>
        <v>670富里國小</v>
      </c>
      <c r="BO3" t="str">
        <f>VLOOKUP(BO2,學校編號!$A:$B,2,FALSE)</f>
        <v>671萬寧國小</v>
      </c>
      <c r="BP3" t="str">
        <f>VLOOKUP(BP2,學校編號!$A:$B,2,FALSE)</f>
        <v>672永豐國小</v>
      </c>
      <c r="BQ3" t="str">
        <f>VLOOKUP(BQ2,學校編號!$A:$B,2,FALSE)</f>
        <v>673學田國小</v>
      </c>
      <c r="BR3" t="str">
        <f>VLOOKUP(BR2,學校編號!$A:$B,2,FALSE)</f>
        <v>674東竹國小</v>
      </c>
      <c r="BS3" t="str">
        <f>VLOOKUP(BS2,學校編號!$A:$B,2,FALSE)</f>
        <v>675東里國小</v>
      </c>
      <c r="BT3" t="str">
        <f>VLOOKUP(BT2,學校編號!$A:$B,2,FALSE)</f>
        <v>676明里國小</v>
      </c>
      <c r="BU3" t="str">
        <f>VLOOKUP(BU2,學校編號!$A:$B,2,FALSE)</f>
        <v>678吳江國小</v>
      </c>
      <c r="BV3" t="str">
        <f>VLOOKUP(BV2,學校編號!$A:$B,2,FALSE)</f>
        <v>679秀林國小</v>
      </c>
      <c r="BW3" t="str">
        <f>VLOOKUP(BW2,學校編號!$A:$B,2,FALSE)</f>
        <v>680富世國小</v>
      </c>
      <c r="BX3" t="str">
        <f>VLOOKUP(BX2,學校編號!$A:$B,2,FALSE)</f>
        <v>681和平國小</v>
      </c>
      <c r="BY3" t="str">
        <f>VLOOKUP(BY2,學校編號!$A:$B,2,FALSE)</f>
        <v>682佳民國小</v>
      </c>
      <c r="BZ3" t="str">
        <f>VLOOKUP(BZ2,學校編號!$A:$B,2,FALSE)</f>
        <v>683銅門國小</v>
      </c>
      <c r="CA3" t="str">
        <f>VLOOKUP(CA2,學校編號!$A:$B,2,FALSE)</f>
        <v>684水源國小</v>
      </c>
      <c r="CB3" t="str">
        <f>VLOOKUP(CB2,學校編號!$A:$B,2,FALSE)</f>
        <v>685崇德國小</v>
      </c>
      <c r="CC3" t="str">
        <f>VLOOKUP(CC2,學校編號!$A:$B,2,FALSE)</f>
        <v>686文蘭國小</v>
      </c>
      <c r="CD3" t="str">
        <f>VLOOKUP(CD2,學校編號!$A:$B,2,FALSE)</f>
        <v>687景美國小</v>
      </c>
      <c r="CE3" t="str">
        <f>VLOOKUP(CE2,學校編號!$A:$B,2,FALSE)</f>
        <v>688三棧國小</v>
      </c>
      <c r="CF3" t="str">
        <f>VLOOKUP(CF2,學校編號!$A:$B,2,FALSE)</f>
        <v>689銅蘭國小</v>
      </c>
      <c r="CG3" t="str">
        <f>VLOOKUP(CG2,學校編號!$A:$B,2,FALSE)</f>
        <v>690萬榮國小</v>
      </c>
      <c r="CH3" t="str">
        <f>VLOOKUP(CH2,學校編號!$A:$B,2,FALSE)</f>
        <v>691西林國小</v>
      </c>
      <c r="CI3" t="str">
        <f>VLOOKUP(CI2,學校編號!$A:$B,2,FALSE)</f>
        <v>692見晴國小</v>
      </c>
      <c r="CJ3" t="str">
        <f>VLOOKUP(CJ2,學校編號!$A:$B,2,FALSE)</f>
        <v>693馬遠國小</v>
      </c>
      <c r="CK3" t="str">
        <f>VLOOKUP(CK2,學校編號!$A:$B,2,FALSE)</f>
        <v>694紅葉國小</v>
      </c>
      <c r="CL3" t="str">
        <f>VLOOKUP(CL2,學校編號!$A:$B,2,FALSE)</f>
        <v>695明利國小</v>
      </c>
      <c r="CM3" t="str">
        <f>VLOOKUP(CM2,學校編號!$A:$B,2,FALSE)</f>
        <v>696卓溪國小</v>
      </c>
      <c r="CN3" t="str">
        <f>VLOOKUP(CN2,學校編號!$A:$B,2,FALSE)</f>
        <v>697崙山國小</v>
      </c>
      <c r="CO3" t="str">
        <f>VLOOKUP(CO2,學校編號!$A:$B,2,FALSE)</f>
        <v>698太平國小</v>
      </c>
      <c r="CP3" t="str">
        <f>VLOOKUP(CP2,學校編號!$A:$B,2,FALSE)</f>
        <v>699卓清國小</v>
      </c>
      <c r="CQ3" t="str">
        <f>VLOOKUP(CQ2,學校編號!$A:$B,2,FALSE)</f>
        <v>700古風國小</v>
      </c>
      <c r="CR3" t="str">
        <f>VLOOKUP(CR2,學校編號!$A:$B,2,FALSE)</f>
        <v>701立山國小</v>
      </c>
      <c r="CS3" t="str">
        <f>VLOOKUP(CS2,學校編號!$A:$B,2,FALSE)</f>
        <v>702卓樂國小</v>
      </c>
      <c r="CT3" t="str">
        <f>VLOOKUP(CT2,學校編號!$A:$B,2,FALSE)</f>
        <v>703卓楓國小</v>
      </c>
      <c r="CU3" t="str">
        <f>VLOOKUP(CU2,學校編號!$A:$B,2,FALSE)</f>
        <v>705西富國小</v>
      </c>
      <c r="CV3" t="str">
        <f>VLOOKUP(CV2,學校編號!$A:$B,2,FALSE)</f>
        <v>706大興國小</v>
      </c>
      <c r="CW3" t="str">
        <f>VLOOKUP(CW2,學校編號!$A:$B,2,FALSE)</f>
        <v>707中原國小</v>
      </c>
      <c r="CX3" t="str">
        <f>VLOOKUP(CX2,學校編號!$A:$B,2,FALSE)</f>
        <v>708西寶國小</v>
      </c>
    </row>
    <row r="4" spans="1:102">
      <c r="A4">
        <v>1</v>
      </c>
      <c r="B4" s="148">
        <v>0</v>
      </c>
      <c r="C4" s="148">
        <v>0</v>
      </c>
      <c r="D4" s="148">
        <v>0</v>
      </c>
      <c r="E4" s="148">
        <v>15</v>
      </c>
      <c r="F4" s="148">
        <v>0</v>
      </c>
      <c r="G4" s="148">
        <v>0</v>
      </c>
      <c r="H4" s="148">
        <v>10</v>
      </c>
      <c r="I4" s="148">
        <v>50</v>
      </c>
      <c r="J4" s="148">
        <v>0</v>
      </c>
      <c r="K4" s="148">
        <v>0</v>
      </c>
      <c r="L4" s="148">
        <v>0</v>
      </c>
      <c r="M4" s="148">
        <v>0</v>
      </c>
      <c r="N4" s="148">
        <v>0</v>
      </c>
      <c r="O4" s="148">
        <v>0</v>
      </c>
      <c r="P4" s="148">
        <v>0</v>
      </c>
      <c r="Q4" s="148">
        <v>0</v>
      </c>
      <c r="R4" s="148">
        <v>3</v>
      </c>
      <c r="S4" s="148">
        <v>0</v>
      </c>
      <c r="T4" s="148">
        <v>0</v>
      </c>
      <c r="U4" s="148">
        <v>0</v>
      </c>
      <c r="V4" s="148">
        <v>0</v>
      </c>
      <c r="W4" s="148">
        <v>0</v>
      </c>
      <c r="X4" s="148">
        <v>0</v>
      </c>
      <c r="Y4" s="148">
        <v>0</v>
      </c>
      <c r="Z4" s="148">
        <v>0</v>
      </c>
      <c r="AA4" s="148">
        <v>0</v>
      </c>
      <c r="AB4" s="148">
        <v>0</v>
      </c>
      <c r="AC4" s="148">
        <v>0</v>
      </c>
      <c r="AD4" s="148">
        <v>0</v>
      </c>
      <c r="AE4" s="148">
        <v>0</v>
      </c>
      <c r="AF4" s="148">
        <v>0</v>
      </c>
      <c r="AG4" s="148">
        <v>0</v>
      </c>
      <c r="AH4" s="148">
        <v>0</v>
      </c>
      <c r="AI4" s="148">
        <v>0</v>
      </c>
      <c r="AJ4" s="148">
        <v>0</v>
      </c>
      <c r="AK4" s="148">
        <v>0</v>
      </c>
      <c r="AL4" s="148">
        <v>0</v>
      </c>
      <c r="AM4" s="148">
        <v>0</v>
      </c>
      <c r="AN4" s="148">
        <v>0</v>
      </c>
      <c r="AO4" s="148">
        <v>0</v>
      </c>
      <c r="AP4" s="148">
        <v>0</v>
      </c>
      <c r="AQ4" s="148">
        <v>0</v>
      </c>
      <c r="AR4" s="148">
        <v>0</v>
      </c>
      <c r="AS4" s="148">
        <v>0</v>
      </c>
      <c r="AT4" s="148">
        <v>0</v>
      </c>
      <c r="AU4" s="148">
        <v>0</v>
      </c>
      <c r="AV4" s="148">
        <v>0</v>
      </c>
      <c r="AW4" s="148">
        <v>0</v>
      </c>
      <c r="AX4" s="148">
        <v>0</v>
      </c>
      <c r="AY4" s="148">
        <v>0</v>
      </c>
      <c r="AZ4" s="148">
        <v>0</v>
      </c>
      <c r="BA4" s="148">
        <v>0</v>
      </c>
      <c r="BB4" s="148">
        <v>0</v>
      </c>
      <c r="BC4" s="148">
        <v>0</v>
      </c>
      <c r="BD4" s="148">
        <v>0</v>
      </c>
      <c r="BE4" s="148">
        <v>0</v>
      </c>
      <c r="BF4" s="148">
        <v>0</v>
      </c>
      <c r="BG4" s="148">
        <v>0</v>
      </c>
      <c r="BH4" s="148">
        <v>0</v>
      </c>
      <c r="BI4" s="148">
        <v>0</v>
      </c>
      <c r="BJ4" s="148">
        <v>0</v>
      </c>
      <c r="BK4" s="148">
        <v>0</v>
      </c>
      <c r="BL4" s="148">
        <v>0</v>
      </c>
      <c r="BM4" s="148">
        <v>0</v>
      </c>
      <c r="BN4" s="148">
        <v>0</v>
      </c>
      <c r="BO4" s="148">
        <v>0</v>
      </c>
      <c r="BP4" s="148">
        <v>0</v>
      </c>
      <c r="BQ4" s="148">
        <v>0</v>
      </c>
      <c r="BR4" s="148">
        <v>0</v>
      </c>
      <c r="BS4" s="148">
        <v>0</v>
      </c>
      <c r="BT4" s="148">
        <v>0</v>
      </c>
      <c r="BU4" s="148">
        <v>0</v>
      </c>
      <c r="BV4" s="148">
        <v>0</v>
      </c>
      <c r="BW4" s="148">
        <v>0</v>
      </c>
      <c r="BX4" s="148">
        <v>0</v>
      </c>
      <c r="BY4" s="148">
        <v>0</v>
      </c>
      <c r="BZ4" s="148">
        <v>0</v>
      </c>
      <c r="CA4" s="148">
        <v>0</v>
      </c>
      <c r="CB4" s="148">
        <v>0</v>
      </c>
      <c r="CC4" s="148">
        <v>0</v>
      </c>
      <c r="CD4" s="148">
        <v>0</v>
      </c>
      <c r="CE4" s="148">
        <v>0</v>
      </c>
      <c r="CF4" s="148">
        <v>0</v>
      </c>
      <c r="CG4" s="148">
        <v>0</v>
      </c>
      <c r="CH4" s="148">
        <v>0</v>
      </c>
      <c r="CI4" s="148">
        <v>0</v>
      </c>
      <c r="CJ4" s="148">
        <v>0</v>
      </c>
      <c r="CK4" s="148">
        <v>0</v>
      </c>
      <c r="CL4" s="148">
        <v>0</v>
      </c>
      <c r="CM4" s="148">
        <v>0</v>
      </c>
      <c r="CN4" s="148">
        <v>0</v>
      </c>
      <c r="CO4" s="148">
        <v>0</v>
      </c>
      <c r="CP4" s="148">
        <v>0</v>
      </c>
      <c r="CQ4" s="148">
        <v>0</v>
      </c>
      <c r="CR4" s="148">
        <v>0</v>
      </c>
      <c r="CS4" s="148">
        <v>0</v>
      </c>
      <c r="CT4" s="148">
        <v>0</v>
      </c>
      <c r="CU4" s="148">
        <v>0</v>
      </c>
      <c r="CV4" s="148">
        <v>0</v>
      </c>
      <c r="CW4" s="148">
        <v>0</v>
      </c>
      <c r="CX4" s="148">
        <v>30</v>
      </c>
    </row>
    <row r="5" spans="1:102">
      <c r="A5">
        <v>2</v>
      </c>
      <c r="B5" s="148">
        <v>0</v>
      </c>
      <c r="C5" s="148">
        <v>600</v>
      </c>
      <c r="D5" s="148">
        <v>30</v>
      </c>
      <c r="E5" s="148">
        <v>205</v>
      </c>
      <c r="F5" s="148">
        <v>100</v>
      </c>
      <c r="G5" s="148">
        <v>0</v>
      </c>
      <c r="H5" s="148">
        <v>0</v>
      </c>
      <c r="I5" s="148">
        <v>350</v>
      </c>
      <c r="J5" s="148">
        <v>50</v>
      </c>
      <c r="K5" s="148">
        <v>0</v>
      </c>
      <c r="L5" s="148">
        <v>300</v>
      </c>
      <c r="M5" s="148">
        <v>0</v>
      </c>
      <c r="N5" s="148">
        <v>3</v>
      </c>
      <c r="O5" s="148">
        <v>35</v>
      </c>
      <c r="P5" s="148">
        <v>0</v>
      </c>
      <c r="Q5" s="148">
        <v>10</v>
      </c>
      <c r="R5" s="148">
        <v>97</v>
      </c>
      <c r="S5" s="148">
        <v>350</v>
      </c>
      <c r="T5" s="148">
        <v>130</v>
      </c>
      <c r="U5" s="148">
        <v>15</v>
      </c>
      <c r="V5" s="148">
        <v>54</v>
      </c>
      <c r="W5" s="148">
        <v>30</v>
      </c>
      <c r="X5" s="148">
        <v>100</v>
      </c>
      <c r="Y5" s="148">
        <v>30</v>
      </c>
      <c r="Z5" s="148">
        <v>0</v>
      </c>
      <c r="AA5" s="148">
        <v>120</v>
      </c>
      <c r="AB5" s="148">
        <v>0</v>
      </c>
      <c r="AC5" s="148">
        <v>4</v>
      </c>
      <c r="AD5" s="148">
        <v>0</v>
      </c>
      <c r="AE5" s="148">
        <v>0</v>
      </c>
      <c r="AF5" s="148">
        <v>0</v>
      </c>
      <c r="AG5" s="148">
        <v>9</v>
      </c>
      <c r="AH5" s="148">
        <v>110</v>
      </c>
      <c r="AI5" s="148">
        <v>0</v>
      </c>
      <c r="AJ5" s="148">
        <v>0</v>
      </c>
      <c r="AK5" s="148">
        <v>0</v>
      </c>
      <c r="AL5" s="148">
        <v>0</v>
      </c>
      <c r="AM5" s="148">
        <v>80</v>
      </c>
      <c r="AN5" s="148">
        <v>0</v>
      </c>
      <c r="AO5" s="148">
        <v>73</v>
      </c>
      <c r="AP5" s="148">
        <v>10</v>
      </c>
      <c r="AQ5" s="148">
        <v>25</v>
      </c>
      <c r="AR5" s="148">
        <v>20</v>
      </c>
      <c r="AS5" s="148">
        <v>0</v>
      </c>
      <c r="AT5" s="148">
        <v>0</v>
      </c>
      <c r="AU5" s="148">
        <v>0</v>
      </c>
      <c r="AV5" s="148">
        <v>0</v>
      </c>
      <c r="AW5" s="148">
        <v>0</v>
      </c>
      <c r="AX5" s="148">
        <v>10</v>
      </c>
      <c r="AY5" s="148">
        <v>70</v>
      </c>
      <c r="AZ5" s="148">
        <v>0</v>
      </c>
      <c r="BA5" s="148">
        <v>0</v>
      </c>
      <c r="BB5" s="148">
        <v>130</v>
      </c>
      <c r="BC5" s="148">
        <v>0</v>
      </c>
      <c r="BD5" s="148">
        <v>0</v>
      </c>
      <c r="BE5" s="148">
        <v>0</v>
      </c>
      <c r="BF5" s="148">
        <v>0</v>
      </c>
      <c r="BG5" s="148">
        <v>0</v>
      </c>
      <c r="BH5" s="148">
        <v>0</v>
      </c>
      <c r="BI5" s="148">
        <v>60</v>
      </c>
      <c r="BJ5" s="148">
        <v>0</v>
      </c>
      <c r="BK5" s="148">
        <v>0</v>
      </c>
      <c r="BL5" s="148">
        <v>0</v>
      </c>
      <c r="BM5" s="148">
        <v>0</v>
      </c>
      <c r="BN5" s="148">
        <v>0</v>
      </c>
      <c r="BO5" s="148">
        <v>0</v>
      </c>
      <c r="BP5" s="148">
        <v>0</v>
      </c>
      <c r="BQ5" s="148">
        <v>0</v>
      </c>
      <c r="BR5" s="148">
        <v>10</v>
      </c>
      <c r="BS5" s="148">
        <v>4</v>
      </c>
      <c r="BT5" s="148">
        <v>0</v>
      </c>
      <c r="BU5" s="148">
        <v>0</v>
      </c>
      <c r="BV5" s="148">
        <v>25</v>
      </c>
      <c r="BW5" s="148">
        <v>0</v>
      </c>
      <c r="BX5" s="148">
        <v>10</v>
      </c>
      <c r="BY5" s="148">
        <v>0</v>
      </c>
      <c r="BZ5" s="148">
        <v>0</v>
      </c>
      <c r="CA5" s="148">
        <v>6</v>
      </c>
      <c r="CB5" s="148">
        <v>12</v>
      </c>
      <c r="CC5" s="148">
        <v>15</v>
      </c>
      <c r="CD5" s="148">
        <v>36</v>
      </c>
      <c r="CE5" s="148">
        <v>10</v>
      </c>
      <c r="CF5" s="148">
        <v>7</v>
      </c>
      <c r="CG5" s="148">
        <v>15</v>
      </c>
      <c r="CH5" s="148">
        <v>0</v>
      </c>
      <c r="CI5" s="148">
        <v>0</v>
      </c>
      <c r="CJ5" s="148">
        <v>0</v>
      </c>
      <c r="CK5" s="148">
        <v>10</v>
      </c>
      <c r="CL5" s="148">
        <v>0</v>
      </c>
      <c r="CM5" s="148">
        <v>15</v>
      </c>
      <c r="CN5" s="148">
        <v>0</v>
      </c>
      <c r="CO5" s="148">
        <v>4</v>
      </c>
      <c r="CP5" s="148">
        <v>0</v>
      </c>
      <c r="CQ5" s="148">
        <v>0</v>
      </c>
      <c r="CR5" s="148">
        <v>10</v>
      </c>
      <c r="CS5" s="148">
        <v>0</v>
      </c>
      <c r="CT5" s="148">
        <v>3</v>
      </c>
      <c r="CU5" s="148">
        <v>1</v>
      </c>
      <c r="CV5" s="148">
        <v>0</v>
      </c>
      <c r="CW5" s="148">
        <v>300</v>
      </c>
      <c r="CX5" s="148">
        <v>160</v>
      </c>
    </row>
    <row r="6" spans="1:102">
      <c r="A6">
        <v>3</v>
      </c>
      <c r="B6" s="148">
        <v>2</v>
      </c>
      <c r="C6" s="148">
        <v>0</v>
      </c>
      <c r="D6" s="148">
        <v>20</v>
      </c>
      <c r="E6" s="148">
        <v>30</v>
      </c>
      <c r="F6" s="148">
        <v>0</v>
      </c>
      <c r="G6" s="148">
        <v>5</v>
      </c>
      <c r="H6" s="148">
        <v>140</v>
      </c>
      <c r="I6" s="148">
        <v>100</v>
      </c>
      <c r="J6" s="148">
        <v>0</v>
      </c>
      <c r="K6" s="148">
        <v>10</v>
      </c>
      <c r="L6" s="148">
        <v>50</v>
      </c>
      <c r="M6" s="148">
        <v>0</v>
      </c>
      <c r="N6" s="148">
        <v>0</v>
      </c>
      <c r="O6" s="148">
        <v>0</v>
      </c>
      <c r="P6" s="148">
        <v>6</v>
      </c>
      <c r="Q6" s="148">
        <v>10</v>
      </c>
      <c r="R6" s="148">
        <v>0</v>
      </c>
      <c r="S6" s="148">
        <v>0</v>
      </c>
      <c r="T6" s="148">
        <v>20</v>
      </c>
      <c r="U6" s="148">
        <v>0</v>
      </c>
      <c r="V6" s="148">
        <v>6</v>
      </c>
      <c r="W6" s="148">
        <v>0</v>
      </c>
      <c r="X6" s="148">
        <v>0</v>
      </c>
      <c r="Y6" s="148">
        <v>30</v>
      </c>
      <c r="Z6" s="148">
        <v>0</v>
      </c>
      <c r="AA6" s="148">
        <v>80</v>
      </c>
      <c r="AB6" s="148">
        <v>12</v>
      </c>
      <c r="AC6" s="148">
        <v>1</v>
      </c>
      <c r="AD6" s="148">
        <v>0</v>
      </c>
      <c r="AE6" s="148">
        <v>0</v>
      </c>
      <c r="AF6" s="148">
        <v>0</v>
      </c>
      <c r="AG6" s="148">
        <v>9</v>
      </c>
      <c r="AH6" s="148">
        <v>10</v>
      </c>
      <c r="AI6" s="148">
        <v>0</v>
      </c>
      <c r="AJ6" s="148">
        <v>0</v>
      </c>
      <c r="AK6" s="148">
        <v>0</v>
      </c>
      <c r="AL6" s="148">
        <v>0</v>
      </c>
      <c r="AM6" s="148">
        <v>0</v>
      </c>
      <c r="AN6" s="148">
        <v>0</v>
      </c>
      <c r="AO6" s="148">
        <v>5</v>
      </c>
      <c r="AP6" s="148">
        <v>0</v>
      </c>
      <c r="AQ6" s="148">
        <v>0</v>
      </c>
      <c r="AR6" s="148">
        <v>0</v>
      </c>
      <c r="AS6" s="148">
        <v>0</v>
      </c>
      <c r="AT6" s="148">
        <v>0</v>
      </c>
      <c r="AU6" s="148">
        <v>0</v>
      </c>
      <c r="AV6" s="148">
        <v>0</v>
      </c>
      <c r="AW6" s="148">
        <v>0</v>
      </c>
      <c r="AX6" s="148">
        <v>0</v>
      </c>
      <c r="AY6" s="148">
        <v>0</v>
      </c>
      <c r="AZ6" s="148">
        <v>2</v>
      </c>
      <c r="BA6" s="148">
        <v>0</v>
      </c>
      <c r="BB6" s="148">
        <v>50</v>
      </c>
      <c r="BC6" s="148">
        <v>12</v>
      </c>
      <c r="BD6" s="148">
        <v>0</v>
      </c>
      <c r="BE6" s="148">
        <v>4</v>
      </c>
      <c r="BF6" s="148">
        <v>0</v>
      </c>
      <c r="BG6" s="148">
        <v>0</v>
      </c>
      <c r="BH6" s="148">
        <v>0</v>
      </c>
      <c r="BI6" s="148">
        <v>29</v>
      </c>
      <c r="BJ6" s="148">
        <v>0</v>
      </c>
      <c r="BK6" s="148">
        <v>0</v>
      </c>
      <c r="BL6" s="148">
        <v>0</v>
      </c>
      <c r="BM6" s="148">
        <v>0</v>
      </c>
      <c r="BN6" s="148">
        <v>40</v>
      </c>
      <c r="BO6" s="148">
        <v>0</v>
      </c>
      <c r="BP6" s="148">
        <v>0</v>
      </c>
      <c r="BQ6" s="148">
        <v>0</v>
      </c>
      <c r="BR6" s="148">
        <v>0</v>
      </c>
      <c r="BS6" s="148">
        <v>0</v>
      </c>
      <c r="BT6" s="148">
        <v>0</v>
      </c>
      <c r="BU6" s="148">
        <v>0</v>
      </c>
      <c r="BV6" s="148">
        <v>5</v>
      </c>
      <c r="BW6" s="148">
        <v>10</v>
      </c>
      <c r="BX6" s="148">
        <v>10</v>
      </c>
      <c r="BY6" s="148">
        <v>50</v>
      </c>
      <c r="BZ6" s="148">
        <v>10</v>
      </c>
      <c r="CA6" s="148">
        <v>0</v>
      </c>
      <c r="CB6" s="148">
        <v>3</v>
      </c>
      <c r="CC6" s="148">
        <v>0</v>
      </c>
      <c r="CD6" s="148">
        <v>0</v>
      </c>
      <c r="CE6" s="148">
        <v>0</v>
      </c>
      <c r="CF6" s="148">
        <v>1</v>
      </c>
      <c r="CG6" s="148">
        <v>5</v>
      </c>
      <c r="CH6" s="148">
        <v>0</v>
      </c>
      <c r="CI6" s="148">
        <v>5</v>
      </c>
      <c r="CJ6" s="148">
        <v>0</v>
      </c>
      <c r="CK6" s="148">
        <v>0</v>
      </c>
      <c r="CL6" s="148">
        <v>5</v>
      </c>
      <c r="CM6" s="148">
        <v>0</v>
      </c>
      <c r="CN6" s="148">
        <v>0</v>
      </c>
      <c r="CO6" s="148">
        <v>0</v>
      </c>
      <c r="CP6" s="148">
        <v>0</v>
      </c>
      <c r="CQ6" s="148">
        <v>0</v>
      </c>
      <c r="CR6" s="148">
        <v>0</v>
      </c>
      <c r="CS6" s="148">
        <v>0</v>
      </c>
      <c r="CT6" s="148">
        <v>0</v>
      </c>
      <c r="CU6" s="148">
        <v>0</v>
      </c>
      <c r="CV6" s="148">
        <v>0</v>
      </c>
      <c r="CW6" s="148">
        <v>100</v>
      </c>
      <c r="CX6" s="148">
        <v>60</v>
      </c>
    </row>
    <row r="7" spans="1:102">
      <c r="A7">
        <v>514</v>
      </c>
      <c r="B7" s="148">
        <v>0</v>
      </c>
      <c r="C7" s="148">
        <v>0</v>
      </c>
      <c r="D7" s="148">
        <v>0</v>
      </c>
      <c r="E7" s="148">
        <v>0</v>
      </c>
      <c r="F7" s="148">
        <v>0</v>
      </c>
      <c r="G7" s="148">
        <v>0</v>
      </c>
      <c r="H7" s="148">
        <v>0</v>
      </c>
      <c r="I7" s="148">
        <v>50</v>
      </c>
      <c r="J7" s="148">
        <v>0</v>
      </c>
      <c r="K7" s="148">
        <v>0</v>
      </c>
      <c r="L7" s="148">
        <v>0</v>
      </c>
      <c r="M7" s="148">
        <v>0</v>
      </c>
      <c r="N7" s="148">
        <v>0</v>
      </c>
      <c r="O7" s="148">
        <v>0</v>
      </c>
      <c r="P7" s="148">
        <v>0</v>
      </c>
      <c r="Q7" s="148">
        <v>0</v>
      </c>
      <c r="R7" s="148">
        <v>30</v>
      </c>
      <c r="S7" s="148">
        <v>0</v>
      </c>
      <c r="T7" s="148">
        <v>0</v>
      </c>
      <c r="U7" s="148">
        <v>0</v>
      </c>
      <c r="V7" s="148">
        <v>0</v>
      </c>
      <c r="W7" s="148">
        <v>0</v>
      </c>
      <c r="X7" s="148">
        <v>0</v>
      </c>
      <c r="Y7" s="148">
        <v>0</v>
      </c>
      <c r="Z7" s="148">
        <v>0</v>
      </c>
      <c r="AA7" s="148">
        <v>0</v>
      </c>
      <c r="AB7" s="148">
        <v>0</v>
      </c>
      <c r="AC7" s="148">
        <v>0</v>
      </c>
      <c r="AD7" s="148">
        <v>0</v>
      </c>
      <c r="AE7" s="148">
        <v>0</v>
      </c>
      <c r="AF7" s="148">
        <v>0</v>
      </c>
      <c r="AG7" s="148">
        <v>0</v>
      </c>
      <c r="AH7" s="148">
        <v>0</v>
      </c>
      <c r="AI7" s="148">
        <v>0</v>
      </c>
      <c r="AJ7" s="148">
        <v>0</v>
      </c>
      <c r="AK7" s="148">
        <v>0</v>
      </c>
      <c r="AL7" s="148">
        <v>0</v>
      </c>
      <c r="AM7" s="148">
        <v>0</v>
      </c>
      <c r="AN7" s="148">
        <v>0</v>
      </c>
      <c r="AO7" s="148">
        <v>22</v>
      </c>
      <c r="AP7" s="148">
        <v>0</v>
      </c>
      <c r="AQ7" s="148">
        <v>0</v>
      </c>
      <c r="AR7" s="148">
        <v>0</v>
      </c>
      <c r="AS7" s="148">
        <v>0</v>
      </c>
      <c r="AT7" s="148">
        <v>0</v>
      </c>
      <c r="AU7" s="148">
        <v>0</v>
      </c>
      <c r="AV7" s="148">
        <v>0</v>
      </c>
      <c r="AW7" s="148">
        <v>0</v>
      </c>
      <c r="AX7" s="148">
        <v>0</v>
      </c>
      <c r="AY7" s="148">
        <v>0</v>
      </c>
      <c r="AZ7" s="148">
        <v>0</v>
      </c>
      <c r="BA7" s="148">
        <v>0</v>
      </c>
      <c r="BB7" s="148">
        <v>0</v>
      </c>
      <c r="BC7" s="148">
        <v>0</v>
      </c>
      <c r="BD7" s="148">
        <v>0</v>
      </c>
      <c r="BE7" s="148">
        <v>0</v>
      </c>
      <c r="BF7" s="148">
        <v>0</v>
      </c>
      <c r="BG7" s="148">
        <v>0</v>
      </c>
      <c r="BH7" s="148">
        <v>0</v>
      </c>
      <c r="BI7" s="148">
        <v>0</v>
      </c>
      <c r="BJ7" s="148">
        <v>0</v>
      </c>
      <c r="BK7" s="148">
        <v>0</v>
      </c>
      <c r="BL7" s="148">
        <v>0</v>
      </c>
      <c r="BM7" s="148">
        <v>0</v>
      </c>
      <c r="BN7" s="148">
        <v>0</v>
      </c>
      <c r="BO7" s="148">
        <v>0</v>
      </c>
      <c r="BP7" s="148">
        <v>0</v>
      </c>
      <c r="BQ7" s="148">
        <v>0</v>
      </c>
      <c r="BR7" s="148">
        <v>0</v>
      </c>
      <c r="BS7" s="148">
        <v>0</v>
      </c>
      <c r="BT7" s="148">
        <v>0</v>
      </c>
      <c r="BU7" s="148">
        <v>0</v>
      </c>
      <c r="BV7" s="148">
        <v>0</v>
      </c>
      <c r="BW7" s="148">
        <v>0</v>
      </c>
      <c r="BX7" s="148">
        <v>0</v>
      </c>
      <c r="BY7" s="148">
        <v>0</v>
      </c>
      <c r="BZ7" s="148">
        <v>0</v>
      </c>
      <c r="CA7" s="148">
        <v>0</v>
      </c>
      <c r="CB7" s="148">
        <v>0</v>
      </c>
      <c r="CC7" s="148">
        <v>15</v>
      </c>
      <c r="CD7" s="148">
        <v>0</v>
      </c>
      <c r="CE7" s="148">
        <v>0</v>
      </c>
      <c r="CF7" s="148">
        <v>0</v>
      </c>
      <c r="CG7" s="148">
        <v>0</v>
      </c>
      <c r="CH7" s="148">
        <v>0</v>
      </c>
      <c r="CI7" s="148">
        <v>0</v>
      </c>
      <c r="CJ7" s="148">
        <v>0</v>
      </c>
      <c r="CK7" s="148">
        <v>0</v>
      </c>
      <c r="CL7" s="148">
        <v>0</v>
      </c>
      <c r="CM7" s="148">
        <v>0</v>
      </c>
      <c r="CN7" s="148">
        <v>0</v>
      </c>
      <c r="CO7" s="148">
        <v>0</v>
      </c>
      <c r="CP7" s="148">
        <v>0</v>
      </c>
      <c r="CQ7" s="148">
        <v>0</v>
      </c>
      <c r="CR7" s="148">
        <v>0</v>
      </c>
      <c r="CS7" s="148">
        <v>0</v>
      </c>
      <c r="CT7" s="148">
        <v>0</v>
      </c>
      <c r="CU7" s="148">
        <v>0</v>
      </c>
      <c r="CV7" s="148">
        <v>0</v>
      </c>
      <c r="CW7" s="148">
        <v>0</v>
      </c>
      <c r="CX7" s="148">
        <v>0</v>
      </c>
    </row>
    <row r="8" spans="1:102">
      <c r="A8">
        <v>516</v>
      </c>
      <c r="B8" s="148">
        <v>0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50</v>
      </c>
      <c r="J8" s="148">
        <v>0</v>
      </c>
      <c r="K8" s="148">
        <v>0</v>
      </c>
      <c r="L8" s="148">
        <v>100</v>
      </c>
      <c r="M8" s="148">
        <v>0</v>
      </c>
      <c r="N8" s="148">
        <v>0</v>
      </c>
      <c r="O8" s="148">
        <v>0</v>
      </c>
      <c r="P8" s="148">
        <v>0</v>
      </c>
      <c r="Q8" s="148">
        <v>0</v>
      </c>
      <c r="R8" s="148">
        <v>0</v>
      </c>
      <c r="S8" s="148">
        <v>150</v>
      </c>
      <c r="T8" s="148">
        <v>0</v>
      </c>
      <c r="U8" s="148">
        <v>0</v>
      </c>
      <c r="V8" s="148">
        <v>0</v>
      </c>
      <c r="W8" s="148">
        <v>0</v>
      </c>
      <c r="X8" s="148">
        <v>0</v>
      </c>
      <c r="Y8" s="148">
        <v>0</v>
      </c>
      <c r="Z8" s="148">
        <v>0</v>
      </c>
      <c r="AA8" s="148">
        <v>0</v>
      </c>
      <c r="AB8" s="148">
        <v>0</v>
      </c>
      <c r="AC8" s="148">
        <v>0</v>
      </c>
      <c r="AD8" s="148">
        <v>0</v>
      </c>
      <c r="AE8" s="148">
        <v>0</v>
      </c>
      <c r="AF8" s="148">
        <v>0</v>
      </c>
      <c r="AG8" s="148">
        <v>0</v>
      </c>
      <c r="AH8" s="148">
        <v>0</v>
      </c>
      <c r="AI8" s="148">
        <v>0</v>
      </c>
      <c r="AJ8" s="148">
        <v>0</v>
      </c>
      <c r="AK8" s="148">
        <v>0</v>
      </c>
      <c r="AL8" s="148">
        <v>0</v>
      </c>
      <c r="AM8" s="148">
        <v>0</v>
      </c>
      <c r="AN8" s="148">
        <v>0</v>
      </c>
      <c r="AO8" s="148">
        <v>0</v>
      </c>
      <c r="AP8" s="148">
        <v>0</v>
      </c>
      <c r="AQ8" s="148">
        <v>0</v>
      </c>
      <c r="AR8" s="148">
        <v>0</v>
      </c>
      <c r="AS8" s="148">
        <v>0</v>
      </c>
      <c r="AT8" s="148">
        <v>0</v>
      </c>
      <c r="AU8" s="148">
        <v>0</v>
      </c>
      <c r="AV8" s="148">
        <v>0</v>
      </c>
      <c r="AW8" s="148">
        <v>0</v>
      </c>
      <c r="AX8" s="148">
        <v>0</v>
      </c>
      <c r="AY8" s="148">
        <v>0</v>
      </c>
      <c r="AZ8" s="148">
        <v>0</v>
      </c>
      <c r="BA8" s="148">
        <v>0</v>
      </c>
      <c r="BB8" s="148">
        <v>0</v>
      </c>
      <c r="BC8" s="148">
        <v>0</v>
      </c>
      <c r="BD8" s="148">
        <v>0</v>
      </c>
      <c r="BE8" s="148">
        <v>0</v>
      </c>
      <c r="BF8" s="148">
        <v>0</v>
      </c>
      <c r="BG8" s="148">
        <v>0</v>
      </c>
      <c r="BH8" s="148">
        <v>0</v>
      </c>
      <c r="BI8" s="148">
        <v>0</v>
      </c>
      <c r="BJ8" s="148">
        <v>0</v>
      </c>
      <c r="BK8" s="148">
        <v>0</v>
      </c>
      <c r="BL8" s="148">
        <v>0</v>
      </c>
      <c r="BM8" s="148">
        <v>0</v>
      </c>
      <c r="BN8" s="148">
        <v>0</v>
      </c>
      <c r="BO8" s="148">
        <v>0</v>
      </c>
      <c r="BP8" s="148">
        <v>0</v>
      </c>
      <c r="BQ8" s="148">
        <v>0</v>
      </c>
      <c r="BR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>
        <v>0</v>
      </c>
      <c r="CD8" s="148">
        <v>0</v>
      </c>
      <c r="CE8" s="148">
        <v>0</v>
      </c>
      <c r="CF8" s="148">
        <v>0</v>
      </c>
      <c r="CG8" s="148">
        <v>0</v>
      </c>
      <c r="CH8" s="148">
        <v>0</v>
      </c>
      <c r="CI8" s="148">
        <v>0</v>
      </c>
      <c r="CJ8" s="148">
        <v>0</v>
      </c>
      <c r="CK8" s="148">
        <v>0</v>
      </c>
      <c r="CL8" s="148">
        <v>0</v>
      </c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>
        <v>0</v>
      </c>
      <c r="CS8" s="148">
        <v>0</v>
      </c>
      <c r="CT8" s="148">
        <v>0</v>
      </c>
      <c r="CU8" s="148">
        <v>0</v>
      </c>
      <c r="CV8" s="148">
        <v>0</v>
      </c>
      <c r="CW8" s="148">
        <v>0</v>
      </c>
      <c r="CX8" s="148">
        <v>0</v>
      </c>
    </row>
    <row r="9" spans="1:102">
      <c r="A9">
        <v>513</v>
      </c>
      <c r="B9" s="148">
        <v>0</v>
      </c>
      <c r="C9" s="148">
        <v>0</v>
      </c>
      <c r="D9" s="148">
        <v>0</v>
      </c>
      <c r="E9" s="148">
        <v>0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O9" s="148">
        <v>0</v>
      </c>
      <c r="P9" s="148">
        <v>0</v>
      </c>
      <c r="Q9" s="148">
        <v>0</v>
      </c>
      <c r="R9" s="148">
        <v>0</v>
      </c>
      <c r="S9" s="148">
        <v>0</v>
      </c>
      <c r="T9" s="148">
        <v>0</v>
      </c>
      <c r="U9" s="148">
        <v>0</v>
      </c>
      <c r="V9" s="148">
        <v>0</v>
      </c>
      <c r="W9" s="148">
        <v>0</v>
      </c>
      <c r="X9" s="148">
        <v>0</v>
      </c>
      <c r="Y9" s="148">
        <v>0</v>
      </c>
      <c r="Z9" s="148">
        <v>0</v>
      </c>
      <c r="AA9" s="148">
        <v>0</v>
      </c>
      <c r="AB9" s="148">
        <v>0</v>
      </c>
      <c r="AC9" s="148">
        <v>0</v>
      </c>
      <c r="AD9" s="148">
        <v>0</v>
      </c>
      <c r="AE9" s="148">
        <v>0</v>
      </c>
      <c r="AF9" s="148">
        <v>0</v>
      </c>
      <c r="AG9" s="148">
        <v>0</v>
      </c>
      <c r="AH9" s="148">
        <v>0</v>
      </c>
      <c r="AI9" s="148">
        <v>0</v>
      </c>
      <c r="AJ9" s="148">
        <v>0</v>
      </c>
      <c r="AK9" s="148">
        <v>0</v>
      </c>
      <c r="AL9" s="148">
        <v>0</v>
      </c>
      <c r="AM9" s="148">
        <v>0</v>
      </c>
      <c r="AN9" s="148">
        <v>0</v>
      </c>
      <c r="AO9" s="148">
        <v>0</v>
      </c>
      <c r="AP9" s="148">
        <v>0</v>
      </c>
      <c r="AQ9" s="148">
        <v>0</v>
      </c>
      <c r="AR9" s="148">
        <v>0</v>
      </c>
      <c r="AS9" s="148">
        <v>0</v>
      </c>
      <c r="AT9" s="148">
        <v>0</v>
      </c>
      <c r="AU9" s="148">
        <v>0</v>
      </c>
      <c r="AV9" s="148">
        <v>0</v>
      </c>
      <c r="AW9" s="148">
        <v>0</v>
      </c>
      <c r="AX9" s="148">
        <v>0</v>
      </c>
      <c r="AY9" s="148">
        <v>0</v>
      </c>
      <c r="AZ9" s="148">
        <v>0</v>
      </c>
      <c r="BA9" s="148">
        <v>0</v>
      </c>
      <c r="BB9" s="148">
        <v>0</v>
      </c>
      <c r="BC9" s="148">
        <v>0</v>
      </c>
      <c r="BD9" s="148">
        <v>0</v>
      </c>
      <c r="BE9" s="148">
        <v>0</v>
      </c>
      <c r="BF9" s="148">
        <v>0</v>
      </c>
      <c r="BG9" s="148">
        <v>0</v>
      </c>
      <c r="BH9" s="148">
        <v>0</v>
      </c>
      <c r="BI9" s="148">
        <v>0</v>
      </c>
      <c r="BJ9" s="148">
        <v>0</v>
      </c>
      <c r="BK9" s="148">
        <v>0</v>
      </c>
      <c r="BL9" s="148">
        <v>0</v>
      </c>
      <c r="BM9" s="148">
        <v>0</v>
      </c>
      <c r="BN9" s="148">
        <v>0</v>
      </c>
      <c r="BO9" s="148">
        <v>0</v>
      </c>
      <c r="BP9" s="148">
        <v>0</v>
      </c>
      <c r="BQ9" s="148">
        <v>0</v>
      </c>
      <c r="BR9" s="148">
        <v>0</v>
      </c>
      <c r="BS9" s="148">
        <v>0</v>
      </c>
      <c r="BT9" s="148">
        <v>0</v>
      </c>
      <c r="BU9" s="148">
        <v>0</v>
      </c>
      <c r="BV9" s="148">
        <v>0</v>
      </c>
      <c r="BW9" s="148">
        <v>0</v>
      </c>
      <c r="BX9" s="148">
        <v>0</v>
      </c>
      <c r="BY9" s="148">
        <v>0</v>
      </c>
      <c r="BZ9" s="148">
        <v>0</v>
      </c>
      <c r="CA9" s="148">
        <v>0</v>
      </c>
      <c r="CB9" s="148">
        <v>0</v>
      </c>
      <c r="CC9" s="148">
        <v>0</v>
      </c>
      <c r="CD9" s="148">
        <v>0</v>
      </c>
      <c r="CE9" s="148">
        <v>0</v>
      </c>
      <c r="CF9" s="148">
        <v>0</v>
      </c>
      <c r="CG9" s="148">
        <v>0</v>
      </c>
      <c r="CH9" s="148">
        <v>0</v>
      </c>
      <c r="CI9" s="148">
        <v>0</v>
      </c>
      <c r="CJ9" s="148">
        <v>0</v>
      </c>
      <c r="CK9" s="148">
        <v>0</v>
      </c>
      <c r="CL9" s="148">
        <v>0</v>
      </c>
      <c r="CM9" s="148">
        <v>0</v>
      </c>
      <c r="CN9" s="148">
        <v>0</v>
      </c>
      <c r="CO9" s="148">
        <v>0</v>
      </c>
      <c r="CP9" s="148">
        <v>0</v>
      </c>
      <c r="CQ9" s="148">
        <v>0</v>
      </c>
      <c r="CR9" s="148">
        <v>0</v>
      </c>
      <c r="CS9" s="148">
        <v>0</v>
      </c>
      <c r="CT9" s="148">
        <v>0</v>
      </c>
      <c r="CU9" s="148">
        <v>0</v>
      </c>
      <c r="CV9" s="148">
        <v>0</v>
      </c>
      <c r="CW9" s="148">
        <v>0</v>
      </c>
      <c r="CX9" s="148">
        <v>0</v>
      </c>
    </row>
    <row r="13" spans="1:102" ht="16.5" customHeight="1"/>
    <row r="14" spans="1:102" ht="33">
      <c r="A14" s="150" t="s">
        <v>387</v>
      </c>
      <c r="B14" t="s">
        <v>13</v>
      </c>
      <c r="C14" t="s">
        <v>14</v>
      </c>
      <c r="D14" t="s">
        <v>15</v>
      </c>
      <c r="E14" t="s">
        <v>16</v>
      </c>
      <c r="F14" t="s">
        <v>17</v>
      </c>
      <c r="G14" t="s">
        <v>18</v>
      </c>
      <c r="H14" t="s">
        <v>19</v>
      </c>
      <c r="I14" t="s">
        <v>20</v>
      </c>
      <c r="J14" t="s">
        <v>21</v>
      </c>
      <c r="K14" t="s">
        <v>22</v>
      </c>
      <c r="L14" t="s">
        <v>23</v>
      </c>
      <c r="M14" t="s">
        <v>24</v>
      </c>
      <c r="N14" t="s">
        <v>25</v>
      </c>
      <c r="O14" t="s">
        <v>26</v>
      </c>
      <c r="P14" t="s">
        <v>27</v>
      </c>
      <c r="Q14" t="s">
        <v>28</v>
      </c>
      <c r="R14" t="s">
        <v>29</v>
      </c>
      <c r="S14" t="s">
        <v>30</v>
      </c>
      <c r="T14" t="s">
        <v>31</v>
      </c>
      <c r="U14" t="s">
        <v>32</v>
      </c>
      <c r="V14" t="s">
        <v>33</v>
      </c>
      <c r="W14" t="s">
        <v>34</v>
      </c>
      <c r="X14" t="s">
        <v>35</v>
      </c>
      <c r="Y14" t="s">
        <v>36</v>
      </c>
      <c r="Z14" t="s">
        <v>37</v>
      </c>
      <c r="AA14" t="s">
        <v>38</v>
      </c>
      <c r="AB14" t="s">
        <v>39</v>
      </c>
      <c r="AC14" t="s">
        <v>40</v>
      </c>
      <c r="AD14" t="s">
        <v>41</v>
      </c>
      <c r="AE14" t="s">
        <v>42</v>
      </c>
      <c r="AF14" t="s">
        <v>43</v>
      </c>
      <c r="AG14" t="s">
        <v>44</v>
      </c>
      <c r="AH14" t="s">
        <v>45</v>
      </c>
      <c r="AI14" t="s">
        <v>46</v>
      </c>
      <c r="AJ14" t="s">
        <v>47</v>
      </c>
      <c r="AK14" t="s">
        <v>48</v>
      </c>
      <c r="AL14" t="s">
        <v>49</v>
      </c>
      <c r="AM14" t="s">
        <v>50</v>
      </c>
      <c r="AN14" t="s">
        <v>51</v>
      </c>
      <c r="AO14" t="s">
        <v>52</v>
      </c>
      <c r="AP14" t="s">
        <v>53</v>
      </c>
      <c r="AQ14" t="s">
        <v>54</v>
      </c>
      <c r="AR14" t="s">
        <v>55</v>
      </c>
      <c r="AS14" t="s">
        <v>56</v>
      </c>
      <c r="AT14" t="s">
        <v>57</v>
      </c>
      <c r="AU14" t="s">
        <v>58</v>
      </c>
      <c r="AV14" t="s">
        <v>59</v>
      </c>
      <c r="AW14" t="s">
        <v>60</v>
      </c>
      <c r="AX14" t="s">
        <v>61</v>
      </c>
      <c r="AY14" t="s">
        <v>62</v>
      </c>
      <c r="AZ14" t="s">
        <v>63</v>
      </c>
      <c r="BA14" t="s">
        <v>64</v>
      </c>
      <c r="BB14" t="s">
        <v>65</v>
      </c>
      <c r="BC14" t="s">
        <v>66</v>
      </c>
      <c r="BD14" t="s">
        <v>67</v>
      </c>
      <c r="BE14" t="s">
        <v>68</v>
      </c>
      <c r="BF14" t="s">
        <v>69</v>
      </c>
      <c r="BG14" t="s">
        <v>70</v>
      </c>
      <c r="BH14" t="s">
        <v>71</v>
      </c>
      <c r="BI14" t="s">
        <v>72</v>
      </c>
      <c r="BJ14" t="s">
        <v>73</v>
      </c>
      <c r="BK14" t="s">
        <v>74</v>
      </c>
      <c r="BL14" t="s">
        <v>75</v>
      </c>
      <c r="BM14" t="s">
        <v>76</v>
      </c>
      <c r="BN14" t="s">
        <v>77</v>
      </c>
      <c r="BO14" t="s">
        <v>78</v>
      </c>
      <c r="BP14" t="s">
        <v>79</v>
      </c>
      <c r="BQ14" t="s">
        <v>80</v>
      </c>
      <c r="BR14" t="s">
        <v>81</v>
      </c>
      <c r="BS14" t="s">
        <v>82</v>
      </c>
      <c r="BT14" t="s">
        <v>83</v>
      </c>
      <c r="BU14" t="s">
        <v>84</v>
      </c>
      <c r="BV14" t="s">
        <v>85</v>
      </c>
      <c r="BW14" t="s">
        <v>86</v>
      </c>
      <c r="BX14" t="s">
        <v>87</v>
      </c>
      <c r="BY14" t="s">
        <v>88</v>
      </c>
      <c r="BZ14" t="s">
        <v>89</v>
      </c>
      <c r="CA14" t="s">
        <v>90</v>
      </c>
      <c r="CB14" t="s">
        <v>91</v>
      </c>
      <c r="CC14" t="s">
        <v>92</v>
      </c>
      <c r="CD14" t="s">
        <v>93</v>
      </c>
      <c r="CE14" t="s">
        <v>94</v>
      </c>
      <c r="CF14" t="s">
        <v>95</v>
      </c>
      <c r="CG14" t="s">
        <v>96</v>
      </c>
      <c r="CH14" t="s">
        <v>97</v>
      </c>
      <c r="CI14" t="s">
        <v>98</v>
      </c>
      <c r="CJ14" t="s">
        <v>99</v>
      </c>
      <c r="CK14" t="s">
        <v>100</v>
      </c>
      <c r="CL14" t="s">
        <v>101</v>
      </c>
      <c r="CM14" t="s">
        <v>102</v>
      </c>
      <c r="CN14" t="s">
        <v>103</v>
      </c>
      <c r="CO14" t="s">
        <v>104</v>
      </c>
      <c r="CP14" t="s">
        <v>105</v>
      </c>
      <c r="CQ14" t="s">
        <v>106</v>
      </c>
      <c r="CR14" t="s">
        <v>107</v>
      </c>
      <c r="CS14" t="s">
        <v>108</v>
      </c>
      <c r="CT14" t="s">
        <v>109</v>
      </c>
      <c r="CU14" t="s">
        <v>110</v>
      </c>
      <c r="CV14" t="s">
        <v>111</v>
      </c>
      <c r="CW14" t="s">
        <v>112</v>
      </c>
      <c r="CX14" t="s">
        <v>113</v>
      </c>
    </row>
    <row r="15" spans="1:102">
      <c r="A15">
        <v>2</v>
      </c>
      <c r="B15">
        <v>0</v>
      </c>
      <c r="C15">
        <v>0</v>
      </c>
      <c r="D15">
        <v>30</v>
      </c>
      <c r="E15">
        <v>0</v>
      </c>
      <c r="F15">
        <v>200</v>
      </c>
      <c r="G15">
        <v>50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187</v>
      </c>
      <c r="O15">
        <v>98</v>
      </c>
      <c r="P15">
        <v>0</v>
      </c>
      <c r="Q15">
        <v>5</v>
      </c>
      <c r="R15">
        <v>0</v>
      </c>
      <c r="S15">
        <v>0</v>
      </c>
      <c r="T15">
        <v>0</v>
      </c>
      <c r="U15">
        <v>0</v>
      </c>
      <c r="V15">
        <v>20</v>
      </c>
      <c r="W15">
        <v>0</v>
      </c>
      <c r="X15">
        <v>0</v>
      </c>
      <c r="Y15">
        <v>25</v>
      </c>
      <c r="Z15">
        <v>0</v>
      </c>
      <c r="AA15">
        <v>0</v>
      </c>
      <c r="AB15">
        <v>0</v>
      </c>
      <c r="AC15">
        <v>0</v>
      </c>
      <c r="AD15">
        <v>20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60</v>
      </c>
      <c r="AO15">
        <v>175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59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54</v>
      </c>
      <c r="BC15">
        <v>0</v>
      </c>
      <c r="BD15">
        <v>0</v>
      </c>
      <c r="BE15">
        <v>246</v>
      </c>
      <c r="BF15">
        <v>0</v>
      </c>
      <c r="BG15">
        <v>0</v>
      </c>
      <c r="BH15">
        <v>0</v>
      </c>
      <c r="BI15">
        <v>30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64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50</v>
      </c>
      <c r="BY15">
        <v>82</v>
      </c>
      <c r="BZ15">
        <v>0</v>
      </c>
      <c r="CA15">
        <v>0</v>
      </c>
      <c r="CB15">
        <v>0</v>
      </c>
      <c r="CC15">
        <v>0</v>
      </c>
      <c r="CD15">
        <v>110</v>
      </c>
      <c r="CE15">
        <v>0</v>
      </c>
      <c r="CF15">
        <v>22</v>
      </c>
      <c r="CG15">
        <v>0</v>
      </c>
      <c r="CH15">
        <v>0</v>
      </c>
      <c r="CI15">
        <v>0</v>
      </c>
      <c r="CJ15">
        <v>0</v>
      </c>
      <c r="CK15">
        <v>20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37</v>
      </c>
      <c r="CS15">
        <v>70</v>
      </c>
      <c r="CT15">
        <v>0</v>
      </c>
      <c r="CU15">
        <v>12</v>
      </c>
      <c r="CV15">
        <v>0</v>
      </c>
      <c r="CW15">
        <v>10</v>
      </c>
      <c r="CX15">
        <v>0</v>
      </c>
    </row>
    <row r="16" spans="1:102">
      <c r="A16">
        <v>3</v>
      </c>
      <c r="B16">
        <v>0</v>
      </c>
      <c r="C16">
        <v>0</v>
      </c>
      <c r="D16">
        <v>0</v>
      </c>
      <c r="E16">
        <v>0</v>
      </c>
      <c r="F16">
        <v>30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15</v>
      </c>
      <c r="W16">
        <v>7</v>
      </c>
      <c r="X16">
        <v>0</v>
      </c>
      <c r="Y16">
        <v>25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80</v>
      </c>
      <c r="BC16">
        <v>104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70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202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45</v>
      </c>
      <c r="BX16">
        <v>10</v>
      </c>
      <c r="BY16">
        <v>10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30</v>
      </c>
      <c r="CJ16">
        <v>0</v>
      </c>
      <c r="CK16">
        <v>0</v>
      </c>
      <c r="CL16">
        <v>50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</row>
    <row r="17" spans="1:102">
      <c r="A17">
        <v>513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227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350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</row>
    <row r="18" spans="1:102">
      <c r="A18">
        <v>514</v>
      </c>
      <c r="B18">
        <v>213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17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70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21</v>
      </c>
      <c r="AM18">
        <v>0</v>
      </c>
      <c r="AN18">
        <v>0</v>
      </c>
      <c r="AO18">
        <v>80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27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66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32</v>
      </c>
      <c r="BR18">
        <v>0</v>
      </c>
      <c r="BS18">
        <v>0</v>
      </c>
      <c r="BT18">
        <v>0</v>
      </c>
      <c r="BU18">
        <v>50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220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120</v>
      </c>
    </row>
    <row r="19" spans="1:102">
      <c r="A19">
        <v>515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22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12</v>
      </c>
      <c r="CT19">
        <v>0</v>
      </c>
      <c r="CU19">
        <v>0</v>
      </c>
      <c r="CV19">
        <v>0</v>
      </c>
      <c r="CW19">
        <v>0</v>
      </c>
      <c r="CX19">
        <v>0</v>
      </c>
    </row>
    <row r="20" spans="1:102">
      <c r="A20">
        <v>516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91</v>
      </c>
      <c r="T20">
        <v>0</v>
      </c>
      <c r="U20">
        <v>0</v>
      </c>
      <c r="V20">
        <v>28</v>
      </c>
      <c r="W20">
        <v>131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10</v>
      </c>
      <c r="AM20">
        <v>0</v>
      </c>
      <c r="AN20">
        <v>0</v>
      </c>
      <c r="AO20">
        <v>30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75</v>
      </c>
      <c r="CF20">
        <v>0</v>
      </c>
      <c r="CG20">
        <v>0</v>
      </c>
      <c r="CH20">
        <v>0</v>
      </c>
      <c r="CI20">
        <v>0</v>
      </c>
      <c r="CJ20">
        <v>42</v>
      </c>
      <c r="CK20">
        <v>55</v>
      </c>
      <c r="CL20">
        <v>50</v>
      </c>
      <c r="CM20">
        <v>0</v>
      </c>
      <c r="CN20">
        <v>0</v>
      </c>
      <c r="CO20">
        <v>250</v>
      </c>
      <c r="CP20">
        <v>0</v>
      </c>
      <c r="CQ20">
        <v>0</v>
      </c>
      <c r="CR20">
        <v>127</v>
      </c>
      <c r="CS20">
        <v>0</v>
      </c>
      <c r="CT20">
        <v>0</v>
      </c>
      <c r="CU20">
        <v>0</v>
      </c>
      <c r="CV20">
        <v>0</v>
      </c>
      <c r="CW20">
        <v>5</v>
      </c>
      <c r="CX20">
        <v>0</v>
      </c>
    </row>
    <row r="23" spans="1:102" ht="33">
      <c r="A23" s="150" t="s">
        <v>393</v>
      </c>
      <c r="B23" t="s">
        <v>13</v>
      </c>
      <c r="C23" t="s">
        <v>14</v>
      </c>
      <c r="D23" t="s">
        <v>15</v>
      </c>
      <c r="E23" t="s">
        <v>16</v>
      </c>
      <c r="F23" t="s">
        <v>17</v>
      </c>
      <c r="G23" t="s">
        <v>18</v>
      </c>
      <c r="H23" t="s">
        <v>19</v>
      </c>
      <c r="I23" t="s">
        <v>20</v>
      </c>
      <c r="J23" t="s">
        <v>21</v>
      </c>
      <c r="K23" t="s">
        <v>22</v>
      </c>
      <c r="L23" t="s">
        <v>23</v>
      </c>
      <c r="M23" t="s">
        <v>24</v>
      </c>
      <c r="N23" t="s">
        <v>25</v>
      </c>
      <c r="O23" t="s">
        <v>26</v>
      </c>
      <c r="P23" t="s">
        <v>27</v>
      </c>
      <c r="Q23" t="s">
        <v>28</v>
      </c>
      <c r="R23" t="s">
        <v>29</v>
      </c>
      <c r="S23" t="s">
        <v>30</v>
      </c>
      <c r="T23" t="s">
        <v>31</v>
      </c>
      <c r="U23" t="s">
        <v>32</v>
      </c>
      <c r="V23" t="s">
        <v>33</v>
      </c>
      <c r="W23" t="s">
        <v>34</v>
      </c>
      <c r="X23" t="s">
        <v>35</v>
      </c>
      <c r="Y23" t="s">
        <v>36</v>
      </c>
      <c r="Z23" t="s">
        <v>37</v>
      </c>
      <c r="AA23" t="s">
        <v>38</v>
      </c>
      <c r="AB23" t="s">
        <v>39</v>
      </c>
      <c r="AC23" t="s">
        <v>40</v>
      </c>
      <c r="AD23" t="s">
        <v>41</v>
      </c>
      <c r="AE23" t="s">
        <v>42</v>
      </c>
      <c r="AF23" t="s">
        <v>43</v>
      </c>
      <c r="AG23" t="s">
        <v>44</v>
      </c>
      <c r="AH23" t="s">
        <v>45</v>
      </c>
      <c r="AI23" t="s">
        <v>46</v>
      </c>
      <c r="AJ23" t="s">
        <v>47</v>
      </c>
      <c r="AK23" t="s">
        <v>48</v>
      </c>
      <c r="AL23" t="s">
        <v>49</v>
      </c>
      <c r="AM23" t="s">
        <v>50</v>
      </c>
      <c r="AN23" t="s">
        <v>51</v>
      </c>
      <c r="AO23" t="s">
        <v>52</v>
      </c>
      <c r="AP23" t="s">
        <v>53</v>
      </c>
      <c r="AQ23" t="s">
        <v>54</v>
      </c>
      <c r="AR23" t="s">
        <v>55</v>
      </c>
      <c r="AS23" t="s">
        <v>56</v>
      </c>
      <c r="AT23" t="s">
        <v>57</v>
      </c>
      <c r="AU23" t="s">
        <v>58</v>
      </c>
      <c r="AV23" t="s">
        <v>59</v>
      </c>
      <c r="AW23" t="s">
        <v>60</v>
      </c>
      <c r="AX23" t="s">
        <v>61</v>
      </c>
      <c r="AY23" t="s">
        <v>62</v>
      </c>
      <c r="AZ23" t="s">
        <v>63</v>
      </c>
      <c r="BA23" t="s">
        <v>64</v>
      </c>
      <c r="BB23" t="s">
        <v>65</v>
      </c>
      <c r="BC23" t="s">
        <v>66</v>
      </c>
      <c r="BD23" t="s">
        <v>67</v>
      </c>
      <c r="BE23" t="s">
        <v>68</v>
      </c>
      <c r="BF23" t="s">
        <v>69</v>
      </c>
      <c r="BG23" t="s">
        <v>70</v>
      </c>
      <c r="BH23" t="s">
        <v>71</v>
      </c>
      <c r="BI23" t="s">
        <v>72</v>
      </c>
      <c r="BJ23" t="s">
        <v>73</v>
      </c>
      <c r="BK23" t="s">
        <v>74</v>
      </c>
      <c r="BL23" t="s">
        <v>75</v>
      </c>
      <c r="BM23" t="s">
        <v>76</v>
      </c>
      <c r="BN23" t="s">
        <v>77</v>
      </c>
      <c r="BO23" t="s">
        <v>78</v>
      </c>
      <c r="BP23" t="s">
        <v>79</v>
      </c>
      <c r="BQ23" t="s">
        <v>80</v>
      </c>
      <c r="BR23" t="s">
        <v>81</v>
      </c>
      <c r="BS23" t="s">
        <v>82</v>
      </c>
      <c r="BT23" t="s">
        <v>83</v>
      </c>
      <c r="BU23" t="s">
        <v>84</v>
      </c>
      <c r="BV23" t="s">
        <v>85</v>
      </c>
      <c r="BW23" t="s">
        <v>86</v>
      </c>
      <c r="BX23" t="s">
        <v>87</v>
      </c>
      <c r="BY23" t="s">
        <v>88</v>
      </c>
      <c r="BZ23" t="s">
        <v>89</v>
      </c>
      <c r="CA23" t="s">
        <v>90</v>
      </c>
      <c r="CB23" t="s">
        <v>91</v>
      </c>
      <c r="CC23" t="s">
        <v>92</v>
      </c>
      <c r="CD23" t="s">
        <v>93</v>
      </c>
      <c r="CE23" t="s">
        <v>94</v>
      </c>
      <c r="CF23" t="s">
        <v>95</v>
      </c>
      <c r="CG23" t="s">
        <v>96</v>
      </c>
      <c r="CH23" t="s">
        <v>97</v>
      </c>
      <c r="CI23" t="s">
        <v>98</v>
      </c>
      <c r="CJ23" t="s">
        <v>99</v>
      </c>
      <c r="CK23" t="s">
        <v>100</v>
      </c>
      <c r="CL23" t="s">
        <v>101</v>
      </c>
      <c r="CM23" t="s">
        <v>102</v>
      </c>
      <c r="CN23" t="s">
        <v>103</v>
      </c>
      <c r="CO23" t="s">
        <v>104</v>
      </c>
      <c r="CP23" t="s">
        <v>105</v>
      </c>
      <c r="CQ23" t="s">
        <v>106</v>
      </c>
      <c r="CR23" t="s">
        <v>107</v>
      </c>
      <c r="CS23" t="s">
        <v>108</v>
      </c>
      <c r="CT23" t="s">
        <v>109</v>
      </c>
      <c r="CU23" t="s">
        <v>110</v>
      </c>
      <c r="CV23" t="s">
        <v>111</v>
      </c>
      <c r="CW23" t="s">
        <v>112</v>
      </c>
      <c r="CX23" t="s">
        <v>113</v>
      </c>
    </row>
    <row r="24" spans="1:102" s="151" customFormat="1">
      <c r="A24" s="151" t="s">
        <v>395</v>
      </c>
      <c r="F24" s="151">
        <v>300000</v>
      </c>
      <c r="I24" s="151">
        <v>150000</v>
      </c>
    </row>
    <row r="25" spans="1:102" s="151" customFormat="1">
      <c r="A25" s="151" t="s">
        <v>394</v>
      </c>
      <c r="C25" s="152">
        <v>170000</v>
      </c>
      <c r="D25" s="152">
        <v>5000</v>
      </c>
      <c r="E25" s="152">
        <v>13000</v>
      </c>
      <c r="F25" s="152">
        <v>5000</v>
      </c>
      <c r="L25" s="152"/>
      <c r="O25" s="152">
        <v>2000</v>
      </c>
      <c r="S25" s="152">
        <v>10000</v>
      </c>
      <c r="T25" s="152">
        <v>10000</v>
      </c>
      <c r="Y25" s="152">
        <v>6000</v>
      </c>
      <c r="AQ25" s="152">
        <v>3000</v>
      </c>
      <c r="BD25" s="152">
        <v>1000</v>
      </c>
      <c r="BE25" s="152">
        <v>3000</v>
      </c>
      <c r="BI25" s="152">
        <v>10000</v>
      </c>
      <c r="BR25" s="152">
        <v>2000</v>
      </c>
      <c r="BV25" s="152">
        <v>2000</v>
      </c>
      <c r="CU25" s="152">
        <v>1000</v>
      </c>
      <c r="CW25" s="152">
        <v>5000</v>
      </c>
      <c r="CX25" s="152">
        <v>3000</v>
      </c>
    </row>
    <row r="26" spans="1:102" s="151" customFormat="1" ht="33">
      <c r="A26" s="273" t="s">
        <v>152</v>
      </c>
      <c r="B26" s="151">
        <v>0</v>
      </c>
      <c r="C26" s="152">
        <v>0</v>
      </c>
      <c r="D26" s="152">
        <v>0</v>
      </c>
      <c r="E26" s="152">
        <v>0</v>
      </c>
      <c r="F26" s="152">
        <v>0</v>
      </c>
      <c r="G26" s="151">
        <v>0</v>
      </c>
      <c r="H26" s="151">
        <v>0</v>
      </c>
      <c r="I26" s="151">
        <v>0</v>
      </c>
      <c r="J26" s="151">
        <v>0</v>
      </c>
      <c r="K26" s="151">
        <v>0</v>
      </c>
      <c r="L26" s="152">
        <v>0</v>
      </c>
      <c r="M26" s="151">
        <v>0</v>
      </c>
      <c r="N26" s="151">
        <v>92000</v>
      </c>
      <c r="O26" s="152">
        <v>0</v>
      </c>
      <c r="P26" s="151">
        <v>0</v>
      </c>
      <c r="Q26" s="151">
        <v>0</v>
      </c>
      <c r="R26" s="151">
        <v>0</v>
      </c>
      <c r="S26" s="152">
        <v>0</v>
      </c>
      <c r="T26" s="152">
        <v>0</v>
      </c>
      <c r="U26" s="151">
        <v>0</v>
      </c>
      <c r="V26" s="151">
        <v>0</v>
      </c>
      <c r="W26" s="151">
        <v>0</v>
      </c>
      <c r="X26" s="151">
        <v>0</v>
      </c>
      <c r="Y26" s="152">
        <v>0</v>
      </c>
      <c r="Z26" s="151">
        <v>0</v>
      </c>
      <c r="AA26" s="151">
        <v>0</v>
      </c>
      <c r="AB26" s="151">
        <v>0</v>
      </c>
      <c r="AC26" s="151">
        <v>0</v>
      </c>
      <c r="AD26" s="151">
        <v>0</v>
      </c>
      <c r="AE26" s="151">
        <v>0</v>
      </c>
      <c r="AF26" s="151">
        <v>0</v>
      </c>
      <c r="AG26" s="151">
        <v>0</v>
      </c>
      <c r="AH26" s="151">
        <v>0</v>
      </c>
      <c r="AI26" s="151">
        <v>0</v>
      </c>
      <c r="AJ26" s="151">
        <v>0</v>
      </c>
      <c r="AK26" s="151">
        <v>0</v>
      </c>
      <c r="AL26" s="151">
        <v>0</v>
      </c>
      <c r="AM26" s="151">
        <v>0</v>
      </c>
      <c r="AN26" s="151">
        <v>0</v>
      </c>
      <c r="AO26" s="151">
        <v>0</v>
      </c>
      <c r="AP26" s="151">
        <v>0</v>
      </c>
      <c r="AQ26" s="152">
        <v>0</v>
      </c>
      <c r="AR26" s="151">
        <v>80000</v>
      </c>
      <c r="AS26" s="151">
        <v>0</v>
      </c>
      <c r="AT26" s="151">
        <v>0</v>
      </c>
      <c r="AU26" s="151">
        <v>0</v>
      </c>
      <c r="AV26" s="151">
        <v>0</v>
      </c>
      <c r="AW26" s="151">
        <v>0</v>
      </c>
      <c r="AX26" s="151">
        <v>0</v>
      </c>
      <c r="AY26" s="151">
        <v>0</v>
      </c>
      <c r="AZ26" s="151">
        <v>0</v>
      </c>
      <c r="BA26" s="151">
        <v>0</v>
      </c>
      <c r="BB26" s="151">
        <v>80000</v>
      </c>
      <c r="BC26" s="151">
        <v>0</v>
      </c>
      <c r="BD26" s="152">
        <v>0</v>
      </c>
      <c r="BE26" s="152">
        <v>0</v>
      </c>
      <c r="BF26" s="151">
        <v>0</v>
      </c>
      <c r="BG26" s="151">
        <v>0</v>
      </c>
      <c r="BH26" s="151">
        <v>0</v>
      </c>
      <c r="BI26" s="152">
        <v>0</v>
      </c>
      <c r="BJ26" s="151">
        <v>0</v>
      </c>
      <c r="BK26" s="151">
        <v>0</v>
      </c>
      <c r="BL26" s="151">
        <v>0</v>
      </c>
      <c r="BM26" s="151">
        <v>0</v>
      </c>
      <c r="BN26" s="151">
        <v>79000</v>
      </c>
      <c r="BO26" s="151">
        <v>0</v>
      </c>
      <c r="BP26" s="151">
        <v>0</v>
      </c>
      <c r="BQ26" s="151">
        <v>0</v>
      </c>
      <c r="BR26" s="152">
        <v>0</v>
      </c>
      <c r="BS26" s="151">
        <v>0</v>
      </c>
      <c r="BT26" s="151">
        <v>0</v>
      </c>
      <c r="BU26" s="151">
        <v>0</v>
      </c>
      <c r="BV26" s="152">
        <v>0</v>
      </c>
      <c r="BW26" s="151">
        <v>0</v>
      </c>
      <c r="BX26" s="151">
        <v>0</v>
      </c>
      <c r="BY26" s="151">
        <v>0</v>
      </c>
      <c r="BZ26" s="151">
        <v>0</v>
      </c>
      <c r="CA26" s="151">
        <v>0</v>
      </c>
      <c r="CB26" s="151">
        <v>0</v>
      </c>
      <c r="CC26" s="151">
        <v>0</v>
      </c>
      <c r="CD26" s="151">
        <v>0</v>
      </c>
      <c r="CE26" s="151">
        <v>0</v>
      </c>
      <c r="CF26" s="151">
        <v>0</v>
      </c>
      <c r="CG26" s="151">
        <v>0</v>
      </c>
      <c r="CH26" s="151">
        <v>0</v>
      </c>
      <c r="CI26" s="151">
        <v>0</v>
      </c>
      <c r="CJ26" s="151">
        <v>0</v>
      </c>
      <c r="CK26" s="151">
        <v>0</v>
      </c>
      <c r="CL26" s="151">
        <v>0</v>
      </c>
      <c r="CM26" s="151">
        <v>0</v>
      </c>
      <c r="CN26" s="151">
        <v>0</v>
      </c>
      <c r="CO26" s="151">
        <v>0</v>
      </c>
      <c r="CP26" s="151">
        <v>0</v>
      </c>
      <c r="CQ26" s="151">
        <v>0</v>
      </c>
      <c r="CR26" s="151">
        <v>0</v>
      </c>
      <c r="CS26" s="151">
        <v>0</v>
      </c>
      <c r="CT26" s="151">
        <v>0</v>
      </c>
      <c r="CU26" s="152">
        <v>0</v>
      </c>
      <c r="CV26" s="151">
        <v>0</v>
      </c>
      <c r="CW26" s="152">
        <v>0</v>
      </c>
      <c r="CX26" s="152">
        <v>0</v>
      </c>
    </row>
    <row r="27" spans="1:102">
      <c r="A27" s="153" t="s">
        <v>396</v>
      </c>
      <c r="B27">
        <f>SUM(B24:B26)</f>
        <v>0</v>
      </c>
      <c r="C27">
        <f t="shared" ref="C27:BN27" si="0">SUM(C24:C26)</f>
        <v>170000</v>
      </c>
      <c r="D27">
        <f t="shared" si="0"/>
        <v>5000</v>
      </c>
      <c r="E27">
        <f t="shared" si="0"/>
        <v>13000</v>
      </c>
      <c r="F27">
        <f t="shared" si="0"/>
        <v>305000</v>
      </c>
      <c r="G27">
        <f t="shared" si="0"/>
        <v>0</v>
      </c>
      <c r="H27">
        <f t="shared" si="0"/>
        <v>0</v>
      </c>
      <c r="I27">
        <f t="shared" si="0"/>
        <v>150000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0</v>
      </c>
      <c r="N27">
        <f t="shared" si="0"/>
        <v>92000</v>
      </c>
      <c r="O27">
        <f t="shared" si="0"/>
        <v>2000</v>
      </c>
      <c r="P27">
        <f t="shared" si="0"/>
        <v>0</v>
      </c>
      <c r="Q27">
        <f t="shared" si="0"/>
        <v>0</v>
      </c>
      <c r="R27">
        <f t="shared" si="0"/>
        <v>0</v>
      </c>
      <c r="S27">
        <f t="shared" si="0"/>
        <v>10000</v>
      </c>
      <c r="T27">
        <f t="shared" si="0"/>
        <v>10000</v>
      </c>
      <c r="U27">
        <f t="shared" si="0"/>
        <v>0</v>
      </c>
      <c r="V27">
        <f t="shared" si="0"/>
        <v>0</v>
      </c>
      <c r="W27">
        <f t="shared" si="0"/>
        <v>0</v>
      </c>
      <c r="X27">
        <f t="shared" si="0"/>
        <v>0</v>
      </c>
      <c r="Y27">
        <f t="shared" si="0"/>
        <v>6000</v>
      </c>
      <c r="Z27">
        <f t="shared" si="0"/>
        <v>0</v>
      </c>
      <c r="AA27">
        <f t="shared" si="0"/>
        <v>0</v>
      </c>
      <c r="AB27">
        <f t="shared" si="0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L27">
        <f t="shared" si="0"/>
        <v>0</v>
      </c>
      <c r="AM27">
        <f t="shared" si="0"/>
        <v>0</v>
      </c>
      <c r="AN27">
        <f t="shared" si="0"/>
        <v>0</v>
      </c>
      <c r="AO27">
        <f t="shared" si="0"/>
        <v>0</v>
      </c>
      <c r="AP27">
        <f t="shared" si="0"/>
        <v>0</v>
      </c>
      <c r="AQ27">
        <f t="shared" si="0"/>
        <v>3000</v>
      </c>
      <c r="AR27">
        <f t="shared" si="0"/>
        <v>80000</v>
      </c>
      <c r="AS27">
        <f t="shared" si="0"/>
        <v>0</v>
      </c>
      <c r="AT27">
        <f t="shared" si="0"/>
        <v>0</v>
      </c>
      <c r="AU27">
        <f t="shared" si="0"/>
        <v>0</v>
      </c>
      <c r="AV27">
        <f t="shared" si="0"/>
        <v>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0</v>
      </c>
      <c r="BB27">
        <f t="shared" si="0"/>
        <v>80000</v>
      </c>
      <c r="BC27">
        <f t="shared" si="0"/>
        <v>0</v>
      </c>
      <c r="BD27">
        <f t="shared" si="0"/>
        <v>1000</v>
      </c>
      <c r="BE27">
        <f t="shared" si="0"/>
        <v>3000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10000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79000</v>
      </c>
      <c r="BO27">
        <f t="shared" ref="BO27:CX27" si="1">SUM(BO24:BO26)</f>
        <v>0</v>
      </c>
      <c r="BP27">
        <f t="shared" si="1"/>
        <v>0</v>
      </c>
      <c r="BQ27">
        <f t="shared" si="1"/>
        <v>0</v>
      </c>
      <c r="BR27">
        <f t="shared" si="1"/>
        <v>2000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2000</v>
      </c>
      <c r="BW27">
        <f t="shared" si="1"/>
        <v>0</v>
      </c>
      <c r="BX27">
        <f t="shared" si="1"/>
        <v>0</v>
      </c>
      <c r="BY27">
        <f t="shared" si="1"/>
        <v>0</v>
      </c>
      <c r="BZ27">
        <f t="shared" si="1"/>
        <v>0</v>
      </c>
      <c r="CA27">
        <f t="shared" si="1"/>
        <v>0</v>
      </c>
      <c r="CB27">
        <f t="shared" si="1"/>
        <v>0</v>
      </c>
      <c r="CC27">
        <f t="shared" si="1"/>
        <v>0</v>
      </c>
      <c r="CD27">
        <f t="shared" si="1"/>
        <v>0</v>
      </c>
      <c r="CE27">
        <f t="shared" si="1"/>
        <v>0</v>
      </c>
      <c r="CF27">
        <f t="shared" si="1"/>
        <v>0</v>
      </c>
      <c r="CG27">
        <f t="shared" si="1"/>
        <v>0</v>
      </c>
      <c r="CH27">
        <f t="shared" si="1"/>
        <v>0</v>
      </c>
      <c r="CI27">
        <f t="shared" si="1"/>
        <v>0</v>
      </c>
      <c r="CJ27">
        <f t="shared" si="1"/>
        <v>0</v>
      </c>
      <c r="CK27">
        <f t="shared" si="1"/>
        <v>0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0</v>
      </c>
      <c r="CT27">
        <f t="shared" si="1"/>
        <v>0</v>
      </c>
      <c r="CU27">
        <f t="shared" si="1"/>
        <v>1000</v>
      </c>
      <c r="CV27">
        <f t="shared" si="1"/>
        <v>0</v>
      </c>
      <c r="CW27">
        <f t="shared" si="1"/>
        <v>5000</v>
      </c>
      <c r="CX27">
        <f t="shared" si="1"/>
        <v>3000</v>
      </c>
    </row>
  </sheetData>
  <phoneticPr fontId="3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661</v>
      </c>
      <c r="D1" s="246" t="str">
        <f>VLOOKUP(C1,學校編號!A:B,2,FALSE)</f>
        <v>661觀音國小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16011000</v>
      </c>
      <c r="E2" s="154"/>
      <c r="F2" s="154">
        <f t="shared" ref="F2:Q2" si="0">F49+F71+F77+F83</f>
        <v>4721000</v>
      </c>
      <c r="G2" s="154">
        <f t="shared" si="0"/>
        <v>1124000</v>
      </c>
      <c r="H2" s="154">
        <f t="shared" si="0"/>
        <v>1134000</v>
      </c>
      <c r="I2" s="154">
        <f t="shared" si="0"/>
        <v>1300000</v>
      </c>
      <c r="J2" s="154">
        <f t="shared" si="0"/>
        <v>1124000</v>
      </c>
      <c r="K2" s="154">
        <f t="shared" si="0"/>
        <v>1124000</v>
      </c>
      <c r="L2" s="154">
        <f t="shared" si="0"/>
        <v>1263000</v>
      </c>
      <c r="M2" s="154">
        <f t="shared" si="0"/>
        <v>1124000</v>
      </c>
      <c r="N2" s="154">
        <f t="shared" si="0"/>
        <v>1827000</v>
      </c>
      <c r="O2" s="154">
        <f t="shared" si="0"/>
        <v>1127000</v>
      </c>
      <c r="P2" s="154">
        <f t="shared" si="0"/>
        <v>69000</v>
      </c>
      <c r="Q2" s="154">
        <f t="shared" si="0"/>
        <v>74000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249000</v>
      </c>
      <c r="E24" s="154" t="s">
        <v>201</v>
      </c>
      <c r="F24" s="154">
        <f>ROUND($D24/2,-3)</f>
        <v>125000</v>
      </c>
      <c r="G24" s="154"/>
      <c r="H24" s="154"/>
      <c r="I24" s="154"/>
      <c r="J24" s="154"/>
      <c r="K24" s="154"/>
      <c r="L24" s="154">
        <f>D24-F24</f>
        <v>124000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795000</v>
      </c>
      <c r="E25" s="242"/>
      <c r="F25" s="242">
        <f>ROUND(SUM(F3:F24),-3)</f>
        <v>181000</v>
      </c>
      <c r="G25" s="242">
        <f t="shared" ref="G25:P25" si="5">ROUND(SUM(G3:G24),-3)</f>
        <v>43000</v>
      </c>
      <c r="H25" s="242">
        <f t="shared" si="5"/>
        <v>43000</v>
      </c>
      <c r="I25" s="242">
        <f t="shared" si="5"/>
        <v>43000</v>
      </c>
      <c r="J25" s="242">
        <f t="shared" si="5"/>
        <v>43000</v>
      </c>
      <c r="K25" s="242">
        <f t="shared" si="5"/>
        <v>43000</v>
      </c>
      <c r="L25" s="242">
        <f t="shared" si="5"/>
        <v>180000</v>
      </c>
      <c r="M25" s="242">
        <f t="shared" si="5"/>
        <v>43000</v>
      </c>
      <c r="N25" s="242">
        <f t="shared" si="5"/>
        <v>43000</v>
      </c>
      <c r="O25" s="242">
        <f t="shared" si="5"/>
        <v>43000</v>
      </c>
      <c r="P25" s="242">
        <f t="shared" si="5"/>
        <v>43000</v>
      </c>
      <c r="Q25" s="242">
        <f t="shared" ref="Q25:Q34" si="6">D25-SUM(F25:P25)</f>
        <v>47000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4000</v>
      </c>
      <c r="E31" s="154" t="s">
        <v>744</v>
      </c>
      <c r="F31" s="154">
        <f t="shared" si="9"/>
        <v>333</v>
      </c>
      <c r="G31" s="154">
        <f t="shared" si="7"/>
        <v>333</v>
      </c>
      <c r="H31" s="154">
        <f t="shared" si="7"/>
        <v>333</v>
      </c>
      <c r="I31" s="154">
        <f t="shared" si="7"/>
        <v>333</v>
      </c>
      <c r="J31" s="154">
        <f t="shared" si="7"/>
        <v>333</v>
      </c>
      <c r="K31" s="154">
        <f t="shared" si="7"/>
        <v>333</v>
      </c>
      <c r="L31" s="154">
        <f t="shared" si="7"/>
        <v>333</v>
      </c>
      <c r="M31" s="154">
        <f t="shared" si="7"/>
        <v>333</v>
      </c>
      <c r="N31" s="154">
        <f t="shared" si="7"/>
        <v>333</v>
      </c>
      <c r="O31" s="154">
        <f t="shared" si="7"/>
        <v>333</v>
      </c>
      <c r="P31" s="154">
        <f t="shared" si="7"/>
        <v>333</v>
      </c>
      <c r="Q31" s="154">
        <f t="shared" si="6"/>
        <v>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4000</v>
      </c>
      <c r="E37" s="154" t="s">
        <v>201</v>
      </c>
      <c r="F37" s="154">
        <f>ROUND($D37/2,-3)</f>
        <v>2000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267000</v>
      </c>
      <c r="E38" s="242"/>
      <c r="F38" s="242">
        <f t="shared" ref="F38:P38" si="10">ROUND(SUM(F26:F37),-3)</f>
        <v>24000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24000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1062000</v>
      </c>
      <c r="E49" s="154"/>
      <c r="F49" s="250">
        <f t="shared" ref="F49:Q49" si="15">F25+F38+F46+F48</f>
        <v>205000</v>
      </c>
      <c r="G49" s="250">
        <f t="shared" si="15"/>
        <v>65000</v>
      </c>
      <c r="H49" s="250">
        <f t="shared" si="15"/>
        <v>65000</v>
      </c>
      <c r="I49" s="250">
        <f t="shared" si="15"/>
        <v>65000</v>
      </c>
      <c r="J49" s="250">
        <f t="shared" si="15"/>
        <v>65000</v>
      </c>
      <c r="K49" s="250">
        <f t="shared" si="15"/>
        <v>65000</v>
      </c>
      <c r="L49" s="250">
        <f t="shared" si="15"/>
        <v>204000</v>
      </c>
      <c r="M49" s="250">
        <f t="shared" si="15"/>
        <v>65000</v>
      </c>
      <c r="N49" s="250">
        <f t="shared" si="15"/>
        <v>65000</v>
      </c>
      <c r="O49" s="250">
        <f t="shared" si="15"/>
        <v>65000</v>
      </c>
      <c r="P49" s="250">
        <f t="shared" si="15"/>
        <v>65000</v>
      </c>
      <c r="Q49" s="250">
        <f t="shared" si="15"/>
        <v>68000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9639000</v>
      </c>
      <c r="E50" s="249" t="s">
        <v>210</v>
      </c>
      <c r="F50" s="154">
        <f>ROUND($D50/12*3,-3)</f>
        <v>2410000</v>
      </c>
      <c r="G50" s="154">
        <f>ROUND($D50/12,-3)</f>
        <v>803000</v>
      </c>
      <c r="H50" s="154">
        <f t="shared" ref="H50:N54" si="16">ROUND($D50/12,-3)</f>
        <v>803000</v>
      </c>
      <c r="I50" s="154">
        <f t="shared" si="16"/>
        <v>803000</v>
      </c>
      <c r="J50" s="154">
        <f t="shared" si="16"/>
        <v>803000</v>
      </c>
      <c r="K50" s="154">
        <f t="shared" si="16"/>
        <v>803000</v>
      </c>
      <c r="L50" s="154">
        <f t="shared" si="16"/>
        <v>803000</v>
      </c>
      <c r="M50" s="154">
        <f t="shared" si="16"/>
        <v>803000</v>
      </c>
      <c r="N50" s="154">
        <f t="shared" si="16"/>
        <v>803000</v>
      </c>
      <c r="O50" s="154">
        <f>D50-SUM(F50:N50)</f>
        <v>805000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879000</v>
      </c>
      <c r="E62" s="154" t="s">
        <v>205</v>
      </c>
      <c r="F62" s="154"/>
      <c r="G62" s="154"/>
      <c r="H62" s="154"/>
      <c r="I62" s="154">
        <f>ROUND($D62/5,-3)</f>
        <v>176000</v>
      </c>
      <c r="J62" s="154"/>
      <c r="K62" s="154"/>
      <c r="L62" s="154"/>
      <c r="M62" s="154"/>
      <c r="N62" s="154">
        <f>D62-I62</f>
        <v>703000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1184000</v>
      </c>
      <c r="E63" s="154" t="s">
        <v>203</v>
      </c>
      <c r="F63" s="154">
        <f>D63</f>
        <v>1184000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808000</v>
      </c>
      <c r="E64" s="249" t="s">
        <v>210</v>
      </c>
      <c r="F64" s="154">
        <f>ROUND($D64/12*3,-3)</f>
        <v>202000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70000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227000</v>
      </c>
      <c r="E65" s="249" t="s">
        <v>210</v>
      </c>
      <c r="F65" s="154">
        <f>ROUND($D65/12*3,-3)</f>
        <v>57000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685000</v>
      </c>
      <c r="E66" s="249" t="s">
        <v>210</v>
      </c>
      <c r="F66" s="154">
        <f>ROUND($D66/12*3,-3)</f>
        <v>171000</v>
      </c>
      <c r="G66" s="154">
        <f>ROUND($D66/12,-3)</f>
        <v>57000</v>
      </c>
      <c r="H66" s="154">
        <f t="shared" si="19"/>
        <v>57000</v>
      </c>
      <c r="I66" s="154">
        <f t="shared" si="19"/>
        <v>57000</v>
      </c>
      <c r="J66" s="154">
        <f t="shared" si="19"/>
        <v>57000</v>
      </c>
      <c r="K66" s="154">
        <f t="shared" si="19"/>
        <v>57000</v>
      </c>
      <c r="L66" s="154">
        <f t="shared" si="19"/>
        <v>57000</v>
      </c>
      <c r="M66" s="154">
        <f t="shared" si="19"/>
        <v>57000</v>
      </c>
      <c r="N66" s="154">
        <f t="shared" si="19"/>
        <v>57000</v>
      </c>
      <c r="O66" s="154">
        <f>D66-SUM(F66:N66)</f>
        <v>58000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162000</v>
      </c>
      <c r="E68" s="154" t="s">
        <v>203</v>
      </c>
      <c r="F68" s="154">
        <f>D68</f>
        <v>162000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13644000</v>
      </c>
      <c r="E71" s="242"/>
      <c r="F71" s="242">
        <f>ROUND(SUM(F50:F69),-3)</f>
        <v>4190000</v>
      </c>
      <c r="G71" s="242">
        <f t="shared" ref="G71:P71" si="20">ROUND(SUM(G50:G69),-3)</f>
        <v>950000</v>
      </c>
      <c r="H71" s="242">
        <f t="shared" si="20"/>
        <v>960000</v>
      </c>
      <c r="I71" s="242">
        <f t="shared" si="20"/>
        <v>1126000</v>
      </c>
      <c r="J71" s="242">
        <f t="shared" si="20"/>
        <v>950000</v>
      </c>
      <c r="K71" s="242">
        <f t="shared" si="20"/>
        <v>950000</v>
      </c>
      <c r="L71" s="242">
        <f t="shared" si="20"/>
        <v>950000</v>
      </c>
      <c r="M71" s="242">
        <f t="shared" si="20"/>
        <v>950000</v>
      </c>
      <c r="N71" s="242">
        <f t="shared" si="20"/>
        <v>1653000</v>
      </c>
      <c r="O71" s="242">
        <f t="shared" si="20"/>
        <v>955000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1176000</v>
      </c>
      <c r="E73" s="249" t="s">
        <v>210</v>
      </c>
      <c r="F73" s="154">
        <f>ROUND($D73/12*3,-3)</f>
        <v>294000</v>
      </c>
      <c r="G73" s="154">
        <f>ROUND($D73/12,-3)</f>
        <v>98000</v>
      </c>
      <c r="H73" s="154">
        <f t="shared" ref="H73:N76" si="21">ROUND($D73/12,-3)</f>
        <v>98000</v>
      </c>
      <c r="I73" s="154">
        <f t="shared" si="21"/>
        <v>98000</v>
      </c>
      <c r="J73" s="154">
        <f t="shared" si="21"/>
        <v>98000</v>
      </c>
      <c r="K73" s="154">
        <f t="shared" si="21"/>
        <v>98000</v>
      </c>
      <c r="L73" s="154">
        <f t="shared" si="21"/>
        <v>98000</v>
      </c>
      <c r="M73" s="154">
        <f t="shared" si="21"/>
        <v>98000</v>
      </c>
      <c r="N73" s="154">
        <f t="shared" si="21"/>
        <v>98000</v>
      </c>
      <c r="O73" s="154">
        <f>D73-SUM(F73:N73)</f>
        <v>98000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129000</v>
      </c>
      <c r="E76" s="249" t="s">
        <v>210</v>
      </c>
      <c r="F76" s="154">
        <f>ROUND($D76/12*3,-3)</f>
        <v>32000</v>
      </c>
      <c r="G76" s="154">
        <f>ROUND($D76/12,-3)</f>
        <v>11000</v>
      </c>
      <c r="H76" s="154">
        <f t="shared" si="21"/>
        <v>11000</v>
      </c>
      <c r="I76" s="154">
        <f t="shared" si="21"/>
        <v>11000</v>
      </c>
      <c r="J76" s="154">
        <f t="shared" si="21"/>
        <v>11000</v>
      </c>
      <c r="K76" s="154">
        <f t="shared" si="21"/>
        <v>11000</v>
      </c>
      <c r="L76" s="154">
        <f t="shared" si="21"/>
        <v>11000</v>
      </c>
      <c r="M76" s="154">
        <f t="shared" si="21"/>
        <v>11000</v>
      </c>
      <c r="N76" s="154">
        <f t="shared" si="21"/>
        <v>11000</v>
      </c>
      <c r="O76" s="154">
        <f>D76-SUM(F76:N76)</f>
        <v>9000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1305000</v>
      </c>
      <c r="E77" s="242"/>
      <c r="F77" s="242">
        <f>ROUND(SUM(F72:F76),-3)</f>
        <v>326000</v>
      </c>
      <c r="G77" s="242">
        <f t="shared" ref="G77:N77" si="22">ROUND(SUM(G72:G76),-3)</f>
        <v>109000</v>
      </c>
      <c r="H77" s="242">
        <f t="shared" si="22"/>
        <v>109000</v>
      </c>
      <c r="I77" s="242">
        <f t="shared" si="22"/>
        <v>109000</v>
      </c>
      <c r="J77" s="242">
        <f t="shared" si="22"/>
        <v>109000</v>
      </c>
      <c r="K77" s="242">
        <f t="shared" si="22"/>
        <v>109000</v>
      </c>
      <c r="L77" s="242">
        <f t="shared" si="22"/>
        <v>109000</v>
      </c>
      <c r="M77" s="242">
        <f t="shared" si="22"/>
        <v>109000</v>
      </c>
      <c r="N77" s="242">
        <f t="shared" si="22"/>
        <v>109000</v>
      </c>
      <c r="O77" s="242">
        <f>D77-SUM(F77:N77)</f>
        <v>107000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14949000</v>
      </c>
      <c r="E78" s="242"/>
      <c r="F78" s="242">
        <f>F77+F71</f>
        <v>4516000</v>
      </c>
      <c r="G78" s="242">
        <f t="shared" ref="G78:R78" si="24">G77+G71</f>
        <v>1059000</v>
      </c>
      <c r="H78" s="242">
        <f t="shared" si="24"/>
        <v>1069000</v>
      </c>
      <c r="I78" s="242">
        <f t="shared" si="24"/>
        <v>1235000</v>
      </c>
      <c r="J78" s="242">
        <f t="shared" si="24"/>
        <v>1059000</v>
      </c>
      <c r="K78" s="242">
        <f t="shared" si="24"/>
        <v>1059000</v>
      </c>
      <c r="L78" s="242">
        <f t="shared" si="24"/>
        <v>1059000</v>
      </c>
      <c r="M78" s="242">
        <f t="shared" si="24"/>
        <v>1059000</v>
      </c>
      <c r="N78" s="242">
        <f t="shared" si="24"/>
        <v>1762000</v>
      </c>
      <c r="O78" s="242">
        <f t="shared" si="24"/>
        <v>1062000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-246000</v>
      </c>
      <c r="E86" s="154"/>
      <c r="F86" s="154">
        <f>D86</f>
        <v>-246000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15765000</v>
      </c>
      <c r="E87" s="154"/>
      <c r="F87" s="154">
        <f>F88+F89+F90+F91</f>
        <v>4475000</v>
      </c>
      <c r="G87" s="154">
        <f t="shared" ref="G87:Q87" si="26">G88+G89+G90+G91</f>
        <v>1124000</v>
      </c>
      <c r="H87" s="154">
        <f t="shared" si="26"/>
        <v>1134000</v>
      </c>
      <c r="I87" s="154">
        <f t="shared" si="26"/>
        <v>1300000</v>
      </c>
      <c r="J87" s="154">
        <f t="shared" si="26"/>
        <v>1124000</v>
      </c>
      <c r="K87" s="154">
        <f t="shared" si="26"/>
        <v>1124000</v>
      </c>
      <c r="L87" s="154">
        <f t="shared" si="26"/>
        <v>1263000</v>
      </c>
      <c r="M87" s="154">
        <f t="shared" si="26"/>
        <v>1124000</v>
      </c>
      <c r="N87" s="154">
        <f t="shared" si="26"/>
        <v>1827000</v>
      </c>
      <c r="O87" s="154">
        <f t="shared" si="26"/>
        <v>1127000</v>
      </c>
      <c r="P87" s="154">
        <f t="shared" si="26"/>
        <v>69000</v>
      </c>
      <c r="Q87" s="154">
        <f t="shared" si="26"/>
        <v>74000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15757000</v>
      </c>
      <c r="E91" s="242"/>
      <c r="F91" s="242">
        <f>F92+F93+F94+F95</f>
        <v>4471000</v>
      </c>
      <c r="G91" s="242">
        <f t="shared" ref="G91:Q91" si="28">G92+G93+G94+G95</f>
        <v>1124000</v>
      </c>
      <c r="H91" s="242">
        <f t="shared" si="28"/>
        <v>1134000</v>
      </c>
      <c r="I91" s="242">
        <f t="shared" si="28"/>
        <v>1300000</v>
      </c>
      <c r="J91" s="242">
        <f t="shared" si="28"/>
        <v>1124000</v>
      </c>
      <c r="K91" s="242">
        <f t="shared" si="28"/>
        <v>1124000</v>
      </c>
      <c r="L91" s="242">
        <f t="shared" si="28"/>
        <v>1260000</v>
      </c>
      <c r="M91" s="242">
        <f t="shared" si="28"/>
        <v>1124000</v>
      </c>
      <c r="N91" s="242">
        <f t="shared" si="28"/>
        <v>1827000</v>
      </c>
      <c r="O91" s="242">
        <f t="shared" si="28"/>
        <v>1127000</v>
      </c>
      <c r="P91" s="242">
        <f t="shared" si="28"/>
        <v>69000</v>
      </c>
      <c r="Q91" s="242">
        <f t="shared" si="28"/>
        <v>73000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15030000</v>
      </c>
      <c r="E95" s="154"/>
      <c r="F95" s="154">
        <f>F2+F86-F88-F89-F90-F92-F93-F94</f>
        <v>4248000</v>
      </c>
      <c r="G95" s="154">
        <f t="shared" ref="G95:Q95" si="30">G2-G88-G89-G90-G92-G93-G94</f>
        <v>1118000</v>
      </c>
      <c r="H95" s="154">
        <f t="shared" si="30"/>
        <v>1020000</v>
      </c>
      <c r="I95" s="154">
        <f t="shared" si="30"/>
        <v>1294000</v>
      </c>
      <c r="J95" s="154">
        <f t="shared" si="30"/>
        <v>1010000</v>
      </c>
      <c r="K95" s="154">
        <f t="shared" si="30"/>
        <v>1118000</v>
      </c>
      <c r="L95" s="154">
        <f t="shared" si="30"/>
        <v>1146000</v>
      </c>
      <c r="M95" s="154">
        <f t="shared" si="30"/>
        <v>1118000</v>
      </c>
      <c r="N95" s="154">
        <f t="shared" si="30"/>
        <v>1712000</v>
      </c>
      <c r="O95" s="154">
        <f t="shared" si="30"/>
        <v>1121000</v>
      </c>
      <c r="P95" s="154">
        <f t="shared" si="30"/>
        <v>63000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15030000</v>
      </c>
    </row>
    <row r="108" spans="2:17" ht="16.5" customHeight="1"/>
    <row r="109" spans="2:17" ht="16.5" customHeight="1">
      <c r="B109" s="4" t="s">
        <v>951</v>
      </c>
      <c r="D109" s="52">
        <f>D91-D77</f>
        <v>14452000</v>
      </c>
      <c r="F109" s="52">
        <f>F91-F77</f>
        <v>4145000</v>
      </c>
      <c r="G109" s="52">
        <f t="shared" ref="G109:Q109" si="31">G91-G77</f>
        <v>1015000</v>
      </c>
      <c r="H109" s="52">
        <f t="shared" si="31"/>
        <v>1025000</v>
      </c>
      <c r="I109" s="52">
        <f t="shared" si="31"/>
        <v>1191000</v>
      </c>
      <c r="J109" s="52">
        <f t="shared" si="31"/>
        <v>1015000</v>
      </c>
      <c r="K109" s="52">
        <f t="shared" si="31"/>
        <v>1015000</v>
      </c>
      <c r="L109" s="52">
        <f t="shared" si="31"/>
        <v>1151000</v>
      </c>
      <c r="M109" s="52">
        <f t="shared" si="31"/>
        <v>1015000</v>
      </c>
      <c r="N109" s="52">
        <f t="shared" si="31"/>
        <v>1718000</v>
      </c>
      <c r="O109" s="52">
        <f t="shared" si="31"/>
        <v>1020000</v>
      </c>
      <c r="P109" s="52">
        <f t="shared" si="31"/>
        <v>69000</v>
      </c>
      <c r="Q109" s="52">
        <f t="shared" si="31"/>
        <v>73000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5" priority="1" operator="lessThan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A73" workbookViewId="0">
      <selection activeCell="F96" sqref="F9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662</v>
      </c>
      <c r="D1" s="246" t="str">
        <f>VLOOKUP(C1,學校編號!A:B,2,FALSE)</f>
        <v>662三民國小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17483000</v>
      </c>
      <c r="E2" s="154"/>
      <c r="F2" s="154">
        <f t="shared" ref="F2:Q2" si="0">F49+F71+F77+F83</f>
        <v>5174000</v>
      </c>
      <c r="G2" s="154">
        <f t="shared" si="0"/>
        <v>1310000</v>
      </c>
      <c r="H2" s="154">
        <f t="shared" si="0"/>
        <v>1347000</v>
      </c>
      <c r="I2" s="154">
        <f t="shared" si="0"/>
        <v>1361000</v>
      </c>
      <c r="J2" s="154">
        <f t="shared" si="0"/>
        <v>1338000</v>
      </c>
      <c r="K2" s="154">
        <f t="shared" si="0"/>
        <v>1306000</v>
      </c>
      <c r="L2" s="154">
        <f t="shared" si="0"/>
        <v>1355000</v>
      </c>
      <c r="M2" s="154">
        <f t="shared" si="0"/>
        <v>1309000</v>
      </c>
      <c r="N2" s="154">
        <f t="shared" si="0"/>
        <v>1557000</v>
      </c>
      <c r="O2" s="154">
        <f t="shared" si="0"/>
        <v>1311000</v>
      </c>
      <c r="P2" s="154">
        <f t="shared" si="0"/>
        <v>80000</v>
      </c>
      <c r="Q2" s="154">
        <f t="shared" si="0"/>
        <v>35000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v>23000</v>
      </c>
      <c r="G3" s="154">
        <v>0</v>
      </c>
      <c r="H3" s="154">
        <v>23000</v>
      </c>
      <c r="I3" s="154">
        <v>0</v>
      </c>
      <c r="J3" s="154">
        <v>23000</v>
      </c>
      <c r="K3" s="154">
        <v>0</v>
      </c>
      <c r="L3" s="154">
        <v>23000</v>
      </c>
      <c r="M3" s="154">
        <v>0</v>
      </c>
      <c r="N3" s="154">
        <v>23000</v>
      </c>
      <c r="O3" s="154">
        <v>0</v>
      </c>
      <c r="P3" s="154">
        <v>21000</v>
      </c>
      <c r="Q3" s="154">
        <v>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v>10000</v>
      </c>
      <c r="G4" s="154">
        <v>0</v>
      </c>
      <c r="H4" s="154">
        <v>10000</v>
      </c>
      <c r="I4" s="154">
        <v>0</v>
      </c>
      <c r="J4" s="154">
        <v>10000</v>
      </c>
      <c r="K4" s="154">
        <v>0</v>
      </c>
      <c r="L4" s="154">
        <v>10000</v>
      </c>
      <c r="M4" s="154">
        <v>0</v>
      </c>
      <c r="N4" s="154">
        <v>10000</v>
      </c>
      <c r="O4" s="154">
        <v>0</v>
      </c>
      <c r="P4" s="154">
        <v>9000</v>
      </c>
      <c r="Q4" s="154">
        <v>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v>6000</v>
      </c>
      <c r="G7" s="154">
        <v>6000</v>
      </c>
      <c r="H7" s="154">
        <v>6000</v>
      </c>
      <c r="I7" s="154">
        <v>6000</v>
      </c>
      <c r="J7" s="154">
        <v>5000</v>
      </c>
      <c r="K7" s="154">
        <v>5000</v>
      </c>
      <c r="L7" s="154">
        <v>5000</v>
      </c>
      <c r="M7" s="154">
        <v>5000</v>
      </c>
      <c r="N7" s="154">
        <v>5000</v>
      </c>
      <c r="O7" s="154">
        <v>5000</v>
      </c>
      <c r="P7" s="154">
        <v>5000</v>
      </c>
      <c r="Q7" s="154">
        <v>5000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v>11000</v>
      </c>
      <c r="G13" s="154">
        <v>6000</v>
      </c>
      <c r="H13" s="154">
        <v>6000</v>
      </c>
      <c r="I13" s="154">
        <v>6000</v>
      </c>
      <c r="J13" s="154">
        <v>6000</v>
      </c>
      <c r="K13" s="154">
        <v>6000</v>
      </c>
      <c r="L13" s="154">
        <v>6000</v>
      </c>
      <c r="M13" s="154">
        <v>6000</v>
      </c>
      <c r="N13" s="154">
        <v>5000</v>
      </c>
      <c r="O13" s="154">
        <v>5000</v>
      </c>
      <c r="P13" s="154">
        <v>5000</v>
      </c>
      <c r="Q13" s="154">
        <v>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v>10000</v>
      </c>
      <c r="G14" s="154">
        <v>5000</v>
      </c>
      <c r="H14" s="154">
        <v>5000</v>
      </c>
      <c r="I14" s="154">
        <v>5000</v>
      </c>
      <c r="J14" s="154">
        <v>5000</v>
      </c>
      <c r="K14" s="154">
        <v>5000</v>
      </c>
      <c r="L14" s="154">
        <v>5000</v>
      </c>
      <c r="M14" s="154">
        <v>5000</v>
      </c>
      <c r="N14" s="154">
        <v>5000</v>
      </c>
      <c r="O14" s="154">
        <v>5000</v>
      </c>
      <c r="P14" s="154">
        <v>5000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v>16000</v>
      </c>
      <c r="G15" s="154"/>
      <c r="H15" s="154"/>
      <c r="I15" s="154"/>
      <c r="J15" s="154"/>
      <c r="K15" s="154"/>
      <c r="L15" s="154">
        <v>16000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v>4000</v>
      </c>
      <c r="G17" s="154">
        <v>4000</v>
      </c>
      <c r="H17" s="154">
        <v>4000</v>
      </c>
      <c r="I17" s="154">
        <v>4000</v>
      </c>
      <c r="J17" s="154">
        <v>3000</v>
      </c>
      <c r="K17" s="154">
        <v>3000</v>
      </c>
      <c r="L17" s="154">
        <v>4000</v>
      </c>
      <c r="M17" s="154">
        <v>4000</v>
      </c>
      <c r="N17" s="154">
        <v>4000</v>
      </c>
      <c r="O17" s="154">
        <v>3000</v>
      </c>
      <c r="P17" s="154">
        <v>3000</v>
      </c>
      <c r="Q17" s="154">
        <v>3000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558000</v>
      </c>
      <c r="E25" s="242"/>
      <c r="F25" s="242">
        <f>ROUND(SUM(F3:F24),-3)</f>
        <v>88000</v>
      </c>
      <c r="G25" s="242">
        <f t="shared" ref="G25:P25" si="2">ROUND(SUM(G3:G24),-3)</f>
        <v>29000</v>
      </c>
      <c r="H25" s="242">
        <f t="shared" si="2"/>
        <v>62000</v>
      </c>
      <c r="I25" s="242">
        <f t="shared" si="2"/>
        <v>29000</v>
      </c>
      <c r="J25" s="242">
        <f t="shared" si="2"/>
        <v>60000</v>
      </c>
      <c r="K25" s="242">
        <f t="shared" si="2"/>
        <v>27000</v>
      </c>
      <c r="L25" s="242">
        <f t="shared" si="2"/>
        <v>77000</v>
      </c>
      <c r="M25" s="242">
        <f t="shared" si="2"/>
        <v>28000</v>
      </c>
      <c r="N25" s="242">
        <f t="shared" si="2"/>
        <v>60000</v>
      </c>
      <c r="O25" s="242">
        <f t="shared" si="2"/>
        <v>26000</v>
      </c>
      <c r="P25" s="242">
        <f t="shared" si="2"/>
        <v>56000</v>
      </c>
      <c r="Q25" s="242">
        <f t="shared" ref="Q25" si="3">D25-SUM(F25:P25)</f>
        <v>16000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247000</v>
      </c>
      <c r="E28" s="154" t="s">
        <v>1060</v>
      </c>
      <c r="F28" s="154">
        <v>21000</v>
      </c>
      <c r="G28" s="154">
        <v>21000</v>
      </c>
      <c r="H28" s="154">
        <v>21000</v>
      </c>
      <c r="I28" s="154">
        <v>21000</v>
      </c>
      <c r="J28" s="154">
        <v>21000</v>
      </c>
      <c r="K28" s="154">
        <v>21000</v>
      </c>
      <c r="L28" s="154">
        <v>21000</v>
      </c>
      <c r="M28" s="154">
        <v>21000</v>
      </c>
      <c r="N28" s="154">
        <v>21000</v>
      </c>
      <c r="O28" s="154">
        <v>21000</v>
      </c>
      <c r="P28" s="154">
        <v>21000</v>
      </c>
      <c r="Q28" s="154">
        <v>16000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18000</v>
      </c>
      <c r="E30" s="154" t="s">
        <v>1060</v>
      </c>
      <c r="F30" s="154">
        <v>2000</v>
      </c>
      <c r="G30" s="154">
        <v>2000</v>
      </c>
      <c r="H30" s="154">
        <v>2000</v>
      </c>
      <c r="I30" s="154">
        <v>1000</v>
      </c>
      <c r="J30" s="154">
        <v>1000</v>
      </c>
      <c r="K30" s="154">
        <v>1000</v>
      </c>
      <c r="L30" s="154">
        <v>2000</v>
      </c>
      <c r="M30" s="154">
        <v>2000</v>
      </c>
      <c r="N30" s="154">
        <v>2000</v>
      </c>
      <c r="O30" s="154">
        <v>1000</v>
      </c>
      <c r="P30" s="154">
        <v>1000</v>
      </c>
      <c r="Q30" s="154">
        <v>1000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9000</v>
      </c>
      <c r="E31" s="154" t="s">
        <v>1060</v>
      </c>
      <c r="F31" s="154">
        <v>2000</v>
      </c>
      <c r="G31" s="154">
        <v>1000</v>
      </c>
      <c r="H31" s="154">
        <v>1000</v>
      </c>
      <c r="I31" s="154">
        <v>1000</v>
      </c>
      <c r="J31" s="154">
        <v>1000</v>
      </c>
      <c r="K31" s="154">
        <v>0</v>
      </c>
      <c r="L31" s="154">
        <v>0</v>
      </c>
      <c r="M31" s="154">
        <v>1000</v>
      </c>
      <c r="N31" s="154">
        <v>1000</v>
      </c>
      <c r="O31" s="154">
        <v>1000</v>
      </c>
      <c r="P31" s="154">
        <v>0</v>
      </c>
      <c r="Q31" s="154">
        <v>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5000</v>
      </c>
      <c r="E32" s="154" t="s">
        <v>1060</v>
      </c>
      <c r="F32" s="154">
        <v>1000</v>
      </c>
      <c r="G32" s="154">
        <v>1000</v>
      </c>
      <c r="H32" s="154">
        <v>1000</v>
      </c>
      <c r="I32" s="154">
        <v>0</v>
      </c>
      <c r="J32" s="154">
        <v>0</v>
      </c>
      <c r="K32" s="154">
        <v>0</v>
      </c>
      <c r="L32" s="154">
        <v>0</v>
      </c>
      <c r="M32" s="154">
        <v>1000</v>
      </c>
      <c r="N32" s="154">
        <v>1000</v>
      </c>
      <c r="O32" s="154">
        <v>0</v>
      </c>
      <c r="P32" s="154">
        <v>0</v>
      </c>
      <c r="Q32" s="154">
        <v>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279000</v>
      </c>
      <c r="E38" s="242"/>
      <c r="F38" s="242">
        <f t="shared" ref="F38:P38" si="5">ROUND(SUM(F26:F37),-3)</f>
        <v>26000</v>
      </c>
      <c r="G38" s="242">
        <f t="shared" si="5"/>
        <v>25000</v>
      </c>
      <c r="H38" s="242">
        <f t="shared" si="5"/>
        <v>25000</v>
      </c>
      <c r="I38" s="242">
        <f t="shared" si="5"/>
        <v>23000</v>
      </c>
      <c r="J38" s="242">
        <f t="shared" si="5"/>
        <v>23000</v>
      </c>
      <c r="K38" s="242">
        <f t="shared" si="5"/>
        <v>22000</v>
      </c>
      <c r="L38" s="242">
        <f t="shared" si="5"/>
        <v>23000</v>
      </c>
      <c r="M38" s="242">
        <f t="shared" si="5"/>
        <v>25000</v>
      </c>
      <c r="N38" s="242">
        <f t="shared" si="5"/>
        <v>25000</v>
      </c>
      <c r="O38" s="242">
        <f t="shared" si="5"/>
        <v>23000</v>
      </c>
      <c r="P38" s="242">
        <f t="shared" si="5"/>
        <v>22000</v>
      </c>
      <c r="Q38" s="242">
        <f>D38-SUM(F38:P38)</f>
        <v>17000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2000</v>
      </c>
      <c r="L48" s="242">
        <f t="shared" si="9"/>
        <v>0</v>
      </c>
      <c r="M48" s="242">
        <f t="shared" si="9"/>
        <v>0</v>
      </c>
      <c r="N48" s="242">
        <f t="shared" si="9"/>
        <v>2000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843000</v>
      </c>
      <c r="E49" s="154"/>
      <c r="F49" s="250">
        <f t="shared" ref="F49:Q49" si="10">F25+F38+F46+F48</f>
        <v>116000</v>
      </c>
      <c r="G49" s="250">
        <f t="shared" si="10"/>
        <v>54000</v>
      </c>
      <c r="H49" s="250">
        <f t="shared" si="10"/>
        <v>87000</v>
      </c>
      <c r="I49" s="250">
        <f t="shared" si="10"/>
        <v>52000</v>
      </c>
      <c r="J49" s="250">
        <f t="shared" si="10"/>
        <v>83000</v>
      </c>
      <c r="K49" s="250">
        <f t="shared" si="10"/>
        <v>51000</v>
      </c>
      <c r="L49" s="250">
        <f t="shared" si="10"/>
        <v>100000</v>
      </c>
      <c r="M49" s="250">
        <f t="shared" si="10"/>
        <v>53000</v>
      </c>
      <c r="N49" s="250">
        <f t="shared" si="10"/>
        <v>87000</v>
      </c>
      <c r="O49" s="250">
        <f t="shared" si="10"/>
        <v>49000</v>
      </c>
      <c r="P49" s="250">
        <f t="shared" si="10"/>
        <v>78000</v>
      </c>
      <c r="Q49" s="250">
        <f t="shared" si="10"/>
        <v>33000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9975000</v>
      </c>
      <c r="E50" s="249" t="s">
        <v>1064</v>
      </c>
      <c r="F50" s="154">
        <v>2494000</v>
      </c>
      <c r="G50" s="154">
        <v>831000</v>
      </c>
      <c r="H50" s="154">
        <v>831000</v>
      </c>
      <c r="I50" s="154">
        <v>831000</v>
      </c>
      <c r="J50" s="154">
        <v>831000</v>
      </c>
      <c r="K50" s="154">
        <v>831000</v>
      </c>
      <c r="L50" s="154">
        <v>831000</v>
      </c>
      <c r="M50" s="154">
        <v>831000</v>
      </c>
      <c r="N50" s="154">
        <v>831000</v>
      </c>
      <c r="O50" s="154">
        <v>833000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0</v>
      </c>
      <c r="E51" s="249" t="s">
        <v>1064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1192000</v>
      </c>
      <c r="E52" s="249" t="s">
        <v>1064</v>
      </c>
      <c r="F52" s="154">
        <v>298000</v>
      </c>
      <c r="G52" s="154">
        <v>99000</v>
      </c>
      <c r="H52" s="154">
        <v>99000</v>
      </c>
      <c r="I52" s="154">
        <v>99000</v>
      </c>
      <c r="J52" s="154">
        <v>99000</v>
      </c>
      <c r="K52" s="154">
        <v>99000</v>
      </c>
      <c r="L52" s="154">
        <v>99000</v>
      </c>
      <c r="M52" s="154">
        <v>99000</v>
      </c>
      <c r="N52" s="154">
        <v>99000</v>
      </c>
      <c r="O52" s="154">
        <v>102000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221000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22000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31000</v>
      </c>
      <c r="E55" s="154" t="s">
        <v>1060</v>
      </c>
      <c r="F55" s="154">
        <v>3000</v>
      </c>
      <c r="G55" s="154">
        <v>3000</v>
      </c>
      <c r="H55" s="154">
        <v>3000</v>
      </c>
      <c r="I55" s="154">
        <v>3000</v>
      </c>
      <c r="J55" s="154">
        <v>2000</v>
      </c>
      <c r="K55" s="154">
        <v>2000</v>
      </c>
      <c r="L55" s="154">
        <v>2000</v>
      </c>
      <c r="M55" s="154">
        <v>3000</v>
      </c>
      <c r="N55" s="154">
        <v>3000</v>
      </c>
      <c r="O55" s="154">
        <v>3000</v>
      </c>
      <c r="P55" s="154">
        <v>2000</v>
      </c>
      <c r="Q55" s="154">
        <v>2000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267000</v>
      </c>
      <c r="E62" s="154" t="s">
        <v>1065</v>
      </c>
      <c r="F62" s="154"/>
      <c r="G62" s="154"/>
      <c r="H62" s="154"/>
      <c r="I62" s="154">
        <v>53000</v>
      </c>
      <c r="J62" s="154"/>
      <c r="K62" s="154"/>
      <c r="L62" s="154"/>
      <c r="M62" s="154"/>
      <c r="N62" s="154">
        <v>214000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1162000</v>
      </c>
      <c r="E63" s="154" t="s">
        <v>1066</v>
      </c>
      <c r="F63" s="154">
        <v>1162000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692000</v>
      </c>
      <c r="E64" s="249" t="s">
        <v>1064</v>
      </c>
      <c r="F64" s="154">
        <v>173000</v>
      </c>
      <c r="G64" s="154">
        <v>58000</v>
      </c>
      <c r="H64" s="154">
        <v>58000</v>
      </c>
      <c r="I64" s="154">
        <v>58000</v>
      </c>
      <c r="J64" s="154">
        <v>58000</v>
      </c>
      <c r="K64" s="154">
        <v>58000</v>
      </c>
      <c r="L64" s="154">
        <v>58000</v>
      </c>
      <c r="M64" s="154">
        <v>58000</v>
      </c>
      <c r="N64" s="154">
        <v>58000</v>
      </c>
      <c r="O64" s="154">
        <v>55000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91000</v>
      </c>
      <c r="E65" s="249" t="s">
        <v>1064</v>
      </c>
      <c r="F65" s="154">
        <v>23000</v>
      </c>
      <c r="G65" s="154">
        <v>8000</v>
      </c>
      <c r="H65" s="154">
        <v>8000</v>
      </c>
      <c r="I65" s="154">
        <v>8000</v>
      </c>
      <c r="J65" s="154">
        <v>8000</v>
      </c>
      <c r="K65" s="154">
        <v>8000</v>
      </c>
      <c r="L65" s="154">
        <v>8000</v>
      </c>
      <c r="M65" s="154">
        <v>8000</v>
      </c>
      <c r="N65" s="154">
        <v>8000</v>
      </c>
      <c r="O65" s="154">
        <v>4000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988000</v>
      </c>
      <c r="E66" s="249" t="s">
        <v>1064</v>
      </c>
      <c r="F66" s="154">
        <v>247000</v>
      </c>
      <c r="G66" s="154">
        <v>82000</v>
      </c>
      <c r="H66" s="154">
        <v>82000</v>
      </c>
      <c r="I66" s="154">
        <v>82000</v>
      </c>
      <c r="J66" s="154">
        <v>82000</v>
      </c>
      <c r="K66" s="154">
        <v>82000</v>
      </c>
      <c r="L66" s="154">
        <v>82000</v>
      </c>
      <c r="M66" s="154">
        <v>82000</v>
      </c>
      <c r="N66" s="154">
        <v>82000</v>
      </c>
      <c r="O66" s="154">
        <v>85000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4000</v>
      </c>
      <c r="E67" s="154" t="s">
        <v>1068</v>
      </c>
      <c r="F67" s="154"/>
      <c r="G67" s="154"/>
      <c r="H67" s="154">
        <v>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131000</v>
      </c>
      <c r="E68" s="154" t="s">
        <v>1066</v>
      </c>
      <c r="F68" s="154">
        <v>131000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14754000</v>
      </c>
      <c r="E71" s="242"/>
      <c r="F71" s="242">
        <f>ROUND(SUM(F50:F69),-3)</f>
        <v>4586000</v>
      </c>
      <c r="G71" s="242">
        <f t="shared" ref="G71:P71" si="11">ROUND(SUM(G50:G69),-3)</f>
        <v>1099000</v>
      </c>
      <c r="H71" s="242">
        <f t="shared" si="11"/>
        <v>1103000</v>
      </c>
      <c r="I71" s="242">
        <f t="shared" si="11"/>
        <v>1152000</v>
      </c>
      <c r="J71" s="242">
        <f t="shared" si="11"/>
        <v>1098000</v>
      </c>
      <c r="K71" s="242">
        <f t="shared" si="11"/>
        <v>1098000</v>
      </c>
      <c r="L71" s="242">
        <f t="shared" si="11"/>
        <v>1098000</v>
      </c>
      <c r="M71" s="242">
        <f t="shared" si="11"/>
        <v>1099000</v>
      </c>
      <c r="N71" s="242">
        <f t="shared" si="11"/>
        <v>1313000</v>
      </c>
      <c r="O71" s="242">
        <f t="shared" si="11"/>
        <v>1104000</v>
      </c>
      <c r="P71" s="242">
        <f t="shared" si="11"/>
        <v>2000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1886000</v>
      </c>
      <c r="E73" s="249" t="s">
        <v>1064</v>
      </c>
      <c r="F73" s="154">
        <v>472000</v>
      </c>
      <c r="G73" s="154">
        <v>157000</v>
      </c>
      <c r="H73" s="154">
        <v>157000</v>
      </c>
      <c r="I73" s="154">
        <v>157000</v>
      </c>
      <c r="J73" s="154">
        <v>157000</v>
      </c>
      <c r="K73" s="154">
        <v>157000</v>
      </c>
      <c r="L73" s="154">
        <v>157000</v>
      </c>
      <c r="M73" s="154">
        <v>157000</v>
      </c>
      <c r="N73" s="154">
        <v>157000</v>
      </c>
      <c r="O73" s="154">
        <v>158000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0</v>
      </c>
      <c r="E75" s="249" t="s">
        <v>1064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0</v>
      </c>
      <c r="E76" s="249" t="s">
        <v>1064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1886000</v>
      </c>
      <c r="E77" s="242"/>
      <c r="F77" s="242">
        <f>ROUND(SUM(F72:F76),-3)</f>
        <v>472000</v>
      </c>
      <c r="G77" s="242">
        <f t="shared" ref="G77:N77" si="12">ROUND(SUM(G72:G76),-3)</f>
        <v>157000</v>
      </c>
      <c r="H77" s="242">
        <f t="shared" si="12"/>
        <v>157000</v>
      </c>
      <c r="I77" s="242">
        <f t="shared" si="12"/>
        <v>157000</v>
      </c>
      <c r="J77" s="242">
        <f t="shared" si="12"/>
        <v>157000</v>
      </c>
      <c r="K77" s="242">
        <f t="shared" si="12"/>
        <v>157000</v>
      </c>
      <c r="L77" s="242">
        <f t="shared" si="12"/>
        <v>157000</v>
      </c>
      <c r="M77" s="242">
        <f t="shared" si="12"/>
        <v>157000</v>
      </c>
      <c r="N77" s="242">
        <f t="shared" si="12"/>
        <v>157000</v>
      </c>
      <c r="O77" s="242">
        <f>D77-SUM(F77:N77)</f>
        <v>158000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16640000</v>
      </c>
      <c r="E78" s="242"/>
      <c r="F78" s="242">
        <f>F77+F71</f>
        <v>5058000</v>
      </c>
      <c r="G78" s="242">
        <f t="shared" ref="G78:R78" si="14">G77+G71</f>
        <v>1256000</v>
      </c>
      <c r="H78" s="242">
        <f t="shared" si="14"/>
        <v>1260000</v>
      </c>
      <c r="I78" s="242">
        <f t="shared" si="14"/>
        <v>1309000</v>
      </c>
      <c r="J78" s="242">
        <f t="shared" si="14"/>
        <v>1255000</v>
      </c>
      <c r="K78" s="242">
        <f t="shared" si="14"/>
        <v>1255000</v>
      </c>
      <c r="L78" s="242">
        <f t="shared" si="14"/>
        <v>1255000</v>
      </c>
      <c r="M78" s="242">
        <f t="shared" si="14"/>
        <v>1256000</v>
      </c>
      <c r="N78" s="242">
        <f t="shared" si="14"/>
        <v>1470000</v>
      </c>
      <c r="O78" s="242">
        <f t="shared" si="14"/>
        <v>1262000</v>
      </c>
      <c r="P78" s="242">
        <f t="shared" si="14"/>
        <v>2000</v>
      </c>
      <c r="Q78" s="242">
        <f t="shared" si="14"/>
        <v>2000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17483000</v>
      </c>
      <c r="E87" s="154"/>
      <c r="F87" s="154">
        <f>F88+F89+F90+F91</f>
        <v>5174000</v>
      </c>
      <c r="G87" s="154">
        <f t="shared" ref="G87:Q87" si="16">G88+G89+G90+G91</f>
        <v>1310000</v>
      </c>
      <c r="H87" s="154">
        <f t="shared" si="16"/>
        <v>1347000</v>
      </c>
      <c r="I87" s="154">
        <f t="shared" si="16"/>
        <v>1361000</v>
      </c>
      <c r="J87" s="154">
        <f t="shared" si="16"/>
        <v>1338000</v>
      </c>
      <c r="K87" s="154">
        <f t="shared" si="16"/>
        <v>1306000</v>
      </c>
      <c r="L87" s="154">
        <f t="shared" si="16"/>
        <v>1355000</v>
      </c>
      <c r="M87" s="154">
        <f t="shared" si="16"/>
        <v>1309000</v>
      </c>
      <c r="N87" s="154">
        <f t="shared" si="16"/>
        <v>1557000</v>
      </c>
      <c r="O87" s="154">
        <f t="shared" si="16"/>
        <v>1311000</v>
      </c>
      <c r="P87" s="154">
        <f t="shared" si="16"/>
        <v>80000</v>
      </c>
      <c r="Q87" s="154">
        <f t="shared" si="16"/>
        <v>35000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17482000</v>
      </c>
      <c r="E91" s="242"/>
      <c r="F91" s="242">
        <f>F92+F93+F94+F95</f>
        <v>5174000</v>
      </c>
      <c r="G91" s="242">
        <f t="shared" ref="G91:Q91" si="18">G92+G93+G94+G95</f>
        <v>1310000</v>
      </c>
      <c r="H91" s="242">
        <f t="shared" si="18"/>
        <v>1347000</v>
      </c>
      <c r="I91" s="242">
        <f t="shared" si="18"/>
        <v>1361000</v>
      </c>
      <c r="J91" s="242">
        <f t="shared" si="18"/>
        <v>1338000</v>
      </c>
      <c r="K91" s="242">
        <f t="shared" si="18"/>
        <v>1306000</v>
      </c>
      <c r="L91" s="242">
        <f t="shared" si="18"/>
        <v>1355000</v>
      </c>
      <c r="M91" s="242">
        <f t="shared" si="18"/>
        <v>1309000</v>
      </c>
      <c r="N91" s="242">
        <f t="shared" si="18"/>
        <v>1557000</v>
      </c>
      <c r="O91" s="242">
        <f t="shared" si="18"/>
        <v>1311000</v>
      </c>
      <c r="P91" s="242">
        <f t="shared" si="18"/>
        <v>80000</v>
      </c>
      <c r="Q91" s="242">
        <f t="shared" si="18"/>
        <v>34000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4062000</v>
      </c>
      <c r="E92" s="252" t="s">
        <v>681</v>
      </c>
      <c r="F92" s="154">
        <f>ROUND($D92/12*4,-3)</f>
        <v>1354000</v>
      </c>
      <c r="G92" s="154"/>
      <c r="H92" s="154">
        <f>ROUND($D92/12*2,-3)</f>
        <v>677000</v>
      </c>
      <c r="I92" s="154"/>
      <c r="J92" s="154">
        <f>ROUND($D92/12*2,-3)</f>
        <v>677000</v>
      </c>
      <c r="K92" s="154"/>
      <c r="L92" s="154">
        <f>ROUND($D92/12*2,-3)</f>
        <v>677000</v>
      </c>
      <c r="M92" s="154"/>
      <c r="N92" s="154">
        <f>D92-SUM(F92:M92)</f>
        <v>677000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19">ROUND($D93/12,-3)</f>
        <v>8000</v>
      </c>
      <c r="H93" s="154">
        <f t="shared" si="19"/>
        <v>8000</v>
      </c>
      <c r="I93" s="154">
        <f t="shared" si="19"/>
        <v>8000</v>
      </c>
      <c r="J93" s="154">
        <f t="shared" si="19"/>
        <v>8000</v>
      </c>
      <c r="K93" s="154">
        <f t="shared" si="19"/>
        <v>8000</v>
      </c>
      <c r="L93" s="154">
        <f t="shared" si="19"/>
        <v>8000</v>
      </c>
      <c r="M93" s="154">
        <f t="shared" si="19"/>
        <v>8000</v>
      </c>
      <c r="N93" s="154">
        <f t="shared" si="19"/>
        <v>8000</v>
      </c>
      <c r="O93" s="154">
        <f t="shared" si="19"/>
        <v>8000</v>
      </c>
      <c r="P93" s="154">
        <f t="shared" si="19"/>
        <v>8000</v>
      </c>
      <c r="Q93" s="154">
        <f>D93-SUM(F93:P93)</f>
        <v>2000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13330000</v>
      </c>
      <c r="E95" s="154"/>
      <c r="F95" s="154">
        <f>F2+F86-F88-F89-F90-F92-F93-F94</f>
        <v>3812000</v>
      </c>
      <c r="G95" s="154">
        <f t="shared" ref="G95:Q95" si="20">G2-G88-G89-G90-G92-G93-G94</f>
        <v>1302000</v>
      </c>
      <c r="H95" s="154">
        <f t="shared" si="20"/>
        <v>662000</v>
      </c>
      <c r="I95" s="154">
        <f t="shared" si="20"/>
        <v>1353000</v>
      </c>
      <c r="J95" s="154">
        <f t="shared" si="20"/>
        <v>653000</v>
      </c>
      <c r="K95" s="154">
        <f t="shared" si="20"/>
        <v>1298000</v>
      </c>
      <c r="L95" s="154">
        <f t="shared" si="20"/>
        <v>670000</v>
      </c>
      <c r="M95" s="154">
        <f t="shared" si="20"/>
        <v>1301000</v>
      </c>
      <c r="N95" s="154">
        <f t="shared" si="20"/>
        <v>872000</v>
      </c>
      <c r="O95" s="154">
        <f t="shared" si="20"/>
        <v>1303000</v>
      </c>
      <c r="P95" s="154">
        <f t="shared" si="20"/>
        <v>72000</v>
      </c>
      <c r="Q95" s="154">
        <f t="shared" si="20"/>
        <v>32000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13330000</v>
      </c>
    </row>
    <row r="108" spans="2:17" ht="16.5" customHeight="1"/>
    <row r="109" spans="2:17" ht="16.5" customHeight="1">
      <c r="B109" s="4" t="s">
        <v>951</v>
      </c>
      <c r="D109" s="52">
        <f>D91-D77</f>
        <v>15596000</v>
      </c>
      <c r="F109" s="52">
        <f>F91-F77</f>
        <v>4702000</v>
      </c>
      <c r="G109" s="52">
        <f t="shared" ref="G109:Q109" si="21">G91-G77</f>
        <v>1153000</v>
      </c>
      <c r="H109" s="52">
        <f t="shared" si="21"/>
        <v>1190000</v>
      </c>
      <c r="I109" s="52">
        <f t="shared" si="21"/>
        <v>1204000</v>
      </c>
      <c r="J109" s="52">
        <f t="shared" si="21"/>
        <v>1181000</v>
      </c>
      <c r="K109" s="52">
        <f t="shared" si="21"/>
        <v>1149000</v>
      </c>
      <c r="L109" s="52">
        <f t="shared" si="21"/>
        <v>1198000</v>
      </c>
      <c r="M109" s="52">
        <f t="shared" si="21"/>
        <v>1152000</v>
      </c>
      <c r="N109" s="52">
        <f t="shared" si="21"/>
        <v>1400000</v>
      </c>
      <c r="O109" s="52">
        <f t="shared" si="21"/>
        <v>1153000</v>
      </c>
      <c r="P109" s="52">
        <f t="shared" si="21"/>
        <v>80000</v>
      </c>
      <c r="Q109" s="52">
        <f t="shared" si="21"/>
        <v>34000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4" priority="1" operator="lessThan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A76" workbookViewId="0">
      <selection activeCell="Q87" sqref="Q8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663</v>
      </c>
      <c r="D1" s="246" t="str">
        <f>VLOOKUP(C1,學校編號!A:B,2,FALSE)</f>
        <v>663春日國小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18549000</v>
      </c>
      <c r="E2" s="154"/>
      <c r="F2" s="154">
        <f t="shared" ref="F2:Q2" si="0">F49+F71+F77+F83</f>
        <v>5484000</v>
      </c>
      <c r="G2" s="154">
        <f t="shared" si="0"/>
        <v>1355000</v>
      </c>
      <c r="H2" s="154">
        <f t="shared" si="0"/>
        <v>1365000</v>
      </c>
      <c r="I2" s="154">
        <f t="shared" si="0"/>
        <v>1492000</v>
      </c>
      <c r="J2" s="154">
        <f t="shared" si="0"/>
        <v>1362000</v>
      </c>
      <c r="K2" s="154">
        <f t="shared" si="0"/>
        <v>1364000</v>
      </c>
      <c r="L2" s="154">
        <f t="shared" si="0"/>
        <v>1431000</v>
      </c>
      <c r="M2" s="154">
        <f t="shared" si="0"/>
        <v>1362000</v>
      </c>
      <c r="N2" s="154">
        <f t="shared" si="0"/>
        <v>1818000</v>
      </c>
      <c r="O2" s="154">
        <f t="shared" si="0"/>
        <v>1361000</v>
      </c>
      <c r="P2" s="154">
        <f t="shared" si="0"/>
        <v>80000</v>
      </c>
      <c r="Q2" s="154">
        <f t="shared" si="0"/>
        <v>75000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v>43000</v>
      </c>
      <c r="E10" s="154" t="s">
        <v>744</v>
      </c>
      <c r="F10" s="154">
        <v>4500</v>
      </c>
      <c r="G10" s="154">
        <f t="shared" si="1"/>
        <v>3583</v>
      </c>
      <c r="H10" s="154">
        <f t="shared" si="1"/>
        <v>3583</v>
      </c>
      <c r="I10" s="154">
        <f t="shared" si="1"/>
        <v>3583</v>
      </c>
      <c r="J10" s="154">
        <f t="shared" si="1"/>
        <v>3583</v>
      </c>
      <c r="K10" s="154">
        <f t="shared" si="1"/>
        <v>3583</v>
      </c>
      <c r="L10" s="154">
        <f t="shared" si="1"/>
        <v>3583</v>
      </c>
      <c r="M10" s="154">
        <f t="shared" si="1"/>
        <v>3583</v>
      </c>
      <c r="N10" s="154">
        <f t="shared" si="1"/>
        <v>3583</v>
      </c>
      <c r="O10" s="154">
        <f t="shared" si="1"/>
        <v>3583</v>
      </c>
      <c r="P10" s="154">
        <f t="shared" si="1"/>
        <v>3583</v>
      </c>
      <c r="Q10" s="154">
        <f t="shared" si="2"/>
        <v>2670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1348000</v>
      </c>
      <c r="E25" s="242"/>
      <c r="F25" s="242">
        <f>ROUND(SUM(F3:F24),-3)</f>
        <v>276000</v>
      </c>
      <c r="G25" s="242">
        <f t="shared" ref="G25:P25" si="5">ROUND(SUM(G3:G24),-3)</f>
        <v>107000</v>
      </c>
      <c r="H25" s="242">
        <f t="shared" si="5"/>
        <v>107000</v>
      </c>
      <c r="I25" s="242">
        <f t="shared" si="5"/>
        <v>107000</v>
      </c>
      <c r="J25" s="242">
        <f t="shared" si="5"/>
        <v>107000</v>
      </c>
      <c r="K25" s="242">
        <f t="shared" si="5"/>
        <v>107000</v>
      </c>
      <c r="L25" s="242">
        <f t="shared" si="5"/>
        <v>123000</v>
      </c>
      <c r="M25" s="242">
        <f t="shared" si="5"/>
        <v>107000</v>
      </c>
      <c r="N25" s="242">
        <f t="shared" si="5"/>
        <v>107000</v>
      </c>
      <c r="O25" s="242">
        <f t="shared" si="5"/>
        <v>102000</v>
      </c>
      <c r="P25" s="242">
        <f t="shared" si="5"/>
        <v>49000</v>
      </c>
      <c r="Q25" s="242">
        <f t="shared" ref="Q25:Q34" si="6">D25-SUM(F25:P25)</f>
        <v>49000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65000</v>
      </c>
      <c r="E27" s="249" t="s">
        <v>212</v>
      </c>
      <c r="F27" s="154">
        <f>ROUND($D27/10,-3)</f>
        <v>7000</v>
      </c>
      <c r="G27" s="154"/>
      <c r="H27" s="154">
        <f>ROUND($D27/10,-3)</f>
        <v>7000</v>
      </c>
      <c r="I27" s="154">
        <f>ROUND($D27/10,-3)</f>
        <v>7000</v>
      </c>
      <c r="J27" s="154">
        <f>ROUND($D27/10,-3)</f>
        <v>7000</v>
      </c>
      <c r="K27" s="154">
        <f>ROUND($D27/10,-3)</f>
        <v>7000</v>
      </c>
      <c r="L27" s="154"/>
      <c r="M27" s="154">
        <f>ROUND($D27/10,-3)</f>
        <v>7000</v>
      </c>
      <c r="N27" s="154">
        <f>ROUND($D27/10,-3)</f>
        <v>7000</v>
      </c>
      <c r="O27" s="154">
        <f>ROUND($D27/10,-3)</f>
        <v>7000</v>
      </c>
      <c r="P27" s="154">
        <f>ROUND($D27/10,-3)</f>
        <v>7000</v>
      </c>
      <c r="Q27" s="154">
        <f t="shared" si="6"/>
        <v>2000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v>248000</v>
      </c>
      <c r="E28" s="154" t="s">
        <v>744</v>
      </c>
      <c r="F28" s="154">
        <v>20666</v>
      </c>
      <c r="G28" s="154">
        <v>20666</v>
      </c>
      <c r="H28" s="154">
        <v>20666</v>
      </c>
      <c r="I28" s="154">
        <v>20666</v>
      </c>
      <c r="J28" s="154">
        <v>20667</v>
      </c>
      <c r="K28" s="154">
        <v>20667</v>
      </c>
      <c r="L28" s="154">
        <v>20667</v>
      </c>
      <c r="M28" s="154">
        <v>20667</v>
      </c>
      <c r="N28" s="154">
        <v>20667</v>
      </c>
      <c r="O28" s="154">
        <v>20667</v>
      </c>
      <c r="P28" s="154">
        <v>20667</v>
      </c>
      <c r="Q28" s="154">
        <v>20667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ref="F29:F34" si="9">ROUND($D29/12,0)</f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v>7000</v>
      </c>
      <c r="E31" s="154" t="s">
        <v>744</v>
      </c>
      <c r="F31" s="154">
        <v>584</v>
      </c>
      <c r="G31" s="154">
        <v>584</v>
      </c>
      <c r="H31" s="154">
        <v>584</v>
      </c>
      <c r="I31" s="154">
        <v>584</v>
      </c>
      <c r="J31" s="154">
        <v>583</v>
      </c>
      <c r="K31" s="154">
        <v>583</v>
      </c>
      <c r="L31" s="154">
        <v>583</v>
      </c>
      <c r="M31" s="154">
        <v>583</v>
      </c>
      <c r="N31" s="154">
        <v>583</v>
      </c>
      <c r="O31" s="154">
        <v>583</v>
      </c>
      <c r="P31" s="154">
        <v>583</v>
      </c>
      <c r="Q31" s="154">
        <v>583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342000</v>
      </c>
      <c r="E38" s="242"/>
      <c r="F38" s="242">
        <f t="shared" ref="F38:P38" si="10">ROUND(SUM(F26:F37),-3)</f>
        <v>30000</v>
      </c>
      <c r="G38" s="242">
        <f t="shared" si="10"/>
        <v>23000</v>
      </c>
      <c r="H38" s="242">
        <f t="shared" si="10"/>
        <v>30000</v>
      </c>
      <c r="I38" s="242">
        <f t="shared" si="10"/>
        <v>30000</v>
      </c>
      <c r="J38" s="242">
        <f t="shared" si="10"/>
        <v>30000</v>
      </c>
      <c r="K38" s="242">
        <f t="shared" si="10"/>
        <v>30000</v>
      </c>
      <c r="L38" s="242">
        <f t="shared" si="10"/>
        <v>23000</v>
      </c>
      <c r="M38" s="242">
        <f t="shared" si="10"/>
        <v>30000</v>
      </c>
      <c r="N38" s="242">
        <f t="shared" si="10"/>
        <v>30000</v>
      </c>
      <c r="O38" s="242">
        <f t="shared" si="10"/>
        <v>30000</v>
      </c>
      <c r="P38" s="242">
        <f t="shared" si="10"/>
        <v>30000</v>
      </c>
      <c r="Q38" s="242">
        <f>D38-SUM(F38:P38)</f>
        <v>26000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16000</v>
      </c>
      <c r="E43" s="154" t="s">
        <v>207</v>
      </c>
      <c r="F43" s="154"/>
      <c r="G43" s="154"/>
      <c r="H43" s="154"/>
      <c r="I43" s="154">
        <f>D43</f>
        <v>16000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12000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12000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29000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16000</v>
      </c>
      <c r="J46" s="242">
        <f t="shared" si="13"/>
        <v>0</v>
      </c>
      <c r="K46" s="242">
        <f t="shared" si="13"/>
        <v>0</v>
      </c>
      <c r="L46" s="242">
        <f t="shared" si="13"/>
        <v>12000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1725000</v>
      </c>
      <c r="E49" s="154"/>
      <c r="F49" s="250">
        <f t="shared" ref="F49:Q49" si="15">F25+F38+F46+F48</f>
        <v>309000</v>
      </c>
      <c r="G49" s="250">
        <f t="shared" si="15"/>
        <v>130000</v>
      </c>
      <c r="H49" s="250">
        <f t="shared" si="15"/>
        <v>137000</v>
      </c>
      <c r="I49" s="250">
        <f t="shared" si="15"/>
        <v>153000</v>
      </c>
      <c r="J49" s="250">
        <f t="shared" si="15"/>
        <v>137000</v>
      </c>
      <c r="K49" s="250">
        <f t="shared" si="15"/>
        <v>139000</v>
      </c>
      <c r="L49" s="250">
        <f t="shared" si="15"/>
        <v>158000</v>
      </c>
      <c r="M49" s="250">
        <f t="shared" si="15"/>
        <v>137000</v>
      </c>
      <c r="N49" s="250">
        <f t="shared" si="15"/>
        <v>139000</v>
      </c>
      <c r="O49" s="250">
        <f t="shared" si="15"/>
        <v>132000</v>
      </c>
      <c r="P49" s="250">
        <f t="shared" si="15"/>
        <v>79000</v>
      </c>
      <c r="Q49" s="250">
        <f t="shared" si="15"/>
        <v>75000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10218000</v>
      </c>
      <c r="E50" s="249" t="s">
        <v>210</v>
      </c>
      <c r="F50" s="154">
        <f>ROUND($D50/12*3,-3)</f>
        <v>2555000</v>
      </c>
      <c r="G50" s="154">
        <f>ROUND($D50/12,-3)</f>
        <v>852000</v>
      </c>
      <c r="H50" s="154">
        <f t="shared" ref="H50:N54" si="16">ROUND($D50/12,-3)</f>
        <v>852000</v>
      </c>
      <c r="I50" s="154">
        <f t="shared" si="16"/>
        <v>852000</v>
      </c>
      <c r="J50" s="154">
        <f t="shared" si="16"/>
        <v>852000</v>
      </c>
      <c r="K50" s="154">
        <f t="shared" si="16"/>
        <v>852000</v>
      </c>
      <c r="L50" s="154">
        <f t="shared" si="16"/>
        <v>852000</v>
      </c>
      <c r="M50" s="154">
        <f t="shared" si="16"/>
        <v>852000</v>
      </c>
      <c r="N50" s="154">
        <f t="shared" si="16"/>
        <v>852000</v>
      </c>
      <c r="O50" s="154">
        <f>D50-SUM(F50:N50)</f>
        <v>847000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v>1000</v>
      </c>
      <c r="Q55" s="154">
        <v>4170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ref="Q56:Q61" si="18">D56-SUM(F56:P56)</f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568000</v>
      </c>
      <c r="E62" s="154" t="s">
        <v>205</v>
      </c>
      <c r="F62" s="154"/>
      <c r="G62" s="154"/>
      <c r="H62" s="154"/>
      <c r="I62" s="154">
        <f>ROUND($D62/5,-3)</f>
        <v>114000</v>
      </c>
      <c r="J62" s="154"/>
      <c r="K62" s="154"/>
      <c r="L62" s="154"/>
      <c r="M62" s="154"/>
      <c r="N62" s="154">
        <f>D62-I62</f>
        <v>454000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1274000</v>
      </c>
      <c r="E63" s="154" t="s">
        <v>203</v>
      </c>
      <c r="F63" s="154">
        <f>D63</f>
        <v>1274000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793000</v>
      </c>
      <c r="E64" s="249" t="s">
        <v>210</v>
      </c>
      <c r="F64" s="154">
        <f>ROUND($D64/12*3,-3)</f>
        <v>198000</v>
      </c>
      <c r="G64" s="154">
        <f>ROUND($D64/12,-3)</f>
        <v>66000</v>
      </c>
      <c r="H64" s="154">
        <f t="shared" ref="H64:N66" si="19">ROUND($D64/12,-3)</f>
        <v>66000</v>
      </c>
      <c r="I64" s="154">
        <f t="shared" si="19"/>
        <v>66000</v>
      </c>
      <c r="J64" s="154">
        <f t="shared" si="19"/>
        <v>66000</v>
      </c>
      <c r="K64" s="154">
        <f t="shared" si="19"/>
        <v>66000</v>
      </c>
      <c r="L64" s="154">
        <f t="shared" si="19"/>
        <v>66000</v>
      </c>
      <c r="M64" s="154">
        <f t="shared" si="19"/>
        <v>66000</v>
      </c>
      <c r="N64" s="154">
        <f t="shared" si="19"/>
        <v>66000</v>
      </c>
      <c r="O64" s="154">
        <f>D64-SUM(F64:N64)</f>
        <v>67000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163000</v>
      </c>
      <c r="E65" s="249" t="s">
        <v>210</v>
      </c>
      <c r="F65" s="154">
        <f>ROUND($D65/12*3,-3)</f>
        <v>41000</v>
      </c>
      <c r="G65" s="154">
        <f>ROUND($D65/12,-3)</f>
        <v>14000</v>
      </c>
      <c r="H65" s="154">
        <f t="shared" si="19"/>
        <v>14000</v>
      </c>
      <c r="I65" s="154">
        <f t="shared" si="19"/>
        <v>14000</v>
      </c>
      <c r="J65" s="154">
        <f t="shared" si="19"/>
        <v>14000</v>
      </c>
      <c r="K65" s="154">
        <f t="shared" si="19"/>
        <v>14000</v>
      </c>
      <c r="L65" s="154">
        <f t="shared" si="19"/>
        <v>14000</v>
      </c>
      <c r="M65" s="154">
        <f t="shared" si="19"/>
        <v>14000</v>
      </c>
      <c r="N65" s="154">
        <f t="shared" si="19"/>
        <v>14000</v>
      </c>
      <c r="O65" s="154">
        <f>D65-SUM(F65:N65)</f>
        <v>10000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923000</v>
      </c>
      <c r="E66" s="249" t="s">
        <v>210</v>
      </c>
      <c r="F66" s="154">
        <f>ROUND($D66/12*3,-3)</f>
        <v>231000</v>
      </c>
      <c r="G66" s="154">
        <f>ROUND($D66/12,-3)</f>
        <v>77000</v>
      </c>
      <c r="H66" s="154">
        <f t="shared" si="19"/>
        <v>77000</v>
      </c>
      <c r="I66" s="154">
        <f t="shared" si="19"/>
        <v>77000</v>
      </c>
      <c r="J66" s="154">
        <f t="shared" si="19"/>
        <v>77000</v>
      </c>
      <c r="K66" s="154">
        <f t="shared" si="19"/>
        <v>77000</v>
      </c>
      <c r="L66" s="154">
        <f t="shared" si="19"/>
        <v>77000</v>
      </c>
      <c r="M66" s="154">
        <f t="shared" si="19"/>
        <v>77000</v>
      </c>
      <c r="N66" s="154">
        <f t="shared" si="19"/>
        <v>77000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3000</v>
      </c>
      <c r="E67" s="154" t="s">
        <v>204</v>
      </c>
      <c r="F67" s="154"/>
      <c r="G67" s="154"/>
      <c r="H67" s="154">
        <f>D67</f>
        <v>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182000</v>
      </c>
      <c r="E68" s="154" t="s">
        <v>203</v>
      </c>
      <c r="F68" s="154">
        <f>D68</f>
        <v>182000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15537000</v>
      </c>
      <c r="E71" s="242"/>
      <c r="F71" s="242">
        <f>ROUND(SUM(F50:F69),-3)</f>
        <v>4830000</v>
      </c>
      <c r="G71" s="242">
        <f t="shared" ref="G71:P71" si="20">ROUND(SUM(G50:G69),-3)</f>
        <v>1127000</v>
      </c>
      <c r="H71" s="242">
        <f t="shared" si="20"/>
        <v>1130000</v>
      </c>
      <c r="I71" s="242">
        <f t="shared" si="20"/>
        <v>1241000</v>
      </c>
      <c r="J71" s="242">
        <f t="shared" si="20"/>
        <v>1127000</v>
      </c>
      <c r="K71" s="242">
        <f t="shared" si="20"/>
        <v>1127000</v>
      </c>
      <c r="L71" s="242">
        <f t="shared" si="20"/>
        <v>1127000</v>
      </c>
      <c r="M71" s="242">
        <f t="shared" si="20"/>
        <v>1127000</v>
      </c>
      <c r="N71" s="242">
        <f t="shared" si="20"/>
        <v>1581000</v>
      </c>
      <c r="O71" s="242">
        <f t="shared" si="20"/>
        <v>1119000</v>
      </c>
      <c r="P71" s="242">
        <f t="shared" si="20"/>
        <v>1000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521000</v>
      </c>
      <c r="E73" s="249" t="s">
        <v>210</v>
      </c>
      <c r="F73" s="154">
        <f>ROUND($D73/12*3,-3)</f>
        <v>130000</v>
      </c>
      <c r="G73" s="154">
        <f>ROUND($D73/12,-3)</f>
        <v>43000</v>
      </c>
      <c r="H73" s="154">
        <f t="shared" ref="H73:N76" si="21">ROUND($D73/12,-3)</f>
        <v>43000</v>
      </c>
      <c r="I73" s="154">
        <f t="shared" si="21"/>
        <v>43000</v>
      </c>
      <c r="J73" s="154">
        <f t="shared" si="21"/>
        <v>43000</v>
      </c>
      <c r="K73" s="154">
        <f t="shared" si="21"/>
        <v>43000</v>
      </c>
      <c r="L73" s="154">
        <f t="shared" si="21"/>
        <v>43000</v>
      </c>
      <c r="M73" s="154">
        <f t="shared" si="21"/>
        <v>43000</v>
      </c>
      <c r="N73" s="154">
        <f t="shared" si="21"/>
        <v>43000</v>
      </c>
      <c r="O73" s="154">
        <f>D73-SUM(F73:N73)</f>
        <v>47000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101000</v>
      </c>
      <c r="E75" s="249" t="s">
        <v>210</v>
      </c>
      <c r="F75" s="154">
        <f>ROUND($D75/12*3,-3)</f>
        <v>25000</v>
      </c>
      <c r="G75" s="154">
        <f>ROUND($D75/12,-3)</f>
        <v>8000</v>
      </c>
      <c r="H75" s="154">
        <f t="shared" si="21"/>
        <v>8000</v>
      </c>
      <c r="I75" s="154">
        <f t="shared" si="21"/>
        <v>8000</v>
      </c>
      <c r="J75" s="154">
        <f t="shared" si="21"/>
        <v>8000</v>
      </c>
      <c r="K75" s="154">
        <f t="shared" si="21"/>
        <v>8000</v>
      </c>
      <c r="L75" s="154">
        <f t="shared" si="21"/>
        <v>8000</v>
      </c>
      <c r="M75" s="154">
        <f t="shared" si="21"/>
        <v>8000</v>
      </c>
      <c r="N75" s="154">
        <f t="shared" si="21"/>
        <v>8000</v>
      </c>
      <c r="O75" s="154">
        <f>D75-SUM(F75:N75)</f>
        <v>12000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569000</v>
      </c>
      <c r="E76" s="249" t="s">
        <v>210</v>
      </c>
      <c r="F76" s="154">
        <f>ROUND($D76/12*3,-3)</f>
        <v>142000</v>
      </c>
      <c r="G76" s="154">
        <f>ROUND($D76/12,-3)</f>
        <v>47000</v>
      </c>
      <c r="H76" s="154">
        <f t="shared" si="21"/>
        <v>47000</v>
      </c>
      <c r="I76" s="154">
        <f t="shared" si="21"/>
        <v>47000</v>
      </c>
      <c r="J76" s="154">
        <f t="shared" si="21"/>
        <v>47000</v>
      </c>
      <c r="K76" s="154">
        <f t="shared" si="21"/>
        <v>47000</v>
      </c>
      <c r="L76" s="154">
        <f t="shared" si="21"/>
        <v>47000</v>
      </c>
      <c r="M76" s="154">
        <f t="shared" si="21"/>
        <v>47000</v>
      </c>
      <c r="N76" s="154">
        <f t="shared" si="21"/>
        <v>47000</v>
      </c>
      <c r="O76" s="154">
        <f>D76-SUM(F76:N76)</f>
        <v>51000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1191000</v>
      </c>
      <c r="E77" s="242"/>
      <c r="F77" s="242">
        <f>ROUND(SUM(F72:F76),-3)</f>
        <v>297000</v>
      </c>
      <c r="G77" s="242">
        <f t="shared" ref="G77:N77" si="22">ROUND(SUM(G72:G76),-3)</f>
        <v>98000</v>
      </c>
      <c r="H77" s="242">
        <f t="shared" si="22"/>
        <v>98000</v>
      </c>
      <c r="I77" s="242">
        <f t="shared" si="22"/>
        <v>98000</v>
      </c>
      <c r="J77" s="242">
        <f t="shared" si="22"/>
        <v>98000</v>
      </c>
      <c r="K77" s="242">
        <f t="shared" si="22"/>
        <v>98000</v>
      </c>
      <c r="L77" s="242">
        <f t="shared" si="22"/>
        <v>98000</v>
      </c>
      <c r="M77" s="242">
        <f t="shared" si="22"/>
        <v>98000</v>
      </c>
      <c r="N77" s="242">
        <f t="shared" si="22"/>
        <v>98000</v>
      </c>
      <c r="O77" s="242">
        <f>D77-SUM(F77:N77)</f>
        <v>110000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16728000</v>
      </c>
      <c r="E78" s="242"/>
      <c r="F78" s="242">
        <f>F77+F71</f>
        <v>5127000</v>
      </c>
      <c r="G78" s="242">
        <f t="shared" ref="G78:R78" si="24">G77+G71</f>
        <v>1225000</v>
      </c>
      <c r="H78" s="242">
        <f t="shared" si="24"/>
        <v>1228000</v>
      </c>
      <c r="I78" s="242">
        <f t="shared" si="24"/>
        <v>1339000</v>
      </c>
      <c r="J78" s="242">
        <f t="shared" si="24"/>
        <v>1225000</v>
      </c>
      <c r="K78" s="242">
        <f t="shared" si="24"/>
        <v>1225000</v>
      </c>
      <c r="L78" s="242">
        <f t="shared" si="24"/>
        <v>1225000</v>
      </c>
      <c r="M78" s="242">
        <f t="shared" si="24"/>
        <v>1225000</v>
      </c>
      <c r="N78" s="242">
        <f t="shared" si="24"/>
        <v>1679000</v>
      </c>
      <c r="O78" s="242">
        <f t="shared" si="24"/>
        <v>1229000</v>
      </c>
      <c r="P78" s="242">
        <f t="shared" si="24"/>
        <v>1000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66000</v>
      </c>
      <c r="E80" s="242" t="s">
        <v>745</v>
      </c>
      <c r="F80" s="242">
        <f>ROUNDUP(D80/2,-3)</f>
        <v>33000</v>
      </c>
      <c r="G80" s="242"/>
      <c r="H80" s="242"/>
      <c r="I80" s="242"/>
      <c r="J80" s="242"/>
      <c r="K80" s="242"/>
      <c r="L80" s="242">
        <f>D80-F80</f>
        <v>33000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30000</v>
      </c>
      <c r="E82" s="242" t="s">
        <v>745</v>
      </c>
      <c r="F82" s="242">
        <f>ROUNDUP(D82/2,-3)</f>
        <v>15000</v>
      </c>
      <c r="G82" s="242"/>
      <c r="H82" s="242"/>
      <c r="I82" s="242"/>
      <c r="J82" s="242"/>
      <c r="K82" s="242"/>
      <c r="L82" s="242">
        <f>D82-F82</f>
        <v>15000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96000</v>
      </c>
      <c r="E83" s="251"/>
      <c r="F83" s="251">
        <f>SUM(F79:F82)</f>
        <v>48000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48000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-96000</v>
      </c>
      <c r="E86" s="154"/>
      <c r="F86" s="154">
        <f>D86</f>
        <v>-96000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18453000</v>
      </c>
      <c r="E87" s="154"/>
      <c r="F87" s="154">
        <f>F88+F89+F90+F91</f>
        <v>5388000</v>
      </c>
      <c r="G87" s="154">
        <f t="shared" ref="G87:Q87" si="26">G88+G89+G90+G91</f>
        <v>1355000</v>
      </c>
      <c r="H87" s="154">
        <f t="shared" si="26"/>
        <v>1365000</v>
      </c>
      <c r="I87" s="154">
        <f t="shared" si="26"/>
        <v>1492000</v>
      </c>
      <c r="J87" s="154">
        <f t="shared" si="26"/>
        <v>1362000</v>
      </c>
      <c r="K87" s="154">
        <f t="shared" si="26"/>
        <v>1364000</v>
      </c>
      <c r="L87" s="154">
        <f t="shared" si="26"/>
        <v>1431000</v>
      </c>
      <c r="M87" s="154">
        <f t="shared" si="26"/>
        <v>1362000</v>
      </c>
      <c r="N87" s="154">
        <f t="shared" si="26"/>
        <v>1818000</v>
      </c>
      <c r="O87" s="154">
        <f t="shared" si="26"/>
        <v>1361000</v>
      </c>
      <c r="P87" s="154">
        <f t="shared" si="26"/>
        <v>80000</v>
      </c>
      <c r="Q87" s="154">
        <f t="shared" si="26"/>
        <v>75000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18451000</v>
      </c>
      <c r="E91" s="242"/>
      <c r="F91" s="242">
        <f>F92+F93+F94+F95</f>
        <v>5388000</v>
      </c>
      <c r="G91" s="242">
        <f t="shared" ref="G91:Q91" si="28">G92+G93+G94+G95</f>
        <v>1355000</v>
      </c>
      <c r="H91" s="242">
        <f t="shared" si="28"/>
        <v>1365000</v>
      </c>
      <c r="I91" s="242">
        <f t="shared" si="28"/>
        <v>1492000</v>
      </c>
      <c r="J91" s="242">
        <f t="shared" si="28"/>
        <v>1362000</v>
      </c>
      <c r="K91" s="242">
        <f t="shared" si="28"/>
        <v>1364000</v>
      </c>
      <c r="L91" s="242">
        <f t="shared" si="28"/>
        <v>1430000</v>
      </c>
      <c r="M91" s="242">
        <f t="shared" si="28"/>
        <v>1362000</v>
      </c>
      <c r="N91" s="242">
        <f t="shared" si="28"/>
        <v>1818000</v>
      </c>
      <c r="O91" s="242">
        <f t="shared" si="28"/>
        <v>1361000</v>
      </c>
      <c r="P91" s="242">
        <f t="shared" si="28"/>
        <v>80000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238000</v>
      </c>
      <c r="E94" s="244" t="s">
        <v>405</v>
      </c>
      <c r="F94" s="154"/>
      <c r="G94" s="154"/>
      <c r="H94" s="154">
        <f>ROUND($D94/2,-3)</f>
        <v>119000</v>
      </c>
      <c r="I94" s="154"/>
      <c r="J94" s="154"/>
      <c r="K94" s="154"/>
      <c r="L94" s="154"/>
      <c r="M94" s="154"/>
      <c r="N94" s="154"/>
      <c r="O94" s="154">
        <f>D94-H94</f>
        <v>119000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16011000</v>
      </c>
      <c r="E95" s="154"/>
      <c r="F95" s="154">
        <f>F2+F86-F88-F89-F90-F92-F93-F94</f>
        <v>4676000</v>
      </c>
      <c r="G95" s="154">
        <f t="shared" ref="G95:Q95" si="30">G2-G88-G89-G90-G92-G93-G94</f>
        <v>1347000</v>
      </c>
      <c r="H95" s="154">
        <f t="shared" si="30"/>
        <v>886000</v>
      </c>
      <c r="I95" s="154">
        <f t="shared" si="30"/>
        <v>1484000</v>
      </c>
      <c r="J95" s="154">
        <f t="shared" si="30"/>
        <v>1002000</v>
      </c>
      <c r="K95" s="154">
        <f t="shared" si="30"/>
        <v>1356000</v>
      </c>
      <c r="L95" s="154">
        <f t="shared" si="30"/>
        <v>1070000</v>
      </c>
      <c r="M95" s="154">
        <f t="shared" si="30"/>
        <v>1354000</v>
      </c>
      <c r="N95" s="154">
        <f t="shared" si="30"/>
        <v>1458000</v>
      </c>
      <c r="O95" s="154">
        <f t="shared" si="30"/>
        <v>1234000</v>
      </c>
      <c r="P95" s="154">
        <f t="shared" si="30"/>
        <v>72000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238000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16011000</v>
      </c>
    </row>
    <row r="108" spans="2:17" ht="16.5" customHeight="1"/>
    <row r="109" spans="2:17" ht="16.5" customHeight="1">
      <c r="B109" s="4" t="s">
        <v>951</v>
      </c>
      <c r="D109" s="52">
        <f>D91-D77</f>
        <v>17260000</v>
      </c>
      <c r="F109" s="52">
        <f>F91-F77</f>
        <v>5091000</v>
      </c>
      <c r="G109" s="52">
        <f t="shared" ref="G109:Q109" si="31">G91-G77</f>
        <v>1257000</v>
      </c>
      <c r="H109" s="52">
        <f t="shared" si="31"/>
        <v>1267000</v>
      </c>
      <c r="I109" s="52">
        <f t="shared" si="31"/>
        <v>1394000</v>
      </c>
      <c r="J109" s="52">
        <f t="shared" si="31"/>
        <v>1264000</v>
      </c>
      <c r="K109" s="52">
        <f t="shared" si="31"/>
        <v>1266000</v>
      </c>
      <c r="L109" s="52">
        <f t="shared" si="31"/>
        <v>1332000</v>
      </c>
      <c r="M109" s="52">
        <f t="shared" si="31"/>
        <v>1264000</v>
      </c>
      <c r="N109" s="52">
        <f t="shared" si="31"/>
        <v>1720000</v>
      </c>
      <c r="O109" s="52">
        <f t="shared" si="31"/>
        <v>1251000</v>
      </c>
      <c r="P109" s="52">
        <f t="shared" si="31"/>
        <v>80000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3" priority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85" workbookViewId="0">
      <selection activeCell="J55" sqref="J5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664</v>
      </c>
      <c r="D1" s="246" t="str">
        <f>VLOOKUP(C1,學校編號!A:B,2,FALSE)</f>
        <v>664德武國小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15014000</v>
      </c>
      <c r="E2" s="154"/>
      <c r="F2" s="154">
        <f t="shared" ref="F2:Q2" si="0">F49+F71+F77+F83</f>
        <v>4456000</v>
      </c>
      <c r="G2" s="154">
        <f t="shared" si="0"/>
        <v>1074000</v>
      </c>
      <c r="H2" s="154">
        <f t="shared" si="0"/>
        <v>1084000</v>
      </c>
      <c r="I2" s="154">
        <f t="shared" si="0"/>
        <v>1224000</v>
      </c>
      <c r="J2" s="154">
        <f t="shared" si="0"/>
        <v>1074000</v>
      </c>
      <c r="K2" s="154">
        <f t="shared" si="0"/>
        <v>1074000</v>
      </c>
      <c r="L2" s="154">
        <f t="shared" si="0"/>
        <v>1088000</v>
      </c>
      <c r="M2" s="154">
        <f t="shared" si="0"/>
        <v>1074000</v>
      </c>
      <c r="N2" s="154">
        <f t="shared" si="0"/>
        <v>1675000</v>
      </c>
      <c r="O2" s="154">
        <f t="shared" si="0"/>
        <v>1066000</v>
      </c>
      <c r="P2" s="154">
        <f t="shared" si="0"/>
        <v>63000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468000</v>
      </c>
      <c r="E25" s="242"/>
      <c r="F25" s="242">
        <f>ROUND(SUM(F3:F24),-3)</f>
        <v>51000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51000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265000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733000</v>
      </c>
      <c r="E49" s="154"/>
      <c r="F49" s="250">
        <f t="shared" ref="F49:Q49" si="15">F25+F38+F46+F48</f>
        <v>73000</v>
      </c>
      <c r="G49" s="250">
        <f t="shared" si="15"/>
        <v>59000</v>
      </c>
      <c r="H49" s="250">
        <f t="shared" si="15"/>
        <v>59000</v>
      </c>
      <c r="I49" s="250">
        <f t="shared" si="15"/>
        <v>59000</v>
      </c>
      <c r="J49" s="250">
        <f t="shared" si="15"/>
        <v>59000</v>
      </c>
      <c r="K49" s="250">
        <f t="shared" si="15"/>
        <v>59000</v>
      </c>
      <c r="L49" s="250">
        <f t="shared" si="15"/>
        <v>73000</v>
      </c>
      <c r="M49" s="250">
        <f t="shared" si="15"/>
        <v>59000</v>
      </c>
      <c r="N49" s="250">
        <f t="shared" si="15"/>
        <v>59000</v>
      </c>
      <c r="O49" s="250">
        <f t="shared" si="15"/>
        <v>59000</v>
      </c>
      <c r="P49" s="250">
        <f t="shared" si="15"/>
        <v>59000</v>
      </c>
      <c r="Q49" s="250">
        <f t="shared" si="15"/>
        <v>56000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8955000</v>
      </c>
      <c r="E50" s="249" t="s">
        <v>210</v>
      </c>
      <c r="F50" s="154">
        <f>ROUND($D50/12*3,-3)</f>
        <v>2239000</v>
      </c>
      <c r="G50" s="154">
        <f>ROUND($D50/12,-3)</f>
        <v>746000</v>
      </c>
      <c r="H50" s="154">
        <f t="shared" ref="H50:N54" si="16">ROUND($D50/12,-3)</f>
        <v>746000</v>
      </c>
      <c r="I50" s="154">
        <f t="shared" si="16"/>
        <v>746000</v>
      </c>
      <c r="J50" s="154">
        <f t="shared" si="16"/>
        <v>746000</v>
      </c>
      <c r="K50" s="154">
        <f t="shared" si="16"/>
        <v>746000</v>
      </c>
      <c r="L50" s="154">
        <f t="shared" si="16"/>
        <v>746000</v>
      </c>
      <c r="M50" s="154">
        <f t="shared" si="16"/>
        <v>746000</v>
      </c>
      <c r="N50" s="154">
        <f t="shared" si="16"/>
        <v>746000</v>
      </c>
      <c r="O50" s="154">
        <f>D50-SUM(F50:N50)</f>
        <v>748000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751000</v>
      </c>
      <c r="E62" s="154" t="s">
        <v>205</v>
      </c>
      <c r="F62" s="154"/>
      <c r="G62" s="154"/>
      <c r="H62" s="154"/>
      <c r="I62" s="154">
        <f>ROUND($D62/5,-3)</f>
        <v>150000</v>
      </c>
      <c r="J62" s="154"/>
      <c r="K62" s="154"/>
      <c r="L62" s="154"/>
      <c r="M62" s="154"/>
      <c r="N62" s="154">
        <f>D62-I62</f>
        <v>601000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1154000</v>
      </c>
      <c r="E63" s="154" t="s">
        <v>203</v>
      </c>
      <c r="F63" s="154">
        <f>D63</f>
        <v>1154000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747000</v>
      </c>
      <c r="E64" s="249" t="s">
        <v>210</v>
      </c>
      <c r="F64" s="154">
        <f>ROUND($D64/12*3,-3)</f>
        <v>187000</v>
      </c>
      <c r="G64" s="154">
        <f>ROUND($D64/12,-3)</f>
        <v>62000</v>
      </c>
      <c r="H64" s="154">
        <f t="shared" ref="H64:N66" si="19">ROUND($D64/12,-3)</f>
        <v>62000</v>
      </c>
      <c r="I64" s="154">
        <f t="shared" si="19"/>
        <v>62000</v>
      </c>
      <c r="J64" s="154">
        <f t="shared" si="19"/>
        <v>62000</v>
      </c>
      <c r="K64" s="154">
        <f t="shared" si="19"/>
        <v>62000</v>
      </c>
      <c r="L64" s="154">
        <f t="shared" si="19"/>
        <v>62000</v>
      </c>
      <c r="M64" s="154">
        <f t="shared" si="19"/>
        <v>62000</v>
      </c>
      <c r="N64" s="154">
        <f t="shared" si="19"/>
        <v>62000</v>
      </c>
      <c r="O64" s="154">
        <f>D64-SUM(F64:N64)</f>
        <v>64000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179000</v>
      </c>
      <c r="E65" s="249" t="s">
        <v>210</v>
      </c>
      <c r="F65" s="154">
        <f>ROUND($D65/12*3,-3)</f>
        <v>45000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776000</v>
      </c>
      <c r="E66" s="249" t="s">
        <v>210</v>
      </c>
      <c r="F66" s="154">
        <f>ROUND($D66/12*3,-3)</f>
        <v>194000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62000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193000</v>
      </c>
      <c r="E68" s="154" t="s">
        <v>203</v>
      </c>
      <c r="F68" s="154">
        <f>D68</f>
        <v>193000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13205000</v>
      </c>
      <c r="E71" s="242"/>
      <c r="F71" s="242">
        <f>ROUND(SUM(F50:F69),-3)</f>
        <v>4114000</v>
      </c>
      <c r="G71" s="242">
        <f t="shared" ref="G71:P71" si="20">ROUND(SUM(G50:G69),-3)</f>
        <v>925000</v>
      </c>
      <c r="H71" s="242">
        <f t="shared" si="20"/>
        <v>935000</v>
      </c>
      <c r="I71" s="242">
        <f t="shared" si="20"/>
        <v>1075000</v>
      </c>
      <c r="J71" s="242">
        <f t="shared" si="20"/>
        <v>925000</v>
      </c>
      <c r="K71" s="242">
        <f t="shared" si="20"/>
        <v>925000</v>
      </c>
      <c r="L71" s="242">
        <f t="shared" si="20"/>
        <v>925000</v>
      </c>
      <c r="M71" s="242">
        <f t="shared" si="20"/>
        <v>925000</v>
      </c>
      <c r="N71" s="242">
        <f t="shared" si="20"/>
        <v>1526000</v>
      </c>
      <c r="O71" s="242">
        <f t="shared" si="20"/>
        <v>920000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1076000</v>
      </c>
      <c r="E73" s="249" t="s">
        <v>210</v>
      </c>
      <c r="F73" s="154">
        <f>ROUND($D73/12*3,-3)</f>
        <v>269000</v>
      </c>
      <c r="G73" s="154">
        <f>ROUND($D73/12,-3)</f>
        <v>90000</v>
      </c>
      <c r="H73" s="154">
        <f t="shared" ref="H73:N76" si="21">ROUND($D73/12,-3)</f>
        <v>90000</v>
      </c>
      <c r="I73" s="154">
        <f t="shared" si="21"/>
        <v>90000</v>
      </c>
      <c r="J73" s="154">
        <f t="shared" si="21"/>
        <v>90000</v>
      </c>
      <c r="K73" s="154">
        <f t="shared" si="21"/>
        <v>90000</v>
      </c>
      <c r="L73" s="154">
        <f t="shared" si="21"/>
        <v>90000</v>
      </c>
      <c r="M73" s="154">
        <f t="shared" si="21"/>
        <v>90000</v>
      </c>
      <c r="N73" s="154">
        <f t="shared" si="21"/>
        <v>90000</v>
      </c>
      <c r="O73" s="154">
        <f>D73-SUM(F73:N73)</f>
        <v>87000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1076000</v>
      </c>
      <c r="E77" s="242"/>
      <c r="F77" s="242">
        <f>ROUND(SUM(F72:F76),-3)</f>
        <v>269000</v>
      </c>
      <c r="G77" s="242">
        <f t="shared" ref="G77:N77" si="22">ROUND(SUM(G72:G76),-3)</f>
        <v>90000</v>
      </c>
      <c r="H77" s="242">
        <f t="shared" si="22"/>
        <v>90000</v>
      </c>
      <c r="I77" s="242">
        <f t="shared" si="22"/>
        <v>90000</v>
      </c>
      <c r="J77" s="242">
        <f t="shared" si="22"/>
        <v>90000</v>
      </c>
      <c r="K77" s="242">
        <f t="shared" si="22"/>
        <v>90000</v>
      </c>
      <c r="L77" s="242">
        <f t="shared" si="22"/>
        <v>90000</v>
      </c>
      <c r="M77" s="242">
        <f t="shared" si="22"/>
        <v>90000</v>
      </c>
      <c r="N77" s="242">
        <f t="shared" si="22"/>
        <v>90000</v>
      </c>
      <c r="O77" s="242">
        <f>D77-SUM(F77:N77)</f>
        <v>87000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14281000</v>
      </c>
      <c r="E78" s="242"/>
      <c r="F78" s="242">
        <f>F77+F71</f>
        <v>4383000</v>
      </c>
      <c r="G78" s="242">
        <f t="shared" ref="G78:R78" si="24">G77+G71</f>
        <v>1015000</v>
      </c>
      <c r="H78" s="242">
        <f t="shared" si="24"/>
        <v>1025000</v>
      </c>
      <c r="I78" s="242">
        <f t="shared" si="24"/>
        <v>1165000</v>
      </c>
      <c r="J78" s="242">
        <f t="shared" si="24"/>
        <v>1015000</v>
      </c>
      <c r="K78" s="242">
        <f t="shared" si="24"/>
        <v>1015000</v>
      </c>
      <c r="L78" s="242">
        <f t="shared" si="24"/>
        <v>1015000</v>
      </c>
      <c r="M78" s="242">
        <f t="shared" si="24"/>
        <v>1015000</v>
      </c>
      <c r="N78" s="242">
        <f t="shared" si="24"/>
        <v>1616000</v>
      </c>
      <c r="O78" s="242">
        <f t="shared" si="24"/>
        <v>1007000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15014000</v>
      </c>
      <c r="E87" s="154"/>
      <c r="F87" s="154">
        <f>F88+F89+F90+F91</f>
        <v>4456000</v>
      </c>
      <c r="G87" s="154">
        <f t="shared" ref="G87:Q87" si="26">G88+G89+G90+G91</f>
        <v>1074000</v>
      </c>
      <c r="H87" s="154">
        <f t="shared" si="26"/>
        <v>1084000</v>
      </c>
      <c r="I87" s="154">
        <f t="shared" si="26"/>
        <v>1224000</v>
      </c>
      <c r="J87" s="154">
        <f t="shared" si="26"/>
        <v>1074000</v>
      </c>
      <c r="K87" s="154">
        <f t="shared" si="26"/>
        <v>1074000</v>
      </c>
      <c r="L87" s="154">
        <f t="shared" si="26"/>
        <v>1088000</v>
      </c>
      <c r="M87" s="154">
        <f t="shared" si="26"/>
        <v>1074000</v>
      </c>
      <c r="N87" s="154">
        <f t="shared" si="26"/>
        <v>1675000</v>
      </c>
      <c r="O87" s="154">
        <f t="shared" si="26"/>
        <v>1066000</v>
      </c>
      <c r="P87" s="154">
        <f t="shared" si="26"/>
        <v>63000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15014000</v>
      </c>
      <c r="E91" s="242"/>
      <c r="F91" s="242">
        <f>F92+F93+F94+F95</f>
        <v>4456000</v>
      </c>
      <c r="G91" s="242">
        <f t="shared" ref="G91:Q91" si="28">G92+G93+G94+G95</f>
        <v>1074000</v>
      </c>
      <c r="H91" s="242">
        <f t="shared" si="28"/>
        <v>1084000</v>
      </c>
      <c r="I91" s="242">
        <f t="shared" si="28"/>
        <v>1224000</v>
      </c>
      <c r="J91" s="242">
        <f t="shared" si="28"/>
        <v>1074000</v>
      </c>
      <c r="K91" s="242">
        <f t="shared" si="28"/>
        <v>1074000</v>
      </c>
      <c r="L91" s="242">
        <f t="shared" si="28"/>
        <v>1088000</v>
      </c>
      <c r="M91" s="242">
        <f t="shared" si="28"/>
        <v>1074000</v>
      </c>
      <c r="N91" s="242">
        <f t="shared" si="28"/>
        <v>1675000</v>
      </c>
      <c r="O91" s="242">
        <f t="shared" si="28"/>
        <v>1066000</v>
      </c>
      <c r="P91" s="242">
        <f t="shared" si="28"/>
        <v>63000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14287000</v>
      </c>
      <c r="E95" s="154"/>
      <c r="F95" s="154">
        <f>F2+F86-F88-F89-F90-F92-F93-F94</f>
        <v>4233000</v>
      </c>
      <c r="G95" s="154">
        <f t="shared" ref="G95:Q95" si="30">G2-G88-G89-G90-G92-G93-G94</f>
        <v>1068000</v>
      </c>
      <c r="H95" s="154">
        <f t="shared" si="30"/>
        <v>970000</v>
      </c>
      <c r="I95" s="154">
        <f t="shared" si="30"/>
        <v>1218000</v>
      </c>
      <c r="J95" s="154">
        <f t="shared" si="30"/>
        <v>960000</v>
      </c>
      <c r="K95" s="154">
        <f t="shared" si="30"/>
        <v>1068000</v>
      </c>
      <c r="L95" s="154">
        <f t="shared" si="30"/>
        <v>974000</v>
      </c>
      <c r="M95" s="154">
        <f t="shared" si="30"/>
        <v>1068000</v>
      </c>
      <c r="N95" s="154">
        <f t="shared" si="30"/>
        <v>1560000</v>
      </c>
      <c r="O95" s="154">
        <f t="shared" si="30"/>
        <v>1060000</v>
      </c>
      <c r="P95" s="154">
        <f t="shared" si="30"/>
        <v>57000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14287000</v>
      </c>
    </row>
    <row r="108" spans="2:17" ht="16.5" customHeight="1"/>
    <row r="109" spans="2:17" ht="16.5" customHeight="1">
      <c r="B109" s="4" t="s">
        <v>951</v>
      </c>
      <c r="D109" s="52">
        <f>D91-D77</f>
        <v>13938000</v>
      </c>
      <c r="F109" s="52">
        <f>F91-F77</f>
        <v>4187000</v>
      </c>
      <c r="G109" s="52">
        <f t="shared" ref="G109:Q109" si="31">G91-G77</f>
        <v>984000</v>
      </c>
      <c r="H109" s="52">
        <f t="shared" si="31"/>
        <v>994000</v>
      </c>
      <c r="I109" s="52">
        <f t="shared" si="31"/>
        <v>1134000</v>
      </c>
      <c r="J109" s="52">
        <f t="shared" si="31"/>
        <v>984000</v>
      </c>
      <c r="K109" s="52">
        <f t="shared" si="31"/>
        <v>984000</v>
      </c>
      <c r="L109" s="52">
        <f t="shared" si="31"/>
        <v>998000</v>
      </c>
      <c r="M109" s="52">
        <f t="shared" si="31"/>
        <v>984000</v>
      </c>
      <c r="N109" s="52">
        <f t="shared" si="31"/>
        <v>1585000</v>
      </c>
      <c r="O109" s="52">
        <f t="shared" si="31"/>
        <v>979000</v>
      </c>
      <c r="P109" s="52">
        <f t="shared" si="31"/>
        <v>63000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2" priority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113"/>
  <sheetViews>
    <sheetView topLeftCell="A73" workbookViewId="0">
      <selection activeCell="F93" sqref="F93:Q93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665</v>
      </c>
      <c r="D1" s="246" t="str">
        <f>VLOOKUP(C1,學校編號!A:B,2,FALSE)</f>
        <v>665中城國小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48881000</v>
      </c>
      <c r="E2" s="154"/>
      <c r="F2" s="154">
        <f t="shared" ref="F2:Q2" si="0">F49+F71+F77+F83</f>
        <v>14188000</v>
      </c>
      <c r="G2" s="154">
        <f t="shared" si="0"/>
        <v>3501000</v>
      </c>
      <c r="H2" s="154">
        <f t="shared" si="0"/>
        <v>3546000</v>
      </c>
      <c r="I2" s="154">
        <f t="shared" si="0"/>
        <v>4059000</v>
      </c>
      <c r="J2" s="154">
        <f t="shared" si="0"/>
        <v>3506000</v>
      </c>
      <c r="K2" s="154">
        <f t="shared" si="0"/>
        <v>3508000</v>
      </c>
      <c r="L2" s="154">
        <f t="shared" si="0"/>
        <v>3639000</v>
      </c>
      <c r="M2" s="154">
        <f t="shared" si="0"/>
        <v>3500000</v>
      </c>
      <c r="N2" s="154">
        <f t="shared" si="0"/>
        <v>5742000</v>
      </c>
      <c r="O2" s="154">
        <f t="shared" si="0"/>
        <v>3490000</v>
      </c>
      <c r="P2" s="154">
        <f t="shared" si="0"/>
        <v>103000</v>
      </c>
      <c r="Q2" s="154">
        <f t="shared" si="0"/>
        <v>99000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283000</v>
      </c>
      <c r="E3" s="154" t="s">
        <v>1060</v>
      </c>
      <c r="F3" s="154">
        <v>24000</v>
      </c>
      <c r="G3" s="154">
        <v>24000</v>
      </c>
      <c r="H3" s="154">
        <v>24000</v>
      </c>
      <c r="I3" s="154">
        <v>24000</v>
      </c>
      <c r="J3" s="154">
        <v>24000</v>
      </c>
      <c r="K3" s="154">
        <v>24000</v>
      </c>
      <c r="L3" s="154">
        <v>24000</v>
      </c>
      <c r="M3" s="154">
        <v>23000</v>
      </c>
      <c r="N3" s="154">
        <v>23000</v>
      </c>
      <c r="O3" s="154">
        <v>23000</v>
      </c>
      <c r="P3" s="154">
        <v>23000</v>
      </c>
      <c r="Q3" s="154">
        <v>23000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122000</v>
      </c>
      <c r="E4" s="154" t="s">
        <v>1060</v>
      </c>
      <c r="F4" s="154">
        <v>11000</v>
      </c>
      <c r="G4" s="154">
        <v>11000</v>
      </c>
      <c r="H4" s="154">
        <v>10000</v>
      </c>
      <c r="I4" s="154">
        <v>10000</v>
      </c>
      <c r="J4" s="154">
        <v>10000</v>
      </c>
      <c r="K4" s="154">
        <v>10000</v>
      </c>
      <c r="L4" s="154">
        <v>10000</v>
      </c>
      <c r="M4" s="154">
        <v>10000</v>
      </c>
      <c r="N4" s="154">
        <v>10000</v>
      </c>
      <c r="O4" s="154">
        <v>10000</v>
      </c>
      <c r="P4" s="154">
        <v>10000</v>
      </c>
      <c r="Q4" s="154">
        <v>10000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71000</v>
      </c>
      <c r="E7" s="154" t="s">
        <v>1060</v>
      </c>
      <c r="F7" s="154">
        <v>6000</v>
      </c>
      <c r="G7" s="154">
        <v>6000</v>
      </c>
      <c r="H7" s="154">
        <v>6000</v>
      </c>
      <c r="I7" s="154">
        <v>6000</v>
      </c>
      <c r="J7" s="154">
        <v>6000</v>
      </c>
      <c r="K7" s="154">
        <v>6000</v>
      </c>
      <c r="L7" s="154">
        <v>6000</v>
      </c>
      <c r="M7" s="154">
        <v>6000</v>
      </c>
      <c r="N7" s="154">
        <v>6000</v>
      </c>
      <c r="O7" s="154">
        <v>6000</v>
      </c>
      <c r="P7" s="154">
        <v>6000</v>
      </c>
      <c r="Q7" s="154">
        <v>5000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30000</v>
      </c>
      <c r="E8" s="154" t="s">
        <v>1060</v>
      </c>
      <c r="F8" s="154">
        <v>3000</v>
      </c>
      <c r="G8" s="154">
        <v>2000</v>
      </c>
      <c r="H8" s="154">
        <v>3000</v>
      </c>
      <c r="I8" s="154">
        <v>2000</v>
      </c>
      <c r="J8" s="154">
        <v>3000</v>
      </c>
      <c r="K8" s="154">
        <v>2000</v>
      </c>
      <c r="L8" s="154">
        <v>2000</v>
      </c>
      <c r="M8" s="154">
        <v>3000</v>
      </c>
      <c r="N8" s="154">
        <v>2000</v>
      </c>
      <c r="O8" s="154">
        <v>3000</v>
      </c>
      <c r="P8" s="154">
        <v>3000</v>
      </c>
      <c r="Q8" s="154">
        <v>2000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6000</v>
      </c>
      <c r="E9" s="154" t="s">
        <v>1060</v>
      </c>
      <c r="F9" s="154">
        <v>1000</v>
      </c>
      <c r="G9" s="154"/>
      <c r="H9" s="154">
        <v>1000</v>
      </c>
      <c r="I9" s="154"/>
      <c r="J9" s="154">
        <v>1000</v>
      </c>
      <c r="K9" s="154"/>
      <c r="L9" s="154">
        <v>1000</v>
      </c>
      <c r="M9" s="154"/>
      <c r="N9" s="154">
        <v>1000</v>
      </c>
      <c r="O9" s="154"/>
      <c r="P9" s="154">
        <v>1000</v>
      </c>
      <c r="Q9" s="154"/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6000</v>
      </c>
      <c r="G13" s="154">
        <v>5000</v>
      </c>
      <c r="H13" s="154">
        <v>6000</v>
      </c>
      <c r="I13" s="154">
        <v>5000</v>
      </c>
      <c r="J13" s="154">
        <v>6000</v>
      </c>
      <c r="K13" s="154">
        <v>6000</v>
      </c>
      <c r="L13" s="154">
        <v>5000</v>
      </c>
      <c r="M13" s="154">
        <v>5000</v>
      </c>
      <c r="N13" s="154">
        <v>6000</v>
      </c>
      <c r="O13" s="154">
        <v>6000</v>
      </c>
      <c r="P13" s="154">
        <v>6000</v>
      </c>
      <c r="Q13" s="154">
        <v>6000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0</v>
      </c>
      <c r="E14" s="154" t="s">
        <v>1060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70000</v>
      </c>
      <c r="E15" s="154" t="s">
        <v>745</v>
      </c>
      <c r="F15" s="154">
        <v>35000</v>
      </c>
      <c r="G15" s="154"/>
      <c r="H15" s="154"/>
      <c r="I15" s="154"/>
      <c r="J15" s="154"/>
      <c r="K15" s="154"/>
      <c r="L15" s="154">
        <v>35000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54000</v>
      </c>
      <c r="E17" s="154" t="s">
        <v>1060</v>
      </c>
      <c r="F17" s="154">
        <v>5000</v>
      </c>
      <c r="G17" s="154">
        <v>4000</v>
      </c>
      <c r="H17" s="154">
        <v>5000</v>
      </c>
      <c r="I17" s="154">
        <v>4000</v>
      </c>
      <c r="J17" s="154">
        <v>5000</v>
      </c>
      <c r="K17" s="154">
        <v>4000</v>
      </c>
      <c r="L17" s="154">
        <v>5000</v>
      </c>
      <c r="M17" s="154">
        <v>4000</v>
      </c>
      <c r="N17" s="154">
        <v>5000</v>
      </c>
      <c r="O17" s="154">
        <v>4000</v>
      </c>
      <c r="P17" s="154">
        <v>5000</v>
      </c>
      <c r="Q17" s="154">
        <v>4000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v>100000</v>
      </c>
      <c r="E24" s="154" t="s">
        <v>745</v>
      </c>
      <c r="F24" s="154">
        <v>50000</v>
      </c>
      <c r="G24" s="154"/>
      <c r="H24" s="154"/>
      <c r="I24" s="154"/>
      <c r="J24" s="154"/>
      <c r="K24" s="154"/>
      <c r="L24" s="154">
        <v>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900000</v>
      </c>
      <c r="E25" s="242"/>
      <c r="F25" s="242">
        <f>ROUND(SUM(F3:F24),-3)</f>
        <v>149000</v>
      </c>
      <c r="G25" s="242">
        <f t="shared" ref="G25:P25" si="2">ROUND(SUM(G3:G24),-3)</f>
        <v>60000</v>
      </c>
      <c r="H25" s="242">
        <f t="shared" si="2"/>
        <v>63000</v>
      </c>
      <c r="I25" s="242">
        <f t="shared" si="2"/>
        <v>59000</v>
      </c>
      <c r="J25" s="242">
        <f t="shared" si="2"/>
        <v>63000</v>
      </c>
      <c r="K25" s="242">
        <f t="shared" si="2"/>
        <v>60000</v>
      </c>
      <c r="L25" s="242">
        <f t="shared" si="2"/>
        <v>146000</v>
      </c>
      <c r="M25" s="242">
        <f t="shared" si="2"/>
        <v>59000</v>
      </c>
      <c r="N25" s="242">
        <f t="shared" si="2"/>
        <v>61000</v>
      </c>
      <c r="O25" s="242">
        <f t="shared" si="2"/>
        <v>60000</v>
      </c>
      <c r="P25" s="242">
        <f t="shared" si="2"/>
        <v>62000</v>
      </c>
      <c r="Q25" s="242">
        <f t="shared" ref="Q25" si="3">D25-SUM(F25:P25)</f>
        <v>58000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309000</v>
      </c>
      <c r="E28" s="154" t="s">
        <v>1060</v>
      </c>
      <c r="F28" s="154">
        <v>26000</v>
      </c>
      <c r="G28" s="154">
        <v>25000</v>
      </c>
      <c r="H28" s="154">
        <v>27000</v>
      </c>
      <c r="I28" s="154">
        <v>25000</v>
      </c>
      <c r="J28" s="154">
        <v>26000</v>
      </c>
      <c r="K28" s="154">
        <v>25000</v>
      </c>
      <c r="L28" s="154">
        <v>26000</v>
      </c>
      <c r="M28" s="154">
        <v>25000</v>
      </c>
      <c r="N28" s="154">
        <v>26000</v>
      </c>
      <c r="O28" s="154">
        <v>26000</v>
      </c>
      <c r="P28" s="154">
        <v>26000</v>
      </c>
      <c r="Q28" s="154">
        <v>26000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27000</v>
      </c>
      <c r="E30" s="154" t="s">
        <v>1060</v>
      </c>
      <c r="F30" s="154">
        <v>3000</v>
      </c>
      <c r="G30" s="154">
        <v>2000</v>
      </c>
      <c r="H30" s="154">
        <v>2000</v>
      </c>
      <c r="I30" s="154">
        <v>2000</v>
      </c>
      <c r="J30" s="154">
        <v>3000</v>
      </c>
      <c r="K30" s="154">
        <v>2000</v>
      </c>
      <c r="L30" s="154">
        <v>3000</v>
      </c>
      <c r="M30" s="154">
        <v>2000</v>
      </c>
      <c r="N30" s="154">
        <v>2000</v>
      </c>
      <c r="O30" s="154">
        <v>2000</v>
      </c>
      <c r="P30" s="154">
        <v>2000</v>
      </c>
      <c r="Q30" s="154">
        <v>2000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64000</v>
      </c>
      <c r="E31" s="154" t="s">
        <v>1060</v>
      </c>
      <c r="F31" s="154">
        <v>6000</v>
      </c>
      <c r="G31" s="154">
        <v>5000</v>
      </c>
      <c r="H31" s="154">
        <v>5000</v>
      </c>
      <c r="I31" s="154">
        <v>6000</v>
      </c>
      <c r="J31" s="154">
        <v>5000</v>
      </c>
      <c r="K31" s="154">
        <v>5000</v>
      </c>
      <c r="L31" s="154">
        <v>6000</v>
      </c>
      <c r="M31" s="154">
        <v>5000</v>
      </c>
      <c r="N31" s="154">
        <v>5000</v>
      </c>
      <c r="O31" s="154">
        <v>6000</v>
      </c>
      <c r="P31" s="154">
        <v>5000</v>
      </c>
      <c r="Q31" s="154">
        <v>5000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32000</v>
      </c>
      <c r="E32" s="154" t="s">
        <v>1060</v>
      </c>
      <c r="F32" s="154">
        <v>3000</v>
      </c>
      <c r="G32" s="154">
        <v>3000</v>
      </c>
      <c r="H32" s="154">
        <v>3000</v>
      </c>
      <c r="I32" s="154">
        <v>3000</v>
      </c>
      <c r="J32" s="154">
        <v>3000</v>
      </c>
      <c r="K32" s="154">
        <v>3000</v>
      </c>
      <c r="L32" s="154">
        <v>3000</v>
      </c>
      <c r="M32" s="154">
        <v>3000</v>
      </c>
      <c r="N32" s="154">
        <v>2000</v>
      </c>
      <c r="O32" s="154">
        <v>2000</v>
      </c>
      <c r="P32" s="154">
        <v>2000</v>
      </c>
      <c r="Q32" s="154">
        <v>2000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v>99000</v>
      </c>
      <c r="E37" s="154" t="s">
        <v>745</v>
      </c>
      <c r="F37" s="154">
        <v>50000</v>
      </c>
      <c r="G37" s="154"/>
      <c r="H37" s="154"/>
      <c r="I37" s="154"/>
      <c r="J37" s="154"/>
      <c r="K37" s="154"/>
      <c r="L37" s="154">
        <v>49000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531000</v>
      </c>
      <c r="E38" s="242"/>
      <c r="F38" s="242">
        <f t="shared" ref="F38:P38" si="5">ROUND(SUM(F26:F37),-3)</f>
        <v>88000</v>
      </c>
      <c r="G38" s="242">
        <f t="shared" si="5"/>
        <v>35000</v>
      </c>
      <c r="H38" s="242">
        <f t="shared" si="5"/>
        <v>37000</v>
      </c>
      <c r="I38" s="242">
        <f t="shared" si="5"/>
        <v>36000</v>
      </c>
      <c r="J38" s="242">
        <f t="shared" si="5"/>
        <v>37000</v>
      </c>
      <c r="K38" s="242">
        <f t="shared" si="5"/>
        <v>35000</v>
      </c>
      <c r="L38" s="242">
        <f t="shared" si="5"/>
        <v>87000</v>
      </c>
      <c r="M38" s="242">
        <f t="shared" si="5"/>
        <v>35000</v>
      </c>
      <c r="N38" s="242">
        <f t="shared" si="5"/>
        <v>35000</v>
      </c>
      <c r="O38" s="242">
        <f t="shared" si="5"/>
        <v>36000</v>
      </c>
      <c r="P38" s="242">
        <f t="shared" si="5"/>
        <v>35000</v>
      </c>
      <c r="Q38" s="242">
        <f>D38-SUM(F38:P38)</f>
        <v>35000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6000</v>
      </c>
      <c r="L48" s="242">
        <f t="shared" si="9"/>
        <v>0</v>
      </c>
      <c r="M48" s="242">
        <f t="shared" si="9"/>
        <v>0</v>
      </c>
      <c r="N48" s="242">
        <f t="shared" si="9"/>
        <v>6000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1449000</v>
      </c>
      <c r="E49" s="154"/>
      <c r="F49" s="250">
        <f t="shared" ref="F49:Q49" si="10">F25+F38+F46+F48</f>
        <v>243000</v>
      </c>
      <c r="G49" s="250">
        <f t="shared" si="10"/>
        <v>95000</v>
      </c>
      <c r="H49" s="250">
        <f t="shared" si="10"/>
        <v>100000</v>
      </c>
      <c r="I49" s="250">
        <f t="shared" si="10"/>
        <v>95000</v>
      </c>
      <c r="J49" s="250">
        <f t="shared" si="10"/>
        <v>100000</v>
      </c>
      <c r="K49" s="250">
        <f t="shared" si="10"/>
        <v>101000</v>
      </c>
      <c r="L49" s="250">
        <f t="shared" si="10"/>
        <v>233000</v>
      </c>
      <c r="M49" s="250">
        <f t="shared" si="10"/>
        <v>94000</v>
      </c>
      <c r="N49" s="250">
        <f t="shared" si="10"/>
        <v>102000</v>
      </c>
      <c r="O49" s="250">
        <f t="shared" si="10"/>
        <v>96000</v>
      </c>
      <c r="P49" s="250">
        <f t="shared" si="10"/>
        <v>97000</v>
      </c>
      <c r="Q49" s="250">
        <f t="shared" si="10"/>
        <v>93000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26728000</v>
      </c>
      <c r="E50" s="249" t="s">
        <v>1064</v>
      </c>
      <c r="F50" s="154">
        <v>6682000</v>
      </c>
      <c r="G50" s="154">
        <v>2227000</v>
      </c>
      <c r="H50" s="154">
        <v>2227000</v>
      </c>
      <c r="I50" s="154">
        <v>2227000</v>
      </c>
      <c r="J50" s="154">
        <v>2227000</v>
      </c>
      <c r="K50" s="154">
        <v>2227000</v>
      </c>
      <c r="L50" s="154">
        <v>2227000</v>
      </c>
      <c r="M50" s="154">
        <v>2227000</v>
      </c>
      <c r="N50" s="154">
        <v>2227000</v>
      </c>
      <c r="O50" s="154">
        <v>2230000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390000</v>
      </c>
      <c r="E51" s="249" t="s">
        <v>1064</v>
      </c>
      <c r="F51" s="154">
        <v>98000</v>
      </c>
      <c r="G51" s="154">
        <v>33000</v>
      </c>
      <c r="H51" s="154">
        <v>33000</v>
      </c>
      <c r="I51" s="154">
        <v>33000</v>
      </c>
      <c r="J51" s="154">
        <v>33000</v>
      </c>
      <c r="K51" s="154">
        <v>33000</v>
      </c>
      <c r="L51" s="154">
        <v>33000</v>
      </c>
      <c r="M51" s="154">
        <v>33000</v>
      </c>
      <c r="N51" s="154">
        <v>33000</v>
      </c>
      <c r="O51" s="154"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2965000</v>
      </c>
      <c r="E52" s="249" t="s">
        <v>1064</v>
      </c>
      <c r="F52" s="154">
        <v>741000</v>
      </c>
      <c r="G52" s="154">
        <v>247000</v>
      </c>
      <c r="H52" s="154">
        <v>247000</v>
      </c>
      <c r="I52" s="154">
        <v>247000</v>
      </c>
      <c r="J52" s="154">
        <v>247000</v>
      </c>
      <c r="K52" s="154">
        <v>247000</v>
      </c>
      <c r="L52" s="154">
        <v>247000</v>
      </c>
      <c r="M52" s="154">
        <v>247000</v>
      </c>
      <c r="N52" s="154">
        <v>247000</v>
      </c>
      <c r="O52" s="154">
        <v>248000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337000</v>
      </c>
      <c r="E53" s="249" t="s">
        <v>1064</v>
      </c>
      <c r="F53" s="154">
        <v>84000</v>
      </c>
      <c r="G53" s="154">
        <v>28000</v>
      </c>
      <c r="H53" s="154">
        <v>28000</v>
      </c>
      <c r="I53" s="154">
        <v>28000</v>
      </c>
      <c r="J53" s="154">
        <v>28000</v>
      </c>
      <c r="K53" s="154">
        <v>28000</v>
      </c>
      <c r="L53" s="154">
        <v>28000</v>
      </c>
      <c r="M53" s="154">
        <v>28000</v>
      </c>
      <c r="N53" s="154">
        <v>28000</v>
      </c>
      <c r="O53" s="154">
        <v>29000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76000</v>
      </c>
      <c r="E55" s="154" t="s">
        <v>1060</v>
      </c>
      <c r="F55" s="154">
        <v>7000</v>
      </c>
      <c r="G55" s="154">
        <v>6000</v>
      </c>
      <c r="H55" s="154">
        <v>7000</v>
      </c>
      <c r="I55" s="154">
        <v>6000</v>
      </c>
      <c r="J55" s="154">
        <v>6000</v>
      </c>
      <c r="K55" s="154">
        <v>7000</v>
      </c>
      <c r="L55" s="154">
        <v>6000</v>
      </c>
      <c r="M55" s="154">
        <v>6000</v>
      </c>
      <c r="N55" s="154">
        <v>7000</v>
      </c>
      <c r="O55" s="154">
        <v>6000</v>
      </c>
      <c r="P55" s="154">
        <v>6000</v>
      </c>
      <c r="Q55" s="154">
        <v>6000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2791000</v>
      </c>
      <c r="E62" s="154" t="s">
        <v>1065</v>
      </c>
      <c r="F62" s="154"/>
      <c r="G62" s="154"/>
      <c r="H62" s="154"/>
      <c r="I62" s="154">
        <v>558000</v>
      </c>
      <c r="J62" s="154"/>
      <c r="K62" s="154"/>
      <c r="L62" s="154"/>
      <c r="M62" s="154"/>
      <c r="N62" s="154">
        <v>2233000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3333000</v>
      </c>
      <c r="E63" s="154" t="s">
        <v>1066</v>
      </c>
      <c r="F63" s="154">
        <v>3333000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2263000</v>
      </c>
      <c r="E64" s="249" t="s">
        <v>1064</v>
      </c>
      <c r="F64" s="154">
        <v>566000</v>
      </c>
      <c r="G64" s="154">
        <v>189000</v>
      </c>
      <c r="H64" s="154">
        <v>189000</v>
      </c>
      <c r="I64" s="154">
        <v>189000</v>
      </c>
      <c r="J64" s="154">
        <v>189000</v>
      </c>
      <c r="K64" s="154">
        <v>189000</v>
      </c>
      <c r="L64" s="154">
        <v>189000</v>
      </c>
      <c r="M64" s="154">
        <v>189000</v>
      </c>
      <c r="N64" s="154">
        <v>189000</v>
      </c>
      <c r="O64" s="154">
        <v>185000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636000</v>
      </c>
      <c r="E65" s="249" t="s">
        <v>1064</v>
      </c>
      <c r="F65" s="154">
        <v>159000</v>
      </c>
      <c r="G65" s="154">
        <v>53000</v>
      </c>
      <c r="H65" s="154">
        <v>53000</v>
      </c>
      <c r="I65" s="154">
        <v>53000</v>
      </c>
      <c r="J65" s="154">
        <v>53000</v>
      </c>
      <c r="K65" s="154">
        <v>53000</v>
      </c>
      <c r="L65" s="154">
        <v>53000</v>
      </c>
      <c r="M65" s="154">
        <v>53000</v>
      </c>
      <c r="N65" s="154">
        <v>53000</v>
      </c>
      <c r="O65" s="154">
        <v>53000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1976000</v>
      </c>
      <c r="E66" s="249" t="s">
        <v>1064</v>
      </c>
      <c r="F66" s="154">
        <v>494000</v>
      </c>
      <c r="G66" s="154">
        <v>165000</v>
      </c>
      <c r="H66" s="154">
        <v>165000</v>
      </c>
      <c r="I66" s="154">
        <v>165000</v>
      </c>
      <c r="J66" s="154">
        <v>165000</v>
      </c>
      <c r="K66" s="154">
        <v>165000</v>
      </c>
      <c r="L66" s="154">
        <v>165000</v>
      </c>
      <c r="M66" s="154">
        <v>165000</v>
      </c>
      <c r="N66" s="154">
        <v>165000</v>
      </c>
      <c r="O66" s="154">
        <v>162000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39000</v>
      </c>
      <c r="E67" s="154" t="s">
        <v>1068</v>
      </c>
      <c r="F67" s="154"/>
      <c r="G67" s="154"/>
      <c r="H67" s="154">
        <v>39000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408000</v>
      </c>
      <c r="E68" s="154" t="s">
        <v>1066</v>
      </c>
      <c r="F68" s="154">
        <v>408000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v>0</v>
      </c>
      <c r="E69" s="154" t="s">
        <v>745</v>
      </c>
      <c r="F69" s="154">
        <v>0</v>
      </c>
      <c r="G69" s="154"/>
      <c r="H69" s="154"/>
      <c r="I69" s="154"/>
      <c r="J69" s="154"/>
      <c r="K69" s="154"/>
      <c r="L69" s="154"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41942000</v>
      </c>
      <c r="E71" s="242"/>
      <c r="F71" s="242">
        <f>ROUND(SUM(F50:F69),-3)</f>
        <v>12572000</v>
      </c>
      <c r="G71" s="242">
        <f t="shared" ref="G71:P71" si="11">ROUND(SUM(G50:G69),-3)</f>
        <v>2948000</v>
      </c>
      <c r="H71" s="242">
        <f t="shared" si="11"/>
        <v>2988000</v>
      </c>
      <c r="I71" s="242">
        <f t="shared" si="11"/>
        <v>3506000</v>
      </c>
      <c r="J71" s="242">
        <f t="shared" si="11"/>
        <v>2948000</v>
      </c>
      <c r="K71" s="242">
        <f t="shared" si="11"/>
        <v>2949000</v>
      </c>
      <c r="L71" s="242">
        <f t="shared" si="11"/>
        <v>2948000</v>
      </c>
      <c r="M71" s="242">
        <f t="shared" si="11"/>
        <v>2948000</v>
      </c>
      <c r="N71" s="242">
        <f t="shared" si="11"/>
        <v>5182000</v>
      </c>
      <c r="O71" s="242">
        <f t="shared" si="11"/>
        <v>2941000</v>
      </c>
      <c r="P71" s="242">
        <f t="shared" si="11"/>
        <v>6000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5490000</v>
      </c>
      <c r="E73" s="249" t="s">
        <v>210</v>
      </c>
      <c r="F73" s="154">
        <f>ROUND($D73/12*3,-3)</f>
        <v>1373000</v>
      </c>
      <c r="G73" s="154">
        <f>ROUND($D73/12,-3)</f>
        <v>458000</v>
      </c>
      <c r="H73" s="154">
        <f t="shared" ref="H73:N76" si="12">ROUND($D73/12,-3)</f>
        <v>458000</v>
      </c>
      <c r="I73" s="154">
        <f t="shared" si="12"/>
        <v>458000</v>
      </c>
      <c r="J73" s="154">
        <f t="shared" si="12"/>
        <v>458000</v>
      </c>
      <c r="K73" s="154">
        <f t="shared" si="12"/>
        <v>458000</v>
      </c>
      <c r="L73" s="154">
        <f t="shared" si="12"/>
        <v>458000</v>
      </c>
      <c r="M73" s="154">
        <f t="shared" si="12"/>
        <v>458000</v>
      </c>
      <c r="N73" s="154">
        <f t="shared" si="12"/>
        <v>458000</v>
      </c>
      <c r="O73" s="154">
        <f>D73-SUM(F73:N73)</f>
        <v>453000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12"/>
        <v>0</v>
      </c>
      <c r="I74" s="154">
        <f t="shared" si="12"/>
        <v>0</v>
      </c>
      <c r="J74" s="154">
        <f t="shared" si="12"/>
        <v>0</v>
      </c>
      <c r="K74" s="154">
        <f t="shared" si="12"/>
        <v>0</v>
      </c>
      <c r="L74" s="154">
        <f t="shared" si="12"/>
        <v>0</v>
      </c>
      <c r="M74" s="154">
        <f t="shared" si="12"/>
        <v>0</v>
      </c>
      <c r="N74" s="154">
        <f t="shared" si="12"/>
        <v>0</v>
      </c>
      <c r="O74" s="154">
        <f>D74-SUM(F74:N74)</f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12"/>
        <v>0</v>
      </c>
      <c r="I75" s="154">
        <f t="shared" si="12"/>
        <v>0</v>
      </c>
      <c r="J75" s="154">
        <f t="shared" si="12"/>
        <v>0</v>
      </c>
      <c r="K75" s="154">
        <f t="shared" si="12"/>
        <v>0</v>
      </c>
      <c r="L75" s="154">
        <f t="shared" si="12"/>
        <v>0</v>
      </c>
      <c r="M75" s="154">
        <f t="shared" si="12"/>
        <v>0</v>
      </c>
      <c r="N75" s="154">
        <f t="shared" si="12"/>
        <v>0</v>
      </c>
      <c r="O75" s="154">
        <f>D75-SUM(F75:N75)</f>
        <v>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12"/>
        <v>0</v>
      </c>
      <c r="I76" s="154">
        <f t="shared" si="12"/>
        <v>0</v>
      </c>
      <c r="J76" s="154">
        <f t="shared" si="12"/>
        <v>0</v>
      </c>
      <c r="K76" s="154">
        <f t="shared" si="12"/>
        <v>0</v>
      </c>
      <c r="L76" s="154">
        <f t="shared" si="12"/>
        <v>0</v>
      </c>
      <c r="M76" s="154">
        <f t="shared" si="12"/>
        <v>0</v>
      </c>
      <c r="N76" s="154">
        <f t="shared" si="12"/>
        <v>0</v>
      </c>
      <c r="O76" s="154">
        <f>D76-SUM(F76:N76)</f>
        <v>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5490000</v>
      </c>
      <c r="E77" s="242"/>
      <c r="F77" s="242">
        <f>ROUND(SUM(F72:F76),-3)</f>
        <v>1373000</v>
      </c>
      <c r="G77" s="242">
        <f t="shared" ref="G77:N77" si="13">ROUND(SUM(G72:G76),-3)</f>
        <v>458000</v>
      </c>
      <c r="H77" s="242">
        <f t="shared" si="13"/>
        <v>458000</v>
      </c>
      <c r="I77" s="242">
        <f t="shared" si="13"/>
        <v>458000</v>
      </c>
      <c r="J77" s="242">
        <f t="shared" si="13"/>
        <v>458000</v>
      </c>
      <c r="K77" s="242">
        <f t="shared" si="13"/>
        <v>458000</v>
      </c>
      <c r="L77" s="242">
        <f t="shared" si="13"/>
        <v>458000</v>
      </c>
      <c r="M77" s="242">
        <f t="shared" si="13"/>
        <v>458000</v>
      </c>
      <c r="N77" s="242">
        <f t="shared" si="13"/>
        <v>458000</v>
      </c>
      <c r="O77" s="242">
        <f>D77-SUM(F77:N77)</f>
        <v>453000</v>
      </c>
      <c r="P77" s="242">
        <f>SUM(P72:P76)</f>
        <v>0</v>
      </c>
      <c r="Q77" s="242">
        <f>SUM(Q72:Q76)</f>
        <v>0</v>
      </c>
      <c r="R77" s="242">
        <f t="shared" ref="R77:R83" si="14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47432000</v>
      </c>
      <c r="E78" s="242"/>
      <c r="F78" s="242">
        <f>F77+F71</f>
        <v>13945000</v>
      </c>
      <c r="G78" s="242">
        <f t="shared" ref="G78:R78" si="15">G77+G71</f>
        <v>3406000</v>
      </c>
      <c r="H78" s="242">
        <f t="shared" si="15"/>
        <v>3446000</v>
      </c>
      <c r="I78" s="242">
        <f t="shared" si="15"/>
        <v>3964000</v>
      </c>
      <c r="J78" s="242">
        <f t="shared" si="15"/>
        <v>3406000</v>
      </c>
      <c r="K78" s="242">
        <f t="shared" si="15"/>
        <v>3407000</v>
      </c>
      <c r="L78" s="242">
        <f t="shared" si="15"/>
        <v>3406000</v>
      </c>
      <c r="M78" s="242">
        <f t="shared" si="15"/>
        <v>3406000</v>
      </c>
      <c r="N78" s="242">
        <f t="shared" si="15"/>
        <v>5640000</v>
      </c>
      <c r="O78" s="242">
        <f t="shared" si="15"/>
        <v>3394000</v>
      </c>
      <c r="P78" s="242">
        <f t="shared" si="15"/>
        <v>6000</v>
      </c>
      <c r="Q78" s="242">
        <f t="shared" si="15"/>
        <v>6000</v>
      </c>
      <c r="R78" s="242">
        <f t="shared" si="15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4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4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4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4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6">SUM(G79:G82)</f>
        <v>0</v>
      </c>
      <c r="H83" s="251">
        <f t="shared" si="16"/>
        <v>0</v>
      </c>
      <c r="I83" s="251">
        <f t="shared" si="16"/>
        <v>0</v>
      </c>
      <c r="J83" s="251">
        <f t="shared" si="16"/>
        <v>0</v>
      </c>
      <c r="K83" s="251">
        <f t="shared" si="16"/>
        <v>0</v>
      </c>
      <c r="L83" s="251">
        <f t="shared" si="16"/>
        <v>0</v>
      </c>
      <c r="M83" s="251">
        <f t="shared" si="16"/>
        <v>0</v>
      </c>
      <c r="N83" s="251">
        <f t="shared" si="16"/>
        <v>0</v>
      </c>
      <c r="O83" s="251">
        <f t="shared" si="16"/>
        <v>0</v>
      </c>
      <c r="P83" s="251">
        <f t="shared" si="16"/>
        <v>0</v>
      </c>
      <c r="Q83" s="251">
        <f t="shared" si="16"/>
        <v>0</v>
      </c>
      <c r="R83" s="251">
        <f t="shared" si="14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-100000</v>
      </c>
      <c r="E86" s="154"/>
      <c r="F86" s="154">
        <f>D86</f>
        <v>-100000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48781000</v>
      </c>
      <c r="E87" s="154"/>
      <c r="F87" s="154">
        <f>F88+F89+F90+F91</f>
        <v>14088000</v>
      </c>
      <c r="G87" s="154">
        <f t="shared" ref="G87:Q87" si="17">G88+G89+G90+G91</f>
        <v>3501000</v>
      </c>
      <c r="H87" s="154">
        <f t="shared" si="17"/>
        <v>3546000</v>
      </c>
      <c r="I87" s="154">
        <f t="shared" si="17"/>
        <v>4059000</v>
      </c>
      <c r="J87" s="154">
        <f t="shared" si="17"/>
        <v>3506000</v>
      </c>
      <c r="K87" s="154">
        <f t="shared" si="17"/>
        <v>3508000</v>
      </c>
      <c r="L87" s="154">
        <f t="shared" si="17"/>
        <v>3639000</v>
      </c>
      <c r="M87" s="154">
        <f t="shared" si="17"/>
        <v>3500000</v>
      </c>
      <c r="N87" s="154">
        <f t="shared" si="17"/>
        <v>5742000</v>
      </c>
      <c r="O87" s="154">
        <f t="shared" si="17"/>
        <v>3490000</v>
      </c>
      <c r="P87" s="154">
        <f t="shared" si="17"/>
        <v>103000</v>
      </c>
      <c r="Q87" s="154">
        <f t="shared" si="17"/>
        <v>99000</v>
      </c>
      <c r="R87" s="154">
        <f t="shared" ref="R87:R94" si="18">SUM(F87:Q87)-D87</f>
        <v>0</v>
      </c>
    </row>
    <row r="88" spans="1:18">
      <c r="B88" s="8" t="s">
        <v>399</v>
      </c>
      <c r="C88" s="8"/>
      <c r="D88" s="242">
        <f>HLOOKUP(D1,基金來源明細表!C:CY,2,FALSE)</f>
        <v>104000</v>
      </c>
      <c r="E88" s="242" t="s">
        <v>201</v>
      </c>
      <c r="F88" s="242">
        <f>ROUND($D88/2,-3)</f>
        <v>52000</v>
      </c>
      <c r="G88" s="242"/>
      <c r="H88" s="242"/>
      <c r="I88" s="242"/>
      <c r="J88" s="242"/>
      <c r="K88" s="242"/>
      <c r="L88" s="242">
        <f>D88-F88</f>
        <v>52000</v>
      </c>
      <c r="M88" s="242"/>
      <c r="N88" s="242"/>
      <c r="O88" s="242"/>
      <c r="P88" s="242"/>
      <c r="Q88" s="242"/>
      <c r="R88" s="242">
        <f t="shared" si="18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8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18"/>
        <v>0</v>
      </c>
    </row>
    <row r="91" spans="1:18">
      <c r="B91" s="8" t="s">
        <v>401</v>
      </c>
      <c r="C91" s="8"/>
      <c r="D91" s="242">
        <f>HLOOKUP(D1,基金來源明細表!C:CY,5,FALSE)</f>
        <v>48675000</v>
      </c>
      <c r="E91" s="242"/>
      <c r="F91" s="242">
        <f>F92+F93+F94+F95</f>
        <v>14036000</v>
      </c>
      <c r="G91" s="242">
        <f t="shared" ref="G91:Q91" si="19">G92+G93+G94+G95</f>
        <v>3501000</v>
      </c>
      <c r="H91" s="242">
        <f t="shared" si="19"/>
        <v>3546000</v>
      </c>
      <c r="I91" s="242">
        <f t="shared" si="19"/>
        <v>4059000</v>
      </c>
      <c r="J91" s="242">
        <f t="shared" si="19"/>
        <v>3506000</v>
      </c>
      <c r="K91" s="242">
        <f t="shared" si="19"/>
        <v>3508000</v>
      </c>
      <c r="L91" s="242">
        <f t="shared" si="19"/>
        <v>3586000</v>
      </c>
      <c r="M91" s="242">
        <f t="shared" si="19"/>
        <v>3500000</v>
      </c>
      <c r="N91" s="242">
        <f t="shared" si="19"/>
        <v>5742000</v>
      </c>
      <c r="O91" s="242">
        <f t="shared" si="19"/>
        <v>3490000</v>
      </c>
      <c r="P91" s="242">
        <f t="shared" si="19"/>
        <v>103000</v>
      </c>
      <c r="Q91" s="242">
        <f t="shared" si="19"/>
        <v>98000</v>
      </c>
      <c r="R91" s="242">
        <f t="shared" si="18"/>
        <v>0</v>
      </c>
    </row>
    <row r="92" spans="1:18" ht="33">
      <c r="B92" s="199" t="s">
        <v>679</v>
      </c>
      <c r="C92" s="8"/>
      <c r="D92" s="154">
        <f>D97+D98+D99+D100+D101+D103+D105</f>
        <v>5133000</v>
      </c>
      <c r="E92" s="252" t="s">
        <v>681</v>
      </c>
      <c r="F92" s="154">
        <f>ROUND($D92/12*4,-3)</f>
        <v>1711000</v>
      </c>
      <c r="G92" s="154"/>
      <c r="H92" s="154">
        <f>ROUND($D92/12*2,-3)</f>
        <v>856000</v>
      </c>
      <c r="I92" s="154"/>
      <c r="J92" s="154">
        <f>ROUND($D92/12*2,-3)</f>
        <v>856000</v>
      </c>
      <c r="K92" s="154"/>
      <c r="L92" s="154">
        <f>ROUND($D92/12*2,-3)</f>
        <v>856000</v>
      </c>
      <c r="M92" s="154"/>
      <c r="N92" s="154">
        <f>D92-SUM(F92:M92)</f>
        <v>854000</v>
      </c>
      <c r="O92" s="154"/>
      <c r="P92" s="154"/>
      <c r="Q92" s="154"/>
      <c r="R92" s="154">
        <f t="shared" si="18"/>
        <v>0</v>
      </c>
    </row>
    <row r="93" spans="1:18" ht="33">
      <c r="B93" s="200" t="s">
        <v>680</v>
      </c>
      <c r="C93" s="8"/>
      <c r="D93" s="154">
        <f>D102+D106</f>
        <v>206000</v>
      </c>
      <c r="E93" s="243" t="s">
        <v>403</v>
      </c>
      <c r="F93" s="154">
        <v>18000</v>
      </c>
      <c r="G93" s="154">
        <f t="shared" ref="G93:P93" si="20">ROUND($D93/12,-3)</f>
        <v>17000</v>
      </c>
      <c r="H93" s="154">
        <f t="shared" si="20"/>
        <v>17000</v>
      </c>
      <c r="I93" s="154">
        <f t="shared" si="20"/>
        <v>17000</v>
      </c>
      <c r="J93" s="154">
        <f t="shared" si="20"/>
        <v>17000</v>
      </c>
      <c r="K93" s="154">
        <f t="shared" si="20"/>
        <v>17000</v>
      </c>
      <c r="L93" s="154">
        <v>18000</v>
      </c>
      <c r="M93" s="154">
        <f t="shared" si="20"/>
        <v>17000</v>
      </c>
      <c r="N93" s="154">
        <f t="shared" si="20"/>
        <v>17000</v>
      </c>
      <c r="O93" s="154">
        <f t="shared" si="20"/>
        <v>17000</v>
      </c>
      <c r="P93" s="154">
        <f t="shared" si="20"/>
        <v>17000</v>
      </c>
      <c r="Q93" s="154">
        <f>D93-SUM(F93:P93)</f>
        <v>17000</v>
      </c>
      <c r="R93" s="154">
        <f t="shared" si="18"/>
        <v>0</v>
      </c>
    </row>
    <row r="94" spans="1:18" ht="33">
      <c r="B94" s="201" t="s">
        <v>404</v>
      </c>
      <c r="C94" s="8"/>
      <c r="D94" s="154">
        <f>D104</f>
        <v>546000</v>
      </c>
      <c r="E94" s="244" t="s">
        <v>405</v>
      </c>
      <c r="F94" s="154"/>
      <c r="G94" s="154"/>
      <c r="H94" s="154">
        <f>ROUND($D94/2,-3)</f>
        <v>273000</v>
      </c>
      <c r="I94" s="154"/>
      <c r="J94" s="154"/>
      <c r="K94" s="154"/>
      <c r="L94" s="154"/>
      <c r="M94" s="154"/>
      <c r="N94" s="154"/>
      <c r="O94" s="154">
        <f>D94-H94</f>
        <v>273000</v>
      </c>
      <c r="P94" s="154"/>
      <c r="Q94" s="154"/>
      <c r="R94" s="154">
        <f t="shared" si="18"/>
        <v>0</v>
      </c>
    </row>
    <row r="95" spans="1:18">
      <c r="B95" s="245" t="s">
        <v>408</v>
      </c>
      <c r="C95" s="8"/>
      <c r="D95" s="154">
        <f>D107</f>
        <v>42790000</v>
      </c>
      <c r="E95" s="154"/>
      <c r="F95" s="154">
        <f>F2+F86-F88-F89-F90-F92-F93-F94</f>
        <v>12307000</v>
      </c>
      <c r="G95" s="154">
        <f t="shared" ref="G95:Q95" si="21">G2-G88-G89-G90-G92-G93-G94</f>
        <v>3484000</v>
      </c>
      <c r="H95" s="154">
        <f t="shared" si="21"/>
        <v>2400000</v>
      </c>
      <c r="I95" s="154">
        <f t="shared" si="21"/>
        <v>4042000</v>
      </c>
      <c r="J95" s="154">
        <f t="shared" si="21"/>
        <v>2633000</v>
      </c>
      <c r="K95" s="154">
        <f t="shared" si="21"/>
        <v>3491000</v>
      </c>
      <c r="L95" s="154">
        <f t="shared" si="21"/>
        <v>2712000</v>
      </c>
      <c r="M95" s="154">
        <f t="shared" si="21"/>
        <v>3483000</v>
      </c>
      <c r="N95" s="154">
        <f t="shared" si="21"/>
        <v>4871000</v>
      </c>
      <c r="O95" s="154">
        <f t="shared" si="21"/>
        <v>3200000</v>
      </c>
      <c r="P95" s="154">
        <f t="shared" si="21"/>
        <v>86000</v>
      </c>
      <c r="Q95" s="154">
        <f t="shared" si="21"/>
        <v>81000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2300000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1533000</v>
      </c>
    </row>
    <row r="102" spans="2:17" ht="33">
      <c r="B102" s="197" t="s">
        <v>414</v>
      </c>
      <c r="D102" s="52">
        <f>HLOOKUP(D1,縣庫撥款收入明細表!H:DD,16,FALSE)</f>
        <v>192000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546000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14000</v>
      </c>
    </row>
    <row r="107" spans="2:17" ht="33">
      <c r="B107" s="203" t="s">
        <v>418</v>
      </c>
      <c r="D107" s="52">
        <f>HLOOKUP(D1,縣庫撥款收入明細表!H:DD,21,FALSE)</f>
        <v>42790000</v>
      </c>
    </row>
    <row r="108" spans="2:17" ht="16.5" customHeight="1"/>
    <row r="109" spans="2:17" ht="16.5" customHeight="1">
      <c r="B109" s="4" t="s">
        <v>951</v>
      </c>
      <c r="D109" s="52">
        <f>D91-D77</f>
        <v>43185000</v>
      </c>
      <c r="F109" s="52">
        <f>F91-F77</f>
        <v>12663000</v>
      </c>
      <c r="G109" s="52">
        <f t="shared" ref="G109:Q109" si="22">G91-G77</f>
        <v>3043000</v>
      </c>
      <c r="H109" s="52">
        <f t="shared" si="22"/>
        <v>3088000</v>
      </c>
      <c r="I109" s="52">
        <f t="shared" si="22"/>
        <v>3601000</v>
      </c>
      <c r="J109" s="52">
        <f t="shared" si="22"/>
        <v>3048000</v>
      </c>
      <c r="K109" s="52">
        <f t="shared" si="22"/>
        <v>3050000</v>
      </c>
      <c r="L109" s="52">
        <f t="shared" si="22"/>
        <v>3128000</v>
      </c>
      <c r="M109" s="52">
        <f t="shared" si="22"/>
        <v>3042000</v>
      </c>
      <c r="N109" s="52">
        <f t="shared" si="22"/>
        <v>5284000</v>
      </c>
      <c r="O109" s="52">
        <f t="shared" si="22"/>
        <v>3037000</v>
      </c>
      <c r="P109" s="52">
        <f t="shared" si="22"/>
        <v>103000</v>
      </c>
      <c r="Q109" s="52">
        <f t="shared" si="22"/>
        <v>98000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1" priority="1" operator="lessThan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666</v>
      </c>
      <c r="D1" s="246" t="str">
        <f>VLOOKUP(C1,學校編號!A:B,2,FALSE)</f>
        <v>666長良國小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17537000</v>
      </c>
      <c r="E2" s="154"/>
      <c r="F2" s="154">
        <f t="shared" ref="F2:Q2" si="0">F49+F71+F77+F83</f>
        <v>5815000</v>
      </c>
      <c r="G2" s="154">
        <f t="shared" si="0"/>
        <v>1214000</v>
      </c>
      <c r="H2" s="154">
        <f t="shared" si="0"/>
        <v>1227000</v>
      </c>
      <c r="I2" s="154">
        <f t="shared" si="0"/>
        <v>1339000</v>
      </c>
      <c r="J2" s="154">
        <f t="shared" si="0"/>
        <v>1220000</v>
      </c>
      <c r="K2" s="154">
        <f t="shared" si="0"/>
        <v>1220000</v>
      </c>
      <c r="L2" s="154">
        <f t="shared" si="0"/>
        <v>1233000</v>
      </c>
      <c r="M2" s="154">
        <f t="shared" si="0"/>
        <v>1220000</v>
      </c>
      <c r="N2" s="154">
        <f t="shared" si="0"/>
        <v>1675000</v>
      </c>
      <c r="O2" s="154">
        <f t="shared" si="0"/>
        <v>1216000</v>
      </c>
      <c r="P2" s="154">
        <f t="shared" si="0"/>
        <v>80000</v>
      </c>
      <c r="Q2" s="154">
        <f t="shared" si="0"/>
        <v>78000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1096000</v>
      </c>
      <c r="E25" s="242"/>
      <c r="F25" s="242">
        <f>ROUND(SUM(F3:F24),-3)</f>
        <v>206000</v>
      </c>
      <c r="G25" s="242">
        <f t="shared" ref="G25:P25" si="5">ROUND(SUM(G3:G24),-3)</f>
        <v>87000</v>
      </c>
      <c r="H25" s="242">
        <f t="shared" si="5"/>
        <v>87000</v>
      </c>
      <c r="I25" s="242">
        <f t="shared" si="5"/>
        <v>87000</v>
      </c>
      <c r="J25" s="242">
        <f t="shared" si="5"/>
        <v>87000</v>
      </c>
      <c r="K25" s="242">
        <f t="shared" si="5"/>
        <v>87000</v>
      </c>
      <c r="L25" s="242">
        <f t="shared" si="5"/>
        <v>101000</v>
      </c>
      <c r="M25" s="242">
        <f t="shared" si="5"/>
        <v>87000</v>
      </c>
      <c r="N25" s="242">
        <f t="shared" si="5"/>
        <v>87000</v>
      </c>
      <c r="O25" s="242">
        <f t="shared" si="5"/>
        <v>86000</v>
      </c>
      <c r="P25" s="242">
        <f t="shared" si="5"/>
        <v>46000</v>
      </c>
      <c r="Q25" s="242">
        <f t="shared" ref="Q25:Q34" si="6">D25-SUM(F25:P25)</f>
        <v>48000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63000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9000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337000</v>
      </c>
      <c r="E38" s="242"/>
      <c r="F38" s="242">
        <f t="shared" ref="F38:P38" si="10">ROUND(SUM(F26:F37),-3)</f>
        <v>29000</v>
      </c>
      <c r="G38" s="242">
        <f t="shared" si="10"/>
        <v>23000</v>
      </c>
      <c r="H38" s="242">
        <f t="shared" si="10"/>
        <v>29000</v>
      </c>
      <c r="I38" s="242">
        <f t="shared" si="10"/>
        <v>29000</v>
      </c>
      <c r="J38" s="242">
        <f t="shared" si="10"/>
        <v>29000</v>
      </c>
      <c r="K38" s="242">
        <f t="shared" si="10"/>
        <v>29000</v>
      </c>
      <c r="L38" s="242">
        <f t="shared" si="10"/>
        <v>23000</v>
      </c>
      <c r="M38" s="242">
        <f t="shared" si="10"/>
        <v>29000</v>
      </c>
      <c r="N38" s="242">
        <f t="shared" si="10"/>
        <v>29000</v>
      </c>
      <c r="O38" s="242">
        <f t="shared" si="10"/>
        <v>29000</v>
      </c>
      <c r="P38" s="242">
        <f t="shared" si="10"/>
        <v>29000</v>
      </c>
      <c r="Q38" s="242">
        <f>D38-SUM(F38:P38)</f>
        <v>30000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1444000</v>
      </c>
      <c r="E49" s="154"/>
      <c r="F49" s="250">
        <f t="shared" ref="F49:Q49" si="15">F25+F38+F46+F48</f>
        <v>236000</v>
      </c>
      <c r="G49" s="250">
        <f t="shared" si="15"/>
        <v>110000</v>
      </c>
      <c r="H49" s="250">
        <f t="shared" si="15"/>
        <v>116000</v>
      </c>
      <c r="I49" s="250">
        <f t="shared" si="15"/>
        <v>121000</v>
      </c>
      <c r="J49" s="250">
        <f t="shared" si="15"/>
        <v>116000</v>
      </c>
      <c r="K49" s="250">
        <f t="shared" si="15"/>
        <v>116000</v>
      </c>
      <c r="L49" s="250">
        <f t="shared" si="15"/>
        <v>129000</v>
      </c>
      <c r="M49" s="250">
        <f t="shared" si="15"/>
        <v>116000</v>
      </c>
      <c r="N49" s="250">
        <f t="shared" si="15"/>
        <v>116000</v>
      </c>
      <c r="O49" s="250">
        <f t="shared" si="15"/>
        <v>115000</v>
      </c>
      <c r="P49" s="250">
        <f t="shared" si="15"/>
        <v>75000</v>
      </c>
      <c r="Q49" s="250">
        <f t="shared" si="15"/>
        <v>78000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9114000</v>
      </c>
      <c r="E50" s="249" t="s">
        <v>210</v>
      </c>
      <c r="F50" s="154">
        <f>ROUND($D50/12*3,-3)</f>
        <v>2279000</v>
      </c>
      <c r="G50" s="154">
        <f>ROUND($D50/12,-3)</f>
        <v>760000</v>
      </c>
      <c r="H50" s="154">
        <f t="shared" ref="H50:N54" si="16">ROUND($D50/12,-3)</f>
        <v>760000</v>
      </c>
      <c r="I50" s="154">
        <f t="shared" si="16"/>
        <v>760000</v>
      </c>
      <c r="J50" s="154">
        <f t="shared" si="16"/>
        <v>760000</v>
      </c>
      <c r="K50" s="154">
        <f t="shared" si="16"/>
        <v>760000</v>
      </c>
      <c r="L50" s="154">
        <f t="shared" si="16"/>
        <v>760000</v>
      </c>
      <c r="M50" s="154">
        <f t="shared" si="16"/>
        <v>760000</v>
      </c>
      <c r="N50" s="154">
        <f t="shared" si="16"/>
        <v>760000</v>
      </c>
      <c r="O50" s="154">
        <f>D50-SUM(F50:N50)</f>
        <v>755000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569000</v>
      </c>
      <c r="E62" s="154" t="s">
        <v>205</v>
      </c>
      <c r="F62" s="154"/>
      <c r="G62" s="154"/>
      <c r="H62" s="154"/>
      <c r="I62" s="154">
        <f>ROUND($D62/5,-3)</f>
        <v>114000</v>
      </c>
      <c r="J62" s="154"/>
      <c r="K62" s="154"/>
      <c r="L62" s="154"/>
      <c r="M62" s="154"/>
      <c r="N62" s="154">
        <f>D62-I62</f>
        <v>455000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1125000</v>
      </c>
      <c r="E63" s="154" t="s">
        <v>203</v>
      </c>
      <c r="F63" s="154">
        <f>D63</f>
        <v>1125000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722000</v>
      </c>
      <c r="E64" s="249" t="s">
        <v>210</v>
      </c>
      <c r="F64" s="154">
        <f>ROUND($D64/12*3,-3)</f>
        <v>181000</v>
      </c>
      <c r="G64" s="154">
        <f>ROUND($D64/12,-3)</f>
        <v>60000</v>
      </c>
      <c r="H64" s="154">
        <f t="shared" ref="H64:N66" si="19">ROUND($D64/12,-3)</f>
        <v>60000</v>
      </c>
      <c r="I64" s="154">
        <f t="shared" si="19"/>
        <v>60000</v>
      </c>
      <c r="J64" s="154">
        <f t="shared" si="19"/>
        <v>60000</v>
      </c>
      <c r="K64" s="154">
        <f t="shared" si="19"/>
        <v>60000</v>
      </c>
      <c r="L64" s="154">
        <f t="shared" si="19"/>
        <v>60000</v>
      </c>
      <c r="M64" s="154">
        <f t="shared" si="19"/>
        <v>60000</v>
      </c>
      <c r="N64" s="154">
        <f t="shared" si="19"/>
        <v>60000</v>
      </c>
      <c r="O64" s="154">
        <f>D64-SUM(F64:N64)</f>
        <v>61000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165000</v>
      </c>
      <c r="E65" s="249" t="s">
        <v>210</v>
      </c>
      <c r="F65" s="154">
        <f>ROUND($D65/12*3,-3)</f>
        <v>41000</v>
      </c>
      <c r="G65" s="154">
        <f>ROUND($D65/12,-3)</f>
        <v>14000</v>
      </c>
      <c r="H65" s="154">
        <f t="shared" si="19"/>
        <v>14000</v>
      </c>
      <c r="I65" s="154">
        <f t="shared" si="19"/>
        <v>14000</v>
      </c>
      <c r="J65" s="154">
        <f t="shared" si="19"/>
        <v>14000</v>
      </c>
      <c r="K65" s="154">
        <f t="shared" si="19"/>
        <v>14000</v>
      </c>
      <c r="L65" s="154">
        <f t="shared" si="19"/>
        <v>14000</v>
      </c>
      <c r="M65" s="154">
        <f t="shared" si="19"/>
        <v>14000</v>
      </c>
      <c r="N65" s="154">
        <f t="shared" si="19"/>
        <v>14000</v>
      </c>
      <c r="O65" s="154">
        <f>D65-SUM(F65:N65)</f>
        <v>12000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782000</v>
      </c>
      <c r="E66" s="249" t="s">
        <v>210</v>
      </c>
      <c r="F66" s="154">
        <f>ROUND($D66/12*3,-3)</f>
        <v>196000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152000</v>
      </c>
      <c r="E68" s="154" t="s">
        <v>203</v>
      </c>
      <c r="F68" s="154">
        <f>D68</f>
        <v>152000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14073000</v>
      </c>
      <c r="E71" s="242"/>
      <c r="F71" s="242">
        <f>ROUND(SUM(F50:F69),-3)</f>
        <v>4325000</v>
      </c>
      <c r="G71" s="242">
        <f t="shared" ref="G71:P71" si="20">ROUND(SUM(G50:G69),-3)</f>
        <v>1019000</v>
      </c>
      <c r="H71" s="242">
        <f t="shared" si="20"/>
        <v>1026000</v>
      </c>
      <c r="I71" s="242">
        <f t="shared" si="20"/>
        <v>1133000</v>
      </c>
      <c r="J71" s="242">
        <f t="shared" si="20"/>
        <v>1019000</v>
      </c>
      <c r="K71" s="242">
        <f t="shared" si="20"/>
        <v>1019000</v>
      </c>
      <c r="L71" s="242">
        <f t="shared" si="20"/>
        <v>1019000</v>
      </c>
      <c r="M71" s="242">
        <f t="shared" si="20"/>
        <v>1019000</v>
      </c>
      <c r="N71" s="242">
        <f t="shared" si="20"/>
        <v>1474000</v>
      </c>
      <c r="O71" s="242">
        <f t="shared" si="20"/>
        <v>1015000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999000</v>
      </c>
      <c r="E72" s="154" t="s">
        <v>203</v>
      </c>
      <c r="F72" s="154">
        <f>D72</f>
        <v>999000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1021000</v>
      </c>
      <c r="E73" s="249" t="s">
        <v>210</v>
      </c>
      <c r="F73" s="154">
        <f>ROUND($D73/12*3,-3)</f>
        <v>255000</v>
      </c>
      <c r="G73" s="154">
        <f>ROUND($D73/12,-3)</f>
        <v>85000</v>
      </c>
      <c r="H73" s="154">
        <f t="shared" ref="H73:N76" si="21">ROUND($D73/12,-3)</f>
        <v>85000</v>
      </c>
      <c r="I73" s="154">
        <f t="shared" si="21"/>
        <v>85000</v>
      </c>
      <c r="J73" s="154">
        <f t="shared" si="21"/>
        <v>85000</v>
      </c>
      <c r="K73" s="154">
        <f t="shared" si="21"/>
        <v>85000</v>
      </c>
      <c r="L73" s="154">
        <f t="shared" si="21"/>
        <v>85000</v>
      </c>
      <c r="M73" s="154">
        <f t="shared" si="21"/>
        <v>85000</v>
      </c>
      <c r="N73" s="154">
        <f t="shared" si="21"/>
        <v>85000</v>
      </c>
      <c r="O73" s="154">
        <f>D73-SUM(F73:N73)</f>
        <v>86000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2020000</v>
      </c>
      <c r="E77" s="242"/>
      <c r="F77" s="242">
        <f>ROUND(SUM(F72:F76),-3)</f>
        <v>1254000</v>
      </c>
      <c r="G77" s="242">
        <f t="shared" ref="G77:N77" si="22">ROUND(SUM(G72:G76),-3)</f>
        <v>85000</v>
      </c>
      <c r="H77" s="242">
        <f t="shared" si="22"/>
        <v>85000</v>
      </c>
      <c r="I77" s="242">
        <f t="shared" si="22"/>
        <v>85000</v>
      </c>
      <c r="J77" s="242">
        <f t="shared" si="22"/>
        <v>85000</v>
      </c>
      <c r="K77" s="242">
        <f t="shared" si="22"/>
        <v>85000</v>
      </c>
      <c r="L77" s="242">
        <f t="shared" si="22"/>
        <v>85000</v>
      </c>
      <c r="M77" s="242">
        <f t="shared" si="22"/>
        <v>85000</v>
      </c>
      <c r="N77" s="242">
        <f t="shared" si="22"/>
        <v>85000</v>
      </c>
      <c r="O77" s="242">
        <f>D77-SUM(F77:N77)</f>
        <v>86000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16093000</v>
      </c>
      <c r="E78" s="242"/>
      <c r="F78" s="242">
        <f>F77+F71</f>
        <v>5579000</v>
      </c>
      <c r="G78" s="242">
        <f t="shared" ref="G78:R78" si="24">G77+G71</f>
        <v>1104000</v>
      </c>
      <c r="H78" s="242">
        <f t="shared" si="24"/>
        <v>1111000</v>
      </c>
      <c r="I78" s="242">
        <f t="shared" si="24"/>
        <v>1218000</v>
      </c>
      <c r="J78" s="242">
        <f t="shared" si="24"/>
        <v>1104000</v>
      </c>
      <c r="K78" s="242">
        <f t="shared" si="24"/>
        <v>1104000</v>
      </c>
      <c r="L78" s="242">
        <f t="shared" si="24"/>
        <v>1104000</v>
      </c>
      <c r="M78" s="242">
        <f t="shared" si="24"/>
        <v>1104000</v>
      </c>
      <c r="N78" s="242">
        <f t="shared" si="24"/>
        <v>1559000</v>
      </c>
      <c r="O78" s="242">
        <f t="shared" si="24"/>
        <v>1101000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17537000</v>
      </c>
      <c r="E87" s="154"/>
      <c r="F87" s="154">
        <f>F88+F89+F90+F91</f>
        <v>5815000</v>
      </c>
      <c r="G87" s="154">
        <f t="shared" ref="G87:Q87" si="26">G88+G89+G90+G91</f>
        <v>1214000</v>
      </c>
      <c r="H87" s="154">
        <f t="shared" si="26"/>
        <v>1227000</v>
      </c>
      <c r="I87" s="154">
        <f t="shared" si="26"/>
        <v>1339000</v>
      </c>
      <c r="J87" s="154">
        <f t="shared" si="26"/>
        <v>1220000</v>
      </c>
      <c r="K87" s="154">
        <f t="shared" si="26"/>
        <v>1220000</v>
      </c>
      <c r="L87" s="154">
        <f t="shared" si="26"/>
        <v>1233000</v>
      </c>
      <c r="M87" s="154">
        <f t="shared" si="26"/>
        <v>1220000</v>
      </c>
      <c r="N87" s="154">
        <f t="shared" si="26"/>
        <v>1675000</v>
      </c>
      <c r="O87" s="154">
        <f t="shared" si="26"/>
        <v>1216000</v>
      </c>
      <c r="P87" s="154">
        <f t="shared" si="26"/>
        <v>80000</v>
      </c>
      <c r="Q87" s="154">
        <f t="shared" si="26"/>
        <v>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17536000</v>
      </c>
      <c r="E91" s="242"/>
      <c r="F91" s="242">
        <f>F92+F93+F94+F95</f>
        <v>5815000</v>
      </c>
      <c r="G91" s="242">
        <f t="shared" ref="G91:Q91" si="28">G92+G93+G94+G95</f>
        <v>1214000</v>
      </c>
      <c r="H91" s="242">
        <f t="shared" si="28"/>
        <v>1227000</v>
      </c>
      <c r="I91" s="242">
        <f t="shared" si="28"/>
        <v>1339000</v>
      </c>
      <c r="J91" s="242">
        <f t="shared" si="28"/>
        <v>1220000</v>
      </c>
      <c r="K91" s="242">
        <f t="shared" si="28"/>
        <v>1220000</v>
      </c>
      <c r="L91" s="242">
        <f t="shared" si="28"/>
        <v>1233000</v>
      </c>
      <c r="M91" s="242">
        <f t="shared" si="28"/>
        <v>1220000</v>
      </c>
      <c r="N91" s="242">
        <f t="shared" si="28"/>
        <v>1675000</v>
      </c>
      <c r="O91" s="242">
        <f t="shared" si="28"/>
        <v>1216000</v>
      </c>
      <c r="P91" s="242">
        <f t="shared" si="28"/>
        <v>80000</v>
      </c>
      <c r="Q91" s="242">
        <f t="shared" si="28"/>
        <v>77000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2733000</v>
      </c>
      <c r="E92" s="252" t="s">
        <v>681</v>
      </c>
      <c r="F92" s="154">
        <f>ROUND($D92/12*4,-3)</f>
        <v>911000</v>
      </c>
      <c r="G92" s="154"/>
      <c r="H92" s="154">
        <f>ROUND($D92/12*2,-3)</f>
        <v>456000</v>
      </c>
      <c r="I92" s="154"/>
      <c r="J92" s="154">
        <f>ROUND($D92/12*2,-3)</f>
        <v>456000</v>
      </c>
      <c r="K92" s="154"/>
      <c r="L92" s="154">
        <f>ROUND($D92/12*2,-3)</f>
        <v>456000</v>
      </c>
      <c r="M92" s="154"/>
      <c r="N92" s="154">
        <f>D92-SUM(F92:M92)</f>
        <v>454000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14713000</v>
      </c>
      <c r="E95" s="154"/>
      <c r="F95" s="154">
        <f>F2+F86-F88-F89-F90-F92-F93-F94</f>
        <v>4896000</v>
      </c>
      <c r="G95" s="154">
        <f t="shared" ref="G95:Q95" si="30">G2-G88-G89-G90-G92-G93-G94</f>
        <v>1206000</v>
      </c>
      <c r="H95" s="154">
        <f t="shared" si="30"/>
        <v>763000</v>
      </c>
      <c r="I95" s="154">
        <f t="shared" si="30"/>
        <v>1331000</v>
      </c>
      <c r="J95" s="154">
        <f t="shared" si="30"/>
        <v>756000</v>
      </c>
      <c r="K95" s="154">
        <f t="shared" si="30"/>
        <v>1212000</v>
      </c>
      <c r="L95" s="154">
        <f t="shared" si="30"/>
        <v>769000</v>
      </c>
      <c r="M95" s="154">
        <f t="shared" si="30"/>
        <v>1212000</v>
      </c>
      <c r="N95" s="154">
        <f t="shared" si="30"/>
        <v>1213000</v>
      </c>
      <c r="O95" s="154">
        <f t="shared" si="30"/>
        <v>1208000</v>
      </c>
      <c r="P95" s="154">
        <f t="shared" si="30"/>
        <v>72000</v>
      </c>
      <c r="Q95" s="154">
        <f t="shared" si="30"/>
        <v>75000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14713000</v>
      </c>
    </row>
    <row r="108" spans="2:17" ht="16.5" customHeight="1"/>
    <row r="109" spans="2:17" ht="16.5" customHeight="1">
      <c r="B109" s="4" t="s">
        <v>951</v>
      </c>
      <c r="D109" s="52">
        <f>D91-D77</f>
        <v>15516000</v>
      </c>
      <c r="F109" s="52">
        <f>F91-F77</f>
        <v>4561000</v>
      </c>
      <c r="G109" s="52">
        <f t="shared" ref="G109:Q109" si="31">G91-G77</f>
        <v>1129000</v>
      </c>
      <c r="H109" s="52">
        <f t="shared" si="31"/>
        <v>1142000</v>
      </c>
      <c r="I109" s="52">
        <f t="shared" si="31"/>
        <v>1254000</v>
      </c>
      <c r="J109" s="52">
        <f t="shared" si="31"/>
        <v>1135000</v>
      </c>
      <c r="K109" s="52">
        <f t="shared" si="31"/>
        <v>1135000</v>
      </c>
      <c r="L109" s="52">
        <f t="shared" si="31"/>
        <v>1148000</v>
      </c>
      <c r="M109" s="52">
        <f t="shared" si="31"/>
        <v>1135000</v>
      </c>
      <c r="N109" s="52">
        <f t="shared" si="31"/>
        <v>1590000</v>
      </c>
      <c r="O109" s="52">
        <f t="shared" si="31"/>
        <v>1130000</v>
      </c>
      <c r="P109" s="52">
        <f t="shared" si="31"/>
        <v>80000</v>
      </c>
      <c r="Q109" s="52">
        <f t="shared" si="31"/>
        <v>77000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0" priority="1" operator="lessThan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A79" workbookViewId="0">
      <selection activeCell="F96" sqref="F96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667</v>
      </c>
      <c r="D1" s="246" t="str">
        <f>VLOOKUP(C1,學校編號!A:B,2,FALSE)</f>
        <v>667大禹國小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19361000</v>
      </c>
      <c r="E2" s="154"/>
      <c r="F2" s="154">
        <f t="shared" ref="F2:Q2" si="0">F49+F71+F77+F83</f>
        <v>5740000</v>
      </c>
      <c r="G2" s="154">
        <f t="shared" si="0"/>
        <v>1390000</v>
      </c>
      <c r="H2" s="154">
        <f t="shared" si="0"/>
        <v>1437000</v>
      </c>
      <c r="I2" s="154">
        <f t="shared" si="0"/>
        <v>1559000</v>
      </c>
      <c r="J2" s="154">
        <f t="shared" si="0"/>
        <v>1419000</v>
      </c>
      <c r="K2" s="154">
        <f t="shared" si="0"/>
        <v>1388000</v>
      </c>
      <c r="L2" s="154">
        <f t="shared" si="0"/>
        <v>1436000</v>
      </c>
      <c r="M2" s="154">
        <f t="shared" si="0"/>
        <v>1389000</v>
      </c>
      <c r="N2" s="154">
        <f t="shared" si="0"/>
        <v>2103000</v>
      </c>
      <c r="O2" s="154">
        <f t="shared" si="0"/>
        <v>1388000</v>
      </c>
      <c r="P2" s="154">
        <f t="shared" si="0"/>
        <v>81000</v>
      </c>
      <c r="Q2" s="154">
        <f t="shared" si="0"/>
        <v>31000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v>136000</v>
      </c>
      <c r="E3" s="154" t="s">
        <v>1060</v>
      </c>
      <c r="F3" s="154">
        <v>23000</v>
      </c>
      <c r="G3" s="154">
        <v>0</v>
      </c>
      <c r="H3" s="154">
        <v>23000</v>
      </c>
      <c r="I3" s="154">
        <v>0</v>
      </c>
      <c r="J3" s="154">
        <v>23000</v>
      </c>
      <c r="K3" s="154">
        <v>0</v>
      </c>
      <c r="L3" s="154">
        <v>23000</v>
      </c>
      <c r="M3" s="154">
        <v>0</v>
      </c>
      <c r="N3" s="154">
        <v>23000</v>
      </c>
      <c r="O3" s="154">
        <v>0</v>
      </c>
      <c r="P3" s="154">
        <v>21000</v>
      </c>
      <c r="Q3" s="154">
        <v>0</v>
      </c>
      <c r="R3" s="154">
        <f t="shared" ref="R3:R23" si="1">SUM(F3:Q3)-D3</f>
        <v>0</v>
      </c>
    </row>
    <row r="4" spans="1:18">
      <c r="A4" s="311"/>
      <c r="B4" s="11" t="s">
        <v>118</v>
      </c>
      <c r="C4" s="12">
        <v>214</v>
      </c>
      <c r="D4" s="154">
        <v>59000</v>
      </c>
      <c r="E4" s="154" t="s">
        <v>1060</v>
      </c>
      <c r="F4" s="154">
        <v>10000</v>
      </c>
      <c r="G4" s="154">
        <v>0</v>
      </c>
      <c r="H4" s="154">
        <v>10000</v>
      </c>
      <c r="I4" s="154">
        <v>0</v>
      </c>
      <c r="J4" s="154">
        <v>10000</v>
      </c>
      <c r="K4" s="154">
        <v>0</v>
      </c>
      <c r="L4" s="154">
        <v>10000</v>
      </c>
      <c r="M4" s="154">
        <v>0</v>
      </c>
      <c r="N4" s="154">
        <v>10000</v>
      </c>
      <c r="O4" s="154">
        <v>0</v>
      </c>
      <c r="P4" s="154">
        <v>9000</v>
      </c>
      <c r="Q4" s="154">
        <v>0</v>
      </c>
      <c r="R4" s="154">
        <f t="shared" si="1"/>
        <v>0</v>
      </c>
    </row>
    <row r="5" spans="1:18">
      <c r="A5" s="311"/>
      <c r="B5" s="11" t="s">
        <v>119</v>
      </c>
      <c r="C5" s="12" t="s">
        <v>120</v>
      </c>
      <c r="D5" s="154">
        <v>0</v>
      </c>
      <c r="E5" s="154" t="s">
        <v>1060</v>
      </c>
      <c r="F5" s="154">
        <v>0</v>
      </c>
      <c r="G5" s="154">
        <v>0</v>
      </c>
      <c r="H5" s="154">
        <v>0</v>
      </c>
      <c r="I5" s="154">
        <v>0</v>
      </c>
      <c r="J5" s="154">
        <v>0</v>
      </c>
      <c r="K5" s="154">
        <v>0</v>
      </c>
      <c r="L5" s="154">
        <v>0</v>
      </c>
      <c r="M5" s="154">
        <v>0</v>
      </c>
      <c r="N5" s="154">
        <v>0</v>
      </c>
      <c r="O5" s="154">
        <v>0</v>
      </c>
      <c r="P5" s="154">
        <v>0</v>
      </c>
      <c r="Q5" s="154">
        <v>0</v>
      </c>
      <c r="R5" s="154">
        <f t="shared" si="1"/>
        <v>0</v>
      </c>
    </row>
    <row r="6" spans="1:18">
      <c r="A6" s="311"/>
      <c r="B6" s="11" t="s">
        <v>121</v>
      </c>
      <c r="C6" s="12" t="s">
        <v>122</v>
      </c>
      <c r="D6" s="154">
        <v>0</v>
      </c>
      <c r="E6" s="154" t="s">
        <v>1060</v>
      </c>
      <c r="F6" s="154">
        <v>0</v>
      </c>
      <c r="G6" s="154">
        <v>0</v>
      </c>
      <c r="H6" s="154">
        <v>0</v>
      </c>
      <c r="I6" s="154">
        <v>0</v>
      </c>
      <c r="J6" s="154">
        <v>0</v>
      </c>
      <c r="K6" s="154">
        <v>0</v>
      </c>
      <c r="L6" s="154">
        <v>0</v>
      </c>
      <c r="M6" s="154">
        <v>0</v>
      </c>
      <c r="N6" s="154">
        <v>0</v>
      </c>
      <c r="O6" s="154">
        <v>0</v>
      </c>
      <c r="P6" s="154">
        <v>0</v>
      </c>
      <c r="Q6" s="154">
        <v>0</v>
      </c>
      <c r="R6" s="154">
        <f t="shared" si="1"/>
        <v>0</v>
      </c>
    </row>
    <row r="7" spans="1:18">
      <c r="A7" s="311"/>
      <c r="B7" s="11" t="s">
        <v>123</v>
      </c>
      <c r="C7" s="12">
        <v>255</v>
      </c>
      <c r="D7" s="154">
        <v>64000</v>
      </c>
      <c r="E7" s="154" t="s">
        <v>1060</v>
      </c>
      <c r="F7" s="154">
        <v>6000</v>
      </c>
      <c r="G7" s="154">
        <v>6000</v>
      </c>
      <c r="H7" s="154">
        <v>6000</v>
      </c>
      <c r="I7" s="154">
        <v>6000</v>
      </c>
      <c r="J7" s="154">
        <v>5000</v>
      </c>
      <c r="K7" s="154">
        <v>5000</v>
      </c>
      <c r="L7" s="154">
        <v>5000</v>
      </c>
      <c r="M7" s="154">
        <v>5000</v>
      </c>
      <c r="N7" s="154">
        <v>5000</v>
      </c>
      <c r="O7" s="154">
        <v>5000</v>
      </c>
      <c r="P7" s="154">
        <v>5000</v>
      </c>
      <c r="Q7" s="154">
        <v>5000</v>
      </c>
      <c r="R7" s="154">
        <f t="shared" si="1"/>
        <v>0</v>
      </c>
    </row>
    <row r="8" spans="1:18">
      <c r="A8" s="311"/>
      <c r="B8" s="17" t="s">
        <v>124</v>
      </c>
      <c r="C8" s="38">
        <v>255</v>
      </c>
      <c r="D8" s="154">
        <v>0</v>
      </c>
      <c r="E8" s="154" t="s">
        <v>1060</v>
      </c>
      <c r="F8" s="154">
        <v>0</v>
      </c>
      <c r="G8" s="154">
        <v>0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</v>
      </c>
      <c r="O8" s="154">
        <v>0</v>
      </c>
      <c r="P8" s="154">
        <v>0</v>
      </c>
      <c r="Q8" s="154">
        <v>0</v>
      </c>
      <c r="R8" s="154">
        <f t="shared" si="1"/>
        <v>0</v>
      </c>
    </row>
    <row r="9" spans="1:18">
      <c r="A9" s="311"/>
      <c r="B9" s="17" t="s">
        <v>125</v>
      </c>
      <c r="C9" s="38">
        <v>255</v>
      </c>
      <c r="D9" s="154">
        <v>0</v>
      </c>
      <c r="E9" s="154" t="s">
        <v>1060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f t="shared" si="1"/>
        <v>0</v>
      </c>
    </row>
    <row r="10" spans="1:18">
      <c r="A10" s="311"/>
      <c r="B10" s="42" t="s">
        <v>126</v>
      </c>
      <c r="C10" s="43">
        <v>256</v>
      </c>
      <c r="D10" s="154">
        <v>0</v>
      </c>
      <c r="E10" s="154" t="s">
        <v>1060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f t="shared" si="1"/>
        <v>0</v>
      </c>
    </row>
    <row r="11" spans="1:18">
      <c r="A11" s="311"/>
      <c r="B11" s="42" t="s">
        <v>127</v>
      </c>
      <c r="C11" s="43">
        <v>264</v>
      </c>
      <c r="D11" s="154">
        <v>0</v>
      </c>
      <c r="E11" s="154" t="s">
        <v>1066</v>
      </c>
      <c r="F11" s="154"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1"/>
        <v>0</v>
      </c>
    </row>
    <row r="12" spans="1:18" ht="33">
      <c r="A12" s="311"/>
      <c r="B12" s="42" t="s">
        <v>128</v>
      </c>
      <c r="C12" s="43" t="s">
        <v>129</v>
      </c>
      <c r="D12" s="154">
        <v>0</v>
      </c>
      <c r="E12" s="248" t="s">
        <v>1064</v>
      </c>
      <c r="F12" s="154">
        <v>0</v>
      </c>
      <c r="G12" s="154"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/>
      <c r="Q12" s="154"/>
      <c r="R12" s="154">
        <f t="shared" si="1"/>
        <v>0</v>
      </c>
    </row>
    <row r="13" spans="1:18">
      <c r="A13" s="311"/>
      <c r="B13" s="11" t="s">
        <v>130</v>
      </c>
      <c r="C13" s="12" t="s">
        <v>129</v>
      </c>
      <c r="D13" s="154">
        <v>68000</v>
      </c>
      <c r="E13" s="154" t="s">
        <v>1060</v>
      </c>
      <c r="F13" s="154">
        <v>11000</v>
      </c>
      <c r="G13" s="154">
        <v>6000</v>
      </c>
      <c r="H13" s="154">
        <v>6000</v>
      </c>
      <c r="I13" s="154">
        <v>6000</v>
      </c>
      <c r="J13" s="154">
        <v>6000</v>
      </c>
      <c r="K13" s="154">
        <v>6000</v>
      </c>
      <c r="L13" s="154">
        <v>6000</v>
      </c>
      <c r="M13" s="154">
        <v>6000</v>
      </c>
      <c r="N13" s="154">
        <v>5000</v>
      </c>
      <c r="O13" s="154">
        <v>5000</v>
      </c>
      <c r="P13" s="154">
        <v>5000</v>
      </c>
      <c r="Q13" s="154">
        <v>0</v>
      </c>
      <c r="R13" s="154">
        <f t="shared" si="1"/>
        <v>0</v>
      </c>
    </row>
    <row r="14" spans="1:18" ht="33">
      <c r="A14" s="311"/>
      <c r="B14" s="11" t="s">
        <v>131</v>
      </c>
      <c r="C14" s="12" t="s">
        <v>129</v>
      </c>
      <c r="D14" s="154">
        <v>60000</v>
      </c>
      <c r="E14" s="154" t="s">
        <v>1060</v>
      </c>
      <c r="F14" s="154">
        <v>10000</v>
      </c>
      <c r="G14" s="154">
        <v>5000</v>
      </c>
      <c r="H14" s="154">
        <v>5000</v>
      </c>
      <c r="I14" s="154">
        <v>5000</v>
      </c>
      <c r="J14" s="154">
        <v>5000</v>
      </c>
      <c r="K14" s="154">
        <v>5000</v>
      </c>
      <c r="L14" s="154">
        <v>5000</v>
      </c>
      <c r="M14" s="154">
        <v>5000</v>
      </c>
      <c r="N14" s="154">
        <v>5000</v>
      </c>
      <c r="O14" s="154">
        <v>5000</v>
      </c>
      <c r="P14" s="154">
        <v>5000</v>
      </c>
      <c r="Q14" s="154">
        <v>0</v>
      </c>
      <c r="R14" s="154">
        <f t="shared" si="1"/>
        <v>0</v>
      </c>
    </row>
    <row r="15" spans="1:18">
      <c r="A15" s="311"/>
      <c r="B15" s="11" t="s">
        <v>132</v>
      </c>
      <c r="C15" s="12" t="s">
        <v>133</v>
      </c>
      <c r="D15" s="154">
        <v>32000</v>
      </c>
      <c r="E15" s="154" t="s">
        <v>745</v>
      </c>
      <c r="F15" s="154">
        <v>16000</v>
      </c>
      <c r="G15" s="154"/>
      <c r="H15" s="154"/>
      <c r="I15" s="154"/>
      <c r="J15" s="154"/>
      <c r="K15" s="154"/>
      <c r="L15" s="154">
        <v>16000</v>
      </c>
      <c r="M15" s="154"/>
      <c r="N15" s="154"/>
      <c r="O15" s="154"/>
      <c r="P15" s="154"/>
      <c r="Q15" s="154"/>
      <c r="R15" s="154">
        <f t="shared" si="1"/>
        <v>0</v>
      </c>
    </row>
    <row r="16" spans="1:18">
      <c r="A16" s="311"/>
      <c r="B16" s="11" t="s">
        <v>134</v>
      </c>
      <c r="C16" s="12" t="s">
        <v>135</v>
      </c>
      <c r="D16" s="154">
        <v>96000</v>
      </c>
      <c r="E16" s="154" t="s">
        <v>1060</v>
      </c>
      <c r="F16" s="154">
        <v>8000</v>
      </c>
      <c r="G16" s="154">
        <v>8000</v>
      </c>
      <c r="H16" s="154">
        <v>8000</v>
      </c>
      <c r="I16" s="154">
        <v>8000</v>
      </c>
      <c r="J16" s="154">
        <v>8000</v>
      </c>
      <c r="K16" s="154">
        <v>8000</v>
      </c>
      <c r="L16" s="154">
        <v>8000</v>
      </c>
      <c r="M16" s="154">
        <v>8000</v>
      </c>
      <c r="N16" s="154">
        <v>8000</v>
      </c>
      <c r="O16" s="154">
        <v>8000</v>
      </c>
      <c r="P16" s="154">
        <v>8000</v>
      </c>
      <c r="Q16" s="154">
        <v>8000</v>
      </c>
      <c r="R16" s="154">
        <f t="shared" si="1"/>
        <v>0</v>
      </c>
    </row>
    <row r="17" spans="1:18">
      <c r="A17" s="311"/>
      <c r="B17" s="11" t="s">
        <v>136</v>
      </c>
      <c r="C17" s="12">
        <v>291</v>
      </c>
      <c r="D17" s="154">
        <v>43000</v>
      </c>
      <c r="E17" s="154" t="s">
        <v>1060</v>
      </c>
      <c r="F17" s="154">
        <v>4000</v>
      </c>
      <c r="G17" s="154">
        <v>4000</v>
      </c>
      <c r="H17" s="154">
        <v>4000</v>
      </c>
      <c r="I17" s="154">
        <v>4000</v>
      </c>
      <c r="J17" s="154">
        <v>3000</v>
      </c>
      <c r="K17" s="154">
        <v>3000</v>
      </c>
      <c r="L17" s="154">
        <v>4000</v>
      </c>
      <c r="M17" s="154">
        <v>4000</v>
      </c>
      <c r="N17" s="154">
        <v>4000</v>
      </c>
      <c r="O17" s="154">
        <v>3000</v>
      </c>
      <c r="P17" s="154">
        <v>3000</v>
      </c>
      <c r="Q17" s="154">
        <v>3000</v>
      </c>
      <c r="R17" s="154">
        <f t="shared" si="1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1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1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1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1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558000</v>
      </c>
      <c r="E25" s="242"/>
      <c r="F25" s="242">
        <f>ROUND(SUM(F3:F24),-3)</f>
        <v>88000</v>
      </c>
      <c r="G25" s="242">
        <f t="shared" ref="G25:P25" si="2">ROUND(SUM(G3:G24),-3)</f>
        <v>29000</v>
      </c>
      <c r="H25" s="242">
        <f t="shared" si="2"/>
        <v>62000</v>
      </c>
      <c r="I25" s="242">
        <f t="shared" si="2"/>
        <v>29000</v>
      </c>
      <c r="J25" s="242">
        <f t="shared" si="2"/>
        <v>60000</v>
      </c>
      <c r="K25" s="242">
        <f t="shared" si="2"/>
        <v>27000</v>
      </c>
      <c r="L25" s="242">
        <f t="shared" si="2"/>
        <v>77000</v>
      </c>
      <c r="M25" s="242">
        <f t="shared" si="2"/>
        <v>28000</v>
      </c>
      <c r="N25" s="242">
        <f t="shared" si="2"/>
        <v>60000</v>
      </c>
      <c r="O25" s="242">
        <f t="shared" si="2"/>
        <v>26000</v>
      </c>
      <c r="P25" s="242">
        <f t="shared" si="2"/>
        <v>56000</v>
      </c>
      <c r="Q25" s="242">
        <f t="shared" ref="Q25" si="3">D25-SUM(F25:P25)</f>
        <v>16000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v>0</v>
      </c>
      <c r="E26" s="154" t="s">
        <v>1060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f t="shared" ref="R26:R37" si="4">SUM(F26:Q26)-D26</f>
        <v>0</v>
      </c>
    </row>
    <row r="27" spans="1:18" ht="33">
      <c r="A27" s="311"/>
      <c r="B27" s="42" t="s">
        <v>137</v>
      </c>
      <c r="C27" s="43">
        <v>312</v>
      </c>
      <c r="D27" s="154">
        <v>0</v>
      </c>
      <c r="E27" s="249" t="s">
        <v>1067</v>
      </c>
      <c r="F27" s="154">
        <v>0</v>
      </c>
      <c r="G27" s="154"/>
      <c r="H27" s="154">
        <v>0</v>
      </c>
      <c r="I27" s="154">
        <v>0</v>
      </c>
      <c r="J27" s="154">
        <v>0</v>
      </c>
      <c r="K27" s="154">
        <v>0</v>
      </c>
      <c r="L27" s="154"/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f t="shared" si="4"/>
        <v>0</v>
      </c>
    </row>
    <row r="28" spans="1:18">
      <c r="A28" s="311"/>
      <c r="B28" s="11" t="s">
        <v>138</v>
      </c>
      <c r="C28" s="12">
        <v>321</v>
      </c>
      <c r="D28" s="154">
        <v>248000</v>
      </c>
      <c r="E28" s="154" t="s">
        <v>1060</v>
      </c>
      <c r="F28" s="154">
        <v>21000</v>
      </c>
      <c r="G28" s="154">
        <v>21000</v>
      </c>
      <c r="H28" s="154">
        <v>21000</v>
      </c>
      <c r="I28" s="154">
        <v>21000</v>
      </c>
      <c r="J28" s="154">
        <v>21000</v>
      </c>
      <c r="K28" s="154">
        <v>21000</v>
      </c>
      <c r="L28" s="154">
        <v>21000</v>
      </c>
      <c r="M28" s="154">
        <v>21000</v>
      </c>
      <c r="N28" s="154">
        <v>21000</v>
      </c>
      <c r="O28" s="154">
        <v>21000</v>
      </c>
      <c r="P28" s="154">
        <v>21000</v>
      </c>
      <c r="Q28" s="154">
        <v>17000</v>
      </c>
      <c r="R28" s="154">
        <f t="shared" si="4"/>
        <v>0</v>
      </c>
    </row>
    <row r="29" spans="1:18">
      <c r="A29" s="311"/>
      <c r="B29" s="11" t="s">
        <v>139</v>
      </c>
      <c r="C29" s="12">
        <v>321</v>
      </c>
      <c r="D29" s="154">
        <v>0</v>
      </c>
      <c r="E29" s="154" t="s">
        <v>1060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f t="shared" si="4"/>
        <v>0</v>
      </c>
    </row>
    <row r="30" spans="1:18">
      <c r="A30" s="311"/>
      <c r="B30" s="11" t="s">
        <v>140</v>
      </c>
      <c r="C30" s="12" t="s">
        <v>141</v>
      </c>
      <c r="D30" s="154">
        <v>18000</v>
      </c>
      <c r="E30" s="154" t="s">
        <v>1060</v>
      </c>
      <c r="F30" s="154">
        <v>1500</v>
      </c>
      <c r="G30" s="154">
        <v>1500</v>
      </c>
      <c r="H30" s="154">
        <v>1500</v>
      </c>
      <c r="I30" s="154">
        <v>1500</v>
      </c>
      <c r="J30" s="154">
        <v>1500</v>
      </c>
      <c r="K30" s="154">
        <v>1500</v>
      </c>
      <c r="L30" s="154">
        <v>1500</v>
      </c>
      <c r="M30" s="154">
        <v>1500</v>
      </c>
      <c r="N30" s="154">
        <v>1500</v>
      </c>
      <c r="O30" s="154">
        <v>1500</v>
      </c>
      <c r="P30" s="154">
        <v>1500</v>
      </c>
      <c r="Q30" s="154">
        <v>1500</v>
      </c>
      <c r="R30" s="154">
        <f t="shared" si="4"/>
        <v>0</v>
      </c>
    </row>
    <row r="31" spans="1:18">
      <c r="A31" s="311"/>
      <c r="B31" s="11" t="s">
        <v>142</v>
      </c>
      <c r="C31" s="12" t="s">
        <v>141</v>
      </c>
      <c r="D31" s="154">
        <v>8000</v>
      </c>
      <c r="E31" s="154" t="s">
        <v>1060</v>
      </c>
      <c r="F31" s="154">
        <v>1000</v>
      </c>
      <c r="G31" s="154">
        <v>1000</v>
      </c>
      <c r="H31" s="154">
        <v>1000</v>
      </c>
      <c r="I31" s="154">
        <v>1000</v>
      </c>
      <c r="J31" s="154">
        <v>1000</v>
      </c>
      <c r="K31" s="154">
        <v>1000</v>
      </c>
      <c r="L31" s="154">
        <v>1000</v>
      </c>
      <c r="M31" s="154">
        <v>1000</v>
      </c>
      <c r="N31" s="154">
        <v>0</v>
      </c>
      <c r="O31" s="154">
        <v>0</v>
      </c>
      <c r="P31" s="154">
        <v>0</v>
      </c>
      <c r="Q31" s="154">
        <v>0</v>
      </c>
      <c r="R31" s="154">
        <f t="shared" si="4"/>
        <v>0</v>
      </c>
    </row>
    <row r="32" spans="1:18">
      <c r="A32" s="311"/>
      <c r="B32" s="11" t="s">
        <v>143</v>
      </c>
      <c r="C32" s="12" t="s">
        <v>141</v>
      </c>
      <c r="D32" s="154">
        <v>4000</v>
      </c>
      <c r="E32" s="154" t="s">
        <v>1060</v>
      </c>
      <c r="F32" s="154">
        <v>1000</v>
      </c>
      <c r="G32" s="154">
        <v>1000</v>
      </c>
      <c r="H32" s="154">
        <v>1000</v>
      </c>
      <c r="I32" s="154">
        <v>0</v>
      </c>
      <c r="J32" s="154">
        <v>0</v>
      </c>
      <c r="K32" s="154">
        <v>0</v>
      </c>
      <c r="L32" s="154">
        <v>0</v>
      </c>
      <c r="M32" s="154">
        <v>1000</v>
      </c>
      <c r="N32" s="154">
        <v>0</v>
      </c>
      <c r="O32" s="154">
        <v>0</v>
      </c>
      <c r="P32" s="154">
        <v>0</v>
      </c>
      <c r="Q32" s="154">
        <v>0</v>
      </c>
      <c r="R32" s="154">
        <f t="shared" si="4"/>
        <v>0</v>
      </c>
    </row>
    <row r="33" spans="1:18">
      <c r="A33" s="311"/>
      <c r="B33" s="11" t="s">
        <v>144</v>
      </c>
      <c r="C33" s="12" t="s">
        <v>141</v>
      </c>
      <c r="D33" s="154">
        <v>0</v>
      </c>
      <c r="E33" s="154" t="s">
        <v>1060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f t="shared" si="4"/>
        <v>0</v>
      </c>
    </row>
    <row r="34" spans="1:18">
      <c r="A34" s="311"/>
      <c r="B34" s="11" t="s">
        <v>145</v>
      </c>
      <c r="C34" s="12" t="s">
        <v>141</v>
      </c>
      <c r="D34" s="154">
        <v>0</v>
      </c>
      <c r="E34" s="154" t="s">
        <v>1060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f t="shared" si="4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4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4"/>
        <v>0</v>
      </c>
    </row>
    <row r="38" spans="1:18">
      <c r="A38" s="311"/>
      <c r="B38" s="239" t="s">
        <v>214</v>
      </c>
      <c r="C38" s="204"/>
      <c r="D38" s="242">
        <f>SUM(D26:D37)</f>
        <v>278000</v>
      </c>
      <c r="E38" s="242"/>
      <c r="F38" s="242">
        <f t="shared" ref="F38:P38" si="5">ROUND(SUM(F26:F37),-3)</f>
        <v>25000</v>
      </c>
      <c r="G38" s="242">
        <f t="shared" si="5"/>
        <v>25000</v>
      </c>
      <c r="H38" s="242">
        <f t="shared" si="5"/>
        <v>25000</v>
      </c>
      <c r="I38" s="242">
        <f t="shared" si="5"/>
        <v>24000</v>
      </c>
      <c r="J38" s="242">
        <f t="shared" si="5"/>
        <v>24000</v>
      </c>
      <c r="K38" s="242">
        <f t="shared" si="5"/>
        <v>24000</v>
      </c>
      <c r="L38" s="242">
        <f t="shared" si="5"/>
        <v>24000</v>
      </c>
      <c r="M38" s="242">
        <f t="shared" si="5"/>
        <v>25000</v>
      </c>
      <c r="N38" s="242">
        <f t="shared" si="5"/>
        <v>23000</v>
      </c>
      <c r="O38" s="242">
        <f t="shared" si="5"/>
        <v>23000</v>
      </c>
      <c r="P38" s="242">
        <f t="shared" si="5"/>
        <v>23000</v>
      </c>
      <c r="Q38" s="242">
        <f>D38-SUM(F38:P38)</f>
        <v>13000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6">ROUND(SUM(G39:G40),-3)</f>
        <v>0</v>
      </c>
      <c r="H41" s="242">
        <f t="shared" si="6"/>
        <v>0</v>
      </c>
      <c r="I41" s="242">
        <f t="shared" si="6"/>
        <v>0</v>
      </c>
      <c r="J41" s="242">
        <f t="shared" si="6"/>
        <v>0</v>
      </c>
      <c r="K41" s="242">
        <f t="shared" si="6"/>
        <v>0</v>
      </c>
      <c r="L41" s="242">
        <f t="shared" si="6"/>
        <v>0</v>
      </c>
      <c r="M41" s="242">
        <f t="shared" si="6"/>
        <v>0</v>
      </c>
      <c r="N41" s="242">
        <f t="shared" si="6"/>
        <v>0</v>
      </c>
      <c r="O41" s="242">
        <f t="shared" si="6"/>
        <v>0</v>
      </c>
      <c r="P41" s="242">
        <f t="shared" si="6"/>
        <v>0</v>
      </c>
      <c r="Q41" s="242">
        <f t="shared" si="6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7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7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7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7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8">ROUND(SUM(F43:F45),-3)</f>
        <v>0</v>
      </c>
      <c r="G46" s="242">
        <f t="shared" si="8"/>
        <v>0</v>
      </c>
      <c r="H46" s="242">
        <f t="shared" si="8"/>
        <v>0</v>
      </c>
      <c r="I46" s="242">
        <f t="shared" si="8"/>
        <v>0</v>
      </c>
      <c r="J46" s="242">
        <f t="shared" si="8"/>
        <v>0</v>
      </c>
      <c r="K46" s="242">
        <f t="shared" si="8"/>
        <v>0</v>
      </c>
      <c r="L46" s="242">
        <f t="shared" si="8"/>
        <v>0</v>
      </c>
      <c r="M46" s="242">
        <f t="shared" si="8"/>
        <v>0</v>
      </c>
      <c r="N46" s="242">
        <f t="shared" si="8"/>
        <v>0</v>
      </c>
      <c r="O46" s="242">
        <f t="shared" si="8"/>
        <v>0</v>
      </c>
      <c r="P46" s="242">
        <f t="shared" si="8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7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9">ROUND(SUM(G47),-3)</f>
        <v>0</v>
      </c>
      <c r="H48" s="242">
        <f t="shared" si="9"/>
        <v>0</v>
      </c>
      <c r="I48" s="242">
        <f t="shared" si="9"/>
        <v>0</v>
      </c>
      <c r="J48" s="242">
        <f t="shared" si="9"/>
        <v>0</v>
      </c>
      <c r="K48" s="242">
        <f t="shared" si="9"/>
        <v>2000</v>
      </c>
      <c r="L48" s="242">
        <f t="shared" si="9"/>
        <v>0</v>
      </c>
      <c r="M48" s="242">
        <f t="shared" si="9"/>
        <v>0</v>
      </c>
      <c r="N48" s="242">
        <f t="shared" si="9"/>
        <v>2000</v>
      </c>
      <c r="O48" s="242">
        <f t="shared" si="9"/>
        <v>0</v>
      </c>
      <c r="P48" s="242">
        <f t="shared" si="9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842000</v>
      </c>
      <c r="E49" s="154"/>
      <c r="F49" s="250">
        <f t="shared" ref="F49:Q49" si="10">F25+F38+F46+F48</f>
        <v>115000</v>
      </c>
      <c r="G49" s="250">
        <f t="shared" si="10"/>
        <v>54000</v>
      </c>
      <c r="H49" s="250">
        <f t="shared" si="10"/>
        <v>87000</v>
      </c>
      <c r="I49" s="250">
        <f t="shared" si="10"/>
        <v>53000</v>
      </c>
      <c r="J49" s="250">
        <f t="shared" si="10"/>
        <v>84000</v>
      </c>
      <c r="K49" s="250">
        <f t="shared" si="10"/>
        <v>53000</v>
      </c>
      <c r="L49" s="250">
        <f t="shared" si="10"/>
        <v>101000</v>
      </c>
      <c r="M49" s="250">
        <f t="shared" si="10"/>
        <v>53000</v>
      </c>
      <c r="N49" s="250">
        <f t="shared" si="10"/>
        <v>85000</v>
      </c>
      <c r="O49" s="250">
        <f t="shared" si="10"/>
        <v>49000</v>
      </c>
      <c r="P49" s="250">
        <f t="shared" si="10"/>
        <v>79000</v>
      </c>
      <c r="Q49" s="250">
        <f t="shared" si="10"/>
        <v>29000</v>
      </c>
      <c r="R49" s="154">
        <f t="shared" si="7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v>11345000</v>
      </c>
      <c r="E50" s="249" t="s">
        <v>1064</v>
      </c>
      <c r="F50" s="154">
        <v>2836000</v>
      </c>
      <c r="G50" s="154">
        <v>945000</v>
      </c>
      <c r="H50" s="154">
        <v>945000</v>
      </c>
      <c r="I50" s="154">
        <v>945000</v>
      </c>
      <c r="J50" s="154">
        <v>945000</v>
      </c>
      <c r="K50" s="154">
        <v>945000</v>
      </c>
      <c r="L50" s="154">
        <v>945000</v>
      </c>
      <c r="M50" s="154">
        <v>945000</v>
      </c>
      <c r="N50" s="154">
        <v>945000</v>
      </c>
      <c r="O50" s="154">
        <v>949000</v>
      </c>
      <c r="P50" s="154"/>
      <c r="Q50" s="154"/>
      <c r="R50" s="154">
        <f t="shared" si="7"/>
        <v>0</v>
      </c>
    </row>
    <row r="51" spans="1:18" ht="33">
      <c r="A51" s="359"/>
      <c r="B51" s="33" t="s">
        <v>747</v>
      </c>
      <c r="C51" s="22">
        <v>114</v>
      </c>
      <c r="D51" s="154">
        <v>0</v>
      </c>
      <c r="E51" s="249" t="s">
        <v>1064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v>1192000</v>
      </c>
      <c r="E52" s="249" t="s">
        <v>1064</v>
      </c>
      <c r="F52" s="154">
        <v>298000</v>
      </c>
      <c r="G52" s="154">
        <v>99000</v>
      </c>
      <c r="H52" s="154">
        <v>99000</v>
      </c>
      <c r="I52" s="154">
        <v>99000</v>
      </c>
      <c r="J52" s="154">
        <v>99000</v>
      </c>
      <c r="K52" s="154">
        <v>99000</v>
      </c>
      <c r="L52" s="154">
        <v>99000</v>
      </c>
      <c r="M52" s="154">
        <v>99000</v>
      </c>
      <c r="N52" s="154">
        <v>99000</v>
      </c>
      <c r="O52" s="154">
        <v>102000</v>
      </c>
      <c r="P52" s="154"/>
      <c r="Q52" s="154"/>
      <c r="R52" s="154">
        <f t="shared" si="7"/>
        <v>0</v>
      </c>
    </row>
    <row r="53" spans="1:18" ht="33">
      <c r="A53" s="359"/>
      <c r="B53" s="33" t="s">
        <v>159</v>
      </c>
      <c r="C53" s="22">
        <v>114</v>
      </c>
      <c r="D53" s="154">
        <v>220000</v>
      </c>
      <c r="E53" s="249" t="s">
        <v>1064</v>
      </c>
      <c r="F53" s="154">
        <v>55000</v>
      </c>
      <c r="G53" s="154">
        <v>18000</v>
      </c>
      <c r="H53" s="154">
        <v>18000</v>
      </c>
      <c r="I53" s="154">
        <v>18000</v>
      </c>
      <c r="J53" s="154">
        <v>18000</v>
      </c>
      <c r="K53" s="154">
        <v>18000</v>
      </c>
      <c r="L53" s="154">
        <v>18000</v>
      </c>
      <c r="M53" s="154">
        <v>18000</v>
      </c>
      <c r="N53" s="154">
        <v>18000</v>
      </c>
      <c r="O53" s="154">
        <v>21000</v>
      </c>
      <c r="P53" s="154"/>
      <c r="Q53" s="154"/>
      <c r="R53" s="154">
        <f t="shared" si="7"/>
        <v>0</v>
      </c>
    </row>
    <row r="54" spans="1:18" ht="33">
      <c r="A54" s="359"/>
      <c r="B54" s="33" t="s">
        <v>160</v>
      </c>
      <c r="C54" s="22">
        <v>114</v>
      </c>
      <c r="D54" s="154">
        <v>0</v>
      </c>
      <c r="E54" s="249" t="s">
        <v>1064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/>
      <c r="Q54" s="154"/>
      <c r="R54" s="154">
        <f t="shared" si="7"/>
        <v>0</v>
      </c>
    </row>
    <row r="55" spans="1:18" ht="33">
      <c r="A55" s="359"/>
      <c r="B55" s="33" t="s">
        <v>161</v>
      </c>
      <c r="C55" s="22">
        <v>124</v>
      </c>
      <c r="D55" s="154">
        <v>31000</v>
      </c>
      <c r="E55" s="154" t="s">
        <v>1060</v>
      </c>
      <c r="F55" s="154">
        <v>3000</v>
      </c>
      <c r="G55" s="154">
        <v>3000</v>
      </c>
      <c r="H55" s="154">
        <v>3000</v>
      </c>
      <c r="I55" s="154">
        <v>3000</v>
      </c>
      <c r="J55" s="154">
        <v>2000</v>
      </c>
      <c r="K55" s="154">
        <v>2000</v>
      </c>
      <c r="L55" s="154">
        <v>2000</v>
      </c>
      <c r="M55" s="154">
        <v>3000</v>
      </c>
      <c r="N55" s="154">
        <v>3000</v>
      </c>
      <c r="O55" s="154">
        <v>3000</v>
      </c>
      <c r="P55" s="154">
        <v>2000</v>
      </c>
      <c r="Q55" s="154">
        <v>2000</v>
      </c>
      <c r="R55" s="154">
        <f t="shared" si="7"/>
        <v>0</v>
      </c>
    </row>
    <row r="56" spans="1:18">
      <c r="A56" s="359"/>
      <c r="B56" s="33" t="s">
        <v>162</v>
      </c>
      <c r="C56" s="22">
        <v>124</v>
      </c>
      <c r="D56" s="154">
        <v>0</v>
      </c>
      <c r="E56" s="154" t="s">
        <v>1060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f t="shared" si="7"/>
        <v>0</v>
      </c>
    </row>
    <row r="57" spans="1:18">
      <c r="A57" s="359"/>
      <c r="B57" s="33" t="s">
        <v>163</v>
      </c>
      <c r="C57" s="22">
        <v>124</v>
      </c>
      <c r="D57" s="154">
        <v>0</v>
      </c>
      <c r="E57" s="154" t="s">
        <v>1060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f t="shared" si="7"/>
        <v>0</v>
      </c>
    </row>
    <row r="58" spans="1:18">
      <c r="A58" s="359"/>
      <c r="B58" s="33" t="s">
        <v>164</v>
      </c>
      <c r="C58" s="22">
        <v>124</v>
      </c>
      <c r="D58" s="154">
        <v>0</v>
      </c>
      <c r="E58" s="154" t="s">
        <v>1060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f t="shared" si="7"/>
        <v>0</v>
      </c>
    </row>
    <row r="59" spans="1:18">
      <c r="A59" s="359"/>
      <c r="B59" s="33" t="s">
        <v>165</v>
      </c>
      <c r="C59" s="22">
        <v>124</v>
      </c>
      <c r="D59" s="154">
        <v>0</v>
      </c>
      <c r="E59" s="154" t="s">
        <v>1060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f t="shared" si="7"/>
        <v>0</v>
      </c>
    </row>
    <row r="60" spans="1:18">
      <c r="A60" s="359"/>
      <c r="B60" s="33" t="s">
        <v>166</v>
      </c>
      <c r="C60" s="22">
        <v>131</v>
      </c>
      <c r="D60" s="154">
        <v>0</v>
      </c>
      <c r="E60" s="154" t="s">
        <v>1060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f t="shared" si="7"/>
        <v>0</v>
      </c>
    </row>
    <row r="61" spans="1:18">
      <c r="A61" s="359"/>
      <c r="B61" s="33" t="s">
        <v>167</v>
      </c>
      <c r="C61" s="22">
        <v>132</v>
      </c>
      <c r="D61" s="154">
        <v>0</v>
      </c>
      <c r="E61" s="154" t="s">
        <v>1060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f t="shared" si="7"/>
        <v>0</v>
      </c>
    </row>
    <row r="62" spans="1:18">
      <c r="A62" s="359"/>
      <c r="B62" s="33" t="s">
        <v>168</v>
      </c>
      <c r="C62" s="22">
        <v>151</v>
      </c>
      <c r="D62" s="154">
        <v>852000</v>
      </c>
      <c r="E62" s="154" t="s">
        <v>1065</v>
      </c>
      <c r="F62" s="154"/>
      <c r="G62" s="154"/>
      <c r="H62" s="154"/>
      <c r="I62" s="154">
        <v>170000</v>
      </c>
      <c r="J62" s="154"/>
      <c r="K62" s="154"/>
      <c r="L62" s="154"/>
      <c r="M62" s="154"/>
      <c r="N62" s="154">
        <v>682000</v>
      </c>
      <c r="O62" s="154"/>
      <c r="P62" s="154"/>
      <c r="Q62" s="154"/>
      <c r="R62" s="154">
        <f t="shared" si="7"/>
        <v>0</v>
      </c>
    </row>
    <row r="63" spans="1:18">
      <c r="A63" s="359"/>
      <c r="B63" s="33" t="s">
        <v>169</v>
      </c>
      <c r="C63" s="22">
        <v>152</v>
      </c>
      <c r="D63" s="154">
        <v>1408000</v>
      </c>
      <c r="E63" s="154" t="s">
        <v>1066</v>
      </c>
      <c r="F63" s="154">
        <v>1408000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7"/>
        <v>0</v>
      </c>
    </row>
    <row r="64" spans="1:18" ht="33">
      <c r="A64" s="359"/>
      <c r="B64" s="33" t="s">
        <v>170</v>
      </c>
      <c r="C64" s="22">
        <v>161</v>
      </c>
      <c r="D64" s="154">
        <v>943000</v>
      </c>
      <c r="E64" s="249" t="s">
        <v>1064</v>
      </c>
      <c r="F64" s="154">
        <v>236000</v>
      </c>
      <c r="G64" s="154">
        <v>79000</v>
      </c>
      <c r="H64" s="154">
        <v>79000</v>
      </c>
      <c r="I64" s="154">
        <v>79000</v>
      </c>
      <c r="J64" s="154">
        <v>79000</v>
      </c>
      <c r="K64" s="154">
        <v>79000</v>
      </c>
      <c r="L64" s="154">
        <v>79000</v>
      </c>
      <c r="M64" s="154">
        <v>79000</v>
      </c>
      <c r="N64" s="154">
        <v>79000</v>
      </c>
      <c r="O64" s="154">
        <v>75000</v>
      </c>
      <c r="P64" s="154"/>
      <c r="Q64" s="154"/>
      <c r="R64" s="154">
        <f t="shared" si="7"/>
        <v>0</v>
      </c>
    </row>
    <row r="65" spans="1:18" ht="33">
      <c r="A65" s="359"/>
      <c r="B65" s="33" t="s">
        <v>171</v>
      </c>
      <c r="C65" s="22">
        <v>181</v>
      </c>
      <c r="D65" s="154">
        <v>227000</v>
      </c>
      <c r="E65" s="249" t="s">
        <v>1064</v>
      </c>
      <c r="F65" s="154">
        <v>57000</v>
      </c>
      <c r="G65" s="154">
        <v>19000</v>
      </c>
      <c r="H65" s="154">
        <v>19000</v>
      </c>
      <c r="I65" s="154">
        <v>19000</v>
      </c>
      <c r="J65" s="154">
        <v>19000</v>
      </c>
      <c r="K65" s="154">
        <v>19000</v>
      </c>
      <c r="L65" s="154">
        <v>19000</v>
      </c>
      <c r="M65" s="154">
        <v>19000</v>
      </c>
      <c r="N65" s="154">
        <v>19000</v>
      </c>
      <c r="O65" s="154">
        <v>18000</v>
      </c>
      <c r="P65" s="154"/>
      <c r="Q65" s="154"/>
      <c r="R65" s="154">
        <f t="shared" si="7"/>
        <v>0</v>
      </c>
    </row>
    <row r="66" spans="1:18" ht="33">
      <c r="A66" s="359"/>
      <c r="B66" s="33" t="s">
        <v>172</v>
      </c>
      <c r="C66" s="22">
        <v>181</v>
      </c>
      <c r="D66" s="154">
        <v>943000</v>
      </c>
      <c r="E66" s="249" t="s">
        <v>1064</v>
      </c>
      <c r="F66" s="154">
        <v>236000</v>
      </c>
      <c r="G66" s="154">
        <v>79000</v>
      </c>
      <c r="H66" s="154">
        <v>79000</v>
      </c>
      <c r="I66" s="154">
        <v>79000</v>
      </c>
      <c r="J66" s="154">
        <v>79000</v>
      </c>
      <c r="K66" s="154">
        <v>79000</v>
      </c>
      <c r="L66" s="154">
        <v>79000</v>
      </c>
      <c r="M66" s="154">
        <v>79000</v>
      </c>
      <c r="N66" s="154">
        <v>79000</v>
      </c>
      <c r="O66" s="154">
        <v>75000</v>
      </c>
      <c r="P66" s="154"/>
      <c r="Q66" s="154"/>
      <c r="R66" s="154">
        <f t="shared" si="7"/>
        <v>0</v>
      </c>
    </row>
    <row r="67" spans="1:18">
      <c r="A67" s="359"/>
      <c r="B67" s="33" t="s">
        <v>175</v>
      </c>
      <c r="C67" s="22">
        <v>183</v>
      </c>
      <c r="D67" s="154">
        <v>14000</v>
      </c>
      <c r="E67" s="154" t="s">
        <v>1068</v>
      </c>
      <c r="F67" s="154"/>
      <c r="G67" s="154"/>
      <c r="H67" s="154"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7"/>
        <v>0</v>
      </c>
    </row>
    <row r="68" spans="1:18">
      <c r="A68" s="359"/>
      <c r="B68" s="33" t="s">
        <v>173</v>
      </c>
      <c r="C68" s="22" t="s">
        <v>174</v>
      </c>
      <c r="D68" s="154">
        <v>213000</v>
      </c>
      <c r="E68" s="154" t="s">
        <v>1066</v>
      </c>
      <c r="F68" s="154">
        <v>213000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7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7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17388000</v>
      </c>
      <c r="E71" s="242"/>
      <c r="F71" s="242">
        <f>ROUND(SUM(F50:F69),-3)</f>
        <v>5342000</v>
      </c>
      <c r="G71" s="242">
        <f t="shared" ref="G71:P71" si="11">ROUND(SUM(G50:G69),-3)</f>
        <v>1242000</v>
      </c>
      <c r="H71" s="242">
        <f t="shared" si="11"/>
        <v>1256000</v>
      </c>
      <c r="I71" s="242">
        <f t="shared" si="11"/>
        <v>1412000</v>
      </c>
      <c r="J71" s="242">
        <f t="shared" si="11"/>
        <v>1241000</v>
      </c>
      <c r="K71" s="242">
        <f t="shared" si="11"/>
        <v>1241000</v>
      </c>
      <c r="L71" s="242">
        <f t="shared" si="11"/>
        <v>1241000</v>
      </c>
      <c r="M71" s="242">
        <f t="shared" si="11"/>
        <v>1242000</v>
      </c>
      <c r="N71" s="242">
        <f t="shared" si="11"/>
        <v>1924000</v>
      </c>
      <c r="O71" s="242">
        <f t="shared" si="11"/>
        <v>1243000</v>
      </c>
      <c r="P71" s="242">
        <f t="shared" si="11"/>
        <v>2000</v>
      </c>
      <c r="Q71" s="242">
        <f>D71-SUM(F71:P71)</f>
        <v>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v>0</v>
      </c>
      <c r="E72" s="154" t="s">
        <v>1066</v>
      </c>
      <c r="F72" s="154"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7"/>
        <v>0</v>
      </c>
    </row>
    <row r="73" spans="1:18" ht="33">
      <c r="A73" s="308"/>
      <c r="B73" s="27" t="s">
        <v>179</v>
      </c>
      <c r="C73" s="18">
        <v>161</v>
      </c>
      <c r="D73" s="154">
        <v>805000</v>
      </c>
      <c r="E73" s="249" t="s">
        <v>1064</v>
      </c>
      <c r="F73" s="154">
        <v>201000</v>
      </c>
      <c r="G73" s="154">
        <v>67000</v>
      </c>
      <c r="H73" s="154">
        <v>67000</v>
      </c>
      <c r="I73" s="154">
        <v>67000</v>
      </c>
      <c r="J73" s="154">
        <v>67000</v>
      </c>
      <c r="K73" s="154">
        <v>67000</v>
      </c>
      <c r="L73" s="154">
        <v>67000</v>
      </c>
      <c r="M73" s="154">
        <v>67000</v>
      </c>
      <c r="N73" s="154">
        <v>67000</v>
      </c>
      <c r="O73" s="154">
        <v>68000</v>
      </c>
      <c r="P73" s="154"/>
      <c r="Q73" s="154"/>
      <c r="R73" s="154">
        <f t="shared" si="7"/>
        <v>0</v>
      </c>
    </row>
    <row r="74" spans="1:18" ht="33">
      <c r="A74" s="308"/>
      <c r="B74" s="27" t="s">
        <v>180</v>
      </c>
      <c r="C74" s="18">
        <v>162</v>
      </c>
      <c r="D74" s="154">
        <v>0</v>
      </c>
      <c r="E74" s="249" t="s">
        <v>1064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/>
      <c r="Q74" s="154"/>
      <c r="R74" s="154">
        <f t="shared" si="7"/>
        <v>0</v>
      </c>
    </row>
    <row r="75" spans="1:18" ht="33">
      <c r="A75" s="308"/>
      <c r="B75" s="27" t="s">
        <v>684</v>
      </c>
      <c r="C75" s="18">
        <v>163</v>
      </c>
      <c r="D75" s="154">
        <v>50000</v>
      </c>
      <c r="E75" s="249" t="s">
        <v>1064</v>
      </c>
      <c r="F75" s="154">
        <v>13000</v>
      </c>
      <c r="G75" s="154">
        <v>4000</v>
      </c>
      <c r="H75" s="154">
        <v>4000</v>
      </c>
      <c r="I75" s="154">
        <v>4000</v>
      </c>
      <c r="J75" s="154">
        <v>4000</v>
      </c>
      <c r="K75" s="154">
        <v>4000</v>
      </c>
      <c r="L75" s="154">
        <v>4000</v>
      </c>
      <c r="M75" s="154">
        <v>4000</v>
      </c>
      <c r="N75" s="154">
        <v>4000</v>
      </c>
      <c r="O75" s="154">
        <v>5000</v>
      </c>
      <c r="P75" s="154"/>
      <c r="Q75" s="154"/>
      <c r="R75" s="154">
        <f t="shared" si="7"/>
        <v>0</v>
      </c>
    </row>
    <row r="76" spans="1:18" ht="33">
      <c r="A76" s="308"/>
      <c r="B76" s="27" t="s">
        <v>182</v>
      </c>
      <c r="C76" s="18">
        <v>163</v>
      </c>
      <c r="D76" s="154">
        <v>276000</v>
      </c>
      <c r="E76" s="249" t="s">
        <v>1064</v>
      </c>
      <c r="F76" s="154">
        <v>69000</v>
      </c>
      <c r="G76" s="154">
        <v>23000</v>
      </c>
      <c r="H76" s="154">
        <v>23000</v>
      </c>
      <c r="I76" s="154">
        <v>23000</v>
      </c>
      <c r="J76" s="154">
        <v>23000</v>
      </c>
      <c r="K76" s="154">
        <v>23000</v>
      </c>
      <c r="L76" s="154">
        <v>23000</v>
      </c>
      <c r="M76" s="154">
        <v>23000</v>
      </c>
      <c r="N76" s="154">
        <v>23000</v>
      </c>
      <c r="O76" s="154">
        <v>23000</v>
      </c>
      <c r="P76" s="154"/>
      <c r="Q76" s="154"/>
      <c r="R76" s="154">
        <f t="shared" si="7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1131000</v>
      </c>
      <c r="E77" s="242"/>
      <c r="F77" s="242">
        <f>ROUND(SUM(F72:F76),-3)</f>
        <v>283000</v>
      </c>
      <c r="G77" s="242">
        <f t="shared" ref="G77:N77" si="12">ROUND(SUM(G72:G76),-3)</f>
        <v>94000</v>
      </c>
      <c r="H77" s="242">
        <f t="shared" si="12"/>
        <v>94000</v>
      </c>
      <c r="I77" s="242">
        <f t="shared" si="12"/>
        <v>94000</v>
      </c>
      <c r="J77" s="242">
        <f t="shared" si="12"/>
        <v>94000</v>
      </c>
      <c r="K77" s="242">
        <f t="shared" si="12"/>
        <v>94000</v>
      </c>
      <c r="L77" s="242">
        <f t="shared" si="12"/>
        <v>94000</v>
      </c>
      <c r="M77" s="242">
        <f t="shared" si="12"/>
        <v>94000</v>
      </c>
      <c r="N77" s="242">
        <f t="shared" si="12"/>
        <v>94000</v>
      </c>
      <c r="O77" s="242">
        <f>D77-SUM(F77:N77)</f>
        <v>96000</v>
      </c>
      <c r="P77" s="242">
        <f>SUM(P72:P76)</f>
        <v>0</v>
      </c>
      <c r="Q77" s="242">
        <f>SUM(Q72:Q76)</f>
        <v>0</v>
      </c>
      <c r="R77" s="242">
        <f t="shared" ref="R77:R83" si="1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18519000</v>
      </c>
      <c r="E78" s="242"/>
      <c r="F78" s="242">
        <f>F77+F71</f>
        <v>5625000</v>
      </c>
      <c r="G78" s="242">
        <f t="shared" ref="G78:R78" si="14">G77+G71</f>
        <v>1336000</v>
      </c>
      <c r="H78" s="242">
        <f t="shared" si="14"/>
        <v>1350000</v>
      </c>
      <c r="I78" s="242">
        <f t="shared" si="14"/>
        <v>1506000</v>
      </c>
      <c r="J78" s="242">
        <f t="shared" si="14"/>
        <v>1335000</v>
      </c>
      <c r="K78" s="242">
        <f t="shared" si="14"/>
        <v>1335000</v>
      </c>
      <c r="L78" s="242">
        <f t="shared" si="14"/>
        <v>1335000</v>
      </c>
      <c r="M78" s="242">
        <f t="shared" si="14"/>
        <v>1336000</v>
      </c>
      <c r="N78" s="242">
        <f t="shared" si="14"/>
        <v>2018000</v>
      </c>
      <c r="O78" s="242">
        <f t="shared" si="14"/>
        <v>1339000</v>
      </c>
      <c r="P78" s="242">
        <f t="shared" si="14"/>
        <v>2000</v>
      </c>
      <c r="Q78" s="242">
        <f t="shared" si="14"/>
        <v>2000</v>
      </c>
      <c r="R78" s="242">
        <f t="shared" si="1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1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1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1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1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15">SUM(G79:G82)</f>
        <v>0</v>
      </c>
      <c r="H83" s="251">
        <f t="shared" si="15"/>
        <v>0</v>
      </c>
      <c r="I83" s="251">
        <f t="shared" si="15"/>
        <v>0</v>
      </c>
      <c r="J83" s="251">
        <f t="shared" si="15"/>
        <v>0</v>
      </c>
      <c r="K83" s="251">
        <f t="shared" si="15"/>
        <v>0</v>
      </c>
      <c r="L83" s="251">
        <f t="shared" si="15"/>
        <v>0</v>
      </c>
      <c r="M83" s="251">
        <f t="shared" si="15"/>
        <v>0</v>
      </c>
      <c r="N83" s="251">
        <f t="shared" si="15"/>
        <v>0</v>
      </c>
      <c r="O83" s="251">
        <f t="shared" si="15"/>
        <v>0</v>
      </c>
      <c r="P83" s="251">
        <f t="shared" si="15"/>
        <v>0</v>
      </c>
      <c r="Q83" s="251">
        <f t="shared" si="15"/>
        <v>0</v>
      </c>
      <c r="R83" s="251">
        <f t="shared" si="1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19361000</v>
      </c>
      <c r="E87" s="154"/>
      <c r="F87" s="154">
        <f>F88+F89+F90+F91</f>
        <v>5740000</v>
      </c>
      <c r="G87" s="154">
        <f t="shared" ref="G87:Q87" si="16">G88+G89+G90+G91</f>
        <v>1390000</v>
      </c>
      <c r="H87" s="154">
        <f t="shared" si="16"/>
        <v>1437000</v>
      </c>
      <c r="I87" s="154">
        <f t="shared" si="16"/>
        <v>1559000</v>
      </c>
      <c r="J87" s="154">
        <f t="shared" si="16"/>
        <v>1419000</v>
      </c>
      <c r="K87" s="154">
        <f t="shared" si="16"/>
        <v>1388000</v>
      </c>
      <c r="L87" s="154">
        <f t="shared" si="16"/>
        <v>1436000</v>
      </c>
      <c r="M87" s="154">
        <f t="shared" si="16"/>
        <v>1389000</v>
      </c>
      <c r="N87" s="154">
        <f t="shared" si="16"/>
        <v>2103000</v>
      </c>
      <c r="O87" s="154">
        <f t="shared" si="16"/>
        <v>1388000</v>
      </c>
      <c r="P87" s="154">
        <f t="shared" si="16"/>
        <v>81000</v>
      </c>
      <c r="Q87" s="154">
        <f t="shared" si="16"/>
        <v>31000</v>
      </c>
      <c r="R87" s="154">
        <f t="shared" ref="R87:R94" si="17">SUM(F87:Q87)-D87</f>
        <v>0</v>
      </c>
    </row>
    <row r="88" spans="1:18">
      <c r="B88" s="8" t="s">
        <v>399</v>
      </c>
      <c r="C88" s="8"/>
      <c r="D88" s="242">
        <f>HLOOKUP(D1,基金來源明細表!C:CY,2,FALSE)</f>
        <v>29000</v>
      </c>
      <c r="E88" s="242" t="s">
        <v>201</v>
      </c>
      <c r="F88" s="242">
        <f>ROUND($D88/2,-3)</f>
        <v>15000</v>
      </c>
      <c r="G88" s="242"/>
      <c r="H88" s="242"/>
      <c r="I88" s="242"/>
      <c r="J88" s="242"/>
      <c r="K88" s="242"/>
      <c r="L88" s="242">
        <f>D88-F88</f>
        <v>14000</v>
      </c>
      <c r="M88" s="242"/>
      <c r="N88" s="242"/>
      <c r="O88" s="242"/>
      <c r="P88" s="242"/>
      <c r="Q88" s="242"/>
      <c r="R88" s="242">
        <f t="shared" si="1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1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17"/>
        <v>0</v>
      </c>
    </row>
    <row r="91" spans="1:18">
      <c r="B91" s="8" t="s">
        <v>401</v>
      </c>
      <c r="C91" s="8"/>
      <c r="D91" s="242">
        <f>HLOOKUP(D1,基金來源明細表!C:CY,5,FALSE)</f>
        <v>19331000</v>
      </c>
      <c r="E91" s="242"/>
      <c r="F91" s="242">
        <f>F92+F93+F94+F95</f>
        <v>5725000</v>
      </c>
      <c r="G91" s="242">
        <f t="shared" ref="G91:Q91" si="18">G92+G93+G94+G95</f>
        <v>1390000</v>
      </c>
      <c r="H91" s="242">
        <f t="shared" si="18"/>
        <v>1437000</v>
      </c>
      <c r="I91" s="242">
        <f t="shared" si="18"/>
        <v>1559000</v>
      </c>
      <c r="J91" s="242">
        <f t="shared" si="18"/>
        <v>1419000</v>
      </c>
      <c r="K91" s="242">
        <f t="shared" si="18"/>
        <v>1388000</v>
      </c>
      <c r="L91" s="242">
        <f t="shared" si="18"/>
        <v>1422000</v>
      </c>
      <c r="M91" s="242">
        <f t="shared" si="18"/>
        <v>1389000</v>
      </c>
      <c r="N91" s="242">
        <f t="shared" si="18"/>
        <v>2103000</v>
      </c>
      <c r="O91" s="242">
        <f t="shared" si="18"/>
        <v>1388000</v>
      </c>
      <c r="P91" s="242">
        <f t="shared" si="18"/>
        <v>81000</v>
      </c>
      <c r="Q91" s="242">
        <f t="shared" si="18"/>
        <v>30000</v>
      </c>
      <c r="R91" s="242">
        <f t="shared" si="1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1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19">ROUND($D93/12,-3)</f>
        <v>8000</v>
      </c>
      <c r="H93" s="154">
        <f t="shared" si="19"/>
        <v>8000</v>
      </c>
      <c r="I93" s="154">
        <f t="shared" si="19"/>
        <v>8000</v>
      </c>
      <c r="J93" s="154">
        <f t="shared" si="19"/>
        <v>8000</v>
      </c>
      <c r="K93" s="154">
        <f t="shared" si="19"/>
        <v>8000</v>
      </c>
      <c r="L93" s="154">
        <f t="shared" si="19"/>
        <v>8000</v>
      </c>
      <c r="M93" s="154">
        <f t="shared" si="19"/>
        <v>8000</v>
      </c>
      <c r="N93" s="154">
        <f t="shared" si="19"/>
        <v>8000</v>
      </c>
      <c r="O93" s="154">
        <f t="shared" si="19"/>
        <v>8000</v>
      </c>
      <c r="P93" s="154">
        <f t="shared" si="19"/>
        <v>8000</v>
      </c>
      <c r="Q93" s="154">
        <f>D93-SUM(F93:P93)</f>
        <v>2000</v>
      </c>
      <c r="R93" s="154">
        <f t="shared" si="1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17"/>
        <v>0</v>
      </c>
    </row>
    <row r="95" spans="1:18">
      <c r="B95" s="245" t="s">
        <v>408</v>
      </c>
      <c r="C95" s="8"/>
      <c r="D95" s="154">
        <f>D107</f>
        <v>15829000</v>
      </c>
      <c r="E95" s="154"/>
      <c r="F95" s="154">
        <f>F2+F86-F88-F89-F90-F92-F93-F94</f>
        <v>4580000</v>
      </c>
      <c r="G95" s="154">
        <f t="shared" ref="G95:Q95" si="20">G2-G88-G89-G90-G92-G93-G94</f>
        <v>1382000</v>
      </c>
      <c r="H95" s="154">
        <f t="shared" si="20"/>
        <v>860000</v>
      </c>
      <c r="I95" s="154">
        <f t="shared" si="20"/>
        <v>1551000</v>
      </c>
      <c r="J95" s="154">
        <f t="shared" si="20"/>
        <v>842000</v>
      </c>
      <c r="K95" s="154">
        <f t="shared" si="20"/>
        <v>1380000</v>
      </c>
      <c r="L95" s="154">
        <f t="shared" si="20"/>
        <v>845000</v>
      </c>
      <c r="M95" s="154">
        <f t="shared" si="20"/>
        <v>1381000</v>
      </c>
      <c r="N95" s="154">
        <f t="shared" si="20"/>
        <v>1527000</v>
      </c>
      <c r="O95" s="154">
        <f t="shared" si="20"/>
        <v>1380000</v>
      </c>
      <c r="P95" s="154">
        <f t="shared" si="20"/>
        <v>73000</v>
      </c>
      <c r="Q95" s="154">
        <f t="shared" si="20"/>
        <v>28000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15829000</v>
      </c>
    </row>
    <row r="108" spans="2:17" ht="16.5" customHeight="1"/>
    <row r="109" spans="2:17" ht="16.5" customHeight="1">
      <c r="B109" s="4" t="s">
        <v>951</v>
      </c>
      <c r="D109" s="52">
        <f>D91-D77</f>
        <v>18200000</v>
      </c>
      <c r="F109" s="52">
        <f>F91-F77</f>
        <v>5442000</v>
      </c>
      <c r="G109" s="52">
        <f t="shared" ref="G109:Q109" si="21">G91-G77</f>
        <v>1296000</v>
      </c>
      <c r="H109" s="52">
        <f t="shared" si="21"/>
        <v>1343000</v>
      </c>
      <c r="I109" s="52">
        <f t="shared" si="21"/>
        <v>1465000</v>
      </c>
      <c r="J109" s="52">
        <f t="shared" si="21"/>
        <v>1325000</v>
      </c>
      <c r="K109" s="52">
        <f t="shared" si="21"/>
        <v>1294000</v>
      </c>
      <c r="L109" s="52">
        <f t="shared" si="21"/>
        <v>1328000</v>
      </c>
      <c r="M109" s="52">
        <f t="shared" si="21"/>
        <v>1295000</v>
      </c>
      <c r="N109" s="52">
        <f t="shared" si="21"/>
        <v>2009000</v>
      </c>
      <c r="O109" s="52">
        <f t="shared" si="21"/>
        <v>1292000</v>
      </c>
      <c r="P109" s="52">
        <f t="shared" si="21"/>
        <v>81000</v>
      </c>
      <c r="Q109" s="52">
        <f t="shared" si="21"/>
        <v>30000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9" priority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13"/>
  <sheetViews>
    <sheetView topLeftCell="B73" workbookViewId="0">
      <selection activeCell="L92" sqref="L9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668</v>
      </c>
      <c r="D1" s="246" t="str">
        <f>VLOOKUP(C1,學校編號!A:B,2,FALSE)</f>
        <v>668松浦國小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20717000</v>
      </c>
      <c r="E2" s="154"/>
      <c r="F2" s="154">
        <f t="shared" ref="F2:Q2" si="0">F49+F71+F77+F83</f>
        <v>6042000</v>
      </c>
      <c r="G2" s="154">
        <f t="shared" si="0"/>
        <v>1458000</v>
      </c>
      <c r="H2" s="154">
        <f t="shared" si="0"/>
        <v>1475000</v>
      </c>
      <c r="I2" s="154">
        <f t="shared" si="0"/>
        <v>1735000</v>
      </c>
      <c r="J2" s="154">
        <f t="shared" si="0"/>
        <v>1458000</v>
      </c>
      <c r="K2" s="154">
        <f t="shared" si="0"/>
        <v>1460000</v>
      </c>
      <c r="L2" s="154">
        <f t="shared" si="0"/>
        <v>1475000</v>
      </c>
      <c r="M2" s="154">
        <f t="shared" si="0"/>
        <v>1458000</v>
      </c>
      <c r="N2" s="154">
        <f t="shared" si="0"/>
        <v>2568000</v>
      </c>
      <c r="O2" s="154">
        <f t="shared" si="0"/>
        <v>1462000</v>
      </c>
      <c r="P2" s="154">
        <f t="shared" si="0"/>
        <v>63000</v>
      </c>
      <c r="Q2" s="154">
        <f t="shared" si="0"/>
        <v>63000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500000</v>
      </c>
      <c r="E25" s="242"/>
      <c r="F25" s="242">
        <f>ROUND(SUM(F3:F24),-3)</f>
        <v>56000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56000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279000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785000</v>
      </c>
      <c r="E49" s="154"/>
      <c r="F49" s="250">
        <f t="shared" ref="F49:Q49" si="15">F25+F38+F46+F48</f>
        <v>81000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64000</v>
      </c>
      <c r="L49" s="250">
        <f t="shared" si="15"/>
        <v>79000</v>
      </c>
      <c r="M49" s="250">
        <f t="shared" si="15"/>
        <v>62000</v>
      </c>
      <c r="N49" s="250">
        <f t="shared" si="15"/>
        <v>64000</v>
      </c>
      <c r="O49" s="250">
        <f t="shared" si="15"/>
        <v>62000</v>
      </c>
      <c r="P49" s="250">
        <f t="shared" si="15"/>
        <v>62000</v>
      </c>
      <c r="Q49" s="250">
        <f t="shared" si="15"/>
        <v>63000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12181000</v>
      </c>
      <c r="E50" s="249" t="s">
        <v>210</v>
      </c>
      <c r="F50" s="154">
        <f>ROUND($D50/12*3,-3)</f>
        <v>3045000</v>
      </c>
      <c r="G50" s="154">
        <f>ROUND($D50/12,-3)</f>
        <v>1015000</v>
      </c>
      <c r="H50" s="154">
        <f t="shared" ref="H50:N54" si="16">ROUND($D50/12,-3)</f>
        <v>1015000</v>
      </c>
      <c r="I50" s="154">
        <f t="shared" si="16"/>
        <v>1015000</v>
      </c>
      <c r="J50" s="154">
        <f t="shared" si="16"/>
        <v>1015000</v>
      </c>
      <c r="K50" s="154">
        <f t="shared" si="16"/>
        <v>1015000</v>
      </c>
      <c r="L50" s="154">
        <f t="shared" si="16"/>
        <v>1015000</v>
      </c>
      <c r="M50" s="154">
        <f t="shared" si="16"/>
        <v>1015000</v>
      </c>
      <c r="N50" s="154">
        <f t="shared" si="16"/>
        <v>1015000</v>
      </c>
      <c r="O50" s="154">
        <f>D50-SUM(F50:N50)</f>
        <v>1016000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v>1000</v>
      </c>
      <c r="Q55" s="154">
        <v>4170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ref="Q56:Q61" si="18">D56-SUM(F56:P56)</f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1385000</v>
      </c>
      <c r="E62" s="154" t="s">
        <v>205</v>
      </c>
      <c r="F62" s="154"/>
      <c r="G62" s="154"/>
      <c r="H62" s="154"/>
      <c r="I62" s="154">
        <f>ROUND($D62/5,-3)</f>
        <v>277000</v>
      </c>
      <c r="J62" s="154"/>
      <c r="K62" s="154"/>
      <c r="L62" s="154"/>
      <c r="M62" s="154"/>
      <c r="N62" s="154">
        <f>D62-I62</f>
        <v>1108000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1554000</v>
      </c>
      <c r="E63" s="154" t="s">
        <v>203</v>
      </c>
      <c r="F63" s="154">
        <f>D63</f>
        <v>1554000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1056000</v>
      </c>
      <c r="E64" s="249" t="s">
        <v>210</v>
      </c>
      <c r="F64" s="154">
        <f>ROUND($D64/12*3,-3)</f>
        <v>264000</v>
      </c>
      <c r="G64" s="154">
        <f>ROUND($D64/12,-3)</f>
        <v>88000</v>
      </c>
      <c r="H64" s="154">
        <f t="shared" ref="H64:N66" si="19">ROUND($D64/12,-3)</f>
        <v>88000</v>
      </c>
      <c r="I64" s="154">
        <f t="shared" si="19"/>
        <v>88000</v>
      </c>
      <c r="J64" s="154">
        <f t="shared" si="19"/>
        <v>88000</v>
      </c>
      <c r="K64" s="154">
        <f t="shared" si="19"/>
        <v>88000</v>
      </c>
      <c r="L64" s="154">
        <f t="shared" si="19"/>
        <v>88000</v>
      </c>
      <c r="M64" s="154">
        <f t="shared" si="19"/>
        <v>88000</v>
      </c>
      <c r="N64" s="154">
        <f t="shared" si="19"/>
        <v>88000</v>
      </c>
      <c r="O64" s="154">
        <f>D64-SUM(F64:N64)</f>
        <v>88000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292000</v>
      </c>
      <c r="E65" s="249" t="s">
        <v>210</v>
      </c>
      <c r="F65" s="154">
        <f>ROUND($D65/12*3,-3)</f>
        <v>73000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949000</v>
      </c>
      <c r="E66" s="249" t="s">
        <v>210</v>
      </c>
      <c r="F66" s="154">
        <f>ROUND($D66/12*3,-3)</f>
        <v>237000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80000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19459000</v>
      </c>
      <c r="E71" s="242"/>
      <c r="F71" s="242">
        <f>ROUND(SUM(F50:F69),-3)</f>
        <v>5842000</v>
      </c>
      <c r="G71" s="242">
        <f t="shared" ref="G71:P71" si="20">ROUND(SUM(G50:G69),-3)</f>
        <v>1357000</v>
      </c>
      <c r="H71" s="242">
        <f t="shared" si="20"/>
        <v>1374000</v>
      </c>
      <c r="I71" s="242">
        <f t="shared" si="20"/>
        <v>1634000</v>
      </c>
      <c r="J71" s="242">
        <f t="shared" si="20"/>
        <v>1357000</v>
      </c>
      <c r="K71" s="242">
        <f t="shared" si="20"/>
        <v>1357000</v>
      </c>
      <c r="L71" s="242">
        <f t="shared" si="20"/>
        <v>1357000</v>
      </c>
      <c r="M71" s="242">
        <f t="shared" si="20"/>
        <v>1357000</v>
      </c>
      <c r="N71" s="242">
        <f t="shared" si="20"/>
        <v>2465000</v>
      </c>
      <c r="O71" s="242">
        <f t="shared" si="20"/>
        <v>1358000</v>
      </c>
      <c r="P71" s="242">
        <f t="shared" si="20"/>
        <v>1000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134000</v>
      </c>
      <c r="E73" s="249" t="s">
        <v>210</v>
      </c>
      <c r="F73" s="154">
        <f>ROUND($D73/12*3,-3)</f>
        <v>34000</v>
      </c>
      <c r="G73" s="154">
        <f>ROUND($D73/12,-3)</f>
        <v>11000</v>
      </c>
      <c r="H73" s="154">
        <f t="shared" ref="H73:N76" si="21">ROUND($D73/12,-3)</f>
        <v>11000</v>
      </c>
      <c r="I73" s="154">
        <f t="shared" si="21"/>
        <v>11000</v>
      </c>
      <c r="J73" s="154">
        <f t="shared" si="21"/>
        <v>11000</v>
      </c>
      <c r="K73" s="154">
        <f t="shared" si="21"/>
        <v>11000</v>
      </c>
      <c r="L73" s="154">
        <f t="shared" si="21"/>
        <v>11000</v>
      </c>
      <c r="M73" s="154">
        <f t="shared" si="21"/>
        <v>11000</v>
      </c>
      <c r="N73" s="154">
        <f t="shared" si="21"/>
        <v>11000</v>
      </c>
      <c r="O73" s="154">
        <f>D73-SUM(F73:N73)</f>
        <v>12000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339000</v>
      </c>
      <c r="E75" s="249" t="s">
        <v>210</v>
      </c>
      <c r="F75" s="154">
        <f>ROUND($D75/12*3,-3)</f>
        <v>85000</v>
      </c>
      <c r="G75" s="154">
        <f>ROUND($D75/12,-3)</f>
        <v>28000</v>
      </c>
      <c r="H75" s="154">
        <f t="shared" si="21"/>
        <v>28000</v>
      </c>
      <c r="I75" s="154">
        <f t="shared" si="21"/>
        <v>28000</v>
      </c>
      <c r="J75" s="154">
        <f t="shared" si="21"/>
        <v>28000</v>
      </c>
      <c r="K75" s="154">
        <f t="shared" si="21"/>
        <v>28000</v>
      </c>
      <c r="L75" s="154">
        <f t="shared" si="21"/>
        <v>28000</v>
      </c>
      <c r="M75" s="154">
        <f t="shared" si="21"/>
        <v>28000</v>
      </c>
      <c r="N75" s="154">
        <f t="shared" si="21"/>
        <v>28000</v>
      </c>
      <c r="O75" s="154">
        <f>D75-SUM(F75:N75)</f>
        <v>30000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473000</v>
      </c>
      <c r="E77" s="242"/>
      <c r="F77" s="242">
        <f>ROUND(SUM(F72:F76),-3)</f>
        <v>119000</v>
      </c>
      <c r="G77" s="242">
        <f t="shared" ref="G77:N77" si="22">ROUND(SUM(G72:G76),-3)</f>
        <v>39000</v>
      </c>
      <c r="H77" s="242">
        <f t="shared" si="22"/>
        <v>39000</v>
      </c>
      <c r="I77" s="242">
        <f t="shared" si="22"/>
        <v>39000</v>
      </c>
      <c r="J77" s="242">
        <f t="shared" si="22"/>
        <v>39000</v>
      </c>
      <c r="K77" s="242">
        <f t="shared" si="22"/>
        <v>39000</v>
      </c>
      <c r="L77" s="242">
        <f t="shared" si="22"/>
        <v>39000</v>
      </c>
      <c r="M77" s="242">
        <f t="shared" si="22"/>
        <v>39000</v>
      </c>
      <c r="N77" s="242">
        <f t="shared" si="22"/>
        <v>39000</v>
      </c>
      <c r="O77" s="242">
        <f>D77-SUM(F77:N77)</f>
        <v>42000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19932000</v>
      </c>
      <c r="E78" s="242"/>
      <c r="F78" s="242">
        <f>F77+F71</f>
        <v>5961000</v>
      </c>
      <c r="G78" s="242">
        <f t="shared" ref="G78:R78" si="24">G77+G71</f>
        <v>1396000</v>
      </c>
      <c r="H78" s="242">
        <f t="shared" si="24"/>
        <v>1413000</v>
      </c>
      <c r="I78" s="242">
        <f t="shared" si="24"/>
        <v>1673000</v>
      </c>
      <c r="J78" s="242">
        <f t="shared" si="24"/>
        <v>1396000</v>
      </c>
      <c r="K78" s="242">
        <f t="shared" si="24"/>
        <v>1396000</v>
      </c>
      <c r="L78" s="242">
        <f t="shared" si="24"/>
        <v>1396000</v>
      </c>
      <c r="M78" s="242">
        <f t="shared" si="24"/>
        <v>1396000</v>
      </c>
      <c r="N78" s="242">
        <f t="shared" si="24"/>
        <v>2504000</v>
      </c>
      <c r="O78" s="242">
        <f t="shared" si="24"/>
        <v>1400000</v>
      </c>
      <c r="P78" s="242">
        <f t="shared" si="24"/>
        <v>1000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20717000</v>
      </c>
      <c r="E87" s="154"/>
      <c r="F87" s="154">
        <f>F88+F89+F90+F91</f>
        <v>6042000</v>
      </c>
      <c r="G87" s="154">
        <f t="shared" ref="G87:Q87" si="26">G88+G89+G90+G91</f>
        <v>1458000</v>
      </c>
      <c r="H87" s="154">
        <f t="shared" si="26"/>
        <v>1475000</v>
      </c>
      <c r="I87" s="154">
        <f t="shared" si="26"/>
        <v>1735000</v>
      </c>
      <c r="J87" s="154">
        <f t="shared" si="26"/>
        <v>1458000</v>
      </c>
      <c r="K87" s="154">
        <f t="shared" si="26"/>
        <v>1460000</v>
      </c>
      <c r="L87" s="154">
        <f t="shared" si="26"/>
        <v>1475000</v>
      </c>
      <c r="M87" s="154">
        <f t="shared" si="26"/>
        <v>1458000</v>
      </c>
      <c r="N87" s="154">
        <f t="shared" si="26"/>
        <v>2568000</v>
      </c>
      <c r="O87" s="154">
        <f t="shared" si="26"/>
        <v>1462000</v>
      </c>
      <c r="P87" s="154">
        <f t="shared" si="26"/>
        <v>63000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20715000</v>
      </c>
      <c r="E91" s="242"/>
      <c r="F91" s="242">
        <f>F92+F93+F94+F95</f>
        <v>6042000</v>
      </c>
      <c r="G91" s="242">
        <f t="shared" ref="G91:Q91" si="28">G92+G93+G94+G95</f>
        <v>1458000</v>
      </c>
      <c r="H91" s="242">
        <f t="shared" si="28"/>
        <v>1475000</v>
      </c>
      <c r="I91" s="242">
        <f t="shared" si="28"/>
        <v>1735000</v>
      </c>
      <c r="J91" s="242">
        <f t="shared" si="28"/>
        <v>1458000</v>
      </c>
      <c r="K91" s="242">
        <f t="shared" si="28"/>
        <v>1460000</v>
      </c>
      <c r="L91" s="242">
        <f t="shared" si="28"/>
        <v>1474000</v>
      </c>
      <c r="M91" s="242">
        <f t="shared" si="28"/>
        <v>1458000</v>
      </c>
      <c r="N91" s="242">
        <f t="shared" si="28"/>
        <v>2568000</v>
      </c>
      <c r="O91" s="242">
        <f t="shared" si="28"/>
        <v>1462000</v>
      </c>
      <c r="P91" s="242">
        <f t="shared" si="28"/>
        <v>63000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266000</v>
      </c>
      <c r="E94" s="244" t="s">
        <v>405</v>
      </c>
      <c r="F94" s="154"/>
      <c r="G94" s="154"/>
      <c r="H94" s="154">
        <f>ROUND($D94/2,-3)</f>
        <v>133000</v>
      </c>
      <c r="I94" s="154"/>
      <c r="J94" s="154"/>
      <c r="K94" s="154"/>
      <c r="L94" s="154"/>
      <c r="M94" s="154"/>
      <c r="N94" s="154"/>
      <c r="O94" s="154">
        <f>D94-H94</f>
        <v>133000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18897000</v>
      </c>
      <c r="E95" s="154"/>
      <c r="F95" s="154">
        <f>F2+F86-F88-F89-F90-F92-F93-F94</f>
        <v>5547000</v>
      </c>
      <c r="G95" s="154">
        <f t="shared" ref="G95:Q95" si="30">G2-G88-G89-G90-G92-G93-G94</f>
        <v>1450000</v>
      </c>
      <c r="H95" s="154">
        <f t="shared" si="30"/>
        <v>1090000</v>
      </c>
      <c r="I95" s="154">
        <f t="shared" si="30"/>
        <v>1727000</v>
      </c>
      <c r="J95" s="154">
        <f t="shared" si="30"/>
        <v>1206000</v>
      </c>
      <c r="K95" s="154">
        <f t="shared" si="30"/>
        <v>1452000</v>
      </c>
      <c r="L95" s="154">
        <f t="shared" si="30"/>
        <v>1222000</v>
      </c>
      <c r="M95" s="154">
        <f t="shared" si="30"/>
        <v>1450000</v>
      </c>
      <c r="N95" s="154">
        <f t="shared" si="30"/>
        <v>2317000</v>
      </c>
      <c r="O95" s="154">
        <f t="shared" si="30"/>
        <v>1321000</v>
      </c>
      <c r="P95" s="154">
        <f t="shared" si="30"/>
        <v>55000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266000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18897000</v>
      </c>
    </row>
    <row r="108" spans="2:17" ht="16.5" customHeight="1"/>
    <row r="109" spans="2:17" ht="16.5" customHeight="1">
      <c r="B109" s="4" t="s">
        <v>951</v>
      </c>
      <c r="D109" s="52">
        <f>D91-D77</f>
        <v>20242000</v>
      </c>
      <c r="F109" s="52">
        <f>F91-F77</f>
        <v>5923000</v>
      </c>
      <c r="G109" s="52">
        <f t="shared" ref="G109:Q109" si="31">G91-G77</f>
        <v>1419000</v>
      </c>
      <c r="H109" s="52">
        <f t="shared" si="31"/>
        <v>1436000</v>
      </c>
      <c r="I109" s="52">
        <f t="shared" si="31"/>
        <v>1696000</v>
      </c>
      <c r="J109" s="52">
        <f t="shared" si="31"/>
        <v>1419000</v>
      </c>
      <c r="K109" s="52">
        <f t="shared" si="31"/>
        <v>1421000</v>
      </c>
      <c r="L109" s="52">
        <f t="shared" si="31"/>
        <v>1435000</v>
      </c>
      <c r="M109" s="52">
        <f t="shared" si="31"/>
        <v>1419000</v>
      </c>
      <c r="N109" s="52">
        <f t="shared" si="31"/>
        <v>2529000</v>
      </c>
      <c r="O109" s="52">
        <f t="shared" si="31"/>
        <v>1420000</v>
      </c>
      <c r="P109" s="52">
        <f t="shared" si="31"/>
        <v>63000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8" priority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0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669</v>
      </c>
      <c r="D1" s="246" t="str">
        <f>VLOOKUP(C1,學校編號!A:B,2,FALSE)</f>
        <v>669高寮國小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17995000</v>
      </c>
      <c r="E2" s="154"/>
      <c r="F2" s="154">
        <f t="shared" ref="F2:Q2" si="0">F49+F71+F77+F83</f>
        <v>5229000</v>
      </c>
      <c r="G2" s="154">
        <f t="shared" si="0"/>
        <v>1269000</v>
      </c>
      <c r="H2" s="154">
        <f t="shared" si="0"/>
        <v>1279000</v>
      </c>
      <c r="I2" s="154">
        <f t="shared" si="0"/>
        <v>1505000</v>
      </c>
      <c r="J2" s="154">
        <f t="shared" si="0"/>
        <v>1269000</v>
      </c>
      <c r="K2" s="154">
        <f t="shared" si="0"/>
        <v>1269000</v>
      </c>
      <c r="L2" s="154">
        <f t="shared" si="0"/>
        <v>1283000</v>
      </c>
      <c r="M2" s="154">
        <f t="shared" si="0"/>
        <v>1269000</v>
      </c>
      <c r="N2" s="154">
        <f t="shared" si="0"/>
        <v>2215000</v>
      </c>
      <c r="O2" s="154">
        <f t="shared" si="0"/>
        <v>1272000</v>
      </c>
      <c r="P2" s="154">
        <f t="shared" si="0"/>
        <v>72000</v>
      </c>
      <c r="Q2" s="154">
        <f t="shared" si="0"/>
        <v>64000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554000</v>
      </c>
      <c r="E25" s="242"/>
      <c r="F25" s="242">
        <f>ROUND(SUM(F3:F24),-3)</f>
        <v>58000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58000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829000</v>
      </c>
      <c r="E49" s="154"/>
      <c r="F49" s="250">
        <f t="shared" ref="F49:Q49" si="15">F25+F38+F46+F48</f>
        <v>81000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67000</v>
      </c>
      <c r="L49" s="250">
        <f t="shared" si="15"/>
        <v>81000</v>
      </c>
      <c r="M49" s="250">
        <f t="shared" si="15"/>
        <v>67000</v>
      </c>
      <c r="N49" s="250">
        <f t="shared" si="15"/>
        <v>67000</v>
      </c>
      <c r="O49" s="250">
        <f t="shared" si="15"/>
        <v>67000</v>
      </c>
      <c r="P49" s="250">
        <f t="shared" si="15"/>
        <v>67000</v>
      </c>
      <c r="Q49" s="250">
        <f t="shared" si="15"/>
        <v>64000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10977000</v>
      </c>
      <c r="E50" s="249" t="s">
        <v>210</v>
      </c>
      <c r="F50" s="154">
        <f>ROUND($D50/12*3,-3)</f>
        <v>2744000</v>
      </c>
      <c r="G50" s="154">
        <f>ROUND($D50/12,-3)</f>
        <v>915000</v>
      </c>
      <c r="H50" s="154">
        <f t="shared" ref="H50:N54" si="16">ROUND($D50/12,-3)</f>
        <v>915000</v>
      </c>
      <c r="I50" s="154">
        <f t="shared" si="16"/>
        <v>915000</v>
      </c>
      <c r="J50" s="154">
        <f t="shared" si="16"/>
        <v>915000</v>
      </c>
      <c r="K50" s="154">
        <f t="shared" si="16"/>
        <v>915000</v>
      </c>
      <c r="L50" s="154">
        <f t="shared" si="16"/>
        <v>915000</v>
      </c>
      <c r="M50" s="154">
        <f t="shared" si="16"/>
        <v>915000</v>
      </c>
      <c r="N50" s="154">
        <f t="shared" si="16"/>
        <v>915000</v>
      </c>
      <c r="O50" s="154">
        <f>D50-SUM(F50:N50)</f>
        <v>913000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1182000</v>
      </c>
      <c r="E62" s="154" t="s">
        <v>205</v>
      </c>
      <c r="F62" s="154"/>
      <c r="G62" s="154"/>
      <c r="H62" s="154"/>
      <c r="I62" s="154">
        <f>ROUND($D62/5,-3)</f>
        <v>236000</v>
      </c>
      <c r="J62" s="154"/>
      <c r="K62" s="154"/>
      <c r="L62" s="154"/>
      <c r="M62" s="154"/>
      <c r="N62" s="154">
        <f>D62-I62</f>
        <v>946000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1355000</v>
      </c>
      <c r="E63" s="154" t="s">
        <v>203</v>
      </c>
      <c r="F63" s="154">
        <f>D63</f>
        <v>1355000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925000</v>
      </c>
      <c r="E64" s="249" t="s">
        <v>210</v>
      </c>
      <c r="F64" s="154">
        <f>ROUND($D64/12*3,-3)</f>
        <v>231000</v>
      </c>
      <c r="G64" s="154">
        <f>ROUND($D64/12,-3)</f>
        <v>77000</v>
      </c>
      <c r="H64" s="154">
        <f t="shared" ref="H64:N66" si="19">ROUND($D64/12,-3)</f>
        <v>77000</v>
      </c>
      <c r="I64" s="154">
        <f t="shared" si="19"/>
        <v>77000</v>
      </c>
      <c r="J64" s="154">
        <f t="shared" si="19"/>
        <v>77000</v>
      </c>
      <c r="K64" s="154">
        <f t="shared" si="19"/>
        <v>77000</v>
      </c>
      <c r="L64" s="154">
        <f t="shared" si="19"/>
        <v>77000</v>
      </c>
      <c r="M64" s="154">
        <f t="shared" si="19"/>
        <v>77000</v>
      </c>
      <c r="N64" s="154">
        <f t="shared" si="19"/>
        <v>77000</v>
      </c>
      <c r="O64" s="154">
        <f>D64-SUM(F64:N64)</f>
        <v>78000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253000</v>
      </c>
      <c r="E65" s="249" t="s">
        <v>210</v>
      </c>
      <c r="F65" s="154">
        <f>ROUND($D65/12*3,-3)</f>
        <v>63000</v>
      </c>
      <c r="G65" s="154">
        <f>ROUND($D65/12,-3)</f>
        <v>21000</v>
      </c>
      <c r="H65" s="154">
        <f t="shared" si="19"/>
        <v>21000</v>
      </c>
      <c r="I65" s="154">
        <f t="shared" si="19"/>
        <v>21000</v>
      </c>
      <c r="J65" s="154">
        <f t="shared" si="19"/>
        <v>21000</v>
      </c>
      <c r="K65" s="154">
        <f t="shared" si="19"/>
        <v>21000</v>
      </c>
      <c r="L65" s="154">
        <f t="shared" si="19"/>
        <v>21000</v>
      </c>
      <c r="M65" s="154">
        <f t="shared" si="19"/>
        <v>21000</v>
      </c>
      <c r="N65" s="154">
        <f t="shared" si="19"/>
        <v>21000</v>
      </c>
      <c r="O65" s="154">
        <f>D65-SUM(F65:N65)</f>
        <v>22000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802000</v>
      </c>
      <c r="E66" s="249" t="s">
        <v>210</v>
      </c>
      <c r="F66" s="154">
        <f>ROUND($D66/12*3,-3)</f>
        <v>201000</v>
      </c>
      <c r="G66" s="154">
        <f>ROUND($D66/12,-3)</f>
        <v>67000</v>
      </c>
      <c r="H66" s="154">
        <f t="shared" si="19"/>
        <v>67000</v>
      </c>
      <c r="I66" s="154">
        <f t="shared" si="19"/>
        <v>67000</v>
      </c>
      <c r="J66" s="154">
        <f t="shared" si="19"/>
        <v>67000</v>
      </c>
      <c r="K66" s="154">
        <f t="shared" si="19"/>
        <v>67000</v>
      </c>
      <c r="L66" s="154">
        <f t="shared" si="19"/>
        <v>67000</v>
      </c>
      <c r="M66" s="154">
        <f t="shared" si="19"/>
        <v>67000</v>
      </c>
      <c r="N66" s="154">
        <f t="shared" si="19"/>
        <v>67000</v>
      </c>
      <c r="O66" s="154">
        <f>D66-SUM(F66:N66)</f>
        <v>65000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17166000</v>
      </c>
      <c r="E71" s="242"/>
      <c r="F71" s="242">
        <f>ROUND(SUM(F50:F69),-3)</f>
        <v>5148000</v>
      </c>
      <c r="G71" s="242">
        <f t="shared" ref="G71:P71" si="20">ROUND(SUM(G50:G69),-3)</f>
        <v>1202000</v>
      </c>
      <c r="H71" s="242">
        <f t="shared" si="20"/>
        <v>1212000</v>
      </c>
      <c r="I71" s="242">
        <f t="shared" si="20"/>
        <v>1438000</v>
      </c>
      <c r="J71" s="242">
        <f t="shared" si="20"/>
        <v>1202000</v>
      </c>
      <c r="K71" s="242">
        <f t="shared" si="20"/>
        <v>1202000</v>
      </c>
      <c r="L71" s="242">
        <f t="shared" si="20"/>
        <v>1202000</v>
      </c>
      <c r="M71" s="242">
        <f t="shared" si="20"/>
        <v>1202000</v>
      </c>
      <c r="N71" s="242">
        <f t="shared" si="20"/>
        <v>2148000</v>
      </c>
      <c r="O71" s="242">
        <f t="shared" si="20"/>
        <v>1205000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0</v>
      </c>
      <c r="E73" s="249" t="s">
        <v>210</v>
      </c>
      <c r="F73" s="154">
        <f>ROUND($D73/12*3,-3)</f>
        <v>0</v>
      </c>
      <c r="G73" s="154">
        <f>ROUND($D73/12,-3)</f>
        <v>0</v>
      </c>
      <c r="H73" s="154">
        <f t="shared" ref="H73:N76" si="21">ROUND($D73/12,-3)</f>
        <v>0</v>
      </c>
      <c r="I73" s="154">
        <f t="shared" si="21"/>
        <v>0</v>
      </c>
      <c r="J73" s="154">
        <f t="shared" si="21"/>
        <v>0</v>
      </c>
      <c r="K73" s="154">
        <f t="shared" si="21"/>
        <v>0</v>
      </c>
      <c r="L73" s="154">
        <f t="shared" si="21"/>
        <v>0</v>
      </c>
      <c r="M73" s="154">
        <f t="shared" si="21"/>
        <v>0</v>
      </c>
      <c r="N73" s="154">
        <f t="shared" si="21"/>
        <v>0</v>
      </c>
      <c r="O73" s="154">
        <f>D73-SUM(F73:N73)</f>
        <v>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0</v>
      </c>
      <c r="E77" s="242"/>
      <c r="F77" s="242">
        <f>ROUND(SUM(F72:F76),-3)</f>
        <v>0</v>
      </c>
      <c r="G77" s="242">
        <f t="shared" ref="G77:N77" si="22">ROUND(SUM(G72:G76),-3)</f>
        <v>0</v>
      </c>
      <c r="H77" s="242">
        <f t="shared" si="22"/>
        <v>0</v>
      </c>
      <c r="I77" s="242">
        <f t="shared" si="22"/>
        <v>0</v>
      </c>
      <c r="J77" s="242">
        <f t="shared" si="22"/>
        <v>0</v>
      </c>
      <c r="K77" s="242">
        <f t="shared" si="22"/>
        <v>0</v>
      </c>
      <c r="L77" s="242">
        <f t="shared" si="22"/>
        <v>0</v>
      </c>
      <c r="M77" s="242">
        <f t="shared" si="22"/>
        <v>0</v>
      </c>
      <c r="N77" s="242">
        <f t="shared" si="22"/>
        <v>0</v>
      </c>
      <c r="O77" s="242">
        <f>D77-SUM(F77:N77)</f>
        <v>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17166000</v>
      </c>
      <c r="E78" s="242"/>
      <c r="F78" s="242">
        <f>F77+F71</f>
        <v>5148000</v>
      </c>
      <c r="G78" s="242">
        <f t="shared" ref="G78:R78" si="24">G77+G71</f>
        <v>1202000</v>
      </c>
      <c r="H78" s="242">
        <f t="shared" si="24"/>
        <v>1212000</v>
      </c>
      <c r="I78" s="242">
        <f t="shared" si="24"/>
        <v>1438000</v>
      </c>
      <c r="J78" s="242">
        <f t="shared" si="24"/>
        <v>1202000</v>
      </c>
      <c r="K78" s="242">
        <f t="shared" si="24"/>
        <v>1202000</v>
      </c>
      <c r="L78" s="242">
        <f t="shared" si="24"/>
        <v>1202000</v>
      </c>
      <c r="M78" s="242">
        <f t="shared" si="24"/>
        <v>1202000</v>
      </c>
      <c r="N78" s="242">
        <f t="shared" si="24"/>
        <v>2148000</v>
      </c>
      <c r="O78" s="242">
        <f t="shared" si="24"/>
        <v>1205000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17995000</v>
      </c>
      <c r="E87" s="154"/>
      <c r="F87" s="154">
        <f>F88+F89+F90+F91</f>
        <v>5229000</v>
      </c>
      <c r="G87" s="154">
        <f t="shared" ref="G87:Q87" si="26">G88+G89+G90+G91</f>
        <v>1269000</v>
      </c>
      <c r="H87" s="154">
        <f t="shared" si="26"/>
        <v>1279000</v>
      </c>
      <c r="I87" s="154">
        <f t="shared" si="26"/>
        <v>1505000</v>
      </c>
      <c r="J87" s="154">
        <f t="shared" si="26"/>
        <v>1269000</v>
      </c>
      <c r="K87" s="154">
        <f t="shared" si="26"/>
        <v>1269000</v>
      </c>
      <c r="L87" s="154">
        <f t="shared" si="26"/>
        <v>1283000</v>
      </c>
      <c r="M87" s="154">
        <f t="shared" si="26"/>
        <v>1269000</v>
      </c>
      <c r="N87" s="154">
        <f t="shared" si="26"/>
        <v>2215000</v>
      </c>
      <c r="O87" s="154">
        <f t="shared" si="26"/>
        <v>1272000</v>
      </c>
      <c r="P87" s="154">
        <f t="shared" si="26"/>
        <v>72000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17995000</v>
      </c>
      <c r="E91" s="242"/>
      <c r="F91" s="242">
        <f>F92+F93+F94+F95</f>
        <v>5229000</v>
      </c>
      <c r="G91" s="242">
        <f t="shared" ref="G91:Q91" si="28">G92+G93+G94+G95</f>
        <v>1269000</v>
      </c>
      <c r="H91" s="242">
        <f t="shared" si="28"/>
        <v>1279000</v>
      </c>
      <c r="I91" s="242">
        <f t="shared" si="28"/>
        <v>1505000</v>
      </c>
      <c r="J91" s="242">
        <f t="shared" si="28"/>
        <v>1269000</v>
      </c>
      <c r="K91" s="242">
        <f t="shared" si="28"/>
        <v>1269000</v>
      </c>
      <c r="L91" s="242">
        <f t="shared" si="28"/>
        <v>1283000</v>
      </c>
      <c r="M91" s="242">
        <f t="shared" si="28"/>
        <v>1269000</v>
      </c>
      <c r="N91" s="242">
        <f t="shared" si="28"/>
        <v>2215000</v>
      </c>
      <c r="O91" s="242">
        <f t="shared" si="28"/>
        <v>1272000</v>
      </c>
      <c r="P91" s="242">
        <f t="shared" si="28"/>
        <v>72000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15793000</v>
      </c>
      <c r="E95" s="154"/>
      <c r="F95" s="154">
        <f>F2+F86-F88-F89-F90-F92-F93-F94</f>
        <v>4517000</v>
      </c>
      <c r="G95" s="154">
        <f t="shared" ref="G95:Q95" si="30">G2-G88-G89-G90-G92-G93-G94</f>
        <v>1261000</v>
      </c>
      <c r="H95" s="154">
        <f t="shared" si="30"/>
        <v>919000</v>
      </c>
      <c r="I95" s="154">
        <f t="shared" si="30"/>
        <v>1497000</v>
      </c>
      <c r="J95" s="154">
        <f t="shared" si="30"/>
        <v>909000</v>
      </c>
      <c r="K95" s="154">
        <f t="shared" si="30"/>
        <v>1261000</v>
      </c>
      <c r="L95" s="154">
        <f t="shared" si="30"/>
        <v>923000</v>
      </c>
      <c r="M95" s="154">
        <f t="shared" si="30"/>
        <v>1261000</v>
      </c>
      <c r="N95" s="154">
        <f t="shared" si="30"/>
        <v>1855000</v>
      </c>
      <c r="O95" s="154">
        <f t="shared" si="30"/>
        <v>1264000</v>
      </c>
      <c r="P95" s="154">
        <f t="shared" si="30"/>
        <v>64000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15793000</v>
      </c>
    </row>
    <row r="108" spans="2:17" ht="16.5" customHeight="1"/>
    <row r="109" spans="2:17" ht="16.5" customHeight="1">
      <c r="B109" s="4" t="s">
        <v>951</v>
      </c>
      <c r="D109" s="52">
        <f>D91-D77</f>
        <v>17995000</v>
      </c>
      <c r="F109" s="52">
        <f>F91-F77</f>
        <v>5229000</v>
      </c>
      <c r="G109" s="52">
        <f t="shared" ref="G109:Q109" si="31">G91-G77</f>
        <v>1269000</v>
      </c>
      <c r="H109" s="52">
        <f t="shared" si="31"/>
        <v>1279000</v>
      </c>
      <c r="I109" s="52">
        <f t="shared" si="31"/>
        <v>1505000</v>
      </c>
      <c r="J109" s="52">
        <f t="shared" si="31"/>
        <v>1269000</v>
      </c>
      <c r="K109" s="52">
        <f t="shared" si="31"/>
        <v>1269000</v>
      </c>
      <c r="L109" s="52">
        <f t="shared" si="31"/>
        <v>1283000</v>
      </c>
      <c r="M109" s="52">
        <f t="shared" si="31"/>
        <v>1269000</v>
      </c>
      <c r="N109" s="52">
        <f t="shared" si="31"/>
        <v>2215000</v>
      </c>
      <c r="O109" s="52">
        <f t="shared" si="31"/>
        <v>1272000</v>
      </c>
      <c r="P109" s="52">
        <f t="shared" si="31"/>
        <v>72000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7" priority="1" operator="lessThan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670</v>
      </c>
      <c r="D1" s="246" t="str">
        <f>VLOOKUP(C1,學校編號!A:B,2,FALSE)</f>
        <v>670富里國小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25770000</v>
      </c>
      <c r="E2" s="154"/>
      <c r="F2" s="154">
        <f t="shared" ref="F2:Q2" si="0">F49+F71+F77+F83</f>
        <v>7513000</v>
      </c>
      <c r="G2" s="154">
        <f t="shared" si="0"/>
        <v>1854000</v>
      </c>
      <c r="H2" s="154">
        <f t="shared" si="0"/>
        <v>1868000</v>
      </c>
      <c r="I2" s="154">
        <f t="shared" si="0"/>
        <v>2114000</v>
      </c>
      <c r="J2" s="154">
        <f t="shared" si="0"/>
        <v>1858000</v>
      </c>
      <c r="K2" s="154">
        <f t="shared" si="0"/>
        <v>1866000</v>
      </c>
      <c r="L2" s="154">
        <f t="shared" si="0"/>
        <v>1939000</v>
      </c>
      <c r="M2" s="154">
        <f t="shared" si="0"/>
        <v>1858000</v>
      </c>
      <c r="N2" s="154">
        <f t="shared" si="0"/>
        <v>2844000</v>
      </c>
      <c r="O2" s="154">
        <f t="shared" si="0"/>
        <v>1862000</v>
      </c>
      <c r="P2" s="154">
        <f t="shared" si="0"/>
        <v>98000</v>
      </c>
      <c r="Q2" s="154">
        <f t="shared" si="0"/>
        <v>96000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170000</v>
      </c>
      <c r="E3" s="154" t="s">
        <v>744</v>
      </c>
      <c r="F3" s="154">
        <f t="shared" ref="F3:P17" si="1">ROUND($D3/12,0)</f>
        <v>14167</v>
      </c>
      <c r="G3" s="154">
        <f t="shared" si="1"/>
        <v>14167</v>
      </c>
      <c r="H3" s="154">
        <f t="shared" si="1"/>
        <v>14167</v>
      </c>
      <c r="I3" s="154">
        <f t="shared" si="1"/>
        <v>14167</v>
      </c>
      <c r="J3" s="154">
        <f t="shared" si="1"/>
        <v>14167</v>
      </c>
      <c r="K3" s="154">
        <f t="shared" si="1"/>
        <v>14167</v>
      </c>
      <c r="L3" s="154">
        <f t="shared" si="1"/>
        <v>14167</v>
      </c>
      <c r="M3" s="154">
        <f t="shared" si="1"/>
        <v>14167</v>
      </c>
      <c r="N3" s="154">
        <f t="shared" si="1"/>
        <v>14167</v>
      </c>
      <c r="O3" s="154">
        <f t="shared" si="1"/>
        <v>14167</v>
      </c>
      <c r="P3" s="154">
        <f t="shared" si="1"/>
        <v>14167</v>
      </c>
      <c r="Q3" s="154">
        <f t="shared" ref="Q3:Q10" si="2">D3-SUM(F3:P3)</f>
        <v>14163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73000</v>
      </c>
      <c r="E4" s="154" t="s">
        <v>744</v>
      </c>
      <c r="F4" s="154">
        <f t="shared" si="1"/>
        <v>6083</v>
      </c>
      <c r="G4" s="154">
        <f t="shared" si="1"/>
        <v>6083</v>
      </c>
      <c r="H4" s="154">
        <f t="shared" si="1"/>
        <v>6083</v>
      </c>
      <c r="I4" s="154">
        <f t="shared" si="1"/>
        <v>6083</v>
      </c>
      <c r="J4" s="154">
        <f t="shared" si="1"/>
        <v>6083</v>
      </c>
      <c r="K4" s="154">
        <f t="shared" si="1"/>
        <v>6083</v>
      </c>
      <c r="L4" s="154">
        <f t="shared" si="1"/>
        <v>6083</v>
      </c>
      <c r="M4" s="154">
        <f t="shared" si="1"/>
        <v>6083</v>
      </c>
      <c r="N4" s="154">
        <f t="shared" si="1"/>
        <v>6083</v>
      </c>
      <c r="O4" s="154">
        <f t="shared" si="1"/>
        <v>6083</v>
      </c>
      <c r="P4" s="154">
        <f t="shared" si="1"/>
        <v>6083</v>
      </c>
      <c r="Q4" s="154">
        <f t="shared" si="2"/>
        <v>6087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69000</v>
      </c>
      <c r="E6" s="154" t="s">
        <v>744</v>
      </c>
      <c r="F6" s="154">
        <f t="shared" si="1"/>
        <v>5750</v>
      </c>
      <c r="G6" s="154">
        <f t="shared" si="1"/>
        <v>5750</v>
      </c>
      <c r="H6" s="154">
        <f t="shared" si="1"/>
        <v>5750</v>
      </c>
      <c r="I6" s="154">
        <f t="shared" si="1"/>
        <v>5750</v>
      </c>
      <c r="J6" s="154">
        <f t="shared" si="1"/>
        <v>5750</v>
      </c>
      <c r="K6" s="154">
        <f t="shared" si="1"/>
        <v>5750</v>
      </c>
      <c r="L6" s="154">
        <f t="shared" si="1"/>
        <v>5750</v>
      </c>
      <c r="M6" s="154">
        <f t="shared" si="1"/>
        <v>5750</v>
      </c>
      <c r="N6" s="154">
        <f t="shared" si="1"/>
        <v>5750</v>
      </c>
      <c r="O6" s="154">
        <f t="shared" si="1"/>
        <v>5750</v>
      </c>
      <c r="P6" s="154">
        <f t="shared" si="1"/>
        <v>5750</v>
      </c>
      <c r="Q6" s="154">
        <f t="shared" si="2"/>
        <v>5750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65000</v>
      </c>
      <c r="E7" s="154" t="s">
        <v>744</v>
      </c>
      <c r="F7" s="154">
        <f t="shared" si="1"/>
        <v>5417</v>
      </c>
      <c r="G7" s="154">
        <f t="shared" si="1"/>
        <v>5417</v>
      </c>
      <c r="H7" s="154">
        <f t="shared" si="1"/>
        <v>5417</v>
      </c>
      <c r="I7" s="154">
        <f t="shared" si="1"/>
        <v>5417</v>
      </c>
      <c r="J7" s="154">
        <f t="shared" si="1"/>
        <v>5417</v>
      </c>
      <c r="K7" s="154">
        <f t="shared" si="1"/>
        <v>5417</v>
      </c>
      <c r="L7" s="154">
        <f t="shared" si="1"/>
        <v>5417</v>
      </c>
      <c r="M7" s="154">
        <f t="shared" si="1"/>
        <v>5417</v>
      </c>
      <c r="N7" s="154">
        <f t="shared" si="1"/>
        <v>5417</v>
      </c>
      <c r="O7" s="154">
        <f t="shared" si="1"/>
        <v>5417</v>
      </c>
      <c r="P7" s="154">
        <f t="shared" si="1"/>
        <v>5417</v>
      </c>
      <c r="Q7" s="154">
        <f t="shared" si="2"/>
        <v>5413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7000</v>
      </c>
      <c r="E11" s="154" t="s">
        <v>203</v>
      </c>
      <c r="F11" s="154">
        <f>D11</f>
        <v>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40000</v>
      </c>
      <c r="E15" s="154" t="s">
        <v>201</v>
      </c>
      <c r="F15" s="154">
        <f>ROUND($D15/2,-3)</f>
        <v>20000</v>
      </c>
      <c r="G15" s="154"/>
      <c r="H15" s="154"/>
      <c r="I15" s="154"/>
      <c r="J15" s="154"/>
      <c r="K15" s="154"/>
      <c r="L15" s="154">
        <f>D15-F15</f>
        <v>20000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45000</v>
      </c>
      <c r="E17" s="154" t="s">
        <v>744</v>
      </c>
      <c r="F17" s="154">
        <f>ROUND($D17/12,0)</f>
        <v>3750</v>
      </c>
      <c r="G17" s="154">
        <f t="shared" si="1"/>
        <v>3750</v>
      </c>
      <c r="H17" s="154">
        <f t="shared" si="1"/>
        <v>3750</v>
      </c>
      <c r="I17" s="154">
        <f t="shared" si="1"/>
        <v>3750</v>
      </c>
      <c r="J17" s="154">
        <f t="shared" si="1"/>
        <v>3750</v>
      </c>
      <c r="K17" s="154">
        <f t="shared" si="1"/>
        <v>3750</v>
      </c>
      <c r="L17" s="154">
        <f t="shared" si="1"/>
        <v>3750</v>
      </c>
      <c r="M17" s="154">
        <f t="shared" si="1"/>
        <v>3750</v>
      </c>
      <c r="N17" s="154">
        <f t="shared" si="1"/>
        <v>3750</v>
      </c>
      <c r="O17" s="154">
        <f t="shared" si="1"/>
        <v>3750</v>
      </c>
      <c r="P17" s="154">
        <f t="shared" si="1"/>
        <v>3750</v>
      </c>
      <c r="Q17" s="154">
        <f>D17-SUM(F17:P17)</f>
        <v>3750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79000</v>
      </c>
      <c r="E24" s="154" t="s">
        <v>201</v>
      </c>
      <c r="F24" s="154">
        <f>ROUND($D24/2,-3)</f>
        <v>40000</v>
      </c>
      <c r="G24" s="154"/>
      <c r="H24" s="154"/>
      <c r="I24" s="154"/>
      <c r="J24" s="154"/>
      <c r="K24" s="154"/>
      <c r="L24" s="154">
        <f>D24-F24</f>
        <v>39000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1334000</v>
      </c>
      <c r="E25" s="242"/>
      <c r="F25" s="242">
        <f>ROUND(SUM(F3:F24),-3)</f>
        <v>250000</v>
      </c>
      <c r="G25" s="242">
        <f t="shared" ref="G25:P25" si="5">ROUND(SUM(G3:G24),-3)</f>
        <v>101000</v>
      </c>
      <c r="H25" s="242">
        <f t="shared" si="5"/>
        <v>101000</v>
      </c>
      <c r="I25" s="242">
        <f t="shared" si="5"/>
        <v>101000</v>
      </c>
      <c r="J25" s="242">
        <f t="shared" si="5"/>
        <v>101000</v>
      </c>
      <c r="K25" s="242">
        <f t="shared" si="5"/>
        <v>101000</v>
      </c>
      <c r="L25" s="242">
        <f t="shared" si="5"/>
        <v>160000</v>
      </c>
      <c r="M25" s="242">
        <f t="shared" si="5"/>
        <v>101000</v>
      </c>
      <c r="N25" s="242">
        <f t="shared" si="5"/>
        <v>101000</v>
      </c>
      <c r="O25" s="242">
        <f t="shared" si="5"/>
        <v>100000</v>
      </c>
      <c r="P25" s="242">
        <f t="shared" si="5"/>
        <v>60000</v>
      </c>
      <c r="Q25" s="242">
        <f t="shared" ref="Q25:Q34" si="6">D25-SUM(F25:P25)</f>
        <v>57000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36000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259000</v>
      </c>
      <c r="E28" s="154" t="s">
        <v>744</v>
      </c>
      <c r="F28" s="154">
        <f t="shared" ref="F28:F34" si="9">ROUND($D28/12,0)</f>
        <v>21583</v>
      </c>
      <c r="G28" s="154">
        <f t="shared" si="7"/>
        <v>21583</v>
      </c>
      <c r="H28" s="154">
        <f t="shared" si="7"/>
        <v>21583</v>
      </c>
      <c r="I28" s="154">
        <f t="shared" si="7"/>
        <v>21583</v>
      </c>
      <c r="J28" s="154">
        <f t="shared" si="7"/>
        <v>21583</v>
      </c>
      <c r="K28" s="154">
        <f t="shared" si="7"/>
        <v>21583</v>
      </c>
      <c r="L28" s="154">
        <f t="shared" si="7"/>
        <v>21583</v>
      </c>
      <c r="M28" s="154">
        <f t="shared" si="7"/>
        <v>21583</v>
      </c>
      <c r="N28" s="154">
        <f t="shared" si="7"/>
        <v>21583</v>
      </c>
      <c r="O28" s="154">
        <f t="shared" si="7"/>
        <v>21583</v>
      </c>
      <c r="P28" s="154">
        <f t="shared" si="7"/>
        <v>21583</v>
      </c>
      <c r="Q28" s="154">
        <f t="shared" si="6"/>
        <v>21587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20000</v>
      </c>
      <c r="E30" s="154" t="s">
        <v>744</v>
      </c>
      <c r="F30" s="154">
        <f t="shared" si="9"/>
        <v>1667</v>
      </c>
      <c r="G30" s="154">
        <f t="shared" si="7"/>
        <v>1667</v>
      </c>
      <c r="H30" s="154">
        <f t="shared" si="7"/>
        <v>1667</v>
      </c>
      <c r="I30" s="154">
        <f t="shared" si="7"/>
        <v>1667</v>
      </c>
      <c r="J30" s="154">
        <f t="shared" si="7"/>
        <v>1667</v>
      </c>
      <c r="K30" s="154">
        <f t="shared" si="7"/>
        <v>1667</v>
      </c>
      <c r="L30" s="154">
        <f t="shared" si="7"/>
        <v>1667</v>
      </c>
      <c r="M30" s="154">
        <f t="shared" si="7"/>
        <v>1667</v>
      </c>
      <c r="N30" s="154">
        <f t="shared" si="7"/>
        <v>1667</v>
      </c>
      <c r="O30" s="154">
        <f t="shared" si="7"/>
        <v>1667</v>
      </c>
      <c r="P30" s="154">
        <f t="shared" si="7"/>
        <v>1667</v>
      </c>
      <c r="Q30" s="154">
        <f t="shared" si="6"/>
        <v>1663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21000</v>
      </c>
      <c r="E31" s="154" t="s">
        <v>744</v>
      </c>
      <c r="F31" s="154">
        <f t="shared" si="9"/>
        <v>1750</v>
      </c>
      <c r="G31" s="154">
        <f t="shared" si="7"/>
        <v>1750</v>
      </c>
      <c r="H31" s="154">
        <f t="shared" si="7"/>
        <v>1750</v>
      </c>
      <c r="I31" s="154">
        <f t="shared" si="7"/>
        <v>1750</v>
      </c>
      <c r="J31" s="154">
        <f t="shared" si="7"/>
        <v>1750</v>
      </c>
      <c r="K31" s="154">
        <f t="shared" si="7"/>
        <v>1750</v>
      </c>
      <c r="L31" s="154">
        <f t="shared" si="7"/>
        <v>1750</v>
      </c>
      <c r="M31" s="154">
        <f t="shared" si="7"/>
        <v>1750</v>
      </c>
      <c r="N31" s="154">
        <f t="shared" si="7"/>
        <v>1750</v>
      </c>
      <c r="O31" s="154">
        <f t="shared" si="7"/>
        <v>1750</v>
      </c>
      <c r="P31" s="154">
        <f t="shared" si="7"/>
        <v>1750</v>
      </c>
      <c r="Q31" s="154">
        <f t="shared" si="6"/>
        <v>1750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10000</v>
      </c>
      <c r="E32" s="154" t="s">
        <v>744</v>
      </c>
      <c r="F32" s="154">
        <f t="shared" si="9"/>
        <v>833</v>
      </c>
      <c r="G32" s="154">
        <f t="shared" si="7"/>
        <v>833</v>
      </c>
      <c r="H32" s="154">
        <f t="shared" si="7"/>
        <v>833</v>
      </c>
      <c r="I32" s="154">
        <f t="shared" si="7"/>
        <v>833</v>
      </c>
      <c r="J32" s="154">
        <f t="shared" si="7"/>
        <v>833</v>
      </c>
      <c r="K32" s="154">
        <f t="shared" si="7"/>
        <v>833</v>
      </c>
      <c r="L32" s="154">
        <f t="shared" si="7"/>
        <v>833</v>
      </c>
      <c r="M32" s="154">
        <f t="shared" si="7"/>
        <v>833</v>
      </c>
      <c r="N32" s="154">
        <f t="shared" si="7"/>
        <v>833</v>
      </c>
      <c r="O32" s="154">
        <f t="shared" si="7"/>
        <v>833</v>
      </c>
      <c r="P32" s="154">
        <f t="shared" si="7"/>
        <v>833</v>
      </c>
      <c r="Q32" s="154">
        <f t="shared" si="6"/>
        <v>837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40000</v>
      </c>
      <c r="E37" s="154" t="s">
        <v>201</v>
      </c>
      <c r="F37" s="154">
        <f>ROUND($D37/2,-3)</f>
        <v>20000</v>
      </c>
      <c r="G37" s="154"/>
      <c r="H37" s="154"/>
      <c r="I37" s="154"/>
      <c r="J37" s="154"/>
      <c r="K37" s="154"/>
      <c r="L37" s="154">
        <f>D37-F37</f>
        <v>20000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425000</v>
      </c>
      <c r="E38" s="242"/>
      <c r="F38" s="242">
        <f t="shared" ref="F38:P38" si="10">ROUND(SUM(F26:F37),-3)</f>
        <v>53000</v>
      </c>
      <c r="G38" s="242">
        <f t="shared" si="10"/>
        <v>29000</v>
      </c>
      <c r="H38" s="242">
        <f t="shared" si="10"/>
        <v>33000</v>
      </c>
      <c r="I38" s="242">
        <f t="shared" si="10"/>
        <v>33000</v>
      </c>
      <c r="J38" s="242">
        <f t="shared" si="10"/>
        <v>33000</v>
      </c>
      <c r="K38" s="242">
        <f t="shared" si="10"/>
        <v>33000</v>
      </c>
      <c r="L38" s="242">
        <f t="shared" si="10"/>
        <v>49000</v>
      </c>
      <c r="M38" s="242">
        <f t="shared" si="10"/>
        <v>33000</v>
      </c>
      <c r="N38" s="242">
        <f t="shared" si="10"/>
        <v>33000</v>
      </c>
      <c r="O38" s="242">
        <f t="shared" si="10"/>
        <v>33000</v>
      </c>
      <c r="P38" s="242">
        <f t="shared" si="10"/>
        <v>33000</v>
      </c>
      <c r="Q38" s="242">
        <f>D38-SUM(F38:P38)</f>
        <v>30000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11000</v>
      </c>
      <c r="E43" s="154" t="s">
        <v>207</v>
      </c>
      <c r="F43" s="154"/>
      <c r="G43" s="154"/>
      <c r="H43" s="154"/>
      <c r="I43" s="154">
        <f>D43</f>
        <v>11000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6000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6000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18000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11000</v>
      </c>
      <c r="J46" s="242">
        <f t="shared" si="13"/>
        <v>0</v>
      </c>
      <c r="K46" s="242">
        <f t="shared" si="13"/>
        <v>0</v>
      </c>
      <c r="L46" s="242">
        <f t="shared" si="13"/>
        <v>6000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1801000</v>
      </c>
      <c r="E49" s="154"/>
      <c r="F49" s="250">
        <f t="shared" ref="F49:Q49" si="15">F25+F38+F46+F48</f>
        <v>312000</v>
      </c>
      <c r="G49" s="250">
        <f t="shared" si="15"/>
        <v>130000</v>
      </c>
      <c r="H49" s="250">
        <f t="shared" si="15"/>
        <v>134000</v>
      </c>
      <c r="I49" s="250">
        <f t="shared" si="15"/>
        <v>145000</v>
      </c>
      <c r="J49" s="250">
        <f t="shared" si="15"/>
        <v>134000</v>
      </c>
      <c r="K49" s="250">
        <f t="shared" si="15"/>
        <v>142000</v>
      </c>
      <c r="L49" s="250">
        <f t="shared" si="15"/>
        <v>215000</v>
      </c>
      <c r="M49" s="250">
        <f t="shared" si="15"/>
        <v>134000</v>
      </c>
      <c r="N49" s="250">
        <f t="shared" si="15"/>
        <v>142000</v>
      </c>
      <c r="O49" s="250">
        <f t="shared" si="15"/>
        <v>133000</v>
      </c>
      <c r="P49" s="250">
        <f t="shared" si="15"/>
        <v>93000</v>
      </c>
      <c r="Q49" s="250">
        <f t="shared" si="15"/>
        <v>87000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14737000</v>
      </c>
      <c r="E50" s="249" t="s">
        <v>210</v>
      </c>
      <c r="F50" s="154">
        <f>ROUND($D50/12*3,-3)</f>
        <v>3684000</v>
      </c>
      <c r="G50" s="154">
        <f>ROUND($D50/12,-3)</f>
        <v>1228000</v>
      </c>
      <c r="H50" s="154">
        <f t="shared" ref="H50:N54" si="16">ROUND($D50/12,-3)</f>
        <v>1228000</v>
      </c>
      <c r="I50" s="154">
        <f t="shared" si="16"/>
        <v>1228000</v>
      </c>
      <c r="J50" s="154">
        <f t="shared" si="16"/>
        <v>1228000</v>
      </c>
      <c r="K50" s="154">
        <f t="shared" si="16"/>
        <v>1228000</v>
      </c>
      <c r="L50" s="154">
        <f t="shared" si="16"/>
        <v>1228000</v>
      </c>
      <c r="M50" s="154">
        <f t="shared" si="16"/>
        <v>1228000</v>
      </c>
      <c r="N50" s="154">
        <f t="shared" si="16"/>
        <v>1228000</v>
      </c>
      <c r="O50" s="154">
        <f>D50-SUM(F50:N50)</f>
        <v>1229000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40000</v>
      </c>
      <c r="E55" s="154" t="s">
        <v>744</v>
      </c>
      <c r="F55" s="154">
        <f t="shared" ref="F55:P61" si="17">ROUND($D55/12,0)</f>
        <v>3333</v>
      </c>
      <c r="G55" s="154">
        <f t="shared" si="17"/>
        <v>3333</v>
      </c>
      <c r="H55" s="154">
        <f t="shared" si="17"/>
        <v>3333</v>
      </c>
      <c r="I55" s="154">
        <f t="shared" si="17"/>
        <v>3333</v>
      </c>
      <c r="J55" s="154">
        <f t="shared" si="17"/>
        <v>3333</v>
      </c>
      <c r="K55" s="154">
        <f t="shared" si="17"/>
        <v>3333</v>
      </c>
      <c r="L55" s="154">
        <f t="shared" si="17"/>
        <v>3333</v>
      </c>
      <c r="M55" s="154">
        <f t="shared" si="17"/>
        <v>3333</v>
      </c>
      <c r="N55" s="154">
        <f t="shared" si="17"/>
        <v>3333</v>
      </c>
      <c r="O55" s="154">
        <f t="shared" si="17"/>
        <v>3333</v>
      </c>
      <c r="P55" s="154">
        <f t="shared" si="17"/>
        <v>3333</v>
      </c>
      <c r="Q55" s="154">
        <f t="shared" ref="Q55:Q61" si="18">D55-SUM(F55:P55)</f>
        <v>3337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1223000</v>
      </c>
      <c r="E62" s="154" t="s">
        <v>205</v>
      </c>
      <c r="F62" s="154"/>
      <c r="G62" s="154"/>
      <c r="H62" s="154"/>
      <c r="I62" s="154">
        <f>ROUND($D62/5,-3)</f>
        <v>245000</v>
      </c>
      <c r="J62" s="154"/>
      <c r="K62" s="154"/>
      <c r="L62" s="154"/>
      <c r="M62" s="154"/>
      <c r="N62" s="154">
        <f>D62-I62</f>
        <v>978000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1796000</v>
      </c>
      <c r="E63" s="154" t="s">
        <v>203</v>
      </c>
      <c r="F63" s="154">
        <f>D63</f>
        <v>1796000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1203000</v>
      </c>
      <c r="E64" s="249" t="s">
        <v>210</v>
      </c>
      <c r="F64" s="154">
        <f>ROUND($D64/12*3,-3)</f>
        <v>301000</v>
      </c>
      <c r="G64" s="154">
        <f>ROUND($D64/12,-3)</f>
        <v>100000</v>
      </c>
      <c r="H64" s="154">
        <f t="shared" ref="H64:N66" si="19">ROUND($D64/12,-3)</f>
        <v>100000</v>
      </c>
      <c r="I64" s="154">
        <f t="shared" si="19"/>
        <v>100000</v>
      </c>
      <c r="J64" s="154">
        <f t="shared" si="19"/>
        <v>100000</v>
      </c>
      <c r="K64" s="154">
        <f t="shared" si="19"/>
        <v>100000</v>
      </c>
      <c r="L64" s="154">
        <f t="shared" si="19"/>
        <v>100000</v>
      </c>
      <c r="M64" s="154">
        <f t="shared" si="19"/>
        <v>100000</v>
      </c>
      <c r="N64" s="154">
        <f t="shared" si="19"/>
        <v>100000</v>
      </c>
      <c r="O64" s="154">
        <f>D64-SUM(F64:N64)</f>
        <v>102000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338000</v>
      </c>
      <c r="E65" s="249" t="s">
        <v>210</v>
      </c>
      <c r="F65" s="154">
        <f>ROUND($D65/12*3,-3)</f>
        <v>85000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1039000</v>
      </c>
      <c r="E66" s="249" t="s">
        <v>210</v>
      </c>
      <c r="F66" s="154">
        <f>ROUND($D66/12*3,-3)</f>
        <v>260000</v>
      </c>
      <c r="G66" s="154">
        <f>ROUND($D66/12,-3)</f>
        <v>87000</v>
      </c>
      <c r="H66" s="154">
        <f t="shared" si="19"/>
        <v>87000</v>
      </c>
      <c r="I66" s="154">
        <f t="shared" si="19"/>
        <v>87000</v>
      </c>
      <c r="J66" s="154">
        <f t="shared" si="19"/>
        <v>87000</v>
      </c>
      <c r="K66" s="154">
        <f t="shared" si="19"/>
        <v>87000</v>
      </c>
      <c r="L66" s="154">
        <f t="shared" si="19"/>
        <v>87000</v>
      </c>
      <c r="M66" s="154">
        <f t="shared" si="19"/>
        <v>87000</v>
      </c>
      <c r="N66" s="154">
        <f t="shared" si="19"/>
        <v>87000</v>
      </c>
      <c r="O66" s="154">
        <f>D66-SUM(F66:N66)</f>
        <v>83000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240000</v>
      </c>
      <c r="E68" s="154" t="s">
        <v>203</v>
      </c>
      <c r="F68" s="154">
        <f>D68</f>
        <v>240000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22032000</v>
      </c>
      <c r="E71" s="242"/>
      <c r="F71" s="242">
        <f>ROUND(SUM(F50:F69),-3)</f>
        <v>6717000</v>
      </c>
      <c r="G71" s="242">
        <f t="shared" ref="G71:P71" si="20">ROUND(SUM(G50:G69),-3)</f>
        <v>1563000</v>
      </c>
      <c r="H71" s="242">
        <f t="shared" si="20"/>
        <v>1573000</v>
      </c>
      <c r="I71" s="242">
        <f t="shared" si="20"/>
        <v>1808000</v>
      </c>
      <c r="J71" s="242">
        <f t="shared" si="20"/>
        <v>1563000</v>
      </c>
      <c r="K71" s="242">
        <f t="shared" si="20"/>
        <v>1563000</v>
      </c>
      <c r="L71" s="242">
        <f t="shared" si="20"/>
        <v>1563000</v>
      </c>
      <c r="M71" s="242">
        <f t="shared" si="20"/>
        <v>1563000</v>
      </c>
      <c r="N71" s="242">
        <f t="shared" si="20"/>
        <v>2541000</v>
      </c>
      <c r="O71" s="242">
        <f t="shared" si="20"/>
        <v>1564000</v>
      </c>
      <c r="P71" s="242">
        <f t="shared" si="20"/>
        <v>5000</v>
      </c>
      <c r="Q71" s="242">
        <f>D71-SUM(F71:P71)</f>
        <v>9000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1661000</v>
      </c>
      <c r="E73" s="249" t="s">
        <v>210</v>
      </c>
      <c r="F73" s="154">
        <f>ROUND($D73/12*3,-3)</f>
        <v>415000</v>
      </c>
      <c r="G73" s="154">
        <f>ROUND($D73/12,-3)</f>
        <v>138000</v>
      </c>
      <c r="H73" s="154">
        <f t="shared" ref="H73:N76" si="21">ROUND($D73/12,-3)</f>
        <v>138000</v>
      </c>
      <c r="I73" s="154">
        <f t="shared" si="21"/>
        <v>138000</v>
      </c>
      <c r="J73" s="154">
        <f t="shared" si="21"/>
        <v>138000</v>
      </c>
      <c r="K73" s="154">
        <f t="shared" si="21"/>
        <v>138000</v>
      </c>
      <c r="L73" s="154">
        <f t="shared" si="21"/>
        <v>138000</v>
      </c>
      <c r="M73" s="154">
        <f t="shared" si="21"/>
        <v>138000</v>
      </c>
      <c r="N73" s="154">
        <f t="shared" si="21"/>
        <v>138000</v>
      </c>
      <c r="O73" s="154">
        <f>D73-SUM(F73:N73)</f>
        <v>142000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276000</v>
      </c>
      <c r="E75" s="249" t="s">
        <v>210</v>
      </c>
      <c r="F75" s="154">
        <f>ROUND($D75/12*3,-3)</f>
        <v>69000</v>
      </c>
      <c r="G75" s="154">
        <f>ROUND($D75/12,-3)</f>
        <v>23000</v>
      </c>
      <c r="H75" s="154">
        <f t="shared" si="21"/>
        <v>23000</v>
      </c>
      <c r="I75" s="154">
        <f t="shared" si="21"/>
        <v>23000</v>
      </c>
      <c r="J75" s="154">
        <f t="shared" si="21"/>
        <v>23000</v>
      </c>
      <c r="K75" s="154">
        <f t="shared" si="21"/>
        <v>23000</v>
      </c>
      <c r="L75" s="154">
        <f t="shared" si="21"/>
        <v>23000</v>
      </c>
      <c r="M75" s="154">
        <f t="shared" si="21"/>
        <v>23000</v>
      </c>
      <c r="N75" s="154">
        <f t="shared" si="21"/>
        <v>23000</v>
      </c>
      <c r="O75" s="154">
        <f>D75-SUM(F75:N75)</f>
        <v>23000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1937000</v>
      </c>
      <c r="E77" s="242"/>
      <c r="F77" s="242">
        <f>ROUND(SUM(F72:F76),-3)</f>
        <v>484000</v>
      </c>
      <c r="G77" s="242">
        <f t="shared" ref="G77:N77" si="22">ROUND(SUM(G72:G76),-3)</f>
        <v>161000</v>
      </c>
      <c r="H77" s="242">
        <f t="shared" si="22"/>
        <v>161000</v>
      </c>
      <c r="I77" s="242">
        <f t="shared" si="22"/>
        <v>161000</v>
      </c>
      <c r="J77" s="242">
        <f t="shared" si="22"/>
        <v>161000</v>
      </c>
      <c r="K77" s="242">
        <f t="shared" si="22"/>
        <v>161000</v>
      </c>
      <c r="L77" s="242">
        <f t="shared" si="22"/>
        <v>161000</v>
      </c>
      <c r="M77" s="242">
        <f t="shared" si="22"/>
        <v>161000</v>
      </c>
      <c r="N77" s="242">
        <f t="shared" si="22"/>
        <v>161000</v>
      </c>
      <c r="O77" s="242">
        <f>D77-SUM(F77:N77)</f>
        <v>165000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23969000</v>
      </c>
      <c r="E78" s="242"/>
      <c r="F78" s="242">
        <f>F77+F71</f>
        <v>7201000</v>
      </c>
      <c r="G78" s="242">
        <f t="shared" ref="G78:R78" si="24">G77+G71</f>
        <v>1724000</v>
      </c>
      <c r="H78" s="242">
        <f t="shared" si="24"/>
        <v>1734000</v>
      </c>
      <c r="I78" s="242">
        <f t="shared" si="24"/>
        <v>1969000</v>
      </c>
      <c r="J78" s="242">
        <f t="shared" si="24"/>
        <v>1724000</v>
      </c>
      <c r="K78" s="242">
        <f t="shared" si="24"/>
        <v>1724000</v>
      </c>
      <c r="L78" s="242">
        <f t="shared" si="24"/>
        <v>1724000</v>
      </c>
      <c r="M78" s="242">
        <f t="shared" si="24"/>
        <v>1724000</v>
      </c>
      <c r="N78" s="242">
        <f t="shared" si="24"/>
        <v>2702000</v>
      </c>
      <c r="O78" s="242">
        <f t="shared" si="24"/>
        <v>1729000</v>
      </c>
      <c r="P78" s="242">
        <f t="shared" si="24"/>
        <v>5000</v>
      </c>
      <c r="Q78" s="242">
        <f t="shared" si="24"/>
        <v>9000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25770000</v>
      </c>
      <c r="E87" s="154"/>
      <c r="F87" s="154">
        <f>F88+F89+F90+F91</f>
        <v>7513000</v>
      </c>
      <c r="G87" s="154">
        <f t="shared" ref="G87:Q87" si="26">G88+G89+G90+G91</f>
        <v>1854000</v>
      </c>
      <c r="H87" s="154">
        <f t="shared" si="26"/>
        <v>1868000</v>
      </c>
      <c r="I87" s="154">
        <f t="shared" si="26"/>
        <v>2114000</v>
      </c>
      <c r="J87" s="154">
        <f t="shared" si="26"/>
        <v>1858000</v>
      </c>
      <c r="K87" s="154">
        <f t="shared" si="26"/>
        <v>1866000</v>
      </c>
      <c r="L87" s="154">
        <f t="shared" si="26"/>
        <v>1939000</v>
      </c>
      <c r="M87" s="154">
        <f t="shared" si="26"/>
        <v>1858000</v>
      </c>
      <c r="N87" s="154">
        <f t="shared" si="26"/>
        <v>2844000</v>
      </c>
      <c r="O87" s="154">
        <f t="shared" si="26"/>
        <v>1862000</v>
      </c>
      <c r="P87" s="154">
        <f t="shared" si="26"/>
        <v>98000</v>
      </c>
      <c r="Q87" s="154">
        <f t="shared" si="26"/>
        <v>96000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119000</v>
      </c>
      <c r="E88" s="242" t="s">
        <v>201</v>
      </c>
      <c r="F88" s="242">
        <f>ROUND($D88/2,-3)</f>
        <v>60000</v>
      </c>
      <c r="G88" s="242"/>
      <c r="H88" s="242"/>
      <c r="I88" s="242"/>
      <c r="J88" s="242"/>
      <c r="K88" s="242"/>
      <c r="L88" s="242">
        <f>D88-F88</f>
        <v>59000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25649000</v>
      </c>
      <c r="E91" s="242"/>
      <c r="F91" s="242">
        <f>F92+F93+F94+F95</f>
        <v>7453000</v>
      </c>
      <c r="G91" s="242">
        <f t="shared" ref="G91:Q91" si="28">G92+G93+G94+G95</f>
        <v>1854000</v>
      </c>
      <c r="H91" s="242">
        <f t="shared" si="28"/>
        <v>1868000</v>
      </c>
      <c r="I91" s="242">
        <f t="shared" si="28"/>
        <v>2114000</v>
      </c>
      <c r="J91" s="242">
        <f t="shared" si="28"/>
        <v>1858000</v>
      </c>
      <c r="K91" s="242">
        <f t="shared" si="28"/>
        <v>1866000</v>
      </c>
      <c r="L91" s="242">
        <f t="shared" si="28"/>
        <v>1879000</v>
      </c>
      <c r="M91" s="242">
        <f t="shared" si="28"/>
        <v>1858000</v>
      </c>
      <c r="N91" s="242">
        <f t="shared" si="28"/>
        <v>2844000</v>
      </c>
      <c r="O91" s="242">
        <f t="shared" si="28"/>
        <v>1862000</v>
      </c>
      <c r="P91" s="242">
        <f t="shared" si="28"/>
        <v>98000</v>
      </c>
      <c r="Q91" s="242">
        <f t="shared" si="28"/>
        <v>95000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152000</v>
      </c>
      <c r="E93" s="243" t="s">
        <v>403</v>
      </c>
      <c r="F93" s="154">
        <f>ROUND($D93/12,-3)</f>
        <v>13000</v>
      </c>
      <c r="G93" s="154">
        <f t="shared" ref="G93:P93" si="29">ROUND($D93/12,-3)</f>
        <v>13000</v>
      </c>
      <c r="H93" s="154">
        <f t="shared" si="29"/>
        <v>13000</v>
      </c>
      <c r="I93" s="154">
        <f t="shared" si="29"/>
        <v>13000</v>
      </c>
      <c r="J93" s="154">
        <f t="shared" si="29"/>
        <v>13000</v>
      </c>
      <c r="K93" s="154">
        <f t="shared" si="29"/>
        <v>13000</v>
      </c>
      <c r="L93" s="154">
        <f t="shared" si="29"/>
        <v>13000</v>
      </c>
      <c r="M93" s="154">
        <f t="shared" si="29"/>
        <v>13000</v>
      </c>
      <c r="N93" s="154">
        <f t="shared" si="29"/>
        <v>13000</v>
      </c>
      <c r="O93" s="154">
        <f t="shared" si="29"/>
        <v>13000</v>
      </c>
      <c r="P93" s="154">
        <f t="shared" si="29"/>
        <v>13000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266000</v>
      </c>
      <c r="E94" s="244" t="s">
        <v>405</v>
      </c>
      <c r="F94" s="154"/>
      <c r="G94" s="154"/>
      <c r="H94" s="154">
        <f>ROUND($D94/2,-3)</f>
        <v>133000</v>
      </c>
      <c r="I94" s="154"/>
      <c r="J94" s="154"/>
      <c r="K94" s="154"/>
      <c r="L94" s="154"/>
      <c r="M94" s="154"/>
      <c r="N94" s="154"/>
      <c r="O94" s="154">
        <f>D94-H94</f>
        <v>133000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23769000</v>
      </c>
      <c r="E95" s="154"/>
      <c r="F95" s="154">
        <f>F2+F86-F88-F89-F90-F92-F93-F94</f>
        <v>6953000</v>
      </c>
      <c r="G95" s="154">
        <f t="shared" ref="G95:Q95" si="30">G2-G88-G89-G90-G92-G93-G94</f>
        <v>1841000</v>
      </c>
      <c r="H95" s="154">
        <f t="shared" si="30"/>
        <v>1478000</v>
      </c>
      <c r="I95" s="154">
        <f t="shared" si="30"/>
        <v>2101000</v>
      </c>
      <c r="J95" s="154">
        <f t="shared" si="30"/>
        <v>1601000</v>
      </c>
      <c r="K95" s="154">
        <f t="shared" si="30"/>
        <v>1853000</v>
      </c>
      <c r="L95" s="154">
        <f t="shared" si="30"/>
        <v>1622000</v>
      </c>
      <c r="M95" s="154">
        <f t="shared" si="30"/>
        <v>1845000</v>
      </c>
      <c r="N95" s="154">
        <f t="shared" si="30"/>
        <v>2588000</v>
      </c>
      <c r="O95" s="154">
        <f t="shared" si="30"/>
        <v>1716000</v>
      </c>
      <c r="P95" s="154">
        <f t="shared" si="30"/>
        <v>85000</v>
      </c>
      <c r="Q95" s="154">
        <f t="shared" si="30"/>
        <v>86000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144000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266000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23769000</v>
      </c>
    </row>
    <row r="108" spans="2:17" ht="16.5" customHeight="1"/>
    <row r="109" spans="2:17" ht="16.5" customHeight="1">
      <c r="B109" s="4" t="s">
        <v>951</v>
      </c>
      <c r="D109" s="52">
        <f>D91-D77</f>
        <v>23712000</v>
      </c>
      <c r="F109" s="52">
        <f>F91-F77</f>
        <v>6969000</v>
      </c>
      <c r="G109" s="52">
        <f t="shared" ref="G109:Q109" si="31">G91-G77</f>
        <v>1693000</v>
      </c>
      <c r="H109" s="52">
        <f t="shared" si="31"/>
        <v>1707000</v>
      </c>
      <c r="I109" s="52">
        <f t="shared" si="31"/>
        <v>1953000</v>
      </c>
      <c r="J109" s="52">
        <f t="shared" si="31"/>
        <v>1697000</v>
      </c>
      <c r="K109" s="52">
        <f t="shared" si="31"/>
        <v>1705000</v>
      </c>
      <c r="L109" s="52">
        <f t="shared" si="31"/>
        <v>1718000</v>
      </c>
      <c r="M109" s="52">
        <f t="shared" si="31"/>
        <v>1697000</v>
      </c>
      <c r="N109" s="52">
        <f t="shared" si="31"/>
        <v>2683000</v>
      </c>
      <c r="O109" s="52">
        <f t="shared" si="31"/>
        <v>1697000</v>
      </c>
      <c r="P109" s="52">
        <f t="shared" si="31"/>
        <v>98000</v>
      </c>
      <c r="Q109" s="52">
        <f t="shared" si="31"/>
        <v>95000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6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6"/>
  <sheetViews>
    <sheetView workbookViewId="0">
      <selection activeCell="J17" sqref="J17"/>
    </sheetView>
  </sheetViews>
  <sheetFormatPr defaultRowHeight="16.5"/>
  <cols>
    <col min="1" max="1" width="17.75" bestFit="1" customWidth="1"/>
    <col min="2" max="2" width="9.5" bestFit="1" customWidth="1"/>
    <col min="3" max="41" width="12.75" bestFit="1" customWidth="1"/>
    <col min="42" max="42" width="15" bestFit="1" customWidth="1"/>
    <col min="43" max="103" width="12.75" bestFit="1" customWidth="1"/>
    <col min="104" max="104" width="6.75" bestFit="1" customWidth="1"/>
    <col min="105" max="105" width="13.875" bestFit="1" customWidth="1"/>
  </cols>
  <sheetData>
    <row r="1" spans="1:105">
      <c r="B1" t="s">
        <v>574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  <c r="Q1" t="s">
        <v>27</v>
      </c>
      <c r="R1" t="s">
        <v>28</v>
      </c>
      <c r="S1" t="s">
        <v>29</v>
      </c>
      <c r="T1" t="s">
        <v>30</v>
      </c>
      <c r="U1" t="s">
        <v>31</v>
      </c>
      <c r="V1" t="s">
        <v>32</v>
      </c>
      <c r="W1" t="s">
        <v>33</v>
      </c>
      <c r="X1" t="s">
        <v>34</v>
      </c>
      <c r="Y1" t="s">
        <v>35</v>
      </c>
      <c r="Z1" t="s">
        <v>36</v>
      </c>
      <c r="AA1" t="s">
        <v>37</v>
      </c>
      <c r="AB1" t="s">
        <v>38</v>
      </c>
      <c r="AC1" t="s">
        <v>39</v>
      </c>
      <c r="AD1" t="s">
        <v>40</v>
      </c>
      <c r="AE1" t="s">
        <v>41</v>
      </c>
      <c r="AF1" t="s">
        <v>42</v>
      </c>
      <c r="AG1" t="s">
        <v>43</v>
      </c>
      <c r="AH1" t="s">
        <v>44</v>
      </c>
      <c r="AI1" t="s">
        <v>45</v>
      </c>
      <c r="AJ1" t="s">
        <v>46</v>
      </c>
      <c r="AK1" t="s">
        <v>47</v>
      </c>
      <c r="AL1" t="s">
        <v>48</v>
      </c>
      <c r="AM1" t="s">
        <v>49</v>
      </c>
      <c r="AN1" t="s">
        <v>50</v>
      </c>
      <c r="AO1" t="s">
        <v>51</v>
      </c>
      <c r="AP1" t="s">
        <v>52</v>
      </c>
      <c r="AQ1" t="s">
        <v>53</v>
      </c>
      <c r="AR1" t="s">
        <v>54</v>
      </c>
      <c r="AS1" t="s">
        <v>55</v>
      </c>
      <c r="AT1" t="s">
        <v>56</v>
      </c>
      <c r="AU1" t="s">
        <v>57</v>
      </c>
      <c r="AV1" t="s">
        <v>58</v>
      </c>
      <c r="AW1" t="s">
        <v>59</v>
      </c>
      <c r="AX1" t="s">
        <v>60</v>
      </c>
      <c r="AY1" t="s">
        <v>61</v>
      </c>
      <c r="AZ1" t="s">
        <v>62</v>
      </c>
      <c r="BA1" t="s">
        <v>63</v>
      </c>
      <c r="BB1" t="s">
        <v>64</v>
      </c>
      <c r="BC1" t="s">
        <v>65</v>
      </c>
      <c r="BD1" t="s">
        <v>66</v>
      </c>
      <c r="BE1" t="s">
        <v>67</v>
      </c>
      <c r="BF1" t="s">
        <v>68</v>
      </c>
      <c r="BG1" t="s">
        <v>69</v>
      </c>
      <c r="BH1" t="s">
        <v>70</v>
      </c>
      <c r="BI1" t="s">
        <v>71</v>
      </c>
      <c r="BJ1" t="s">
        <v>72</v>
      </c>
      <c r="BK1" t="s">
        <v>73</v>
      </c>
      <c r="BL1" t="s">
        <v>74</v>
      </c>
      <c r="BM1" t="s">
        <v>75</v>
      </c>
      <c r="BN1" t="s">
        <v>76</v>
      </c>
      <c r="BO1" t="s">
        <v>77</v>
      </c>
      <c r="BP1" t="s">
        <v>78</v>
      </c>
      <c r="BQ1" t="s">
        <v>79</v>
      </c>
      <c r="BR1" t="s">
        <v>80</v>
      </c>
      <c r="BS1" t="s">
        <v>81</v>
      </c>
      <c r="BT1" t="s">
        <v>82</v>
      </c>
      <c r="BU1" t="s">
        <v>83</v>
      </c>
      <c r="BV1" t="s">
        <v>84</v>
      </c>
      <c r="BW1" t="s">
        <v>85</v>
      </c>
      <c r="BX1" t="s">
        <v>86</v>
      </c>
      <c r="BY1" t="s">
        <v>87</v>
      </c>
      <c r="BZ1" t="s">
        <v>88</v>
      </c>
      <c r="CA1" t="s">
        <v>89</v>
      </c>
      <c r="CB1" t="s">
        <v>90</v>
      </c>
      <c r="CC1" t="s">
        <v>91</v>
      </c>
      <c r="CD1" t="s">
        <v>92</v>
      </c>
      <c r="CE1" t="s">
        <v>93</v>
      </c>
      <c r="CF1" t="s">
        <v>94</v>
      </c>
      <c r="CG1" t="s">
        <v>95</v>
      </c>
      <c r="CH1" t="s">
        <v>96</v>
      </c>
      <c r="CI1" t="s">
        <v>97</v>
      </c>
      <c r="CJ1" t="s">
        <v>98</v>
      </c>
      <c r="CK1" t="s">
        <v>99</v>
      </c>
      <c r="CL1" t="s">
        <v>100</v>
      </c>
      <c r="CM1" t="s">
        <v>101</v>
      </c>
      <c r="CN1" t="s">
        <v>102</v>
      </c>
      <c r="CO1" t="s">
        <v>103</v>
      </c>
      <c r="CP1" t="s">
        <v>104</v>
      </c>
      <c r="CQ1" t="s">
        <v>105</v>
      </c>
      <c r="CR1" t="s">
        <v>106</v>
      </c>
      <c r="CS1" t="s">
        <v>107</v>
      </c>
      <c r="CT1" t="s">
        <v>108</v>
      </c>
      <c r="CU1" t="s">
        <v>109</v>
      </c>
      <c r="CV1" t="s">
        <v>110</v>
      </c>
      <c r="CW1" t="s">
        <v>111</v>
      </c>
      <c r="CX1" t="s">
        <v>112</v>
      </c>
      <c r="CY1" t="s">
        <v>113</v>
      </c>
      <c r="CZ1" t="s">
        <v>678</v>
      </c>
      <c r="DA1" t="s">
        <v>573</v>
      </c>
    </row>
    <row r="2" spans="1:105">
      <c r="A2" s="196" t="s">
        <v>569</v>
      </c>
      <c r="B2" s="196" t="s">
        <v>576</v>
      </c>
      <c r="C2" s="195">
        <v>2000</v>
      </c>
      <c r="D2" s="195">
        <v>791000</v>
      </c>
      <c r="E2" s="195">
        <v>55000</v>
      </c>
      <c r="F2" s="195">
        <v>263000</v>
      </c>
      <c r="G2" s="195">
        <v>105000</v>
      </c>
      <c r="H2" s="195">
        <v>5000</v>
      </c>
      <c r="I2" s="195">
        <v>155000</v>
      </c>
      <c r="J2" s="195">
        <v>607000</v>
      </c>
      <c r="K2" s="195">
        <v>50000</v>
      </c>
      <c r="L2" s="195">
        <v>10000</v>
      </c>
      <c r="M2" s="195">
        <v>450000</v>
      </c>
      <c r="N2" s="195">
        <v>0</v>
      </c>
      <c r="O2" s="195">
        <v>95000</v>
      </c>
      <c r="P2" s="195">
        <v>37000</v>
      </c>
      <c r="Q2" s="195">
        <v>6000</v>
      </c>
      <c r="R2" s="195">
        <v>20000</v>
      </c>
      <c r="S2" s="195">
        <v>130000</v>
      </c>
      <c r="T2" s="195">
        <v>510000</v>
      </c>
      <c r="U2" s="195">
        <v>160000</v>
      </c>
      <c r="V2" s="195">
        <v>15000</v>
      </c>
      <c r="W2" s="195">
        <v>60000</v>
      </c>
      <c r="X2" s="195">
        <v>30000</v>
      </c>
      <c r="Y2" s="195">
        <v>100000</v>
      </c>
      <c r="Z2" s="195">
        <v>66000</v>
      </c>
      <c r="AA2" s="195">
        <v>0</v>
      </c>
      <c r="AB2" s="195">
        <v>200000</v>
      </c>
      <c r="AC2" s="195">
        <v>12000</v>
      </c>
      <c r="AD2" s="195">
        <v>5000</v>
      </c>
      <c r="AE2" s="195">
        <v>0</v>
      </c>
      <c r="AF2" s="195">
        <v>0</v>
      </c>
      <c r="AG2" s="195">
        <v>0</v>
      </c>
      <c r="AH2" s="195">
        <v>18000</v>
      </c>
      <c r="AI2" s="195">
        <v>120000</v>
      </c>
      <c r="AJ2" s="195">
        <v>0</v>
      </c>
      <c r="AK2" s="195">
        <v>6000</v>
      </c>
      <c r="AL2" s="195">
        <v>0</v>
      </c>
      <c r="AM2" s="195">
        <v>0</v>
      </c>
      <c r="AN2" s="195">
        <v>80000</v>
      </c>
      <c r="AO2" s="195">
        <v>0</v>
      </c>
      <c r="AP2" s="195">
        <v>100000</v>
      </c>
      <c r="AQ2" s="195">
        <v>10000</v>
      </c>
      <c r="AR2" s="195">
        <v>28000</v>
      </c>
      <c r="AS2" s="195">
        <v>100000</v>
      </c>
      <c r="AT2" s="195">
        <v>0</v>
      </c>
      <c r="AU2" s="195">
        <v>0</v>
      </c>
      <c r="AV2" s="195">
        <v>5000</v>
      </c>
      <c r="AW2" s="195">
        <v>0</v>
      </c>
      <c r="AX2" s="195">
        <v>0</v>
      </c>
      <c r="AY2" s="195">
        <v>10000</v>
      </c>
      <c r="AZ2" s="195">
        <v>70000</v>
      </c>
      <c r="BA2" s="195">
        <v>2000</v>
      </c>
      <c r="BB2" s="195">
        <v>0</v>
      </c>
      <c r="BC2" s="195">
        <v>263000</v>
      </c>
      <c r="BD2" s="195">
        <v>12000</v>
      </c>
      <c r="BE2" s="195">
        <v>1000</v>
      </c>
      <c r="BF2" s="195">
        <v>7000</v>
      </c>
      <c r="BG2" s="195">
        <v>0</v>
      </c>
      <c r="BH2" s="195">
        <v>0</v>
      </c>
      <c r="BI2" s="195">
        <v>0</v>
      </c>
      <c r="BJ2" s="195">
        <v>104000</v>
      </c>
      <c r="BK2" s="195">
        <v>0</v>
      </c>
      <c r="BL2" s="195">
        <v>29000</v>
      </c>
      <c r="BM2" s="195">
        <v>0</v>
      </c>
      <c r="BN2" s="195">
        <v>0</v>
      </c>
      <c r="BO2" s="195">
        <v>119000</v>
      </c>
      <c r="BP2" s="195">
        <v>0</v>
      </c>
      <c r="BQ2" s="195">
        <v>0</v>
      </c>
      <c r="BR2" s="195">
        <v>0</v>
      </c>
      <c r="BS2" s="195">
        <v>12000</v>
      </c>
      <c r="BT2" s="195">
        <v>4000</v>
      </c>
      <c r="BU2" s="195">
        <v>0</v>
      </c>
      <c r="BV2" s="195">
        <v>8000</v>
      </c>
      <c r="BW2" s="195">
        <v>32000</v>
      </c>
      <c r="BX2" s="195">
        <v>10000</v>
      </c>
      <c r="BY2" s="195">
        <v>20000</v>
      </c>
      <c r="BZ2" s="195">
        <v>50000</v>
      </c>
      <c r="CA2" s="195">
        <v>10000</v>
      </c>
      <c r="CB2" s="195">
        <v>6000</v>
      </c>
      <c r="CC2" s="195">
        <v>20000</v>
      </c>
      <c r="CD2" s="195">
        <v>30000</v>
      </c>
      <c r="CE2" s="195">
        <v>36000</v>
      </c>
      <c r="CF2" s="195">
        <v>10000</v>
      </c>
      <c r="CG2" s="195">
        <v>8000</v>
      </c>
      <c r="CH2" s="195">
        <v>20000</v>
      </c>
      <c r="CI2" s="195">
        <v>0</v>
      </c>
      <c r="CJ2" s="195">
        <v>5000</v>
      </c>
      <c r="CK2" s="195">
        <v>7000</v>
      </c>
      <c r="CL2" s="195">
        <v>10000</v>
      </c>
      <c r="CM2" s="195">
        <v>5000</v>
      </c>
      <c r="CN2" s="195">
        <v>15000</v>
      </c>
      <c r="CO2" s="195">
        <v>0</v>
      </c>
      <c r="CP2" s="195">
        <v>4000</v>
      </c>
      <c r="CQ2" s="195">
        <v>0</v>
      </c>
      <c r="CR2" s="195">
        <v>0</v>
      </c>
      <c r="CS2" s="195">
        <v>10000</v>
      </c>
      <c r="CT2" s="195">
        <v>0</v>
      </c>
      <c r="CU2" s="195">
        <v>3000</v>
      </c>
      <c r="CV2" s="195">
        <v>2000</v>
      </c>
      <c r="CW2" s="195">
        <v>0</v>
      </c>
      <c r="CX2" s="195">
        <v>405000</v>
      </c>
      <c r="CY2" s="195">
        <v>253000</v>
      </c>
      <c r="CZ2" s="195">
        <v>0</v>
      </c>
      <c r="DA2" s="195">
        <v>6018000</v>
      </c>
    </row>
    <row r="3" spans="1:105">
      <c r="A3" s="196" t="s">
        <v>570</v>
      </c>
      <c r="B3" s="196" t="s">
        <v>330</v>
      </c>
      <c r="C3" s="195">
        <v>0</v>
      </c>
      <c r="D3" s="195">
        <v>0</v>
      </c>
      <c r="E3" s="195">
        <v>0</v>
      </c>
      <c r="F3" s="195">
        <v>0</v>
      </c>
      <c r="G3" s="195">
        <v>300000</v>
      </c>
      <c r="H3" s="195">
        <v>0</v>
      </c>
      <c r="I3" s="195">
        <v>0</v>
      </c>
      <c r="J3" s="195">
        <v>150000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0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 s="195">
        <v>0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 s="195">
        <v>0</v>
      </c>
      <c r="BD3" s="195">
        <v>0</v>
      </c>
      <c r="BE3" s="195">
        <v>0</v>
      </c>
      <c r="BF3" s="195">
        <v>0</v>
      </c>
      <c r="BG3" s="195">
        <v>0</v>
      </c>
      <c r="BH3" s="195">
        <v>0</v>
      </c>
      <c r="BI3" s="195">
        <v>0</v>
      </c>
      <c r="BJ3" s="195">
        <v>0</v>
      </c>
      <c r="BK3" s="195">
        <v>0</v>
      </c>
      <c r="BL3" s="195">
        <v>0</v>
      </c>
      <c r="BM3" s="195">
        <v>0</v>
      </c>
      <c r="BN3" s="195">
        <v>0</v>
      </c>
      <c r="BO3" s="195">
        <v>0</v>
      </c>
      <c r="BP3" s="195">
        <v>0</v>
      </c>
      <c r="BQ3" s="195">
        <v>0</v>
      </c>
      <c r="BR3" s="195">
        <v>0</v>
      </c>
      <c r="BS3" s="195">
        <v>0</v>
      </c>
      <c r="BT3" s="195">
        <v>0</v>
      </c>
      <c r="BU3" s="195">
        <v>0</v>
      </c>
      <c r="BV3" s="195">
        <v>0</v>
      </c>
      <c r="BW3" s="195">
        <v>0</v>
      </c>
      <c r="BX3" s="195">
        <v>0</v>
      </c>
      <c r="BY3" s="195">
        <v>0</v>
      </c>
      <c r="BZ3" s="195">
        <v>0</v>
      </c>
      <c r="CA3" s="195">
        <v>0</v>
      </c>
      <c r="CB3" s="195">
        <v>0</v>
      </c>
      <c r="CC3" s="195">
        <v>0</v>
      </c>
      <c r="CD3" s="195">
        <v>0</v>
      </c>
      <c r="CE3" s="195">
        <v>0</v>
      </c>
      <c r="CF3" s="195">
        <v>0</v>
      </c>
      <c r="CG3" s="195">
        <v>0</v>
      </c>
      <c r="CH3" s="195">
        <v>0</v>
      </c>
      <c r="CI3" s="195">
        <v>0</v>
      </c>
      <c r="CJ3" s="195">
        <v>0</v>
      </c>
      <c r="CK3" s="195">
        <v>0</v>
      </c>
      <c r="CL3" s="195">
        <v>0</v>
      </c>
      <c r="CM3" s="195">
        <v>0</v>
      </c>
      <c r="CN3" s="195">
        <v>0</v>
      </c>
      <c r="CO3" s="195">
        <v>0</v>
      </c>
      <c r="CP3" s="195">
        <v>0</v>
      </c>
      <c r="CQ3" s="195">
        <v>0</v>
      </c>
      <c r="CR3" s="195">
        <v>0</v>
      </c>
      <c r="CS3" s="195">
        <v>0</v>
      </c>
      <c r="CT3" s="195">
        <v>0</v>
      </c>
      <c r="CU3" s="195">
        <v>0</v>
      </c>
      <c r="CV3" s="195">
        <v>0</v>
      </c>
      <c r="CW3" s="195">
        <v>0</v>
      </c>
      <c r="CX3" s="195">
        <v>0</v>
      </c>
      <c r="CY3" s="195">
        <v>0</v>
      </c>
      <c r="CZ3" s="195"/>
      <c r="DA3" s="195">
        <v>450000</v>
      </c>
    </row>
    <row r="4" spans="1:105">
      <c r="A4" s="196" t="s">
        <v>571</v>
      </c>
      <c r="B4" s="196" t="s">
        <v>575</v>
      </c>
      <c r="C4" s="195">
        <v>11000</v>
      </c>
      <c r="D4" s="195">
        <v>26000</v>
      </c>
      <c r="E4" s="195">
        <v>8000</v>
      </c>
      <c r="F4" s="195">
        <v>5000</v>
      </c>
      <c r="G4" s="195">
        <v>20000</v>
      </c>
      <c r="H4" s="195">
        <v>3000</v>
      </c>
      <c r="I4" s="195">
        <v>4000</v>
      </c>
      <c r="J4" s="195">
        <v>10000</v>
      </c>
      <c r="K4" s="195">
        <v>10000</v>
      </c>
      <c r="L4" s="195">
        <v>5000</v>
      </c>
      <c r="M4" s="195">
        <v>13000</v>
      </c>
      <c r="N4" s="195">
        <v>2000</v>
      </c>
      <c r="O4" s="195">
        <v>3000</v>
      </c>
      <c r="P4" s="195">
        <v>5000</v>
      </c>
      <c r="Q4" s="195">
        <v>2000</v>
      </c>
      <c r="R4" s="195">
        <v>2000</v>
      </c>
      <c r="S4" s="195">
        <v>2000</v>
      </c>
      <c r="T4" s="195">
        <v>5000</v>
      </c>
      <c r="U4" s="195">
        <v>3000</v>
      </c>
      <c r="V4" s="195">
        <v>1000</v>
      </c>
      <c r="W4" s="195">
        <v>2000</v>
      </c>
      <c r="X4" s="195">
        <v>1000</v>
      </c>
      <c r="Y4" s="195">
        <v>3000</v>
      </c>
      <c r="Z4" s="195">
        <v>2000</v>
      </c>
      <c r="AA4" s="195">
        <v>1000</v>
      </c>
      <c r="AB4" s="195">
        <v>1000</v>
      </c>
      <c r="AC4" s="195">
        <v>1000</v>
      </c>
      <c r="AD4" s="195">
        <v>2000</v>
      </c>
      <c r="AE4" s="195">
        <v>2000</v>
      </c>
      <c r="AF4" s="195">
        <v>1000</v>
      </c>
      <c r="AG4" s="195">
        <v>3000</v>
      </c>
      <c r="AH4" s="195">
        <v>1000</v>
      </c>
      <c r="AI4" s="195">
        <v>3000</v>
      </c>
      <c r="AJ4" s="195">
        <v>1000</v>
      </c>
      <c r="AK4" s="195">
        <v>1000</v>
      </c>
      <c r="AL4" s="195">
        <v>1000</v>
      </c>
      <c r="AM4" s="195">
        <v>1000</v>
      </c>
      <c r="AN4" s="195">
        <v>1000</v>
      </c>
      <c r="AO4" s="195">
        <v>1000</v>
      </c>
      <c r="AP4" s="195">
        <v>1000</v>
      </c>
      <c r="AQ4" s="195">
        <v>1000</v>
      </c>
      <c r="AR4" s="195">
        <v>2000</v>
      </c>
      <c r="AS4" s="195">
        <v>1000</v>
      </c>
      <c r="AT4" s="195">
        <v>1000</v>
      </c>
      <c r="AU4" s="195">
        <v>1000</v>
      </c>
      <c r="AV4" s="195"/>
      <c r="AW4" s="195">
        <v>2000</v>
      </c>
      <c r="AX4" s="195">
        <v>1000</v>
      </c>
      <c r="AY4" s="195">
        <v>1000</v>
      </c>
      <c r="AZ4" s="195">
        <v>1000</v>
      </c>
      <c r="BA4" s="195">
        <v>0</v>
      </c>
      <c r="BB4" s="195">
        <v>0</v>
      </c>
      <c r="BC4" s="195">
        <v>5000</v>
      </c>
      <c r="BD4" s="195">
        <v>1000</v>
      </c>
      <c r="BE4" s="195">
        <v>1000</v>
      </c>
      <c r="BF4" s="195">
        <v>1000</v>
      </c>
      <c r="BG4" s="195">
        <v>1000</v>
      </c>
      <c r="BH4" s="195">
        <v>2000</v>
      </c>
      <c r="BI4" s="195"/>
      <c r="BJ4" s="195">
        <v>2000</v>
      </c>
      <c r="BK4" s="195">
        <v>1000</v>
      </c>
      <c r="BL4" s="195">
        <v>1000</v>
      </c>
      <c r="BM4" s="195">
        <v>2000</v>
      </c>
      <c r="BN4" s="195"/>
      <c r="BO4" s="195">
        <v>2000</v>
      </c>
      <c r="BP4" s="195">
        <v>1000</v>
      </c>
      <c r="BQ4" s="195">
        <v>1000</v>
      </c>
      <c r="BR4" s="195">
        <v>1000</v>
      </c>
      <c r="BS4" s="195">
        <v>1000</v>
      </c>
      <c r="BT4" s="195">
        <v>1000</v>
      </c>
      <c r="BU4" s="195">
        <v>1000</v>
      </c>
      <c r="BV4" s="195">
        <v>1000</v>
      </c>
      <c r="BW4" s="195">
        <v>2000</v>
      </c>
      <c r="BX4" s="195">
        <v>1000</v>
      </c>
      <c r="BY4" s="195">
        <v>5000</v>
      </c>
      <c r="BZ4" s="195">
        <v>1000</v>
      </c>
      <c r="CA4" s="195">
        <v>1000</v>
      </c>
      <c r="CB4" s="195">
        <v>4000</v>
      </c>
      <c r="CC4" s="195">
        <v>1000</v>
      </c>
      <c r="CD4" s="195">
        <v>2000</v>
      </c>
      <c r="CE4" s="195">
        <v>1000</v>
      </c>
      <c r="CF4" s="195">
        <v>1000</v>
      </c>
      <c r="CG4" s="195">
        <v>0</v>
      </c>
      <c r="CH4" s="195">
        <v>1000</v>
      </c>
      <c r="CI4" s="195">
        <v>2000</v>
      </c>
      <c r="CJ4" s="195">
        <v>2000</v>
      </c>
      <c r="CK4" s="195">
        <v>1000</v>
      </c>
      <c r="CL4" s="195">
        <v>1000</v>
      </c>
      <c r="CM4" s="195">
        <v>0</v>
      </c>
      <c r="CN4" s="195">
        <v>1000</v>
      </c>
      <c r="CO4" s="195">
        <v>1000</v>
      </c>
      <c r="CP4" s="195">
        <v>1000</v>
      </c>
      <c r="CQ4" s="195">
        <v>2000</v>
      </c>
      <c r="CR4" s="195">
        <v>1000</v>
      </c>
      <c r="CS4" s="195">
        <v>1000</v>
      </c>
      <c r="CT4" s="195">
        <v>1000</v>
      </c>
      <c r="CU4" s="195">
        <v>1000</v>
      </c>
      <c r="CV4" s="195">
        <v>0</v>
      </c>
      <c r="CW4" s="195">
        <v>1000</v>
      </c>
      <c r="CX4" s="195">
        <v>12000</v>
      </c>
      <c r="CY4" s="195">
        <v>3000</v>
      </c>
      <c r="CZ4" s="195"/>
      <c r="DA4" s="195">
        <v>258000</v>
      </c>
    </row>
    <row r="5" spans="1:105">
      <c r="A5" s="196" t="s">
        <v>572</v>
      </c>
      <c r="B5" s="196" t="s">
        <v>575</v>
      </c>
      <c r="C5" s="195">
        <v>51116000</v>
      </c>
      <c r="D5" s="195">
        <v>209940000</v>
      </c>
      <c r="E5" s="195">
        <v>88644000</v>
      </c>
      <c r="F5" s="195">
        <v>60092000</v>
      </c>
      <c r="G5" s="195">
        <v>123990000</v>
      </c>
      <c r="H5" s="195">
        <v>26814000</v>
      </c>
      <c r="I5" s="195">
        <v>31367000</v>
      </c>
      <c r="J5" s="195">
        <v>52590000</v>
      </c>
      <c r="K5" s="195">
        <v>69716000</v>
      </c>
      <c r="L5" s="195">
        <v>26250000</v>
      </c>
      <c r="M5" s="195">
        <v>85897000</v>
      </c>
      <c r="N5" s="195">
        <v>26497000</v>
      </c>
      <c r="O5" s="195">
        <v>45370000</v>
      </c>
      <c r="P5" s="195">
        <v>70173000</v>
      </c>
      <c r="Q5" s="195">
        <v>26574000</v>
      </c>
      <c r="R5" s="195">
        <v>24786000</v>
      </c>
      <c r="S5" s="195">
        <v>53640000</v>
      </c>
      <c r="T5" s="195">
        <v>137870000</v>
      </c>
      <c r="U5" s="195">
        <v>99437000</v>
      </c>
      <c r="V5" s="195">
        <v>29164000</v>
      </c>
      <c r="W5" s="195">
        <v>52279000</v>
      </c>
      <c r="X5" s="195">
        <v>28009000</v>
      </c>
      <c r="Y5" s="195">
        <v>53924000</v>
      </c>
      <c r="Z5" s="195">
        <v>62175000</v>
      </c>
      <c r="AA5" s="195">
        <v>24041000</v>
      </c>
      <c r="AB5" s="195">
        <v>30126000</v>
      </c>
      <c r="AC5" s="195">
        <v>20982000</v>
      </c>
      <c r="AD5" s="195">
        <v>23955000</v>
      </c>
      <c r="AE5" s="195">
        <v>26371000</v>
      </c>
      <c r="AF5" s="195">
        <v>20264000</v>
      </c>
      <c r="AG5" s="195">
        <v>21766000</v>
      </c>
      <c r="AH5" s="195">
        <v>19188000</v>
      </c>
      <c r="AI5" s="195">
        <v>46336000</v>
      </c>
      <c r="AJ5" s="195">
        <v>24716000</v>
      </c>
      <c r="AK5" s="195">
        <v>19177000</v>
      </c>
      <c r="AL5" s="195">
        <v>25289000</v>
      </c>
      <c r="AM5" s="195">
        <v>19918000</v>
      </c>
      <c r="AN5" s="195">
        <v>26285000</v>
      </c>
      <c r="AO5" s="195">
        <v>34224000</v>
      </c>
      <c r="AP5" s="195">
        <v>26563000</v>
      </c>
      <c r="AQ5" s="195">
        <v>25732000</v>
      </c>
      <c r="AR5" s="195">
        <v>48612000</v>
      </c>
      <c r="AS5" s="195">
        <v>20202000</v>
      </c>
      <c r="AT5" s="195">
        <v>14051000</v>
      </c>
      <c r="AU5" s="195">
        <v>14271000</v>
      </c>
      <c r="AV5" s="195">
        <v>20885000</v>
      </c>
      <c r="AW5" s="195">
        <v>22241000</v>
      </c>
      <c r="AX5" s="195">
        <v>18475000</v>
      </c>
      <c r="AY5" s="195">
        <v>21781000</v>
      </c>
      <c r="AZ5" s="195">
        <v>14559000</v>
      </c>
      <c r="BA5" s="195">
        <v>16261000</v>
      </c>
      <c r="BB5" s="195">
        <v>18386000</v>
      </c>
      <c r="BC5" s="195">
        <v>72782000</v>
      </c>
      <c r="BD5" s="195">
        <v>22118000</v>
      </c>
      <c r="BE5" s="195">
        <v>22004000</v>
      </c>
      <c r="BF5" s="195">
        <v>15757000</v>
      </c>
      <c r="BG5" s="195">
        <v>17482000</v>
      </c>
      <c r="BH5" s="195">
        <v>18451000</v>
      </c>
      <c r="BI5" s="195">
        <v>15014000</v>
      </c>
      <c r="BJ5" s="195">
        <v>48675000</v>
      </c>
      <c r="BK5" s="195">
        <v>17536000</v>
      </c>
      <c r="BL5" s="195">
        <v>19331000</v>
      </c>
      <c r="BM5" s="195">
        <v>20715000</v>
      </c>
      <c r="BN5" s="195">
        <v>17995000</v>
      </c>
      <c r="BO5" s="195">
        <v>25649000</v>
      </c>
      <c r="BP5" s="195">
        <v>16824000</v>
      </c>
      <c r="BQ5" s="195">
        <v>16709000</v>
      </c>
      <c r="BR5" s="195">
        <v>19258000</v>
      </c>
      <c r="BS5" s="195">
        <v>18319000</v>
      </c>
      <c r="BT5" s="195">
        <v>19542000</v>
      </c>
      <c r="BU5" s="195">
        <v>17165000</v>
      </c>
      <c r="BV5" s="195">
        <v>17637000</v>
      </c>
      <c r="BW5" s="195">
        <v>29388000</v>
      </c>
      <c r="BX5" s="195">
        <v>26443000</v>
      </c>
      <c r="BY5" s="195">
        <v>25230000</v>
      </c>
      <c r="BZ5" s="195">
        <v>21233000</v>
      </c>
      <c r="CA5" s="195">
        <v>25660000</v>
      </c>
      <c r="CB5" s="195">
        <v>29405000</v>
      </c>
      <c r="CC5" s="195">
        <v>24900000</v>
      </c>
      <c r="CD5" s="195">
        <v>28931000</v>
      </c>
      <c r="CE5" s="195">
        <v>25656000</v>
      </c>
      <c r="CF5" s="195">
        <v>24373000</v>
      </c>
      <c r="CG5" s="195">
        <v>26076000</v>
      </c>
      <c r="CH5" s="195">
        <v>27684000</v>
      </c>
      <c r="CI5" s="195">
        <v>25026000</v>
      </c>
      <c r="CJ5" s="195">
        <v>26645000</v>
      </c>
      <c r="CK5" s="195">
        <v>20686000</v>
      </c>
      <c r="CL5" s="195">
        <v>26086000</v>
      </c>
      <c r="CM5" s="195">
        <v>27714000</v>
      </c>
      <c r="CN5" s="195">
        <v>26534000</v>
      </c>
      <c r="CO5" s="195">
        <v>19233000</v>
      </c>
      <c r="CP5" s="195">
        <v>26119000</v>
      </c>
      <c r="CQ5" s="195">
        <v>22496000</v>
      </c>
      <c r="CR5" s="195">
        <v>24704000</v>
      </c>
      <c r="CS5" s="195">
        <v>24211000</v>
      </c>
      <c r="CT5" s="195">
        <v>19937000</v>
      </c>
      <c r="CU5" s="195">
        <v>16084000</v>
      </c>
      <c r="CV5" s="195">
        <v>19952000</v>
      </c>
      <c r="CW5" s="195">
        <v>16153000</v>
      </c>
      <c r="CX5" s="195">
        <v>69358000</v>
      </c>
      <c r="CY5" s="195">
        <v>18945000</v>
      </c>
      <c r="CZ5" s="195"/>
      <c r="DA5" s="195">
        <v>3404796000</v>
      </c>
    </row>
    <row r="6" spans="1:105">
      <c r="A6" s="196" t="s">
        <v>573</v>
      </c>
      <c r="B6" s="196"/>
      <c r="C6" s="195">
        <v>51129000</v>
      </c>
      <c r="D6" s="195">
        <v>210757000</v>
      </c>
      <c r="E6" s="195">
        <v>88707000</v>
      </c>
      <c r="F6" s="195">
        <v>60360000</v>
      </c>
      <c r="G6" s="195">
        <v>124415000</v>
      </c>
      <c r="H6" s="195">
        <v>26822000</v>
      </c>
      <c r="I6" s="195">
        <v>31526000</v>
      </c>
      <c r="J6" s="195">
        <v>53357000</v>
      </c>
      <c r="K6" s="195">
        <v>69776000</v>
      </c>
      <c r="L6" s="195">
        <v>26265000</v>
      </c>
      <c r="M6" s="195">
        <v>86360000</v>
      </c>
      <c r="N6" s="195">
        <v>26499000</v>
      </c>
      <c r="O6" s="195">
        <v>45468000</v>
      </c>
      <c r="P6" s="195">
        <v>70215000</v>
      </c>
      <c r="Q6" s="195">
        <v>26582000</v>
      </c>
      <c r="R6" s="195">
        <v>24808000</v>
      </c>
      <c r="S6" s="195">
        <v>53772000</v>
      </c>
      <c r="T6" s="195">
        <v>138385000</v>
      </c>
      <c r="U6" s="195">
        <v>99600000</v>
      </c>
      <c r="V6" s="195">
        <v>29180000</v>
      </c>
      <c r="W6" s="195">
        <v>52341000</v>
      </c>
      <c r="X6" s="195">
        <v>28040000</v>
      </c>
      <c r="Y6" s="195">
        <v>54027000</v>
      </c>
      <c r="Z6" s="195">
        <v>62243000</v>
      </c>
      <c r="AA6" s="195">
        <v>24042000</v>
      </c>
      <c r="AB6" s="195">
        <v>30327000</v>
      </c>
      <c r="AC6" s="195">
        <v>20995000</v>
      </c>
      <c r="AD6" s="195">
        <v>23962000</v>
      </c>
      <c r="AE6" s="195">
        <v>26373000</v>
      </c>
      <c r="AF6" s="195">
        <v>20265000</v>
      </c>
      <c r="AG6" s="195">
        <v>21769000</v>
      </c>
      <c r="AH6" s="195">
        <v>19207000</v>
      </c>
      <c r="AI6" s="195">
        <v>46459000</v>
      </c>
      <c r="AJ6" s="195">
        <v>24717000</v>
      </c>
      <c r="AK6" s="195">
        <v>19184000</v>
      </c>
      <c r="AL6" s="195">
        <v>25290000</v>
      </c>
      <c r="AM6" s="195">
        <v>19919000</v>
      </c>
      <c r="AN6" s="195">
        <v>26366000</v>
      </c>
      <c r="AO6" s="195">
        <v>34225000</v>
      </c>
      <c r="AP6" s="195">
        <v>26664000</v>
      </c>
      <c r="AQ6" s="195">
        <v>25743000</v>
      </c>
      <c r="AR6" s="195">
        <v>48642000</v>
      </c>
      <c r="AS6" s="195">
        <v>20303000</v>
      </c>
      <c r="AT6" s="195">
        <v>14052000</v>
      </c>
      <c r="AU6" s="195">
        <v>14272000</v>
      </c>
      <c r="AV6" s="195">
        <v>20890000</v>
      </c>
      <c r="AW6" s="195">
        <v>22243000</v>
      </c>
      <c r="AX6" s="195">
        <v>18476000</v>
      </c>
      <c r="AY6" s="195">
        <v>21792000</v>
      </c>
      <c r="AZ6" s="195">
        <v>14630000</v>
      </c>
      <c r="BA6" s="195">
        <v>16263000</v>
      </c>
      <c r="BB6" s="195">
        <v>18386000</v>
      </c>
      <c r="BC6" s="195">
        <v>73050000</v>
      </c>
      <c r="BD6" s="195">
        <v>22131000</v>
      </c>
      <c r="BE6" s="195">
        <v>22006000</v>
      </c>
      <c r="BF6" s="195">
        <v>15765000</v>
      </c>
      <c r="BG6" s="195">
        <v>17483000</v>
      </c>
      <c r="BH6" s="195">
        <v>18453000</v>
      </c>
      <c r="BI6" s="195">
        <v>15014000</v>
      </c>
      <c r="BJ6" s="195">
        <v>48781000</v>
      </c>
      <c r="BK6" s="195">
        <v>17537000</v>
      </c>
      <c r="BL6" s="195">
        <v>19361000</v>
      </c>
      <c r="BM6" s="195">
        <v>20717000</v>
      </c>
      <c r="BN6" s="195">
        <v>17995000</v>
      </c>
      <c r="BO6" s="195">
        <v>25770000</v>
      </c>
      <c r="BP6" s="195">
        <v>16825000</v>
      </c>
      <c r="BQ6" s="195">
        <v>16710000</v>
      </c>
      <c r="BR6" s="195">
        <v>19259000</v>
      </c>
      <c r="BS6" s="195">
        <v>18332000</v>
      </c>
      <c r="BT6" s="195">
        <v>19547000</v>
      </c>
      <c r="BU6" s="195">
        <v>17166000</v>
      </c>
      <c r="BV6" s="195">
        <v>17646000</v>
      </c>
      <c r="BW6" s="195">
        <v>29422000</v>
      </c>
      <c r="BX6" s="195">
        <v>26454000</v>
      </c>
      <c r="BY6" s="195">
        <v>25255000</v>
      </c>
      <c r="BZ6" s="195">
        <v>21284000</v>
      </c>
      <c r="CA6" s="195">
        <v>25671000</v>
      </c>
      <c r="CB6" s="195">
        <v>29415000</v>
      </c>
      <c r="CC6" s="195">
        <v>24921000</v>
      </c>
      <c r="CD6" s="195">
        <v>28963000</v>
      </c>
      <c r="CE6" s="195">
        <v>25693000</v>
      </c>
      <c r="CF6" s="195">
        <v>24384000</v>
      </c>
      <c r="CG6" s="195">
        <v>26084000</v>
      </c>
      <c r="CH6" s="195">
        <v>27705000</v>
      </c>
      <c r="CI6" s="195">
        <v>25028000</v>
      </c>
      <c r="CJ6" s="195">
        <v>26652000</v>
      </c>
      <c r="CK6" s="195">
        <v>20694000</v>
      </c>
      <c r="CL6" s="195">
        <v>26097000</v>
      </c>
      <c r="CM6" s="195">
        <v>27719000</v>
      </c>
      <c r="CN6" s="195">
        <v>26550000</v>
      </c>
      <c r="CO6" s="195">
        <v>19234000</v>
      </c>
      <c r="CP6" s="195">
        <v>26124000</v>
      </c>
      <c r="CQ6" s="195">
        <v>22498000</v>
      </c>
      <c r="CR6" s="195">
        <v>24705000</v>
      </c>
      <c r="CS6" s="195">
        <v>24222000</v>
      </c>
      <c r="CT6" s="195">
        <v>19938000</v>
      </c>
      <c r="CU6" s="195">
        <v>16088000</v>
      </c>
      <c r="CV6" s="195">
        <v>19954000</v>
      </c>
      <c r="CW6" s="195">
        <v>16154000</v>
      </c>
      <c r="CX6" s="195">
        <v>69775000</v>
      </c>
      <c r="CY6" s="195">
        <v>19201000</v>
      </c>
      <c r="CZ6" s="195"/>
      <c r="DA6" s="195">
        <v>3411522000</v>
      </c>
    </row>
  </sheetData>
  <phoneticPr fontId="3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671</v>
      </c>
      <c r="D1" s="246" t="str">
        <f>VLOOKUP(C1,學校編號!A:B,2,FALSE)</f>
        <v>671萬寧國小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16825000</v>
      </c>
      <c r="E2" s="154"/>
      <c r="F2" s="154">
        <f t="shared" ref="F2:Q2" si="0">F49+F71+F77+F83</f>
        <v>4901000</v>
      </c>
      <c r="G2" s="154">
        <f t="shared" si="0"/>
        <v>1194000</v>
      </c>
      <c r="H2" s="154">
        <f t="shared" si="0"/>
        <v>1208000</v>
      </c>
      <c r="I2" s="154">
        <f t="shared" si="0"/>
        <v>1397000</v>
      </c>
      <c r="J2" s="154">
        <f t="shared" si="0"/>
        <v>1194000</v>
      </c>
      <c r="K2" s="154">
        <f t="shared" si="0"/>
        <v>1194000</v>
      </c>
      <c r="L2" s="154">
        <f t="shared" si="0"/>
        <v>1208000</v>
      </c>
      <c r="M2" s="154">
        <f t="shared" si="0"/>
        <v>1194000</v>
      </c>
      <c r="N2" s="154">
        <f t="shared" si="0"/>
        <v>2006000</v>
      </c>
      <c r="O2" s="154">
        <f t="shared" si="0"/>
        <v>1205000</v>
      </c>
      <c r="P2" s="154">
        <f t="shared" si="0"/>
        <v>63000</v>
      </c>
      <c r="Q2" s="154">
        <f t="shared" si="0"/>
        <v>61000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468000</v>
      </c>
      <c r="E25" s="242"/>
      <c r="F25" s="242">
        <f>ROUND(SUM(F3:F24),-3)</f>
        <v>51000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51000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264000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732000</v>
      </c>
      <c r="E49" s="154"/>
      <c r="F49" s="250">
        <f t="shared" ref="F49:Q49" si="15">F25+F38+F46+F48</f>
        <v>73000</v>
      </c>
      <c r="G49" s="250">
        <f t="shared" si="15"/>
        <v>59000</v>
      </c>
      <c r="H49" s="250">
        <f t="shared" si="15"/>
        <v>59000</v>
      </c>
      <c r="I49" s="250">
        <f t="shared" si="15"/>
        <v>59000</v>
      </c>
      <c r="J49" s="250">
        <f t="shared" si="15"/>
        <v>59000</v>
      </c>
      <c r="K49" s="250">
        <f t="shared" si="15"/>
        <v>59000</v>
      </c>
      <c r="L49" s="250">
        <f t="shared" si="15"/>
        <v>73000</v>
      </c>
      <c r="M49" s="250">
        <f t="shared" si="15"/>
        <v>59000</v>
      </c>
      <c r="N49" s="250">
        <f t="shared" si="15"/>
        <v>59000</v>
      </c>
      <c r="O49" s="250">
        <f t="shared" si="15"/>
        <v>59000</v>
      </c>
      <c r="P49" s="250">
        <f t="shared" si="15"/>
        <v>59000</v>
      </c>
      <c r="Q49" s="250">
        <f t="shared" si="15"/>
        <v>55000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9593000</v>
      </c>
      <c r="E50" s="249" t="s">
        <v>210</v>
      </c>
      <c r="F50" s="154">
        <f>ROUND($D50/12*3,-3)</f>
        <v>2398000</v>
      </c>
      <c r="G50" s="154">
        <f>ROUND($D50/12,-3)</f>
        <v>799000</v>
      </c>
      <c r="H50" s="154">
        <f t="shared" ref="H50:N54" si="16">ROUND($D50/12,-3)</f>
        <v>799000</v>
      </c>
      <c r="I50" s="154">
        <f t="shared" si="16"/>
        <v>799000</v>
      </c>
      <c r="J50" s="154">
        <f t="shared" si="16"/>
        <v>799000</v>
      </c>
      <c r="K50" s="154">
        <f t="shared" si="16"/>
        <v>799000</v>
      </c>
      <c r="L50" s="154">
        <f t="shared" si="16"/>
        <v>799000</v>
      </c>
      <c r="M50" s="154">
        <f t="shared" si="16"/>
        <v>799000</v>
      </c>
      <c r="N50" s="154">
        <f t="shared" si="16"/>
        <v>799000</v>
      </c>
      <c r="O50" s="154">
        <f>D50-SUM(F50:N50)</f>
        <v>803000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1015000</v>
      </c>
      <c r="E62" s="154" t="s">
        <v>205</v>
      </c>
      <c r="F62" s="154"/>
      <c r="G62" s="154"/>
      <c r="H62" s="154"/>
      <c r="I62" s="154">
        <f>ROUND($D62/5,-3)</f>
        <v>203000</v>
      </c>
      <c r="J62" s="154"/>
      <c r="K62" s="154"/>
      <c r="L62" s="154"/>
      <c r="M62" s="154"/>
      <c r="N62" s="154">
        <f>D62-I62</f>
        <v>812000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1229000</v>
      </c>
      <c r="E63" s="154" t="s">
        <v>203</v>
      </c>
      <c r="F63" s="154">
        <f>D63</f>
        <v>1229000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797000</v>
      </c>
      <c r="E64" s="249" t="s">
        <v>210</v>
      </c>
      <c r="F64" s="154">
        <f>ROUND($D64/12*3,-3)</f>
        <v>199000</v>
      </c>
      <c r="G64" s="154">
        <f>ROUND($D64/12,-3)</f>
        <v>66000</v>
      </c>
      <c r="H64" s="154">
        <f t="shared" ref="H64:N66" si="19">ROUND($D64/12,-3)</f>
        <v>66000</v>
      </c>
      <c r="I64" s="154">
        <f t="shared" si="19"/>
        <v>66000</v>
      </c>
      <c r="J64" s="154">
        <f t="shared" si="19"/>
        <v>66000</v>
      </c>
      <c r="K64" s="154">
        <f t="shared" si="19"/>
        <v>66000</v>
      </c>
      <c r="L64" s="154">
        <f t="shared" si="19"/>
        <v>66000</v>
      </c>
      <c r="M64" s="154">
        <f t="shared" si="19"/>
        <v>66000</v>
      </c>
      <c r="N64" s="154">
        <f t="shared" si="19"/>
        <v>66000</v>
      </c>
      <c r="O64" s="154">
        <f>D64-SUM(F64:N64)</f>
        <v>70000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221000</v>
      </c>
      <c r="E65" s="249" t="s">
        <v>210</v>
      </c>
      <c r="F65" s="154">
        <f>ROUND($D65/12*3,-3)</f>
        <v>55000</v>
      </c>
      <c r="G65" s="154">
        <f>ROUND($D65/12,-3)</f>
        <v>18000</v>
      </c>
      <c r="H65" s="154">
        <f t="shared" si="19"/>
        <v>18000</v>
      </c>
      <c r="I65" s="154">
        <f t="shared" si="19"/>
        <v>18000</v>
      </c>
      <c r="J65" s="154">
        <f t="shared" si="19"/>
        <v>18000</v>
      </c>
      <c r="K65" s="154">
        <f t="shared" si="19"/>
        <v>18000</v>
      </c>
      <c r="L65" s="154">
        <f t="shared" si="19"/>
        <v>18000</v>
      </c>
      <c r="M65" s="154">
        <f t="shared" si="19"/>
        <v>18000</v>
      </c>
      <c r="N65" s="154">
        <f t="shared" si="19"/>
        <v>18000</v>
      </c>
      <c r="O65" s="154">
        <f>D65-SUM(F65:N65)</f>
        <v>22000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732000</v>
      </c>
      <c r="E66" s="249" t="s">
        <v>210</v>
      </c>
      <c r="F66" s="154">
        <f>ROUND($D66/12*3,-3)</f>
        <v>183000</v>
      </c>
      <c r="G66" s="154">
        <f>ROUND($D66/12,-3)</f>
        <v>61000</v>
      </c>
      <c r="H66" s="154">
        <f t="shared" si="19"/>
        <v>61000</v>
      </c>
      <c r="I66" s="154">
        <f t="shared" si="19"/>
        <v>61000</v>
      </c>
      <c r="J66" s="154">
        <f t="shared" si="19"/>
        <v>61000</v>
      </c>
      <c r="K66" s="154">
        <f t="shared" si="19"/>
        <v>61000</v>
      </c>
      <c r="L66" s="154">
        <f t="shared" si="19"/>
        <v>61000</v>
      </c>
      <c r="M66" s="154">
        <f t="shared" si="19"/>
        <v>61000</v>
      </c>
      <c r="N66" s="154">
        <f t="shared" si="19"/>
        <v>61000</v>
      </c>
      <c r="O66" s="154">
        <f>D66-SUM(F66:N66)</f>
        <v>61000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14240000</v>
      </c>
      <c r="E71" s="242"/>
      <c r="F71" s="242">
        <f>ROUND(SUM(F50:F69),-3)</f>
        <v>4365000</v>
      </c>
      <c r="G71" s="242">
        <f t="shared" ref="G71:P71" si="20">ROUND(SUM(G50:G69),-3)</f>
        <v>981000</v>
      </c>
      <c r="H71" s="242">
        <f t="shared" si="20"/>
        <v>995000</v>
      </c>
      <c r="I71" s="242">
        <f t="shared" si="20"/>
        <v>1184000</v>
      </c>
      <c r="J71" s="242">
        <f t="shared" si="20"/>
        <v>981000</v>
      </c>
      <c r="K71" s="242">
        <f t="shared" si="20"/>
        <v>981000</v>
      </c>
      <c r="L71" s="242">
        <f t="shared" si="20"/>
        <v>981000</v>
      </c>
      <c r="M71" s="242">
        <f t="shared" si="20"/>
        <v>981000</v>
      </c>
      <c r="N71" s="242">
        <f t="shared" si="20"/>
        <v>1793000</v>
      </c>
      <c r="O71" s="242">
        <f t="shared" si="20"/>
        <v>988000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1853000</v>
      </c>
      <c r="E73" s="249" t="s">
        <v>210</v>
      </c>
      <c r="F73" s="154">
        <f>ROUND($D73/12*3,-3)</f>
        <v>463000</v>
      </c>
      <c r="G73" s="154">
        <f>ROUND($D73/12,-3)</f>
        <v>154000</v>
      </c>
      <c r="H73" s="154">
        <f t="shared" ref="H73:N76" si="21">ROUND($D73/12,-3)</f>
        <v>154000</v>
      </c>
      <c r="I73" s="154">
        <f t="shared" si="21"/>
        <v>154000</v>
      </c>
      <c r="J73" s="154">
        <f t="shared" si="21"/>
        <v>154000</v>
      </c>
      <c r="K73" s="154">
        <f t="shared" si="21"/>
        <v>154000</v>
      </c>
      <c r="L73" s="154">
        <f t="shared" si="21"/>
        <v>154000</v>
      </c>
      <c r="M73" s="154">
        <f t="shared" si="21"/>
        <v>154000</v>
      </c>
      <c r="N73" s="154">
        <f t="shared" si="21"/>
        <v>154000</v>
      </c>
      <c r="O73" s="154">
        <f>D73-SUM(F73:N73)</f>
        <v>158000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1853000</v>
      </c>
      <c r="E77" s="242"/>
      <c r="F77" s="242">
        <f>ROUND(SUM(F72:F76),-3)</f>
        <v>463000</v>
      </c>
      <c r="G77" s="242">
        <f t="shared" ref="G77:N77" si="22">ROUND(SUM(G72:G76),-3)</f>
        <v>154000</v>
      </c>
      <c r="H77" s="242">
        <f t="shared" si="22"/>
        <v>154000</v>
      </c>
      <c r="I77" s="242">
        <f t="shared" si="22"/>
        <v>154000</v>
      </c>
      <c r="J77" s="242">
        <f t="shared" si="22"/>
        <v>154000</v>
      </c>
      <c r="K77" s="242">
        <f t="shared" si="22"/>
        <v>154000</v>
      </c>
      <c r="L77" s="242">
        <f t="shared" si="22"/>
        <v>154000</v>
      </c>
      <c r="M77" s="242">
        <f t="shared" si="22"/>
        <v>154000</v>
      </c>
      <c r="N77" s="242">
        <f t="shared" si="22"/>
        <v>154000</v>
      </c>
      <c r="O77" s="242">
        <f>D77-SUM(F77:N77)</f>
        <v>158000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16093000</v>
      </c>
      <c r="E78" s="242"/>
      <c r="F78" s="242">
        <f>F77+F71</f>
        <v>4828000</v>
      </c>
      <c r="G78" s="242">
        <f t="shared" ref="G78:R78" si="24">G77+G71</f>
        <v>1135000</v>
      </c>
      <c r="H78" s="242">
        <f t="shared" si="24"/>
        <v>1149000</v>
      </c>
      <c r="I78" s="242">
        <f t="shared" si="24"/>
        <v>1338000</v>
      </c>
      <c r="J78" s="242">
        <f t="shared" si="24"/>
        <v>1135000</v>
      </c>
      <c r="K78" s="242">
        <f t="shared" si="24"/>
        <v>1135000</v>
      </c>
      <c r="L78" s="242">
        <f t="shared" si="24"/>
        <v>1135000</v>
      </c>
      <c r="M78" s="242">
        <f t="shared" si="24"/>
        <v>1135000</v>
      </c>
      <c r="N78" s="242">
        <f t="shared" si="24"/>
        <v>1947000</v>
      </c>
      <c r="O78" s="242">
        <f t="shared" si="24"/>
        <v>1146000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16825000</v>
      </c>
      <c r="E87" s="154"/>
      <c r="F87" s="154">
        <f>F88+F89+F90+F91</f>
        <v>4901000</v>
      </c>
      <c r="G87" s="154">
        <f t="shared" ref="G87:Q87" si="26">G88+G89+G90+G91</f>
        <v>1194000</v>
      </c>
      <c r="H87" s="154">
        <f t="shared" si="26"/>
        <v>1208000</v>
      </c>
      <c r="I87" s="154">
        <f t="shared" si="26"/>
        <v>1397000</v>
      </c>
      <c r="J87" s="154">
        <f t="shared" si="26"/>
        <v>1194000</v>
      </c>
      <c r="K87" s="154">
        <f t="shared" si="26"/>
        <v>1194000</v>
      </c>
      <c r="L87" s="154">
        <f t="shared" si="26"/>
        <v>1208000</v>
      </c>
      <c r="M87" s="154">
        <f t="shared" si="26"/>
        <v>1194000</v>
      </c>
      <c r="N87" s="154">
        <f t="shared" si="26"/>
        <v>2006000</v>
      </c>
      <c r="O87" s="154">
        <f t="shared" si="26"/>
        <v>1205000</v>
      </c>
      <c r="P87" s="154">
        <f t="shared" si="26"/>
        <v>63000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16824000</v>
      </c>
      <c r="E91" s="242"/>
      <c r="F91" s="242">
        <f>F92+F93+F94+F95</f>
        <v>4901000</v>
      </c>
      <c r="G91" s="242">
        <f t="shared" ref="G91:Q91" si="28">G92+G93+G94+G95</f>
        <v>1194000</v>
      </c>
      <c r="H91" s="242">
        <f t="shared" si="28"/>
        <v>1208000</v>
      </c>
      <c r="I91" s="242">
        <f t="shared" si="28"/>
        <v>1397000</v>
      </c>
      <c r="J91" s="242">
        <f t="shared" si="28"/>
        <v>1194000</v>
      </c>
      <c r="K91" s="242">
        <f t="shared" si="28"/>
        <v>1194000</v>
      </c>
      <c r="L91" s="242">
        <f t="shared" si="28"/>
        <v>1208000</v>
      </c>
      <c r="M91" s="242">
        <f t="shared" si="28"/>
        <v>1194000</v>
      </c>
      <c r="N91" s="242">
        <f t="shared" si="28"/>
        <v>2006000</v>
      </c>
      <c r="O91" s="242">
        <f t="shared" si="28"/>
        <v>1205000</v>
      </c>
      <c r="P91" s="242">
        <f t="shared" si="28"/>
        <v>63000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16097000</v>
      </c>
      <c r="E95" s="154"/>
      <c r="F95" s="154">
        <f>F2+F86-F88-F89-F90-F92-F93-F94</f>
        <v>4678000</v>
      </c>
      <c r="G95" s="154">
        <f t="shared" ref="G95:Q95" si="30">G2-G88-G89-G90-G92-G93-G94</f>
        <v>1188000</v>
      </c>
      <c r="H95" s="154">
        <f t="shared" si="30"/>
        <v>1094000</v>
      </c>
      <c r="I95" s="154">
        <f t="shared" si="30"/>
        <v>1391000</v>
      </c>
      <c r="J95" s="154">
        <f t="shared" si="30"/>
        <v>1080000</v>
      </c>
      <c r="K95" s="154">
        <f t="shared" si="30"/>
        <v>1188000</v>
      </c>
      <c r="L95" s="154">
        <f t="shared" si="30"/>
        <v>1094000</v>
      </c>
      <c r="M95" s="154">
        <f t="shared" si="30"/>
        <v>1188000</v>
      </c>
      <c r="N95" s="154">
        <f t="shared" si="30"/>
        <v>1891000</v>
      </c>
      <c r="O95" s="154">
        <f t="shared" si="30"/>
        <v>1199000</v>
      </c>
      <c r="P95" s="154">
        <f t="shared" si="30"/>
        <v>57000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16097000</v>
      </c>
    </row>
    <row r="108" spans="2:17" ht="16.5" customHeight="1"/>
    <row r="109" spans="2:17" ht="16.5" customHeight="1">
      <c r="B109" s="4" t="s">
        <v>951</v>
      </c>
      <c r="D109" s="52">
        <f>D91-D77</f>
        <v>14971000</v>
      </c>
      <c r="F109" s="52">
        <f>F91-F77</f>
        <v>4438000</v>
      </c>
      <c r="G109" s="52">
        <f t="shared" ref="G109:Q109" si="31">G91-G77</f>
        <v>1040000</v>
      </c>
      <c r="H109" s="52">
        <f t="shared" si="31"/>
        <v>1054000</v>
      </c>
      <c r="I109" s="52">
        <f t="shared" si="31"/>
        <v>1243000</v>
      </c>
      <c r="J109" s="52">
        <f t="shared" si="31"/>
        <v>1040000</v>
      </c>
      <c r="K109" s="52">
        <f t="shared" si="31"/>
        <v>1040000</v>
      </c>
      <c r="L109" s="52">
        <f t="shared" si="31"/>
        <v>1054000</v>
      </c>
      <c r="M109" s="52">
        <f t="shared" si="31"/>
        <v>1040000</v>
      </c>
      <c r="N109" s="52">
        <f t="shared" si="31"/>
        <v>1852000</v>
      </c>
      <c r="O109" s="52">
        <f t="shared" si="31"/>
        <v>1047000</v>
      </c>
      <c r="P109" s="52">
        <f t="shared" si="31"/>
        <v>63000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5" priority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672</v>
      </c>
      <c r="D1" s="246" t="str">
        <f>VLOOKUP(C1,學校編號!A:B,2,FALSE)</f>
        <v>672永豐國小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16976000</v>
      </c>
      <c r="E2" s="154"/>
      <c r="F2" s="154">
        <f t="shared" ref="F2:Q2" si="0">F49+F71+F77+F83</f>
        <v>5071000</v>
      </c>
      <c r="G2" s="154">
        <f t="shared" si="0"/>
        <v>1225000</v>
      </c>
      <c r="H2" s="154">
        <f t="shared" si="0"/>
        <v>1235000</v>
      </c>
      <c r="I2" s="154">
        <f t="shared" si="0"/>
        <v>1341000</v>
      </c>
      <c r="J2" s="154">
        <f t="shared" si="0"/>
        <v>1225000</v>
      </c>
      <c r="K2" s="154">
        <f t="shared" si="0"/>
        <v>1227000</v>
      </c>
      <c r="L2" s="154">
        <f t="shared" si="0"/>
        <v>1372000</v>
      </c>
      <c r="M2" s="154">
        <f t="shared" si="0"/>
        <v>1225000</v>
      </c>
      <c r="N2" s="154">
        <f t="shared" si="0"/>
        <v>1693000</v>
      </c>
      <c r="O2" s="154">
        <f t="shared" si="0"/>
        <v>1228000</v>
      </c>
      <c r="P2" s="154">
        <f t="shared" si="0"/>
        <v>74000</v>
      </c>
      <c r="Q2" s="154">
        <f t="shared" si="0"/>
        <v>60000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64000</v>
      </c>
      <c r="E24" s="154" t="s">
        <v>201</v>
      </c>
      <c r="F24" s="154">
        <f>ROUND($D24/2,-3)</f>
        <v>32000</v>
      </c>
      <c r="G24" s="154"/>
      <c r="H24" s="154"/>
      <c r="I24" s="154"/>
      <c r="J24" s="154"/>
      <c r="K24" s="154"/>
      <c r="L24" s="154">
        <f>D24-F24</f>
        <v>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638000</v>
      </c>
      <c r="E25" s="242"/>
      <c r="F25" s="242">
        <f>ROUND(SUM(F3:F24),-3)</f>
        <v>92000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92000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6000</v>
      </c>
      <c r="E31" s="154" t="s">
        <v>744</v>
      </c>
      <c r="F31" s="154">
        <f t="shared" si="9"/>
        <v>500</v>
      </c>
      <c r="G31" s="154">
        <f t="shared" si="7"/>
        <v>500</v>
      </c>
      <c r="H31" s="154">
        <f t="shared" si="7"/>
        <v>500</v>
      </c>
      <c r="I31" s="154">
        <f t="shared" si="7"/>
        <v>500</v>
      </c>
      <c r="J31" s="154">
        <f t="shared" si="7"/>
        <v>500</v>
      </c>
      <c r="K31" s="154">
        <f t="shared" si="7"/>
        <v>500</v>
      </c>
      <c r="L31" s="154">
        <f t="shared" si="7"/>
        <v>500</v>
      </c>
      <c r="M31" s="154">
        <f t="shared" si="7"/>
        <v>500</v>
      </c>
      <c r="N31" s="154">
        <f t="shared" si="7"/>
        <v>500</v>
      </c>
      <c r="O31" s="154">
        <f t="shared" si="7"/>
        <v>500</v>
      </c>
      <c r="P31" s="154">
        <f t="shared" si="7"/>
        <v>500</v>
      </c>
      <c r="Q31" s="154">
        <f t="shared" si="6"/>
        <v>500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202000</v>
      </c>
      <c r="E37" s="154" t="s">
        <v>201</v>
      </c>
      <c r="F37" s="154">
        <f>ROUND($D37/2,-3)</f>
        <v>101000</v>
      </c>
      <c r="G37" s="154"/>
      <c r="H37" s="154"/>
      <c r="I37" s="154"/>
      <c r="J37" s="154"/>
      <c r="K37" s="154"/>
      <c r="L37" s="154">
        <f>D37-F37</f>
        <v>101000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475000</v>
      </c>
      <c r="E38" s="242"/>
      <c r="F38" s="242">
        <f t="shared" ref="F38:P38" si="10">ROUND(SUM(F26:F37),-3)</f>
        <v>124000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124000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20000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1119000</v>
      </c>
      <c r="E49" s="154"/>
      <c r="F49" s="250">
        <f t="shared" ref="F49:Q49" si="15">F25+F38+F46+F48</f>
        <v>218000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71000</v>
      </c>
      <c r="L49" s="250">
        <f t="shared" si="15"/>
        <v>216000</v>
      </c>
      <c r="M49" s="250">
        <f t="shared" si="15"/>
        <v>69000</v>
      </c>
      <c r="N49" s="250">
        <f t="shared" si="15"/>
        <v>71000</v>
      </c>
      <c r="O49" s="250">
        <f t="shared" si="15"/>
        <v>69000</v>
      </c>
      <c r="P49" s="250">
        <f t="shared" si="15"/>
        <v>69000</v>
      </c>
      <c r="Q49" s="250">
        <f t="shared" si="15"/>
        <v>60000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9874000</v>
      </c>
      <c r="E50" s="249" t="s">
        <v>210</v>
      </c>
      <c r="F50" s="154">
        <f>ROUND($D50/12*3,-3)</f>
        <v>2469000</v>
      </c>
      <c r="G50" s="154">
        <f>ROUND($D50/12,-3)</f>
        <v>823000</v>
      </c>
      <c r="H50" s="154">
        <f t="shared" ref="H50:N54" si="16">ROUND($D50/12,-3)</f>
        <v>823000</v>
      </c>
      <c r="I50" s="154">
        <f t="shared" si="16"/>
        <v>823000</v>
      </c>
      <c r="J50" s="154">
        <f t="shared" si="16"/>
        <v>823000</v>
      </c>
      <c r="K50" s="154">
        <f t="shared" si="16"/>
        <v>823000</v>
      </c>
      <c r="L50" s="154">
        <f t="shared" si="16"/>
        <v>823000</v>
      </c>
      <c r="M50" s="154">
        <f t="shared" si="16"/>
        <v>823000</v>
      </c>
      <c r="N50" s="154">
        <f t="shared" si="16"/>
        <v>823000</v>
      </c>
      <c r="O50" s="154">
        <f>D50-SUM(F50:N50)</f>
        <v>821000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582000</v>
      </c>
      <c r="E62" s="154" t="s">
        <v>205</v>
      </c>
      <c r="F62" s="154"/>
      <c r="G62" s="154"/>
      <c r="H62" s="154"/>
      <c r="I62" s="154">
        <f>ROUND($D62/5,-3)</f>
        <v>116000</v>
      </c>
      <c r="J62" s="154"/>
      <c r="K62" s="154"/>
      <c r="L62" s="154"/>
      <c r="M62" s="154"/>
      <c r="N62" s="154">
        <f>D62-I62</f>
        <v>466000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1206000</v>
      </c>
      <c r="E63" s="154" t="s">
        <v>203</v>
      </c>
      <c r="F63" s="154">
        <f>D63</f>
        <v>1206000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793000</v>
      </c>
      <c r="E64" s="249" t="s">
        <v>210</v>
      </c>
      <c r="F64" s="154">
        <f>ROUND($D64/12*3,-3)</f>
        <v>198000</v>
      </c>
      <c r="G64" s="154">
        <f>ROUND($D64/12,-3)</f>
        <v>66000</v>
      </c>
      <c r="H64" s="154">
        <f t="shared" ref="H64:N66" si="19">ROUND($D64/12,-3)</f>
        <v>66000</v>
      </c>
      <c r="I64" s="154">
        <f t="shared" si="19"/>
        <v>66000</v>
      </c>
      <c r="J64" s="154">
        <f t="shared" si="19"/>
        <v>66000</v>
      </c>
      <c r="K64" s="154">
        <f t="shared" si="19"/>
        <v>66000</v>
      </c>
      <c r="L64" s="154">
        <f t="shared" si="19"/>
        <v>66000</v>
      </c>
      <c r="M64" s="154">
        <f t="shared" si="19"/>
        <v>66000</v>
      </c>
      <c r="N64" s="154">
        <f t="shared" si="19"/>
        <v>66000</v>
      </c>
      <c r="O64" s="154">
        <f>D64-SUM(F64:N64)</f>
        <v>67000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178000</v>
      </c>
      <c r="E65" s="249" t="s">
        <v>210</v>
      </c>
      <c r="F65" s="154">
        <f>ROUND($D65/12*3,-3)</f>
        <v>45000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860000</v>
      </c>
      <c r="E66" s="249" t="s">
        <v>210</v>
      </c>
      <c r="F66" s="154">
        <f>ROUND($D66/12*3,-3)</f>
        <v>215000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69000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187000</v>
      </c>
      <c r="E68" s="154" t="s">
        <v>203</v>
      </c>
      <c r="F68" s="154">
        <f>D68</f>
        <v>187000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14546000</v>
      </c>
      <c r="E71" s="242"/>
      <c r="F71" s="242">
        <f>ROUND(SUM(F50:F69),-3)</f>
        <v>4525000</v>
      </c>
      <c r="G71" s="242">
        <f t="shared" ref="G71:P71" si="20">ROUND(SUM(G50:G69),-3)</f>
        <v>1047000</v>
      </c>
      <c r="H71" s="242">
        <f t="shared" si="20"/>
        <v>1057000</v>
      </c>
      <c r="I71" s="242">
        <f t="shared" si="20"/>
        <v>1163000</v>
      </c>
      <c r="J71" s="242">
        <f t="shared" si="20"/>
        <v>1047000</v>
      </c>
      <c r="K71" s="242">
        <f t="shared" si="20"/>
        <v>1047000</v>
      </c>
      <c r="L71" s="242">
        <f t="shared" si="20"/>
        <v>1047000</v>
      </c>
      <c r="M71" s="242">
        <f t="shared" si="20"/>
        <v>1047000</v>
      </c>
      <c r="N71" s="242">
        <f t="shared" si="20"/>
        <v>1513000</v>
      </c>
      <c r="O71" s="242">
        <f t="shared" si="20"/>
        <v>1048000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1311000</v>
      </c>
      <c r="E73" s="249" t="s">
        <v>210</v>
      </c>
      <c r="F73" s="154">
        <f>ROUND($D73/12*3,-3)</f>
        <v>328000</v>
      </c>
      <c r="G73" s="154">
        <f>ROUND($D73/12,-3)</f>
        <v>109000</v>
      </c>
      <c r="H73" s="154">
        <f t="shared" ref="H73:N76" si="21">ROUND($D73/12,-3)</f>
        <v>109000</v>
      </c>
      <c r="I73" s="154">
        <f t="shared" si="21"/>
        <v>109000</v>
      </c>
      <c r="J73" s="154">
        <f t="shared" si="21"/>
        <v>109000</v>
      </c>
      <c r="K73" s="154">
        <f t="shared" si="21"/>
        <v>109000</v>
      </c>
      <c r="L73" s="154">
        <f t="shared" si="21"/>
        <v>109000</v>
      </c>
      <c r="M73" s="154">
        <f t="shared" si="21"/>
        <v>109000</v>
      </c>
      <c r="N73" s="154">
        <f t="shared" si="21"/>
        <v>109000</v>
      </c>
      <c r="O73" s="154">
        <f>D73-SUM(F73:N73)</f>
        <v>111000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1311000</v>
      </c>
      <c r="E77" s="242"/>
      <c r="F77" s="242">
        <f>ROUND(SUM(F72:F76),-3)</f>
        <v>328000</v>
      </c>
      <c r="G77" s="242">
        <f t="shared" ref="G77:N77" si="22">ROUND(SUM(G72:G76),-3)</f>
        <v>109000</v>
      </c>
      <c r="H77" s="242">
        <f t="shared" si="22"/>
        <v>109000</v>
      </c>
      <c r="I77" s="242">
        <f t="shared" si="22"/>
        <v>109000</v>
      </c>
      <c r="J77" s="242">
        <f t="shared" si="22"/>
        <v>109000</v>
      </c>
      <c r="K77" s="242">
        <f t="shared" si="22"/>
        <v>109000</v>
      </c>
      <c r="L77" s="242">
        <f t="shared" si="22"/>
        <v>109000</v>
      </c>
      <c r="M77" s="242">
        <f t="shared" si="22"/>
        <v>109000</v>
      </c>
      <c r="N77" s="242">
        <f t="shared" si="22"/>
        <v>109000</v>
      </c>
      <c r="O77" s="242">
        <f>D77-SUM(F77:N77)</f>
        <v>111000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15857000</v>
      </c>
      <c r="E78" s="242"/>
      <c r="F78" s="242">
        <f>F77+F71</f>
        <v>4853000</v>
      </c>
      <c r="G78" s="242">
        <f t="shared" ref="G78:R78" si="24">G77+G71</f>
        <v>1156000</v>
      </c>
      <c r="H78" s="242">
        <f t="shared" si="24"/>
        <v>1166000</v>
      </c>
      <c r="I78" s="242">
        <f t="shared" si="24"/>
        <v>1272000</v>
      </c>
      <c r="J78" s="242">
        <f t="shared" si="24"/>
        <v>1156000</v>
      </c>
      <c r="K78" s="242">
        <f t="shared" si="24"/>
        <v>1156000</v>
      </c>
      <c r="L78" s="242">
        <f t="shared" si="24"/>
        <v>1156000</v>
      </c>
      <c r="M78" s="242">
        <f t="shared" si="24"/>
        <v>1156000</v>
      </c>
      <c r="N78" s="242">
        <f t="shared" si="24"/>
        <v>1622000</v>
      </c>
      <c r="O78" s="242">
        <f t="shared" si="24"/>
        <v>1159000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-266000</v>
      </c>
      <c r="E86" s="154"/>
      <c r="F86" s="154">
        <f>D86</f>
        <v>-266000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16710000</v>
      </c>
      <c r="E87" s="154"/>
      <c r="F87" s="154">
        <f>F88+F89+F90+F91</f>
        <v>4805000</v>
      </c>
      <c r="G87" s="154">
        <f t="shared" ref="G87:Q87" si="26">G88+G89+G90+G91</f>
        <v>1225000</v>
      </c>
      <c r="H87" s="154">
        <f t="shared" si="26"/>
        <v>1235000</v>
      </c>
      <c r="I87" s="154">
        <f t="shared" si="26"/>
        <v>1341000</v>
      </c>
      <c r="J87" s="154">
        <f t="shared" si="26"/>
        <v>1225000</v>
      </c>
      <c r="K87" s="154">
        <f t="shared" si="26"/>
        <v>1227000</v>
      </c>
      <c r="L87" s="154">
        <f t="shared" si="26"/>
        <v>1372000</v>
      </c>
      <c r="M87" s="154">
        <f t="shared" si="26"/>
        <v>1225000</v>
      </c>
      <c r="N87" s="154">
        <f t="shared" si="26"/>
        <v>1693000</v>
      </c>
      <c r="O87" s="154">
        <f t="shared" si="26"/>
        <v>1228000</v>
      </c>
      <c r="P87" s="154">
        <f t="shared" si="26"/>
        <v>74000</v>
      </c>
      <c r="Q87" s="154">
        <f t="shared" si="26"/>
        <v>60000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16709000</v>
      </c>
      <c r="E91" s="242"/>
      <c r="F91" s="242">
        <f>F92+F93+F94+F95</f>
        <v>4805000</v>
      </c>
      <c r="G91" s="242">
        <f t="shared" ref="G91:Q91" si="28">G92+G93+G94+G95</f>
        <v>1225000</v>
      </c>
      <c r="H91" s="242">
        <f t="shared" si="28"/>
        <v>1235000</v>
      </c>
      <c r="I91" s="242">
        <f t="shared" si="28"/>
        <v>1341000</v>
      </c>
      <c r="J91" s="242">
        <f t="shared" si="28"/>
        <v>1225000</v>
      </c>
      <c r="K91" s="242">
        <f t="shared" si="28"/>
        <v>1227000</v>
      </c>
      <c r="L91" s="242">
        <f t="shared" si="28"/>
        <v>1372000</v>
      </c>
      <c r="M91" s="242">
        <f t="shared" si="28"/>
        <v>1225000</v>
      </c>
      <c r="N91" s="242">
        <f t="shared" si="28"/>
        <v>1693000</v>
      </c>
      <c r="O91" s="242">
        <f t="shared" si="28"/>
        <v>1228000</v>
      </c>
      <c r="P91" s="242">
        <f t="shared" si="28"/>
        <v>74000</v>
      </c>
      <c r="Q91" s="242">
        <f t="shared" si="28"/>
        <v>59000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14468000</v>
      </c>
      <c r="E95" s="154"/>
      <c r="F95" s="154">
        <f>F2+F86-F88-F89-F90-F92-F93-F94</f>
        <v>4080000</v>
      </c>
      <c r="G95" s="154">
        <f t="shared" ref="G95:Q95" si="30">G2-G88-G89-G90-G92-G93-G94</f>
        <v>1217000</v>
      </c>
      <c r="H95" s="154">
        <f t="shared" si="30"/>
        <v>868000</v>
      </c>
      <c r="I95" s="154">
        <f t="shared" si="30"/>
        <v>1333000</v>
      </c>
      <c r="J95" s="154">
        <f t="shared" si="30"/>
        <v>858000</v>
      </c>
      <c r="K95" s="154">
        <f t="shared" si="30"/>
        <v>1219000</v>
      </c>
      <c r="L95" s="154">
        <f t="shared" si="30"/>
        <v>1005000</v>
      </c>
      <c r="M95" s="154">
        <f t="shared" si="30"/>
        <v>1217000</v>
      </c>
      <c r="N95" s="154">
        <f t="shared" si="30"/>
        <v>1328000</v>
      </c>
      <c r="O95" s="154">
        <f t="shared" si="30"/>
        <v>1220000</v>
      </c>
      <c r="P95" s="154">
        <f t="shared" si="30"/>
        <v>66000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14468000</v>
      </c>
    </row>
    <row r="108" spans="2:17" ht="16.5" customHeight="1"/>
    <row r="109" spans="2:17" ht="16.5" customHeight="1">
      <c r="B109" s="4" t="s">
        <v>951</v>
      </c>
      <c r="D109" s="52">
        <f>D91-D77</f>
        <v>15398000</v>
      </c>
      <c r="F109" s="52">
        <f>F91-F77</f>
        <v>4477000</v>
      </c>
      <c r="G109" s="52">
        <f t="shared" ref="G109:Q109" si="31">G91-G77</f>
        <v>1116000</v>
      </c>
      <c r="H109" s="52">
        <f t="shared" si="31"/>
        <v>1126000</v>
      </c>
      <c r="I109" s="52">
        <f t="shared" si="31"/>
        <v>1232000</v>
      </c>
      <c r="J109" s="52">
        <f t="shared" si="31"/>
        <v>1116000</v>
      </c>
      <c r="K109" s="52">
        <f t="shared" si="31"/>
        <v>1118000</v>
      </c>
      <c r="L109" s="52">
        <f t="shared" si="31"/>
        <v>1263000</v>
      </c>
      <c r="M109" s="52">
        <f t="shared" si="31"/>
        <v>1116000</v>
      </c>
      <c r="N109" s="52">
        <f t="shared" si="31"/>
        <v>1584000</v>
      </c>
      <c r="O109" s="52">
        <f t="shared" si="31"/>
        <v>1117000</v>
      </c>
      <c r="P109" s="52">
        <f t="shared" si="31"/>
        <v>74000</v>
      </c>
      <c r="Q109" s="52">
        <f t="shared" si="31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4" priority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673</v>
      </c>
      <c r="D1" s="246" t="str">
        <f>VLOOKUP(C1,學校編號!A:B,2,FALSE)</f>
        <v>673學田國小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19291000</v>
      </c>
      <c r="E2" s="154"/>
      <c r="F2" s="154">
        <f t="shared" ref="F2:Q2" si="0">F49+F71+F77+F83</f>
        <v>5571000</v>
      </c>
      <c r="G2" s="154">
        <f t="shared" si="0"/>
        <v>1379000</v>
      </c>
      <c r="H2" s="154">
        <f t="shared" si="0"/>
        <v>1393000</v>
      </c>
      <c r="I2" s="154">
        <f t="shared" si="0"/>
        <v>1605000</v>
      </c>
      <c r="J2" s="154">
        <f t="shared" si="0"/>
        <v>1379000</v>
      </c>
      <c r="K2" s="154">
        <f t="shared" si="0"/>
        <v>1379000</v>
      </c>
      <c r="L2" s="154">
        <f t="shared" si="0"/>
        <v>1409000</v>
      </c>
      <c r="M2" s="154">
        <f t="shared" si="0"/>
        <v>1379000</v>
      </c>
      <c r="N2" s="154">
        <f t="shared" si="0"/>
        <v>2282000</v>
      </c>
      <c r="O2" s="154">
        <f t="shared" si="0"/>
        <v>1379000</v>
      </c>
      <c r="P2" s="154">
        <f t="shared" si="0"/>
        <v>74000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80000</v>
      </c>
      <c r="E13" s="154" t="s">
        <v>744</v>
      </c>
      <c r="F13" s="154">
        <f>ROUND($D13/12,0)</f>
        <v>6667</v>
      </c>
      <c r="G13" s="154">
        <f t="shared" si="1"/>
        <v>6667</v>
      </c>
      <c r="H13" s="154">
        <f t="shared" si="1"/>
        <v>6667</v>
      </c>
      <c r="I13" s="154">
        <f t="shared" si="1"/>
        <v>6667</v>
      </c>
      <c r="J13" s="154">
        <f t="shared" si="1"/>
        <v>6667</v>
      </c>
      <c r="K13" s="154">
        <f t="shared" si="1"/>
        <v>6667</v>
      </c>
      <c r="L13" s="154">
        <f t="shared" si="1"/>
        <v>6667</v>
      </c>
      <c r="M13" s="154">
        <f t="shared" si="1"/>
        <v>6667</v>
      </c>
      <c r="N13" s="154">
        <f t="shared" si="1"/>
        <v>6667</v>
      </c>
      <c r="O13" s="154">
        <f t="shared" si="1"/>
        <v>6667</v>
      </c>
      <c r="P13" s="154">
        <f t="shared" si="1"/>
        <v>6667</v>
      </c>
      <c r="Q13" s="154">
        <f>D13-SUM(F13:P13)</f>
        <v>6663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574000</v>
      </c>
      <c r="E25" s="242"/>
      <c r="F25" s="242">
        <f>ROUND(SUM(F3:F24),-3)</f>
        <v>60000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60000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849000</v>
      </c>
      <c r="E49" s="154"/>
      <c r="F49" s="250">
        <f t="shared" ref="F49:Q49" si="15">F25+F38+F46+F48</f>
        <v>83000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69000</v>
      </c>
      <c r="L49" s="250">
        <f t="shared" si="15"/>
        <v>83000</v>
      </c>
      <c r="M49" s="250">
        <f t="shared" si="15"/>
        <v>69000</v>
      </c>
      <c r="N49" s="250">
        <f t="shared" si="15"/>
        <v>69000</v>
      </c>
      <c r="O49" s="250">
        <f t="shared" si="15"/>
        <v>69000</v>
      </c>
      <c r="P49" s="250">
        <f t="shared" si="15"/>
        <v>69000</v>
      </c>
      <c r="Q49" s="250">
        <f t="shared" si="15"/>
        <v>62000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11150000</v>
      </c>
      <c r="E50" s="249" t="s">
        <v>210</v>
      </c>
      <c r="F50" s="154">
        <f>ROUND($D50/12*3,-3)</f>
        <v>2788000</v>
      </c>
      <c r="G50" s="154">
        <f>ROUND($D50/12,-3)</f>
        <v>929000</v>
      </c>
      <c r="H50" s="154">
        <f t="shared" ref="H50:N54" si="16">ROUND($D50/12,-3)</f>
        <v>929000</v>
      </c>
      <c r="I50" s="154">
        <f t="shared" si="16"/>
        <v>929000</v>
      </c>
      <c r="J50" s="154">
        <f t="shared" si="16"/>
        <v>929000</v>
      </c>
      <c r="K50" s="154">
        <f t="shared" si="16"/>
        <v>929000</v>
      </c>
      <c r="L50" s="154">
        <f t="shared" si="16"/>
        <v>929000</v>
      </c>
      <c r="M50" s="154">
        <f t="shared" si="16"/>
        <v>929000</v>
      </c>
      <c r="N50" s="154">
        <f t="shared" si="16"/>
        <v>929000</v>
      </c>
      <c r="O50" s="154">
        <f>D50-SUM(F50:N50)</f>
        <v>930000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1129000</v>
      </c>
      <c r="E62" s="154" t="s">
        <v>205</v>
      </c>
      <c r="F62" s="154"/>
      <c r="G62" s="154"/>
      <c r="H62" s="154"/>
      <c r="I62" s="154">
        <f>ROUND($D62/5,-3)</f>
        <v>226000</v>
      </c>
      <c r="J62" s="154"/>
      <c r="K62" s="154"/>
      <c r="L62" s="154"/>
      <c r="M62" s="154"/>
      <c r="N62" s="154">
        <f>D62-I62</f>
        <v>903000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1382000</v>
      </c>
      <c r="E63" s="154" t="s">
        <v>203</v>
      </c>
      <c r="F63" s="154">
        <f>D63</f>
        <v>1382000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932000</v>
      </c>
      <c r="E64" s="249" t="s">
        <v>210</v>
      </c>
      <c r="F64" s="154">
        <f>ROUND($D64/12*3,-3)</f>
        <v>233000</v>
      </c>
      <c r="G64" s="154">
        <f>ROUND($D64/12,-3)</f>
        <v>78000</v>
      </c>
      <c r="H64" s="154">
        <f t="shared" ref="H64:N66" si="19">ROUND($D64/12,-3)</f>
        <v>78000</v>
      </c>
      <c r="I64" s="154">
        <f t="shared" si="19"/>
        <v>78000</v>
      </c>
      <c r="J64" s="154">
        <f t="shared" si="19"/>
        <v>78000</v>
      </c>
      <c r="K64" s="154">
        <f t="shared" si="19"/>
        <v>78000</v>
      </c>
      <c r="L64" s="154">
        <f t="shared" si="19"/>
        <v>78000</v>
      </c>
      <c r="M64" s="154">
        <f t="shared" si="19"/>
        <v>78000</v>
      </c>
      <c r="N64" s="154">
        <f t="shared" si="19"/>
        <v>78000</v>
      </c>
      <c r="O64" s="154">
        <f>D64-SUM(F64:N64)</f>
        <v>75000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235000</v>
      </c>
      <c r="E65" s="249" t="s">
        <v>210</v>
      </c>
      <c r="F65" s="154">
        <f>ROUND($D65/12*3,-3)</f>
        <v>59000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16000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893000</v>
      </c>
      <c r="E66" s="249" t="s">
        <v>210</v>
      </c>
      <c r="F66" s="154">
        <f>ROUND($D66/12*3,-3)</f>
        <v>223000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78000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169000</v>
      </c>
      <c r="E68" s="154" t="s">
        <v>203</v>
      </c>
      <c r="F68" s="154">
        <f>D68</f>
        <v>169000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16760000</v>
      </c>
      <c r="E71" s="242"/>
      <c r="F71" s="242">
        <f>ROUND(SUM(F50:F69),-3)</f>
        <v>5059000</v>
      </c>
      <c r="G71" s="242">
        <f t="shared" ref="G71:P71" si="20">ROUND(SUM(G50:G69),-3)</f>
        <v>1172000</v>
      </c>
      <c r="H71" s="242">
        <f t="shared" si="20"/>
        <v>1186000</v>
      </c>
      <c r="I71" s="242">
        <f t="shared" si="20"/>
        <v>1398000</v>
      </c>
      <c r="J71" s="242">
        <f t="shared" si="20"/>
        <v>1172000</v>
      </c>
      <c r="K71" s="242">
        <f t="shared" si="20"/>
        <v>1172000</v>
      </c>
      <c r="L71" s="242">
        <f t="shared" si="20"/>
        <v>1172000</v>
      </c>
      <c r="M71" s="242">
        <f t="shared" si="20"/>
        <v>1172000</v>
      </c>
      <c r="N71" s="242">
        <f t="shared" si="20"/>
        <v>2075000</v>
      </c>
      <c r="O71" s="242">
        <f t="shared" si="20"/>
        <v>1177000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1650000</v>
      </c>
      <c r="E73" s="249" t="s">
        <v>210</v>
      </c>
      <c r="F73" s="154">
        <f>ROUND($D73/12*3,-3)</f>
        <v>413000</v>
      </c>
      <c r="G73" s="154">
        <f>ROUND($D73/12,-3)</f>
        <v>138000</v>
      </c>
      <c r="H73" s="154">
        <f t="shared" ref="H73:N76" si="21">ROUND($D73/12,-3)</f>
        <v>138000</v>
      </c>
      <c r="I73" s="154">
        <f t="shared" si="21"/>
        <v>138000</v>
      </c>
      <c r="J73" s="154">
        <f t="shared" si="21"/>
        <v>138000</v>
      </c>
      <c r="K73" s="154">
        <f t="shared" si="21"/>
        <v>138000</v>
      </c>
      <c r="L73" s="154">
        <f t="shared" si="21"/>
        <v>138000</v>
      </c>
      <c r="M73" s="154">
        <f t="shared" si="21"/>
        <v>138000</v>
      </c>
      <c r="N73" s="154">
        <f t="shared" si="21"/>
        <v>138000</v>
      </c>
      <c r="O73" s="154">
        <f>D73-SUM(F73:N73)</f>
        <v>133000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1650000</v>
      </c>
      <c r="E77" s="242"/>
      <c r="F77" s="242">
        <f>ROUND(SUM(F72:F76),-3)</f>
        <v>413000</v>
      </c>
      <c r="G77" s="242">
        <f t="shared" ref="G77:N77" si="22">ROUND(SUM(G72:G76),-3)</f>
        <v>138000</v>
      </c>
      <c r="H77" s="242">
        <f t="shared" si="22"/>
        <v>138000</v>
      </c>
      <c r="I77" s="242">
        <f t="shared" si="22"/>
        <v>138000</v>
      </c>
      <c r="J77" s="242">
        <f t="shared" si="22"/>
        <v>138000</v>
      </c>
      <c r="K77" s="242">
        <f t="shared" si="22"/>
        <v>138000</v>
      </c>
      <c r="L77" s="242">
        <f t="shared" si="22"/>
        <v>138000</v>
      </c>
      <c r="M77" s="242">
        <f t="shared" si="22"/>
        <v>138000</v>
      </c>
      <c r="N77" s="242">
        <f t="shared" si="22"/>
        <v>138000</v>
      </c>
      <c r="O77" s="242">
        <f>D77-SUM(F77:N77)</f>
        <v>133000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18410000</v>
      </c>
      <c r="E78" s="242"/>
      <c r="F78" s="242">
        <f>F77+F71</f>
        <v>5472000</v>
      </c>
      <c r="G78" s="242">
        <f t="shared" ref="G78:R78" si="24">G77+G71</f>
        <v>1310000</v>
      </c>
      <c r="H78" s="242">
        <f t="shared" si="24"/>
        <v>1324000</v>
      </c>
      <c r="I78" s="242">
        <f t="shared" si="24"/>
        <v>1536000</v>
      </c>
      <c r="J78" s="242">
        <f t="shared" si="24"/>
        <v>1310000</v>
      </c>
      <c r="K78" s="242">
        <f t="shared" si="24"/>
        <v>1310000</v>
      </c>
      <c r="L78" s="242">
        <f t="shared" si="24"/>
        <v>1310000</v>
      </c>
      <c r="M78" s="242">
        <f t="shared" si="24"/>
        <v>1310000</v>
      </c>
      <c r="N78" s="242">
        <f t="shared" si="24"/>
        <v>2213000</v>
      </c>
      <c r="O78" s="242">
        <f t="shared" si="24"/>
        <v>1310000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32000</v>
      </c>
      <c r="E80" s="242" t="s">
        <v>745</v>
      </c>
      <c r="F80" s="242">
        <f>ROUNDUP(D80/2,-3)</f>
        <v>16000</v>
      </c>
      <c r="G80" s="242"/>
      <c r="H80" s="242"/>
      <c r="I80" s="242"/>
      <c r="J80" s="242"/>
      <c r="K80" s="242"/>
      <c r="L80" s="242">
        <f>D80-F80</f>
        <v>16000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32000</v>
      </c>
      <c r="E83" s="251"/>
      <c r="F83" s="251">
        <f>SUM(F79:F82)</f>
        <v>16000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-32000</v>
      </c>
      <c r="E86" s="154"/>
      <c r="F86" s="154">
        <f>D86</f>
        <v>-32000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19259000</v>
      </c>
      <c r="E87" s="154"/>
      <c r="F87" s="154">
        <f>F88+F89+F90+F91</f>
        <v>5539000</v>
      </c>
      <c r="G87" s="154">
        <f t="shared" ref="G87:Q87" si="26">G88+G89+G90+G91</f>
        <v>1379000</v>
      </c>
      <c r="H87" s="154">
        <f t="shared" si="26"/>
        <v>1393000</v>
      </c>
      <c r="I87" s="154">
        <f t="shared" si="26"/>
        <v>1605000</v>
      </c>
      <c r="J87" s="154">
        <f t="shared" si="26"/>
        <v>1379000</v>
      </c>
      <c r="K87" s="154">
        <f t="shared" si="26"/>
        <v>1379000</v>
      </c>
      <c r="L87" s="154">
        <f t="shared" si="26"/>
        <v>1409000</v>
      </c>
      <c r="M87" s="154">
        <f t="shared" si="26"/>
        <v>1379000</v>
      </c>
      <c r="N87" s="154">
        <f t="shared" si="26"/>
        <v>2282000</v>
      </c>
      <c r="O87" s="154">
        <f t="shared" si="26"/>
        <v>1379000</v>
      </c>
      <c r="P87" s="154">
        <f t="shared" si="26"/>
        <v>74000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19258000</v>
      </c>
      <c r="E91" s="242"/>
      <c r="F91" s="242">
        <f>F92+F93+F94+F95</f>
        <v>5539000</v>
      </c>
      <c r="G91" s="242">
        <f t="shared" ref="G91:Q91" si="28">G92+G93+G94+G95</f>
        <v>1379000</v>
      </c>
      <c r="H91" s="242">
        <f t="shared" si="28"/>
        <v>1393000</v>
      </c>
      <c r="I91" s="242">
        <f t="shared" si="28"/>
        <v>1605000</v>
      </c>
      <c r="J91" s="242">
        <f t="shared" si="28"/>
        <v>1379000</v>
      </c>
      <c r="K91" s="242">
        <f t="shared" si="28"/>
        <v>1379000</v>
      </c>
      <c r="L91" s="242">
        <f t="shared" si="28"/>
        <v>1409000</v>
      </c>
      <c r="M91" s="242">
        <f t="shared" si="28"/>
        <v>1379000</v>
      </c>
      <c r="N91" s="242">
        <f t="shared" si="28"/>
        <v>2282000</v>
      </c>
      <c r="O91" s="242">
        <f t="shared" si="28"/>
        <v>1379000</v>
      </c>
      <c r="P91" s="242">
        <f t="shared" si="28"/>
        <v>74000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17017000</v>
      </c>
      <c r="E95" s="154"/>
      <c r="F95" s="154">
        <f>F2+F86-F88-F89-F90-F92-F93-F94</f>
        <v>4814000</v>
      </c>
      <c r="G95" s="154">
        <f t="shared" ref="G95:Q95" si="30">G2-G88-G89-G90-G92-G93-G94</f>
        <v>1371000</v>
      </c>
      <c r="H95" s="154">
        <f t="shared" si="30"/>
        <v>1026000</v>
      </c>
      <c r="I95" s="154">
        <f t="shared" si="30"/>
        <v>1597000</v>
      </c>
      <c r="J95" s="154">
        <f t="shared" si="30"/>
        <v>1012000</v>
      </c>
      <c r="K95" s="154">
        <f t="shared" si="30"/>
        <v>1371000</v>
      </c>
      <c r="L95" s="154">
        <f t="shared" si="30"/>
        <v>1042000</v>
      </c>
      <c r="M95" s="154">
        <f t="shared" si="30"/>
        <v>1371000</v>
      </c>
      <c r="N95" s="154">
        <f t="shared" si="30"/>
        <v>1917000</v>
      </c>
      <c r="O95" s="154">
        <f t="shared" si="30"/>
        <v>1371000</v>
      </c>
      <c r="P95" s="154">
        <f t="shared" si="30"/>
        <v>66000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17017000</v>
      </c>
    </row>
    <row r="108" spans="2:17" ht="16.5" customHeight="1"/>
    <row r="109" spans="2:17" ht="16.5" customHeight="1">
      <c r="B109" s="4" t="s">
        <v>951</v>
      </c>
      <c r="D109" s="52">
        <f>D91-D77</f>
        <v>17608000</v>
      </c>
      <c r="F109" s="52">
        <f>F91-F77</f>
        <v>5126000</v>
      </c>
      <c r="G109" s="52">
        <f t="shared" ref="G109:Q109" si="31">G91-G77</f>
        <v>1241000</v>
      </c>
      <c r="H109" s="52">
        <f t="shared" si="31"/>
        <v>1255000</v>
      </c>
      <c r="I109" s="52">
        <f t="shared" si="31"/>
        <v>1467000</v>
      </c>
      <c r="J109" s="52">
        <f t="shared" si="31"/>
        <v>1241000</v>
      </c>
      <c r="K109" s="52">
        <f t="shared" si="31"/>
        <v>1241000</v>
      </c>
      <c r="L109" s="52">
        <f t="shared" si="31"/>
        <v>1271000</v>
      </c>
      <c r="M109" s="52">
        <f t="shared" si="31"/>
        <v>1241000</v>
      </c>
      <c r="N109" s="52">
        <f t="shared" si="31"/>
        <v>2144000</v>
      </c>
      <c r="O109" s="52">
        <f t="shared" si="31"/>
        <v>1246000</v>
      </c>
      <c r="P109" s="52">
        <f t="shared" si="31"/>
        <v>74000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3" priority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674</v>
      </c>
      <c r="D1" s="246" t="str">
        <f>VLOOKUP(C1,學校編號!A:B,2,FALSE)</f>
        <v>674東竹國小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18332000</v>
      </c>
      <c r="E2" s="154"/>
      <c r="F2" s="154">
        <f t="shared" ref="F2:Q2" si="0">F49+F71+F77+F83</f>
        <v>5416000</v>
      </c>
      <c r="G2" s="154">
        <f t="shared" si="0"/>
        <v>1324000</v>
      </c>
      <c r="H2" s="154">
        <f t="shared" si="0"/>
        <v>1339000</v>
      </c>
      <c r="I2" s="154">
        <f t="shared" si="0"/>
        <v>1490000</v>
      </c>
      <c r="J2" s="154">
        <f t="shared" si="0"/>
        <v>1329000</v>
      </c>
      <c r="K2" s="154">
        <f t="shared" si="0"/>
        <v>1337000</v>
      </c>
      <c r="L2" s="154">
        <f t="shared" si="0"/>
        <v>1352000</v>
      </c>
      <c r="M2" s="154">
        <f t="shared" si="0"/>
        <v>1329000</v>
      </c>
      <c r="N2" s="154">
        <f t="shared" si="0"/>
        <v>1959000</v>
      </c>
      <c r="O2" s="154">
        <f t="shared" si="0"/>
        <v>1320000</v>
      </c>
      <c r="P2" s="154">
        <f t="shared" si="0"/>
        <v>71000</v>
      </c>
      <c r="Q2" s="154">
        <f t="shared" si="0"/>
        <v>66000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12000</v>
      </c>
      <c r="E24" s="154" t="s">
        <v>201</v>
      </c>
      <c r="F24" s="154">
        <f>ROUND($D24/2,-3)</f>
        <v>6000</v>
      </c>
      <c r="G24" s="154"/>
      <c r="H24" s="154"/>
      <c r="I24" s="154"/>
      <c r="J24" s="154"/>
      <c r="K24" s="154"/>
      <c r="L24" s="154">
        <f>D24-F24</f>
        <v>6000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966000</v>
      </c>
      <c r="E25" s="242"/>
      <c r="F25" s="242">
        <f>ROUND(SUM(F3:F24),-3)</f>
        <v>203000</v>
      </c>
      <c r="G25" s="242">
        <f t="shared" ref="G25:P25" si="5">ROUND(SUM(G3:G24),-3)</f>
        <v>75000</v>
      </c>
      <c r="H25" s="242">
        <f t="shared" si="5"/>
        <v>75000</v>
      </c>
      <c r="I25" s="242">
        <f t="shared" si="5"/>
        <v>75000</v>
      </c>
      <c r="J25" s="242">
        <f t="shared" si="5"/>
        <v>75000</v>
      </c>
      <c r="K25" s="242">
        <f t="shared" si="5"/>
        <v>75000</v>
      </c>
      <c r="L25" s="242">
        <f t="shared" si="5"/>
        <v>98000</v>
      </c>
      <c r="M25" s="242">
        <f t="shared" si="5"/>
        <v>75000</v>
      </c>
      <c r="N25" s="242">
        <f t="shared" si="5"/>
        <v>75000</v>
      </c>
      <c r="O25" s="242">
        <f t="shared" si="5"/>
        <v>74000</v>
      </c>
      <c r="P25" s="242">
        <f t="shared" si="5"/>
        <v>34000</v>
      </c>
      <c r="Q25" s="242">
        <f t="shared" ref="Q25:Q34" si="6">D25-SUM(F25:P25)</f>
        <v>32000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49000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332000</v>
      </c>
      <c r="E38" s="242"/>
      <c r="F38" s="242">
        <f t="shared" ref="F38:P38" si="10">ROUND(SUM(F26:F37),-3)</f>
        <v>29000</v>
      </c>
      <c r="G38" s="242">
        <f t="shared" si="10"/>
        <v>24000</v>
      </c>
      <c r="H38" s="242">
        <f t="shared" si="10"/>
        <v>29000</v>
      </c>
      <c r="I38" s="242">
        <f t="shared" si="10"/>
        <v>29000</v>
      </c>
      <c r="J38" s="242">
        <f t="shared" si="10"/>
        <v>29000</v>
      </c>
      <c r="K38" s="242">
        <f t="shared" si="10"/>
        <v>29000</v>
      </c>
      <c r="L38" s="242">
        <f t="shared" si="10"/>
        <v>24000</v>
      </c>
      <c r="M38" s="242">
        <f t="shared" si="10"/>
        <v>29000</v>
      </c>
      <c r="N38" s="242">
        <f t="shared" si="10"/>
        <v>29000</v>
      </c>
      <c r="O38" s="242">
        <f t="shared" si="10"/>
        <v>29000</v>
      </c>
      <c r="P38" s="242">
        <f t="shared" si="10"/>
        <v>29000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1333000</v>
      </c>
      <c r="E49" s="154"/>
      <c r="F49" s="250">
        <f t="shared" ref="F49:Q49" si="15">F25+F38+F46+F48</f>
        <v>241000</v>
      </c>
      <c r="G49" s="250">
        <f t="shared" si="15"/>
        <v>99000</v>
      </c>
      <c r="H49" s="250">
        <f t="shared" si="15"/>
        <v>104000</v>
      </c>
      <c r="I49" s="250">
        <f t="shared" si="15"/>
        <v>109000</v>
      </c>
      <c r="J49" s="250">
        <f t="shared" si="15"/>
        <v>104000</v>
      </c>
      <c r="K49" s="250">
        <f t="shared" si="15"/>
        <v>112000</v>
      </c>
      <c r="L49" s="250">
        <f t="shared" si="15"/>
        <v>127000</v>
      </c>
      <c r="M49" s="250">
        <f t="shared" si="15"/>
        <v>104000</v>
      </c>
      <c r="N49" s="250">
        <f t="shared" si="15"/>
        <v>112000</v>
      </c>
      <c r="O49" s="250">
        <f t="shared" si="15"/>
        <v>103000</v>
      </c>
      <c r="P49" s="250">
        <f t="shared" si="15"/>
        <v>63000</v>
      </c>
      <c r="Q49" s="250">
        <f t="shared" si="15"/>
        <v>55000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10174000</v>
      </c>
      <c r="E50" s="249" t="s">
        <v>210</v>
      </c>
      <c r="F50" s="154">
        <f>ROUND($D50/12*3,-3)</f>
        <v>2544000</v>
      </c>
      <c r="G50" s="154">
        <f>ROUND($D50/12,-3)</f>
        <v>848000</v>
      </c>
      <c r="H50" s="154">
        <f t="shared" ref="H50:N54" si="16">ROUND($D50/12,-3)</f>
        <v>848000</v>
      </c>
      <c r="I50" s="154">
        <f t="shared" si="16"/>
        <v>848000</v>
      </c>
      <c r="J50" s="154">
        <f t="shared" si="16"/>
        <v>848000</v>
      </c>
      <c r="K50" s="154">
        <f t="shared" si="16"/>
        <v>848000</v>
      </c>
      <c r="L50" s="154">
        <f t="shared" si="16"/>
        <v>848000</v>
      </c>
      <c r="M50" s="154">
        <f t="shared" si="16"/>
        <v>848000</v>
      </c>
      <c r="N50" s="154">
        <f t="shared" si="16"/>
        <v>848000</v>
      </c>
      <c r="O50" s="154">
        <f>D50-SUM(F50:N50)</f>
        <v>846000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68000</v>
      </c>
      <c r="E61" s="154" t="s">
        <v>744</v>
      </c>
      <c r="F61" s="154">
        <f t="shared" si="17"/>
        <v>5667</v>
      </c>
      <c r="G61" s="154">
        <f t="shared" si="17"/>
        <v>5667</v>
      </c>
      <c r="H61" s="154">
        <f t="shared" si="17"/>
        <v>5667</v>
      </c>
      <c r="I61" s="154">
        <f t="shared" si="17"/>
        <v>5667</v>
      </c>
      <c r="J61" s="154">
        <f t="shared" si="17"/>
        <v>5667</v>
      </c>
      <c r="K61" s="154">
        <f t="shared" si="17"/>
        <v>5667</v>
      </c>
      <c r="L61" s="154">
        <f t="shared" si="17"/>
        <v>5667</v>
      </c>
      <c r="M61" s="154">
        <f t="shared" si="17"/>
        <v>5667</v>
      </c>
      <c r="N61" s="154">
        <f t="shared" si="17"/>
        <v>5667</v>
      </c>
      <c r="O61" s="154">
        <f t="shared" si="17"/>
        <v>5667</v>
      </c>
      <c r="P61" s="154">
        <f t="shared" si="17"/>
        <v>5667</v>
      </c>
      <c r="Q61" s="154">
        <f t="shared" si="18"/>
        <v>5663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778000</v>
      </c>
      <c r="E62" s="154" t="s">
        <v>205</v>
      </c>
      <c r="F62" s="154"/>
      <c r="G62" s="154"/>
      <c r="H62" s="154"/>
      <c r="I62" s="154">
        <f>ROUND($D62/5,-3)</f>
        <v>156000</v>
      </c>
      <c r="J62" s="154"/>
      <c r="K62" s="154"/>
      <c r="L62" s="154"/>
      <c r="M62" s="154"/>
      <c r="N62" s="154">
        <f>D62-I62</f>
        <v>622000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1299000</v>
      </c>
      <c r="E63" s="154" t="s">
        <v>203</v>
      </c>
      <c r="F63" s="154">
        <f>D63</f>
        <v>1299000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806000</v>
      </c>
      <c r="E64" s="249" t="s">
        <v>210</v>
      </c>
      <c r="F64" s="154">
        <f>ROUND($D64/12*3,-3)</f>
        <v>202000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68000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191000</v>
      </c>
      <c r="E65" s="249" t="s">
        <v>210</v>
      </c>
      <c r="F65" s="154">
        <f>ROUND($D65/12*3,-3)</f>
        <v>48000</v>
      </c>
      <c r="G65" s="154">
        <f>ROUND($D65/12,-3)</f>
        <v>16000</v>
      </c>
      <c r="H65" s="154">
        <f t="shared" si="19"/>
        <v>16000</v>
      </c>
      <c r="I65" s="154">
        <f t="shared" si="19"/>
        <v>16000</v>
      </c>
      <c r="J65" s="154">
        <f t="shared" si="19"/>
        <v>16000</v>
      </c>
      <c r="K65" s="154">
        <f t="shared" si="19"/>
        <v>16000</v>
      </c>
      <c r="L65" s="154">
        <f t="shared" si="19"/>
        <v>16000</v>
      </c>
      <c r="M65" s="154">
        <f t="shared" si="19"/>
        <v>16000</v>
      </c>
      <c r="N65" s="154">
        <f t="shared" si="19"/>
        <v>16000</v>
      </c>
      <c r="O65" s="154">
        <f>D65-SUM(F65:N65)</f>
        <v>15000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882000</v>
      </c>
      <c r="E66" s="249" t="s">
        <v>210</v>
      </c>
      <c r="F66" s="154">
        <f>ROUND($D66/12*3,-3)</f>
        <v>221000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69000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216000</v>
      </c>
      <c r="E68" s="154" t="s">
        <v>203</v>
      </c>
      <c r="F68" s="154">
        <f>D68</f>
        <v>216000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16227000</v>
      </c>
      <c r="E71" s="242"/>
      <c r="F71" s="242">
        <f>ROUND(SUM(F50:F69),-3)</f>
        <v>4982000</v>
      </c>
      <c r="G71" s="242">
        <f t="shared" ref="G71:P71" si="20">ROUND(SUM(G50:G69),-3)</f>
        <v>1161000</v>
      </c>
      <c r="H71" s="242">
        <f t="shared" si="20"/>
        <v>1171000</v>
      </c>
      <c r="I71" s="242">
        <f t="shared" si="20"/>
        <v>1317000</v>
      </c>
      <c r="J71" s="242">
        <f t="shared" si="20"/>
        <v>1161000</v>
      </c>
      <c r="K71" s="242">
        <f t="shared" si="20"/>
        <v>1161000</v>
      </c>
      <c r="L71" s="242">
        <f t="shared" si="20"/>
        <v>1161000</v>
      </c>
      <c r="M71" s="242">
        <f t="shared" si="20"/>
        <v>1161000</v>
      </c>
      <c r="N71" s="242">
        <f t="shared" si="20"/>
        <v>1783000</v>
      </c>
      <c r="O71" s="242">
        <f t="shared" si="20"/>
        <v>1150000</v>
      </c>
      <c r="P71" s="242">
        <f t="shared" si="20"/>
        <v>8000</v>
      </c>
      <c r="Q71" s="242">
        <f>D71-SUM(F71:P71)</f>
        <v>11000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539000</v>
      </c>
      <c r="E73" s="249" t="s">
        <v>210</v>
      </c>
      <c r="F73" s="154">
        <f>ROUND($D73/12*3,-3)</f>
        <v>135000</v>
      </c>
      <c r="G73" s="154">
        <f>ROUND($D73/12,-3)</f>
        <v>45000</v>
      </c>
      <c r="H73" s="154">
        <f t="shared" ref="H73:N76" si="21">ROUND($D73/12,-3)</f>
        <v>45000</v>
      </c>
      <c r="I73" s="154">
        <f t="shared" si="21"/>
        <v>45000</v>
      </c>
      <c r="J73" s="154">
        <f t="shared" si="21"/>
        <v>45000</v>
      </c>
      <c r="K73" s="154">
        <f t="shared" si="21"/>
        <v>45000</v>
      </c>
      <c r="L73" s="154">
        <f t="shared" si="21"/>
        <v>45000</v>
      </c>
      <c r="M73" s="154">
        <f t="shared" si="21"/>
        <v>45000</v>
      </c>
      <c r="N73" s="154">
        <f t="shared" si="21"/>
        <v>45000</v>
      </c>
      <c r="O73" s="154">
        <f>D73-SUM(F73:N73)</f>
        <v>44000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233000</v>
      </c>
      <c r="E74" s="249" t="s">
        <v>210</v>
      </c>
      <c r="F74" s="154">
        <f>ROUND($D74/12*3,-3)</f>
        <v>58000</v>
      </c>
      <c r="G74" s="154">
        <f>ROUND($D74/12,-3)</f>
        <v>19000</v>
      </c>
      <c r="H74" s="154">
        <f t="shared" si="21"/>
        <v>19000</v>
      </c>
      <c r="I74" s="154">
        <f t="shared" si="21"/>
        <v>19000</v>
      </c>
      <c r="J74" s="154">
        <f t="shared" si="21"/>
        <v>19000</v>
      </c>
      <c r="K74" s="154">
        <f t="shared" si="21"/>
        <v>19000</v>
      </c>
      <c r="L74" s="154">
        <f t="shared" si="21"/>
        <v>19000</v>
      </c>
      <c r="M74" s="154">
        <f t="shared" si="21"/>
        <v>19000</v>
      </c>
      <c r="N74" s="154">
        <f t="shared" si="21"/>
        <v>19000</v>
      </c>
      <c r="O74" s="154">
        <f>D74-SUM(F74:N74)</f>
        <v>23000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772000</v>
      </c>
      <c r="E77" s="242"/>
      <c r="F77" s="242">
        <f>ROUND(SUM(F72:F76),-3)</f>
        <v>193000</v>
      </c>
      <c r="G77" s="242">
        <f t="shared" ref="G77:N77" si="22">ROUND(SUM(G72:G76),-3)</f>
        <v>64000</v>
      </c>
      <c r="H77" s="242">
        <f t="shared" si="22"/>
        <v>64000</v>
      </c>
      <c r="I77" s="242">
        <f t="shared" si="22"/>
        <v>64000</v>
      </c>
      <c r="J77" s="242">
        <f t="shared" si="22"/>
        <v>64000</v>
      </c>
      <c r="K77" s="242">
        <f t="shared" si="22"/>
        <v>64000</v>
      </c>
      <c r="L77" s="242">
        <f t="shared" si="22"/>
        <v>64000</v>
      </c>
      <c r="M77" s="242">
        <f t="shared" si="22"/>
        <v>64000</v>
      </c>
      <c r="N77" s="242">
        <f t="shared" si="22"/>
        <v>64000</v>
      </c>
      <c r="O77" s="242">
        <f>D77-SUM(F77:N77)</f>
        <v>67000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16999000</v>
      </c>
      <c r="E78" s="242"/>
      <c r="F78" s="242">
        <f>F77+F71</f>
        <v>5175000</v>
      </c>
      <c r="G78" s="242">
        <f t="shared" ref="G78:R78" si="24">G77+G71</f>
        <v>1225000</v>
      </c>
      <c r="H78" s="242">
        <f t="shared" si="24"/>
        <v>1235000</v>
      </c>
      <c r="I78" s="242">
        <f t="shared" si="24"/>
        <v>1381000</v>
      </c>
      <c r="J78" s="242">
        <f t="shared" si="24"/>
        <v>1225000</v>
      </c>
      <c r="K78" s="242">
        <f t="shared" si="24"/>
        <v>1225000</v>
      </c>
      <c r="L78" s="242">
        <f t="shared" si="24"/>
        <v>1225000</v>
      </c>
      <c r="M78" s="242">
        <f t="shared" si="24"/>
        <v>1225000</v>
      </c>
      <c r="N78" s="242">
        <f t="shared" si="24"/>
        <v>1847000</v>
      </c>
      <c r="O78" s="242">
        <f t="shared" si="24"/>
        <v>1217000</v>
      </c>
      <c r="P78" s="242">
        <f t="shared" si="24"/>
        <v>8000</v>
      </c>
      <c r="Q78" s="242">
        <f t="shared" si="24"/>
        <v>11000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18332000</v>
      </c>
      <c r="E87" s="154"/>
      <c r="F87" s="154">
        <f>F88+F89+F90+F91</f>
        <v>5416000</v>
      </c>
      <c r="G87" s="154">
        <f t="shared" ref="G87:Q87" si="26">G88+G89+G90+G91</f>
        <v>1324000</v>
      </c>
      <c r="H87" s="154">
        <f t="shared" si="26"/>
        <v>1339000</v>
      </c>
      <c r="I87" s="154">
        <f t="shared" si="26"/>
        <v>1490000</v>
      </c>
      <c r="J87" s="154">
        <f t="shared" si="26"/>
        <v>1329000</v>
      </c>
      <c r="K87" s="154">
        <f t="shared" si="26"/>
        <v>1337000</v>
      </c>
      <c r="L87" s="154">
        <f t="shared" si="26"/>
        <v>1352000</v>
      </c>
      <c r="M87" s="154">
        <f t="shared" si="26"/>
        <v>1329000</v>
      </c>
      <c r="N87" s="154">
        <f t="shared" si="26"/>
        <v>1959000</v>
      </c>
      <c r="O87" s="154">
        <f t="shared" si="26"/>
        <v>1320000</v>
      </c>
      <c r="P87" s="154">
        <f t="shared" si="26"/>
        <v>71000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</v>
      </c>
      <c r="E88" s="242" t="s">
        <v>201</v>
      </c>
      <c r="F88" s="242">
        <f>ROUND($D88/2,-3)</f>
        <v>6000</v>
      </c>
      <c r="G88" s="242"/>
      <c r="H88" s="242"/>
      <c r="I88" s="242"/>
      <c r="J88" s="242"/>
      <c r="K88" s="242"/>
      <c r="L88" s="242">
        <f>D88-F88</f>
        <v>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18319000</v>
      </c>
      <c r="E91" s="242"/>
      <c r="F91" s="242">
        <f>F92+F93+F94+F95</f>
        <v>5410000</v>
      </c>
      <c r="G91" s="242">
        <f t="shared" ref="G91:Q91" si="28">G92+G93+G94+G95</f>
        <v>1324000</v>
      </c>
      <c r="H91" s="242">
        <f t="shared" si="28"/>
        <v>1339000</v>
      </c>
      <c r="I91" s="242">
        <f t="shared" si="28"/>
        <v>1490000</v>
      </c>
      <c r="J91" s="242">
        <f t="shared" si="28"/>
        <v>1329000</v>
      </c>
      <c r="K91" s="242">
        <f t="shared" si="28"/>
        <v>1337000</v>
      </c>
      <c r="L91" s="242">
        <f t="shared" si="28"/>
        <v>1346000</v>
      </c>
      <c r="M91" s="242">
        <f t="shared" si="28"/>
        <v>1329000</v>
      </c>
      <c r="N91" s="242">
        <f t="shared" si="28"/>
        <v>1959000</v>
      </c>
      <c r="O91" s="242">
        <f t="shared" si="28"/>
        <v>1320000</v>
      </c>
      <c r="P91" s="242">
        <f t="shared" si="28"/>
        <v>71000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336000</v>
      </c>
      <c r="E94" s="244" t="s">
        <v>405</v>
      </c>
      <c r="F94" s="154"/>
      <c r="G94" s="154"/>
      <c r="H94" s="154">
        <f>ROUND($D94/2,-3)</f>
        <v>168000</v>
      </c>
      <c r="I94" s="154"/>
      <c r="J94" s="154"/>
      <c r="K94" s="154"/>
      <c r="L94" s="154"/>
      <c r="M94" s="154"/>
      <c r="N94" s="154"/>
      <c r="O94" s="154">
        <f>D94-H94</f>
        <v>168000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15781000</v>
      </c>
      <c r="E95" s="154"/>
      <c r="F95" s="154">
        <f>F2+F86-F88-F89-F90-F92-F93-F94</f>
        <v>4698000</v>
      </c>
      <c r="G95" s="154">
        <f t="shared" ref="G95:Q95" si="30">G2-G88-G89-G90-G92-G93-G94</f>
        <v>1316000</v>
      </c>
      <c r="H95" s="154">
        <f t="shared" si="30"/>
        <v>811000</v>
      </c>
      <c r="I95" s="154">
        <f t="shared" si="30"/>
        <v>1482000</v>
      </c>
      <c r="J95" s="154">
        <f t="shared" si="30"/>
        <v>969000</v>
      </c>
      <c r="K95" s="154">
        <f t="shared" si="30"/>
        <v>1329000</v>
      </c>
      <c r="L95" s="154">
        <f t="shared" si="30"/>
        <v>986000</v>
      </c>
      <c r="M95" s="154">
        <f t="shared" si="30"/>
        <v>1321000</v>
      </c>
      <c r="N95" s="154">
        <f t="shared" si="30"/>
        <v>1599000</v>
      </c>
      <c r="O95" s="154">
        <f t="shared" si="30"/>
        <v>1144000</v>
      </c>
      <c r="P95" s="154">
        <f t="shared" si="30"/>
        <v>63000</v>
      </c>
      <c r="Q95" s="154">
        <f t="shared" si="30"/>
        <v>63000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336000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15781000</v>
      </c>
    </row>
    <row r="108" spans="2:17" ht="16.5" customHeight="1"/>
    <row r="109" spans="2:17" ht="16.5" customHeight="1">
      <c r="B109" s="4" t="s">
        <v>951</v>
      </c>
      <c r="D109" s="52">
        <f>D91-D77</f>
        <v>17547000</v>
      </c>
      <c r="F109" s="52">
        <f>F91-F77</f>
        <v>5217000</v>
      </c>
      <c r="G109" s="52">
        <f t="shared" ref="G109:Q109" si="31">G91-G77</f>
        <v>1260000</v>
      </c>
      <c r="H109" s="52">
        <f t="shared" si="31"/>
        <v>1275000</v>
      </c>
      <c r="I109" s="52">
        <f t="shared" si="31"/>
        <v>1426000</v>
      </c>
      <c r="J109" s="52">
        <f t="shared" si="31"/>
        <v>1265000</v>
      </c>
      <c r="K109" s="52">
        <f t="shared" si="31"/>
        <v>1273000</v>
      </c>
      <c r="L109" s="52">
        <f t="shared" si="31"/>
        <v>1282000</v>
      </c>
      <c r="M109" s="52">
        <f t="shared" si="31"/>
        <v>1265000</v>
      </c>
      <c r="N109" s="52">
        <f t="shared" si="31"/>
        <v>1895000</v>
      </c>
      <c r="O109" s="52">
        <f t="shared" si="31"/>
        <v>1253000</v>
      </c>
      <c r="P109" s="52">
        <f t="shared" si="31"/>
        <v>71000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2" priority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675</v>
      </c>
      <c r="D1" s="246" t="str">
        <f>VLOOKUP(C1,學校編號!A:B,2,FALSE)</f>
        <v>675東里國小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19547000</v>
      </c>
      <c r="E2" s="154"/>
      <c r="F2" s="154">
        <f t="shared" ref="F2:Q2" si="0">F49+F71+F77+F83</f>
        <v>5735000</v>
      </c>
      <c r="G2" s="154">
        <f t="shared" si="0"/>
        <v>1425000</v>
      </c>
      <c r="H2" s="154">
        <f t="shared" si="0"/>
        <v>1435000</v>
      </c>
      <c r="I2" s="154">
        <f t="shared" si="0"/>
        <v>1590000</v>
      </c>
      <c r="J2" s="154">
        <f t="shared" si="0"/>
        <v>1425000</v>
      </c>
      <c r="K2" s="154">
        <f t="shared" si="0"/>
        <v>1427000</v>
      </c>
      <c r="L2" s="154">
        <f t="shared" si="0"/>
        <v>1444000</v>
      </c>
      <c r="M2" s="154">
        <f t="shared" si="0"/>
        <v>1425000</v>
      </c>
      <c r="N2" s="154">
        <f t="shared" si="0"/>
        <v>2086000</v>
      </c>
      <c r="O2" s="154">
        <f t="shared" si="0"/>
        <v>1426000</v>
      </c>
      <c r="P2" s="154">
        <f t="shared" si="0"/>
        <v>71000</v>
      </c>
      <c r="Q2" s="154">
        <f t="shared" si="0"/>
        <v>58000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537000</v>
      </c>
      <c r="E25" s="242"/>
      <c r="F25" s="242">
        <f>ROUND(SUM(F3:F24),-3)</f>
        <v>61000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61000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14000</v>
      </c>
      <c r="E31" s="154" t="s">
        <v>744</v>
      </c>
      <c r="F31" s="154">
        <f t="shared" si="9"/>
        <v>1167</v>
      </c>
      <c r="G31" s="154">
        <f t="shared" si="7"/>
        <v>1167</v>
      </c>
      <c r="H31" s="154">
        <f t="shared" si="7"/>
        <v>1167</v>
      </c>
      <c r="I31" s="154">
        <f t="shared" si="7"/>
        <v>1167</v>
      </c>
      <c r="J31" s="154">
        <f t="shared" si="7"/>
        <v>1167</v>
      </c>
      <c r="K31" s="154">
        <f t="shared" si="7"/>
        <v>1167</v>
      </c>
      <c r="L31" s="154">
        <f t="shared" si="7"/>
        <v>1167</v>
      </c>
      <c r="M31" s="154">
        <f t="shared" si="7"/>
        <v>1167</v>
      </c>
      <c r="N31" s="154">
        <f t="shared" si="7"/>
        <v>1167</v>
      </c>
      <c r="O31" s="154">
        <f t="shared" si="7"/>
        <v>1167</v>
      </c>
      <c r="P31" s="154">
        <f t="shared" si="7"/>
        <v>1167</v>
      </c>
      <c r="Q31" s="154">
        <f t="shared" si="6"/>
        <v>1163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285000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21000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828000</v>
      </c>
      <c r="E49" s="154"/>
      <c r="F49" s="250">
        <f t="shared" ref="F49:Q49" si="15">F25+F38+F46+F48</f>
        <v>87000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68000</v>
      </c>
      <c r="L49" s="250">
        <f t="shared" si="15"/>
        <v>85000</v>
      </c>
      <c r="M49" s="250">
        <f t="shared" si="15"/>
        <v>66000</v>
      </c>
      <c r="N49" s="250">
        <f t="shared" si="15"/>
        <v>68000</v>
      </c>
      <c r="O49" s="250">
        <f t="shared" si="15"/>
        <v>66000</v>
      </c>
      <c r="P49" s="250">
        <f t="shared" si="15"/>
        <v>66000</v>
      </c>
      <c r="Q49" s="250">
        <f t="shared" si="15"/>
        <v>58000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10663000</v>
      </c>
      <c r="E50" s="249" t="s">
        <v>210</v>
      </c>
      <c r="F50" s="154">
        <f>ROUND($D50/12*3,-3)</f>
        <v>2666000</v>
      </c>
      <c r="G50" s="154">
        <f>ROUND($D50/12,-3)</f>
        <v>889000</v>
      </c>
      <c r="H50" s="154">
        <f t="shared" ref="H50:N54" si="16">ROUND($D50/12,-3)</f>
        <v>889000</v>
      </c>
      <c r="I50" s="154">
        <f t="shared" si="16"/>
        <v>889000</v>
      </c>
      <c r="J50" s="154">
        <f t="shared" si="16"/>
        <v>889000</v>
      </c>
      <c r="K50" s="154">
        <f t="shared" si="16"/>
        <v>889000</v>
      </c>
      <c r="L50" s="154">
        <f t="shared" si="16"/>
        <v>889000</v>
      </c>
      <c r="M50" s="154">
        <f t="shared" si="16"/>
        <v>889000</v>
      </c>
      <c r="N50" s="154">
        <f t="shared" si="16"/>
        <v>889000</v>
      </c>
      <c r="O50" s="154">
        <f>D50-SUM(F50:N50)</f>
        <v>885000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824000</v>
      </c>
      <c r="E62" s="154" t="s">
        <v>205</v>
      </c>
      <c r="F62" s="154"/>
      <c r="G62" s="154"/>
      <c r="H62" s="154"/>
      <c r="I62" s="154">
        <f>ROUND($D62/5,-3)</f>
        <v>165000</v>
      </c>
      <c r="J62" s="154"/>
      <c r="K62" s="154"/>
      <c r="L62" s="154"/>
      <c r="M62" s="154"/>
      <c r="N62" s="154">
        <f>D62-I62</f>
        <v>659000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1373000</v>
      </c>
      <c r="E63" s="154" t="s">
        <v>203</v>
      </c>
      <c r="F63" s="154">
        <f>D63</f>
        <v>1373000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857000</v>
      </c>
      <c r="E64" s="249" t="s">
        <v>210</v>
      </c>
      <c r="F64" s="154">
        <f>ROUND($D64/12*3,-3)</f>
        <v>214000</v>
      </c>
      <c r="G64" s="154">
        <f>ROUND($D64/12,-3)</f>
        <v>71000</v>
      </c>
      <c r="H64" s="154">
        <f t="shared" ref="H64:N66" si="19">ROUND($D64/12,-3)</f>
        <v>71000</v>
      </c>
      <c r="I64" s="154">
        <f t="shared" si="19"/>
        <v>71000</v>
      </c>
      <c r="J64" s="154">
        <f t="shared" si="19"/>
        <v>71000</v>
      </c>
      <c r="K64" s="154">
        <f t="shared" si="19"/>
        <v>71000</v>
      </c>
      <c r="L64" s="154">
        <f t="shared" si="19"/>
        <v>71000</v>
      </c>
      <c r="M64" s="154">
        <f t="shared" si="19"/>
        <v>71000</v>
      </c>
      <c r="N64" s="154">
        <f t="shared" si="19"/>
        <v>71000</v>
      </c>
      <c r="O64" s="154">
        <f>D64-SUM(F64:N64)</f>
        <v>75000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184000</v>
      </c>
      <c r="E65" s="249" t="s">
        <v>210</v>
      </c>
      <c r="F65" s="154">
        <f>ROUND($D65/12*3,-3)</f>
        <v>46000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1001000</v>
      </c>
      <c r="E66" s="249" t="s">
        <v>210</v>
      </c>
      <c r="F66" s="154">
        <f>ROUND($D66/12*3,-3)</f>
        <v>250000</v>
      </c>
      <c r="G66" s="154">
        <f>ROUND($D66/12,-3)</f>
        <v>83000</v>
      </c>
      <c r="H66" s="154">
        <f t="shared" si="19"/>
        <v>83000</v>
      </c>
      <c r="I66" s="154">
        <f t="shared" si="19"/>
        <v>83000</v>
      </c>
      <c r="J66" s="154">
        <f t="shared" si="19"/>
        <v>83000</v>
      </c>
      <c r="K66" s="154">
        <f t="shared" si="19"/>
        <v>83000</v>
      </c>
      <c r="L66" s="154">
        <f t="shared" si="19"/>
        <v>83000</v>
      </c>
      <c r="M66" s="154">
        <f t="shared" si="19"/>
        <v>83000</v>
      </c>
      <c r="N66" s="154">
        <f t="shared" si="19"/>
        <v>83000</v>
      </c>
      <c r="O66" s="154">
        <f>D66-SUM(F66:N66)</f>
        <v>87000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206000</v>
      </c>
      <c r="E68" s="154" t="s">
        <v>203</v>
      </c>
      <c r="F68" s="154">
        <f>D68</f>
        <v>206000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16974000</v>
      </c>
      <c r="E71" s="242"/>
      <c r="F71" s="242">
        <f>ROUND(SUM(F50:F69),-3)</f>
        <v>5211000</v>
      </c>
      <c r="G71" s="242">
        <f t="shared" ref="G71:P71" si="20">ROUND(SUM(G50:G69),-3)</f>
        <v>1213000</v>
      </c>
      <c r="H71" s="242">
        <f t="shared" si="20"/>
        <v>1223000</v>
      </c>
      <c r="I71" s="242">
        <f t="shared" si="20"/>
        <v>1378000</v>
      </c>
      <c r="J71" s="242">
        <f t="shared" si="20"/>
        <v>1213000</v>
      </c>
      <c r="K71" s="242">
        <f t="shared" si="20"/>
        <v>1213000</v>
      </c>
      <c r="L71" s="242">
        <f t="shared" si="20"/>
        <v>1213000</v>
      </c>
      <c r="M71" s="242">
        <f t="shared" si="20"/>
        <v>1213000</v>
      </c>
      <c r="N71" s="242">
        <f t="shared" si="20"/>
        <v>1872000</v>
      </c>
      <c r="O71" s="242">
        <f t="shared" si="20"/>
        <v>1220000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1306000</v>
      </c>
      <c r="E73" s="249" t="s">
        <v>210</v>
      </c>
      <c r="F73" s="154">
        <f>ROUND($D73/12*3,-3)</f>
        <v>327000</v>
      </c>
      <c r="G73" s="154">
        <f>ROUND($D73/12,-3)</f>
        <v>109000</v>
      </c>
      <c r="H73" s="154">
        <f t="shared" ref="H73:N76" si="21">ROUND($D73/12,-3)</f>
        <v>109000</v>
      </c>
      <c r="I73" s="154">
        <f t="shared" si="21"/>
        <v>109000</v>
      </c>
      <c r="J73" s="154">
        <f t="shared" si="21"/>
        <v>109000</v>
      </c>
      <c r="K73" s="154">
        <f t="shared" si="21"/>
        <v>109000</v>
      </c>
      <c r="L73" s="154">
        <f t="shared" si="21"/>
        <v>109000</v>
      </c>
      <c r="M73" s="154">
        <f t="shared" si="21"/>
        <v>109000</v>
      </c>
      <c r="N73" s="154">
        <f t="shared" si="21"/>
        <v>109000</v>
      </c>
      <c r="O73" s="154">
        <f>D73-SUM(F73:N73)</f>
        <v>107000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439000</v>
      </c>
      <c r="E76" s="249" t="s">
        <v>210</v>
      </c>
      <c r="F76" s="154">
        <f>ROUND($D76/12*3,-3)</f>
        <v>110000</v>
      </c>
      <c r="G76" s="154">
        <f>ROUND($D76/12,-3)</f>
        <v>37000</v>
      </c>
      <c r="H76" s="154">
        <f t="shared" si="21"/>
        <v>37000</v>
      </c>
      <c r="I76" s="154">
        <f t="shared" si="21"/>
        <v>37000</v>
      </c>
      <c r="J76" s="154">
        <f t="shared" si="21"/>
        <v>37000</v>
      </c>
      <c r="K76" s="154">
        <f t="shared" si="21"/>
        <v>37000</v>
      </c>
      <c r="L76" s="154">
        <f t="shared" si="21"/>
        <v>37000</v>
      </c>
      <c r="M76" s="154">
        <f t="shared" si="21"/>
        <v>37000</v>
      </c>
      <c r="N76" s="154">
        <f t="shared" si="21"/>
        <v>37000</v>
      </c>
      <c r="O76" s="154">
        <f>D76-SUM(F76:N76)</f>
        <v>33000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1745000</v>
      </c>
      <c r="E77" s="242"/>
      <c r="F77" s="242">
        <f>ROUND(SUM(F72:F76),-3)</f>
        <v>437000</v>
      </c>
      <c r="G77" s="242">
        <f t="shared" ref="G77:N77" si="22">ROUND(SUM(G72:G76),-3)</f>
        <v>146000</v>
      </c>
      <c r="H77" s="242">
        <f t="shared" si="22"/>
        <v>146000</v>
      </c>
      <c r="I77" s="242">
        <f t="shared" si="22"/>
        <v>146000</v>
      </c>
      <c r="J77" s="242">
        <f t="shared" si="22"/>
        <v>146000</v>
      </c>
      <c r="K77" s="242">
        <f t="shared" si="22"/>
        <v>146000</v>
      </c>
      <c r="L77" s="242">
        <f t="shared" si="22"/>
        <v>146000</v>
      </c>
      <c r="M77" s="242">
        <f t="shared" si="22"/>
        <v>146000</v>
      </c>
      <c r="N77" s="242">
        <f t="shared" si="22"/>
        <v>146000</v>
      </c>
      <c r="O77" s="242">
        <f>D77-SUM(F77:N77)</f>
        <v>140000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18719000</v>
      </c>
      <c r="E78" s="242"/>
      <c r="F78" s="242">
        <f>F77+F71</f>
        <v>5648000</v>
      </c>
      <c r="G78" s="242">
        <f t="shared" ref="G78:R78" si="24">G77+G71</f>
        <v>1359000</v>
      </c>
      <c r="H78" s="242">
        <f t="shared" si="24"/>
        <v>1369000</v>
      </c>
      <c r="I78" s="242">
        <f t="shared" si="24"/>
        <v>1524000</v>
      </c>
      <c r="J78" s="242">
        <f t="shared" si="24"/>
        <v>1359000</v>
      </c>
      <c r="K78" s="242">
        <f t="shared" si="24"/>
        <v>1359000</v>
      </c>
      <c r="L78" s="242">
        <f t="shared" si="24"/>
        <v>1359000</v>
      </c>
      <c r="M78" s="242">
        <f t="shared" si="24"/>
        <v>1359000</v>
      </c>
      <c r="N78" s="242">
        <f t="shared" si="24"/>
        <v>2018000</v>
      </c>
      <c r="O78" s="242">
        <f t="shared" si="24"/>
        <v>1360000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19547000</v>
      </c>
      <c r="E87" s="154"/>
      <c r="F87" s="154">
        <f>F88+F89+F90+F91</f>
        <v>5735000</v>
      </c>
      <c r="G87" s="154">
        <f t="shared" ref="G87:Q87" si="26">G88+G89+G90+G91</f>
        <v>1425000</v>
      </c>
      <c r="H87" s="154">
        <f t="shared" si="26"/>
        <v>1435000</v>
      </c>
      <c r="I87" s="154">
        <f t="shared" si="26"/>
        <v>1590000</v>
      </c>
      <c r="J87" s="154">
        <f t="shared" si="26"/>
        <v>1425000</v>
      </c>
      <c r="K87" s="154">
        <f t="shared" si="26"/>
        <v>1427000</v>
      </c>
      <c r="L87" s="154">
        <f t="shared" si="26"/>
        <v>1444000</v>
      </c>
      <c r="M87" s="154">
        <f t="shared" si="26"/>
        <v>1425000</v>
      </c>
      <c r="N87" s="154">
        <f t="shared" si="26"/>
        <v>2086000</v>
      </c>
      <c r="O87" s="154">
        <f t="shared" si="26"/>
        <v>1426000</v>
      </c>
      <c r="P87" s="154">
        <f t="shared" si="26"/>
        <v>71000</v>
      </c>
      <c r="Q87" s="154">
        <f t="shared" si="26"/>
        <v>58000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4000</v>
      </c>
      <c r="E88" s="242" t="s">
        <v>201</v>
      </c>
      <c r="F88" s="242">
        <f>ROUND($D88/2,-3)</f>
        <v>2000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19542000</v>
      </c>
      <c r="E91" s="242"/>
      <c r="F91" s="242">
        <f>F92+F93+F94+F95</f>
        <v>5733000</v>
      </c>
      <c r="G91" s="242">
        <f t="shared" ref="G91:Q91" si="28">G92+G93+G94+G95</f>
        <v>1425000</v>
      </c>
      <c r="H91" s="242">
        <f t="shared" si="28"/>
        <v>1435000</v>
      </c>
      <c r="I91" s="242">
        <f t="shared" si="28"/>
        <v>1590000</v>
      </c>
      <c r="J91" s="242">
        <f t="shared" si="28"/>
        <v>1425000</v>
      </c>
      <c r="K91" s="242">
        <f t="shared" si="28"/>
        <v>1427000</v>
      </c>
      <c r="L91" s="242">
        <f t="shared" si="28"/>
        <v>1442000</v>
      </c>
      <c r="M91" s="242">
        <f t="shared" si="28"/>
        <v>1425000</v>
      </c>
      <c r="N91" s="242">
        <f t="shared" si="28"/>
        <v>2086000</v>
      </c>
      <c r="O91" s="242">
        <f t="shared" si="28"/>
        <v>1426000</v>
      </c>
      <c r="P91" s="242">
        <f t="shared" si="28"/>
        <v>71000</v>
      </c>
      <c r="Q91" s="242">
        <f t="shared" si="28"/>
        <v>57000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16610000</v>
      </c>
      <c r="E95" s="154"/>
      <c r="F95" s="154">
        <f>F2+F86-F88-F89-F90-F92-F93-F94</f>
        <v>4778000</v>
      </c>
      <c r="G95" s="154">
        <f t="shared" ref="G95:Q95" si="30">G2-G88-G89-G90-G92-G93-G94</f>
        <v>1417000</v>
      </c>
      <c r="H95" s="154">
        <f t="shared" si="30"/>
        <v>953000</v>
      </c>
      <c r="I95" s="154">
        <f t="shared" si="30"/>
        <v>1582000</v>
      </c>
      <c r="J95" s="154">
        <f t="shared" si="30"/>
        <v>943000</v>
      </c>
      <c r="K95" s="154">
        <f t="shared" si="30"/>
        <v>1419000</v>
      </c>
      <c r="L95" s="154">
        <f t="shared" si="30"/>
        <v>960000</v>
      </c>
      <c r="M95" s="154">
        <f t="shared" si="30"/>
        <v>1417000</v>
      </c>
      <c r="N95" s="154">
        <f t="shared" si="30"/>
        <v>1605000</v>
      </c>
      <c r="O95" s="154">
        <f t="shared" si="30"/>
        <v>1418000</v>
      </c>
      <c r="P95" s="154">
        <f t="shared" si="30"/>
        <v>63000</v>
      </c>
      <c r="Q95" s="154">
        <f t="shared" si="30"/>
        <v>55000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16610000</v>
      </c>
    </row>
    <row r="108" spans="2:17" ht="16.5" customHeight="1"/>
    <row r="109" spans="2:17" ht="16.5" customHeight="1">
      <c r="B109" s="4" t="s">
        <v>951</v>
      </c>
      <c r="D109" s="52">
        <f>D91-D77</f>
        <v>17797000</v>
      </c>
      <c r="F109" s="52">
        <f>F91-F77</f>
        <v>5296000</v>
      </c>
      <c r="G109" s="52">
        <f t="shared" ref="G109:Q109" si="31">G91-G77</f>
        <v>1279000</v>
      </c>
      <c r="H109" s="52">
        <f t="shared" si="31"/>
        <v>1289000</v>
      </c>
      <c r="I109" s="52">
        <f t="shared" si="31"/>
        <v>1444000</v>
      </c>
      <c r="J109" s="52">
        <f t="shared" si="31"/>
        <v>1279000</v>
      </c>
      <c r="K109" s="52">
        <f t="shared" si="31"/>
        <v>1281000</v>
      </c>
      <c r="L109" s="52">
        <f t="shared" si="31"/>
        <v>1296000</v>
      </c>
      <c r="M109" s="52">
        <f t="shared" si="31"/>
        <v>1279000</v>
      </c>
      <c r="N109" s="52">
        <f t="shared" si="31"/>
        <v>1940000</v>
      </c>
      <c r="O109" s="52">
        <f t="shared" si="31"/>
        <v>1286000</v>
      </c>
      <c r="P109" s="52">
        <f t="shared" si="31"/>
        <v>71000</v>
      </c>
      <c r="Q109" s="52">
        <f t="shared" si="31"/>
        <v>57000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1" priority="1" operator="lessThan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676</v>
      </c>
      <c r="D1" s="246" t="str">
        <f>VLOOKUP(C1,學校編號!A:B,2,FALSE)</f>
        <v>676明里國小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17166000</v>
      </c>
      <c r="E2" s="154"/>
      <c r="F2" s="154">
        <f t="shared" ref="F2:Q2" si="0">F49+F71+F77+F83</f>
        <v>5132000</v>
      </c>
      <c r="G2" s="154">
        <f t="shared" si="0"/>
        <v>1228000</v>
      </c>
      <c r="H2" s="154">
        <f t="shared" si="0"/>
        <v>1238000</v>
      </c>
      <c r="I2" s="154">
        <f t="shared" si="0"/>
        <v>1394000</v>
      </c>
      <c r="J2" s="154">
        <f t="shared" si="0"/>
        <v>1228000</v>
      </c>
      <c r="K2" s="154">
        <f t="shared" si="0"/>
        <v>1230000</v>
      </c>
      <c r="L2" s="154">
        <f t="shared" si="0"/>
        <v>1244000</v>
      </c>
      <c r="M2" s="154">
        <f t="shared" si="0"/>
        <v>1228000</v>
      </c>
      <c r="N2" s="154">
        <f t="shared" si="0"/>
        <v>1896000</v>
      </c>
      <c r="O2" s="154">
        <f t="shared" si="0"/>
        <v>1226000</v>
      </c>
      <c r="P2" s="154">
        <f t="shared" si="0"/>
        <v>65000</v>
      </c>
      <c r="Q2" s="154">
        <f t="shared" si="0"/>
        <v>57000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498000</v>
      </c>
      <c r="E25" s="242"/>
      <c r="F25" s="242">
        <f>ROUND(SUM(F3:F24),-3)</f>
        <v>55000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55000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779000</v>
      </c>
      <c r="E49" s="154"/>
      <c r="F49" s="250">
        <f t="shared" ref="F49:Q49" si="15">F25+F38+F46+F48</f>
        <v>80000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64000</v>
      </c>
      <c r="L49" s="250">
        <f t="shared" si="15"/>
        <v>78000</v>
      </c>
      <c r="M49" s="250">
        <f t="shared" si="15"/>
        <v>62000</v>
      </c>
      <c r="N49" s="250">
        <f t="shared" si="15"/>
        <v>64000</v>
      </c>
      <c r="O49" s="250">
        <f t="shared" si="15"/>
        <v>62000</v>
      </c>
      <c r="P49" s="250">
        <f t="shared" si="15"/>
        <v>62000</v>
      </c>
      <c r="Q49" s="250">
        <f t="shared" si="15"/>
        <v>59000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10311000</v>
      </c>
      <c r="E50" s="249" t="s">
        <v>210</v>
      </c>
      <c r="F50" s="154">
        <f>ROUND($D50/12*3,-3)</f>
        <v>2578000</v>
      </c>
      <c r="G50" s="154">
        <f>ROUND($D50/12,-3)</f>
        <v>859000</v>
      </c>
      <c r="H50" s="154">
        <f t="shared" ref="H50:N54" si="16">ROUND($D50/12,-3)</f>
        <v>859000</v>
      </c>
      <c r="I50" s="154">
        <f t="shared" si="16"/>
        <v>859000</v>
      </c>
      <c r="J50" s="154">
        <f t="shared" si="16"/>
        <v>859000</v>
      </c>
      <c r="K50" s="154">
        <f t="shared" si="16"/>
        <v>859000</v>
      </c>
      <c r="L50" s="154">
        <f t="shared" si="16"/>
        <v>859000</v>
      </c>
      <c r="M50" s="154">
        <f t="shared" si="16"/>
        <v>859000</v>
      </c>
      <c r="N50" s="154">
        <f t="shared" si="16"/>
        <v>859000</v>
      </c>
      <c r="O50" s="154">
        <f>D50-SUM(F50:N50)</f>
        <v>861000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832000</v>
      </c>
      <c r="E62" s="154" t="s">
        <v>205</v>
      </c>
      <c r="F62" s="154"/>
      <c r="G62" s="154"/>
      <c r="H62" s="154"/>
      <c r="I62" s="154">
        <f>ROUND($D62/5,-3)</f>
        <v>166000</v>
      </c>
      <c r="J62" s="154"/>
      <c r="K62" s="154"/>
      <c r="L62" s="154"/>
      <c r="M62" s="154"/>
      <c r="N62" s="154">
        <f>D62-I62</f>
        <v>666000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1335000</v>
      </c>
      <c r="E63" s="154" t="s">
        <v>203</v>
      </c>
      <c r="F63" s="154">
        <f>D63</f>
        <v>1335000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843000</v>
      </c>
      <c r="E64" s="249" t="s">
        <v>210</v>
      </c>
      <c r="F64" s="154">
        <f>ROUND($D64/12*3,-3)</f>
        <v>211000</v>
      </c>
      <c r="G64" s="154">
        <f>ROUND($D64/12,-3)</f>
        <v>70000</v>
      </c>
      <c r="H64" s="154">
        <f t="shared" ref="H64:N66" si="19">ROUND($D64/12,-3)</f>
        <v>70000</v>
      </c>
      <c r="I64" s="154">
        <f t="shared" si="19"/>
        <v>70000</v>
      </c>
      <c r="J64" s="154">
        <f t="shared" si="19"/>
        <v>70000</v>
      </c>
      <c r="K64" s="154">
        <f t="shared" si="19"/>
        <v>70000</v>
      </c>
      <c r="L64" s="154">
        <f t="shared" si="19"/>
        <v>70000</v>
      </c>
      <c r="M64" s="154">
        <f t="shared" si="19"/>
        <v>70000</v>
      </c>
      <c r="N64" s="154">
        <f t="shared" si="19"/>
        <v>70000</v>
      </c>
      <c r="O64" s="154">
        <f>D64-SUM(F64:N64)</f>
        <v>72000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190000</v>
      </c>
      <c r="E65" s="249" t="s">
        <v>210</v>
      </c>
      <c r="F65" s="154">
        <f>ROUND($D65/12*3,-3)</f>
        <v>48000</v>
      </c>
      <c r="G65" s="154">
        <f>ROUND($D65/12,-3)</f>
        <v>16000</v>
      </c>
      <c r="H65" s="154">
        <f t="shared" si="19"/>
        <v>16000</v>
      </c>
      <c r="I65" s="154">
        <f t="shared" si="19"/>
        <v>16000</v>
      </c>
      <c r="J65" s="154">
        <f t="shared" si="19"/>
        <v>16000</v>
      </c>
      <c r="K65" s="154">
        <f t="shared" si="19"/>
        <v>16000</v>
      </c>
      <c r="L65" s="154">
        <f t="shared" si="19"/>
        <v>16000</v>
      </c>
      <c r="M65" s="154">
        <f t="shared" si="19"/>
        <v>16000</v>
      </c>
      <c r="N65" s="154">
        <f t="shared" si="19"/>
        <v>16000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943000</v>
      </c>
      <c r="E66" s="249" t="s">
        <v>210</v>
      </c>
      <c r="F66" s="154">
        <f>ROUND($D66/12*3,-3)</f>
        <v>236000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75000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15910000</v>
      </c>
      <c r="E71" s="242"/>
      <c r="F71" s="242">
        <f>ROUND(SUM(F50:F69),-3)</f>
        <v>4933000</v>
      </c>
      <c r="G71" s="242">
        <f t="shared" ref="G71:P71" si="20">ROUND(SUM(G50:G69),-3)</f>
        <v>1126000</v>
      </c>
      <c r="H71" s="242">
        <f t="shared" si="20"/>
        <v>1136000</v>
      </c>
      <c r="I71" s="242">
        <f t="shared" si="20"/>
        <v>1292000</v>
      </c>
      <c r="J71" s="242">
        <f t="shared" si="20"/>
        <v>1126000</v>
      </c>
      <c r="K71" s="242">
        <f t="shared" si="20"/>
        <v>1126000</v>
      </c>
      <c r="L71" s="242">
        <f t="shared" si="20"/>
        <v>1126000</v>
      </c>
      <c r="M71" s="242">
        <f t="shared" si="20"/>
        <v>1126000</v>
      </c>
      <c r="N71" s="242">
        <f t="shared" si="20"/>
        <v>1792000</v>
      </c>
      <c r="O71" s="242">
        <f t="shared" si="20"/>
        <v>1126000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477000</v>
      </c>
      <c r="E73" s="249" t="s">
        <v>210</v>
      </c>
      <c r="F73" s="154">
        <f>ROUND($D73/12*3,-3)</f>
        <v>119000</v>
      </c>
      <c r="G73" s="154">
        <f>ROUND($D73/12,-3)</f>
        <v>40000</v>
      </c>
      <c r="H73" s="154">
        <f t="shared" ref="H73:N76" si="21">ROUND($D73/12,-3)</f>
        <v>40000</v>
      </c>
      <c r="I73" s="154">
        <f t="shared" si="21"/>
        <v>40000</v>
      </c>
      <c r="J73" s="154">
        <f t="shared" si="21"/>
        <v>40000</v>
      </c>
      <c r="K73" s="154">
        <f t="shared" si="21"/>
        <v>40000</v>
      </c>
      <c r="L73" s="154">
        <f t="shared" si="21"/>
        <v>40000</v>
      </c>
      <c r="M73" s="154">
        <f t="shared" si="21"/>
        <v>40000</v>
      </c>
      <c r="N73" s="154">
        <f t="shared" si="21"/>
        <v>40000</v>
      </c>
      <c r="O73" s="154">
        <f>D73-SUM(F73:N73)</f>
        <v>38000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477000</v>
      </c>
      <c r="E77" s="242"/>
      <c r="F77" s="242">
        <f>ROUND(SUM(F72:F76),-3)</f>
        <v>119000</v>
      </c>
      <c r="G77" s="242">
        <f t="shared" ref="G77:N77" si="22">ROUND(SUM(G72:G76),-3)</f>
        <v>40000</v>
      </c>
      <c r="H77" s="242">
        <f t="shared" si="22"/>
        <v>40000</v>
      </c>
      <c r="I77" s="242">
        <f t="shared" si="22"/>
        <v>40000</v>
      </c>
      <c r="J77" s="242">
        <f t="shared" si="22"/>
        <v>40000</v>
      </c>
      <c r="K77" s="242">
        <f t="shared" si="22"/>
        <v>40000</v>
      </c>
      <c r="L77" s="242">
        <f t="shared" si="22"/>
        <v>40000</v>
      </c>
      <c r="M77" s="242">
        <f t="shared" si="22"/>
        <v>40000</v>
      </c>
      <c r="N77" s="242">
        <f t="shared" si="22"/>
        <v>40000</v>
      </c>
      <c r="O77" s="242">
        <f>D77-SUM(F77:N77)</f>
        <v>38000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16387000</v>
      </c>
      <c r="E78" s="242"/>
      <c r="F78" s="242">
        <f>F77+F71</f>
        <v>5052000</v>
      </c>
      <c r="G78" s="242">
        <f t="shared" ref="G78:R78" si="24">G77+G71</f>
        <v>1166000</v>
      </c>
      <c r="H78" s="242">
        <f t="shared" si="24"/>
        <v>1176000</v>
      </c>
      <c r="I78" s="242">
        <f t="shared" si="24"/>
        <v>1332000</v>
      </c>
      <c r="J78" s="242">
        <f t="shared" si="24"/>
        <v>1166000</v>
      </c>
      <c r="K78" s="242">
        <f t="shared" si="24"/>
        <v>1166000</v>
      </c>
      <c r="L78" s="242">
        <f t="shared" si="24"/>
        <v>1166000</v>
      </c>
      <c r="M78" s="242">
        <f t="shared" si="24"/>
        <v>1166000</v>
      </c>
      <c r="N78" s="242">
        <f t="shared" si="24"/>
        <v>1832000</v>
      </c>
      <c r="O78" s="242">
        <f t="shared" si="24"/>
        <v>1164000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17166000</v>
      </c>
      <c r="E87" s="154"/>
      <c r="F87" s="154">
        <f>F88+F89+F90+F91</f>
        <v>5132000</v>
      </c>
      <c r="G87" s="154">
        <f t="shared" ref="G87:Q87" si="26">G88+G89+G90+G91</f>
        <v>1228000</v>
      </c>
      <c r="H87" s="154">
        <f t="shared" si="26"/>
        <v>1238000</v>
      </c>
      <c r="I87" s="154">
        <f t="shared" si="26"/>
        <v>1394000</v>
      </c>
      <c r="J87" s="154">
        <f t="shared" si="26"/>
        <v>1228000</v>
      </c>
      <c r="K87" s="154">
        <f t="shared" si="26"/>
        <v>1230000</v>
      </c>
      <c r="L87" s="154">
        <f t="shared" si="26"/>
        <v>1244000</v>
      </c>
      <c r="M87" s="154">
        <f t="shared" si="26"/>
        <v>1228000</v>
      </c>
      <c r="N87" s="154">
        <f t="shared" si="26"/>
        <v>1896000</v>
      </c>
      <c r="O87" s="154">
        <f t="shared" si="26"/>
        <v>1226000</v>
      </c>
      <c r="P87" s="154">
        <f t="shared" si="26"/>
        <v>65000</v>
      </c>
      <c r="Q87" s="154">
        <f t="shared" si="26"/>
        <v>57000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17165000</v>
      </c>
      <c r="E91" s="242"/>
      <c r="F91" s="242">
        <f>F92+F93+F94+F95</f>
        <v>5132000</v>
      </c>
      <c r="G91" s="242">
        <f t="shared" ref="G91:Q91" si="28">G92+G93+G94+G95</f>
        <v>1228000</v>
      </c>
      <c r="H91" s="242">
        <f t="shared" si="28"/>
        <v>1238000</v>
      </c>
      <c r="I91" s="242">
        <f t="shared" si="28"/>
        <v>1394000</v>
      </c>
      <c r="J91" s="242">
        <f t="shared" si="28"/>
        <v>1228000</v>
      </c>
      <c r="K91" s="242">
        <f t="shared" si="28"/>
        <v>1230000</v>
      </c>
      <c r="L91" s="242">
        <f t="shared" si="28"/>
        <v>1244000</v>
      </c>
      <c r="M91" s="242">
        <f t="shared" si="28"/>
        <v>1228000</v>
      </c>
      <c r="N91" s="242">
        <f t="shared" si="28"/>
        <v>1896000</v>
      </c>
      <c r="O91" s="242">
        <f t="shared" si="28"/>
        <v>1226000</v>
      </c>
      <c r="P91" s="242">
        <f t="shared" si="28"/>
        <v>65000</v>
      </c>
      <c r="Q91" s="242">
        <f t="shared" si="28"/>
        <v>56000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1581000</v>
      </c>
      <c r="E92" s="252" t="s">
        <v>681</v>
      </c>
      <c r="F92" s="154">
        <f>ROUND($D92/12*4,-3)</f>
        <v>527000</v>
      </c>
      <c r="G92" s="154"/>
      <c r="H92" s="154">
        <f>ROUND($D92/12*2,-3)</f>
        <v>264000</v>
      </c>
      <c r="I92" s="154"/>
      <c r="J92" s="154">
        <f>ROUND($D92/12*2,-3)</f>
        <v>264000</v>
      </c>
      <c r="K92" s="154"/>
      <c r="L92" s="154">
        <f>ROUND($D92/12*2,-3)</f>
        <v>264000</v>
      </c>
      <c r="M92" s="154"/>
      <c r="N92" s="154">
        <f>D92-SUM(F92:M92)</f>
        <v>262000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15494000</v>
      </c>
      <c r="E95" s="154"/>
      <c r="F95" s="154">
        <f>F2+F86-F88-F89-F90-F92-F93-F94</f>
        <v>4597000</v>
      </c>
      <c r="G95" s="154">
        <f t="shared" ref="G95:Q95" si="30">G2-G88-G89-G90-G92-G93-G94</f>
        <v>1220000</v>
      </c>
      <c r="H95" s="154">
        <f t="shared" si="30"/>
        <v>966000</v>
      </c>
      <c r="I95" s="154">
        <f t="shared" si="30"/>
        <v>1386000</v>
      </c>
      <c r="J95" s="154">
        <f t="shared" si="30"/>
        <v>956000</v>
      </c>
      <c r="K95" s="154">
        <f t="shared" si="30"/>
        <v>1222000</v>
      </c>
      <c r="L95" s="154">
        <f t="shared" si="30"/>
        <v>972000</v>
      </c>
      <c r="M95" s="154">
        <f t="shared" si="30"/>
        <v>1220000</v>
      </c>
      <c r="N95" s="154">
        <f t="shared" si="30"/>
        <v>1626000</v>
      </c>
      <c r="O95" s="154">
        <f t="shared" si="30"/>
        <v>1218000</v>
      </c>
      <c r="P95" s="154">
        <f t="shared" si="30"/>
        <v>57000</v>
      </c>
      <c r="Q95" s="154">
        <f t="shared" si="30"/>
        <v>54000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15494000</v>
      </c>
    </row>
    <row r="108" spans="2:17" ht="16.5" customHeight="1"/>
    <row r="109" spans="2:17" ht="16.5" customHeight="1">
      <c r="B109" s="4" t="s">
        <v>951</v>
      </c>
      <c r="D109" s="52">
        <f>D91-D77</f>
        <v>16688000</v>
      </c>
      <c r="F109" s="52">
        <f>F91-F77</f>
        <v>5013000</v>
      </c>
      <c r="G109" s="52">
        <f t="shared" ref="G109:Q109" si="31">G91-G77</f>
        <v>1188000</v>
      </c>
      <c r="H109" s="52">
        <f t="shared" si="31"/>
        <v>1198000</v>
      </c>
      <c r="I109" s="52">
        <f t="shared" si="31"/>
        <v>1354000</v>
      </c>
      <c r="J109" s="52">
        <f t="shared" si="31"/>
        <v>1188000</v>
      </c>
      <c r="K109" s="52">
        <f t="shared" si="31"/>
        <v>1190000</v>
      </c>
      <c r="L109" s="52">
        <f t="shared" si="31"/>
        <v>1204000</v>
      </c>
      <c r="M109" s="52">
        <f t="shared" si="31"/>
        <v>1188000</v>
      </c>
      <c r="N109" s="52">
        <f t="shared" si="31"/>
        <v>1856000</v>
      </c>
      <c r="O109" s="52">
        <f t="shared" si="31"/>
        <v>1188000</v>
      </c>
      <c r="P109" s="52">
        <f t="shared" si="31"/>
        <v>65000</v>
      </c>
      <c r="Q109" s="52">
        <f t="shared" si="31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0" priority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678</v>
      </c>
      <c r="D1" s="246" t="str">
        <f>VLOOKUP(C1,學校編號!A:B,2,FALSE)</f>
        <v>678吳江國小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17696000</v>
      </c>
      <c r="E2" s="154"/>
      <c r="F2" s="154">
        <f t="shared" ref="F2:Q2" si="0">F49+F71+F77+F83</f>
        <v>5132000</v>
      </c>
      <c r="G2" s="154">
        <f t="shared" si="0"/>
        <v>1242000</v>
      </c>
      <c r="H2" s="154">
        <f t="shared" si="0"/>
        <v>1261000</v>
      </c>
      <c r="I2" s="154">
        <f t="shared" si="0"/>
        <v>1480000</v>
      </c>
      <c r="J2" s="154">
        <f t="shared" si="0"/>
        <v>1247000</v>
      </c>
      <c r="K2" s="154">
        <f t="shared" si="0"/>
        <v>1247000</v>
      </c>
      <c r="L2" s="154">
        <f t="shared" si="0"/>
        <v>1285000</v>
      </c>
      <c r="M2" s="154">
        <f t="shared" si="0"/>
        <v>1247000</v>
      </c>
      <c r="N2" s="154">
        <f t="shared" si="0"/>
        <v>2160000</v>
      </c>
      <c r="O2" s="154">
        <f t="shared" si="0"/>
        <v>1237000</v>
      </c>
      <c r="P2" s="154">
        <f t="shared" si="0"/>
        <v>78000</v>
      </c>
      <c r="Q2" s="154">
        <f t="shared" si="0"/>
        <v>80000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25000</v>
      </c>
      <c r="E10" s="154" t="s">
        <v>744</v>
      </c>
      <c r="F10" s="154">
        <f t="shared" si="1"/>
        <v>2083</v>
      </c>
      <c r="G10" s="154">
        <f t="shared" si="1"/>
        <v>2083</v>
      </c>
      <c r="H10" s="154">
        <f t="shared" si="1"/>
        <v>2083</v>
      </c>
      <c r="I10" s="154">
        <f t="shared" si="1"/>
        <v>2083</v>
      </c>
      <c r="J10" s="154">
        <f t="shared" si="1"/>
        <v>2083</v>
      </c>
      <c r="K10" s="154">
        <f t="shared" si="1"/>
        <v>2083</v>
      </c>
      <c r="L10" s="154">
        <f t="shared" si="1"/>
        <v>2083</v>
      </c>
      <c r="M10" s="154">
        <f t="shared" si="1"/>
        <v>2083</v>
      </c>
      <c r="N10" s="154">
        <f t="shared" si="1"/>
        <v>2083</v>
      </c>
      <c r="O10" s="154">
        <f t="shared" si="1"/>
        <v>2083</v>
      </c>
      <c r="P10" s="154">
        <f t="shared" si="1"/>
        <v>2083</v>
      </c>
      <c r="Q10" s="154">
        <f t="shared" si="2"/>
        <v>2087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59000</v>
      </c>
      <c r="E13" s="154" t="s">
        <v>744</v>
      </c>
      <c r="F13" s="154">
        <f>ROUND($D13/12,0)</f>
        <v>4917</v>
      </c>
      <c r="G13" s="154">
        <f t="shared" si="1"/>
        <v>4917</v>
      </c>
      <c r="H13" s="154">
        <f t="shared" si="1"/>
        <v>4917</v>
      </c>
      <c r="I13" s="154">
        <f t="shared" si="1"/>
        <v>4917</v>
      </c>
      <c r="J13" s="154">
        <f t="shared" si="1"/>
        <v>4917</v>
      </c>
      <c r="K13" s="154">
        <f t="shared" si="1"/>
        <v>4917</v>
      </c>
      <c r="L13" s="154">
        <f t="shared" si="1"/>
        <v>4917</v>
      </c>
      <c r="M13" s="154">
        <f t="shared" si="1"/>
        <v>4917</v>
      </c>
      <c r="N13" s="154">
        <f t="shared" si="1"/>
        <v>4917</v>
      </c>
      <c r="O13" s="154">
        <f t="shared" si="1"/>
        <v>4917</v>
      </c>
      <c r="P13" s="154">
        <f t="shared" si="1"/>
        <v>4917</v>
      </c>
      <c r="Q13" s="154">
        <f>D13-SUM(F13:P13)</f>
        <v>4913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105000</v>
      </c>
      <c r="E16" s="154" t="s">
        <v>744</v>
      </c>
      <c r="F16" s="154">
        <f>ROUND($D16/12,0)</f>
        <v>8750</v>
      </c>
      <c r="G16" s="154">
        <f t="shared" si="1"/>
        <v>8750</v>
      </c>
      <c r="H16" s="154">
        <f t="shared" si="1"/>
        <v>8750</v>
      </c>
      <c r="I16" s="154">
        <f t="shared" si="1"/>
        <v>8750</v>
      </c>
      <c r="J16" s="154">
        <f t="shared" si="1"/>
        <v>8750</v>
      </c>
      <c r="K16" s="154">
        <f t="shared" si="1"/>
        <v>8750</v>
      </c>
      <c r="L16" s="154">
        <f t="shared" si="1"/>
        <v>8750</v>
      </c>
      <c r="M16" s="154">
        <f t="shared" si="1"/>
        <v>8750</v>
      </c>
      <c r="N16" s="154">
        <f t="shared" si="1"/>
        <v>8750</v>
      </c>
      <c r="O16" s="154">
        <f t="shared" si="1"/>
        <v>8750</v>
      </c>
      <c r="P16" s="154">
        <f t="shared" si="1"/>
        <v>8750</v>
      </c>
      <c r="Q16" s="154">
        <f>D16-SUM(F16:P16)</f>
        <v>8750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1101000</v>
      </c>
      <c r="E25" s="242"/>
      <c r="F25" s="242">
        <f>ROUND(SUM(F3:F24),-3)</f>
        <v>206000</v>
      </c>
      <c r="G25" s="242">
        <f t="shared" ref="G25:P25" si="5">ROUND(SUM(G3:G24),-3)</f>
        <v>88000</v>
      </c>
      <c r="H25" s="242">
        <f t="shared" si="5"/>
        <v>88000</v>
      </c>
      <c r="I25" s="242">
        <f t="shared" si="5"/>
        <v>88000</v>
      </c>
      <c r="J25" s="242">
        <f t="shared" si="5"/>
        <v>88000</v>
      </c>
      <c r="K25" s="242">
        <f t="shared" si="5"/>
        <v>88000</v>
      </c>
      <c r="L25" s="242">
        <f t="shared" si="5"/>
        <v>101000</v>
      </c>
      <c r="M25" s="242">
        <f t="shared" si="5"/>
        <v>88000</v>
      </c>
      <c r="N25" s="242">
        <f t="shared" si="5"/>
        <v>88000</v>
      </c>
      <c r="O25" s="242">
        <f t="shared" si="5"/>
        <v>87000</v>
      </c>
      <c r="P25" s="242">
        <f t="shared" si="5"/>
        <v>47000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49000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317000</v>
      </c>
      <c r="E38" s="242"/>
      <c r="F38" s="242">
        <f t="shared" ref="F38:P38" si="10">ROUND(SUM(F26:F37),-3)</f>
        <v>27000</v>
      </c>
      <c r="G38" s="242">
        <f t="shared" si="10"/>
        <v>22000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22000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30000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1429000</v>
      </c>
      <c r="E49" s="154"/>
      <c r="F49" s="250">
        <f t="shared" ref="F49:Q49" si="15">F25+F38+F46+F48</f>
        <v>234000</v>
      </c>
      <c r="G49" s="250">
        <f t="shared" si="15"/>
        <v>110000</v>
      </c>
      <c r="H49" s="250">
        <f t="shared" si="15"/>
        <v>115000</v>
      </c>
      <c r="I49" s="250">
        <f t="shared" si="15"/>
        <v>120000</v>
      </c>
      <c r="J49" s="250">
        <f t="shared" si="15"/>
        <v>115000</v>
      </c>
      <c r="K49" s="250">
        <f t="shared" si="15"/>
        <v>115000</v>
      </c>
      <c r="L49" s="250">
        <f t="shared" si="15"/>
        <v>128000</v>
      </c>
      <c r="M49" s="250">
        <f t="shared" si="15"/>
        <v>115000</v>
      </c>
      <c r="N49" s="250">
        <f t="shared" si="15"/>
        <v>115000</v>
      </c>
      <c r="O49" s="250">
        <f t="shared" si="15"/>
        <v>114000</v>
      </c>
      <c r="P49" s="250">
        <f t="shared" si="15"/>
        <v>74000</v>
      </c>
      <c r="Q49" s="250">
        <f t="shared" si="15"/>
        <v>74000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10487000</v>
      </c>
      <c r="E50" s="249" t="s">
        <v>210</v>
      </c>
      <c r="F50" s="154">
        <f>ROUND($D50/12*3,-3)</f>
        <v>2622000</v>
      </c>
      <c r="G50" s="154">
        <f>ROUND($D50/12,-3)</f>
        <v>874000</v>
      </c>
      <c r="H50" s="154">
        <f t="shared" ref="H50:N54" si="16">ROUND($D50/12,-3)</f>
        <v>874000</v>
      </c>
      <c r="I50" s="154">
        <f t="shared" si="16"/>
        <v>874000</v>
      </c>
      <c r="J50" s="154">
        <f t="shared" si="16"/>
        <v>874000</v>
      </c>
      <c r="K50" s="154">
        <f t="shared" si="16"/>
        <v>874000</v>
      </c>
      <c r="L50" s="154">
        <f t="shared" si="16"/>
        <v>874000</v>
      </c>
      <c r="M50" s="154">
        <f t="shared" si="16"/>
        <v>874000</v>
      </c>
      <c r="N50" s="154">
        <f t="shared" si="16"/>
        <v>874000</v>
      </c>
      <c r="O50" s="154">
        <f>D50-SUM(F50:N50)</f>
        <v>873000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1141000</v>
      </c>
      <c r="E62" s="154" t="s">
        <v>205</v>
      </c>
      <c r="F62" s="154"/>
      <c r="G62" s="154"/>
      <c r="H62" s="154"/>
      <c r="I62" s="154">
        <f>ROUND($D62/5,-3)</f>
        <v>228000</v>
      </c>
      <c r="J62" s="154"/>
      <c r="K62" s="154"/>
      <c r="L62" s="154"/>
      <c r="M62" s="154"/>
      <c r="N62" s="154">
        <f>D62-I62</f>
        <v>913000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1290000</v>
      </c>
      <c r="E63" s="154" t="s">
        <v>203</v>
      </c>
      <c r="F63" s="154">
        <f>D63</f>
        <v>1290000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892000</v>
      </c>
      <c r="E64" s="249" t="s">
        <v>210</v>
      </c>
      <c r="F64" s="154">
        <f>ROUND($D64/12*3,-3)</f>
        <v>223000</v>
      </c>
      <c r="G64" s="154">
        <f>ROUND($D64/12,-3)</f>
        <v>74000</v>
      </c>
      <c r="H64" s="154">
        <f t="shared" ref="H64:N66" si="19">ROUND($D64/12,-3)</f>
        <v>74000</v>
      </c>
      <c r="I64" s="154">
        <f t="shared" si="19"/>
        <v>74000</v>
      </c>
      <c r="J64" s="154">
        <f t="shared" si="19"/>
        <v>74000</v>
      </c>
      <c r="K64" s="154">
        <f t="shared" si="19"/>
        <v>74000</v>
      </c>
      <c r="L64" s="154">
        <f t="shared" si="19"/>
        <v>74000</v>
      </c>
      <c r="M64" s="154">
        <f t="shared" si="19"/>
        <v>74000</v>
      </c>
      <c r="N64" s="154">
        <f t="shared" si="19"/>
        <v>74000</v>
      </c>
      <c r="O64" s="154">
        <f>D64-SUM(F64:N64)</f>
        <v>77000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262000</v>
      </c>
      <c r="E65" s="249" t="s">
        <v>210</v>
      </c>
      <c r="F65" s="154">
        <f>ROUND($D65/12*3,-3)</f>
        <v>66000</v>
      </c>
      <c r="G65" s="154">
        <f>ROUND($D65/12,-3)</f>
        <v>22000</v>
      </c>
      <c r="H65" s="154">
        <f t="shared" si="19"/>
        <v>22000</v>
      </c>
      <c r="I65" s="154">
        <f t="shared" si="19"/>
        <v>22000</v>
      </c>
      <c r="J65" s="154">
        <f t="shared" si="19"/>
        <v>22000</v>
      </c>
      <c r="K65" s="154">
        <f t="shared" si="19"/>
        <v>22000</v>
      </c>
      <c r="L65" s="154">
        <f t="shared" si="19"/>
        <v>22000</v>
      </c>
      <c r="M65" s="154">
        <f t="shared" si="19"/>
        <v>22000</v>
      </c>
      <c r="N65" s="154">
        <f t="shared" si="19"/>
        <v>22000</v>
      </c>
      <c r="O65" s="154">
        <f>D65-SUM(F65:N65)</f>
        <v>20000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727000</v>
      </c>
      <c r="E66" s="249" t="s">
        <v>210</v>
      </c>
      <c r="F66" s="154">
        <f>ROUND($D66/12*3,-3)</f>
        <v>182000</v>
      </c>
      <c r="G66" s="154">
        <f>ROUND($D66/12,-3)</f>
        <v>61000</v>
      </c>
      <c r="H66" s="154">
        <f t="shared" si="19"/>
        <v>61000</v>
      </c>
      <c r="I66" s="154">
        <f t="shared" si="19"/>
        <v>61000</v>
      </c>
      <c r="J66" s="154">
        <f t="shared" si="19"/>
        <v>61000</v>
      </c>
      <c r="K66" s="154">
        <f t="shared" si="19"/>
        <v>61000</v>
      </c>
      <c r="L66" s="154">
        <f t="shared" si="19"/>
        <v>61000</v>
      </c>
      <c r="M66" s="154">
        <f t="shared" si="19"/>
        <v>61000</v>
      </c>
      <c r="N66" s="154">
        <f t="shared" si="19"/>
        <v>61000</v>
      </c>
      <c r="O66" s="154">
        <f>D66-SUM(F66:N66)</f>
        <v>57000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15059000</v>
      </c>
      <c r="E71" s="242"/>
      <c r="F71" s="242">
        <f>ROUND(SUM(F50:F69),-3)</f>
        <v>4583000</v>
      </c>
      <c r="G71" s="242">
        <f t="shared" ref="G71:P71" si="20">ROUND(SUM(G50:G69),-3)</f>
        <v>1035000</v>
      </c>
      <c r="H71" s="242">
        <f t="shared" si="20"/>
        <v>1049000</v>
      </c>
      <c r="I71" s="242">
        <f t="shared" si="20"/>
        <v>1263000</v>
      </c>
      <c r="J71" s="242">
        <f t="shared" si="20"/>
        <v>1035000</v>
      </c>
      <c r="K71" s="242">
        <f t="shared" si="20"/>
        <v>1035000</v>
      </c>
      <c r="L71" s="242">
        <f t="shared" si="20"/>
        <v>1035000</v>
      </c>
      <c r="M71" s="242">
        <f t="shared" si="20"/>
        <v>1035000</v>
      </c>
      <c r="N71" s="242">
        <f t="shared" si="20"/>
        <v>1948000</v>
      </c>
      <c r="O71" s="242">
        <f t="shared" si="20"/>
        <v>1031000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1158000</v>
      </c>
      <c r="E73" s="249" t="s">
        <v>210</v>
      </c>
      <c r="F73" s="154">
        <f>ROUND($D73/12*3,-3)</f>
        <v>290000</v>
      </c>
      <c r="G73" s="154">
        <f>ROUND($D73/12,-3)</f>
        <v>97000</v>
      </c>
      <c r="H73" s="154">
        <f t="shared" ref="H73:N76" si="21">ROUND($D73/12,-3)</f>
        <v>97000</v>
      </c>
      <c r="I73" s="154">
        <f t="shared" si="21"/>
        <v>97000</v>
      </c>
      <c r="J73" s="154">
        <f t="shared" si="21"/>
        <v>97000</v>
      </c>
      <c r="K73" s="154">
        <f t="shared" si="21"/>
        <v>97000</v>
      </c>
      <c r="L73" s="154">
        <f t="shared" si="21"/>
        <v>97000</v>
      </c>
      <c r="M73" s="154">
        <f t="shared" si="21"/>
        <v>97000</v>
      </c>
      <c r="N73" s="154">
        <f t="shared" si="21"/>
        <v>97000</v>
      </c>
      <c r="O73" s="154">
        <f>D73-SUM(F73:N73)</f>
        <v>92000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1158000</v>
      </c>
      <c r="E77" s="242"/>
      <c r="F77" s="242">
        <f>ROUND(SUM(F72:F76),-3)</f>
        <v>290000</v>
      </c>
      <c r="G77" s="242">
        <f t="shared" ref="G77:N77" si="22">ROUND(SUM(G72:G76),-3)</f>
        <v>97000</v>
      </c>
      <c r="H77" s="242">
        <f t="shared" si="22"/>
        <v>97000</v>
      </c>
      <c r="I77" s="242">
        <f t="shared" si="22"/>
        <v>97000</v>
      </c>
      <c r="J77" s="242">
        <f t="shared" si="22"/>
        <v>97000</v>
      </c>
      <c r="K77" s="242">
        <f t="shared" si="22"/>
        <v>97000</v>
      </c>
      <c r="L77" s="242">
        <f t="shared" si="22"/>
        <v>97000</v>
      </c>
      <c r="M77" s="242">
        <f t="shared" si="22"/>
        <v>97000</v>
      </c>
      <c r="N77" s="242">
        <f t="shared" si="22"/>
        <v>97000</v>
      </c>
      <c r="O77" s="242">
        <f>D77-SUM(F77:N77)</f>
        <v>92000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16217000</v>
      </c>
      <c r="E78" s="242"/>
      <c r="F78" s="242">
        <f>F77+F71</f>
        <v>4873000</v>
      </c>
      <c r="G78" s="242">
        <f t="shared" ref="G78:R78" si="24">G77+G71</f>
        <v>1132000</v>
      </c>
      <c r="H78" s="242">
        <f t="shared" si="24"/>
        <v>1146000</v>
      </c>
      <c r="I78" s="242">
        <f t="shared" si="24"/>
        <v>1360000</v>
      </c>
      <c r="J78" s="242">
        <f t="shared" si="24"/>
        <v>1132000</v>
      </c>
      <c r="K78" s="242">
        <f t="shared" si="24"/>
        <v>1132000</v>
      </c>
      <c r="L78" s="242">
        <f t="shared" si="24"/>
        <v>1132000</v>
      </c>
      <c r="M78" s="242">
        <f t="shared" si="24"/>
        <v>1132000</v>
      </c>
      <c r="N78" s="242">
        <f t="shared" si="24"/>
        <v>2045000</v>
      </c>
      <c r="O78" s="242">
        <f t="shared" si="24"/>
        <v>1123000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50000</v>
      </c>
      <c r="E80" s="242" t="s">
        <v>745</v>
      </c>
      <c r="F80" s="242">
        <f>ROUNDUP(D80/2,-3)</f>
        <v>25000</v>
      </c>
      <c r="G80" s="242"/>
      <c r="H80" s="242"/>
      <c r="I80" s="242"/>
      <c r="J80" s="242"/>
      <c r="K80" s="242"/>
      <c r="L80" s="242">
        <f>D80-F80</f>
        <v>25000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50000</v>
      </c>
      <c r="E83" s="251"/>
      <c r="F83" s="251">
        <f>SUM(F79:F82)</f>
        <v>25000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-50000</v>
      </c>
      <c r="E86" s="154"/>
      <c r="F86" s="154">
        <f>D86</f>
        <v>-50000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17646000</v>
      </c>
      <c r="E87" s="154"/>
      <c r="F87" s="154">
        <f>F88+F89+F90+F91</f>
        <v>5082000</v>
      </c>
      <c r="G87" s="154">
        <f t="shared" ref="G87:Q87" si="26">G88+G89+G90+G91</f>
        <v>1242000</v>
      </c>
      <c r="H87" s="154">
        <f t="shared" si="26"/>
        <v>1261000</v>
      </c>
      <c r="I87" s="154">
        <f t="shared" si="26"/>
        <v>1480000</v>
      </c>
      <c r="J87" s="154">
        <f t="shared" si="26"/>
        <v>1247000</v>
      </c>
      <c r="K87" s="154">
        <f t="shared" si="26"/>
        <v>1247000</v>
      </c>
      <c r="L87" s="154">
        <f t="shared" si="26"/>
        <v>1285000</v>
      </c>
      <c r="M87" s="154">
        <f t="shared" si="26"/>
        <v>1247000</v>
      </c>
      <c r="N87" s="154">
        <f t="shared" si="26"/>
        <v>2160000</v>
      </c>
      <c r="O87" s="154">
        <f t="shared" si="26"/>
        <v>1237000</v>
      </c>
      <c r="P87" s="154">
        <f t="shared" si="26"/>
        <v>78000</v>
      </c>
      <c r="Q87" s="154">
        <f t="shared" si="26"/>
        <v>80000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8000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17637000</v>
      </c>
      <c r="E91" s="242"/>
      <c r="F91" s="242">
        <f>F92+F93+F94+F95</f>
        <v>5078000</v>
      </c>
      <c r="G91" s="242">
        <f t="shared" ref="G91:Q91" si="28">G92+G93+G94+G95</f>
        <v>1242000</v>
      </c>
      <c r="H91" s="242">
        <f t="shared" si="28"/>
        <v>1261000</v>
      </c>
      <c r="I91" s="242">
        <f t="shared" si="28"/>
        <v>1480000</v>
      </c>
      <c r="J91" s="242">
        <f t="shared" si="28"/>
        <v>1247000</v>
      </c>
      <c r="K91" s="242">
        <f t="shared" si="28"/>
        <v>1247000</v>
      </c>
      <c r="L91" s="242">
        <f t="shared" si="28"/>
        <v>1281000</v>
      </c>
      <c r="M91" s="242">
        <f t="shared" si="28"/>
        <v>1247000</v>
      </c>
      <c r="N91" s="242">
        <f t="shared" si="28"/>
        <v>2160000</v>
      </c>
      <c r="O91" s="242">
        <f t="shared" si="28"/>
        <v>1237000</v>
      </c>
      <c r="P91" s="242">
        <f t="shared" si="28"/>
        <v>78000</v>
      </c>
      <c r="Q91" s="242">
        <f t="shared" si="28"/>
        <v>79000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16910000</v>
      </c>
      <c r="E95" s="154"/>
      <c r="F95" s="154">
        <f>F2+F86-F88-F89-F90-F92-F93-F94</f>
        <v>4855000</v>
      </c>
      <c r="G95" s="154">
        <f t="shared" ref="G95:Q95" si="30">G2-G88-G89-G90-G92-G93-G94</f>
        <v>1236000</v>
      </c>
      <c r="H95" s="154">
        <f t="shared" si="30"/>
        <v>1147000</v>
      </c>
      <c r="I95" s="154">
        <f t="shared" si="30"/>
        <v>1474000</v>
      </c>
      <c r="J95" s="154">
        <f t="shared" si="30"/>
        <v>1133000</v>
      </c>
      <c r="K95" s="154">
        <f t="shared" si="30"/>
        <v>1241000</v>
      </c>
      <c r="L95" s="154">
        <f t="shared" si="30"/>
        <v>1167000</v>
      </c>
      <c r="M95" s="154">
        <f t="shared" si="30"/>
        <v>1241000</v>
      </c>
      <c r="N95" s="154">
        <f t="shared" si="30"/>
        <v>2045000</v>
      </c>
      <c r="O95" s="154">
        <f t="shared" si="30"/>
        <v>1231000</v>
      </c>
      <c r="P95" s="154">
        <f t="shared" si="30"/>
        <v>72000</v>
      </c>
      <c r="Q95" s="154">
        <f t="shared" si="30"/>
        <v>68000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16910000</v>
      </c>
    </row>
    <row r="108" spans="2:17" ht="16.5" customHeight="1"/>
    <row r="109" spans="2:17" ht="16.5" customHeight="1">
      <c r="B109" s="4" t="s">
        <v>951</v>
      </c>
      <c r="D109" s="52">
        <f>D91-D77</f>
        <v>16479000</v>
      </c>
      <c r="F109" s="52">
        <f>F91-F77</f>
        <v>4788000</v>
      </c>
      <c r="G109" s="52">
        <f t="shared" ref="G109:Q109" si="31">G91-G77</f>
        <v>1145000</v>
      </c>
      <c r="H109" s="52">
        <f t="shared" si="31"/>
        <v>1164000</v>
      </c>
      <c r="I109" s="52">
        <f t="shared" si="31"/>
        <v>1383000</v>
      </c>
      <c r="J109" s="52">
        <f t="shared" si="31"/>
        <v>1150000</v>
      </c>
      <c r="K109" s="52">
        <f t="shared" si="31"/>
        <v>1150000</v>
      </c>
      <c r="L109" s="52">
        <f t="shared" si="31"/>
        <v>1184000</v>
      </c>
      <c r="M109" s="52">
        <f t="shared" si="31"/>
        <v>1150000</v>
      </c>
      <c r="N109" s="52">
        <f t="shared" si="31"/>
        <v>2063000</v>
      </c>
      <c r="O109" s="52">
        <f t="shared" si="31"/>
        <v>1145000</v>
      </c>
      <c r="P109" s="52">
        <f t="shared" si="31"/>
        <v>78000</v>
      </c>
      <c r="Q109" s="52">
        <f t="shared" si="31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9" priority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679</v>
      </c>
      <c r="D1" s="246" t="str">
        <f>VLOOKUP(C1,學校編號!A:B,2,FALSE)</f>
        <v>679秀林國小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29422000</v>
      </c>
      <c r="E2" s="154"/>
      <c r="F2" s="154">
        <f t="shared" ref="F2:Q2" si="0">F49+F71+F77+F83</f>
        <v>8381000</v>
      </c>
      <c r="G2" s="154">
        <f t="shared" si="0"/>
        <v>2152000</v>
      </c>
      <c r="H2" s="154">
        <f t="shared" si="0"/>
        <v>2169000</v>
      </c>
      <c r="I2" s="154">
        <f t="shared" si="0"/>
        <v>2442000</v>
      </c>
      <c r="J2" s="154">
        <f t="shared" si="0"/>
        <v>2152000</v>
      </c>
      <c r="K2" s="154">
        <f t="shared" si="0"/>
        <v>2158000</v>
      </c>
      <c r="L2" s="154">
        <f t="shared" si="0"/>
        <v>2186000</v>
      </c>
      <c r="M2" s="154">
        <f t="shared" si="0"/>
        <v>2152000</v>
      </c>
      <c r="N2" s="154">
        <f t="shared" si="0"/>
        <v>3317000</v>
      </c>
      <c r="O2" s="154">
        <f t="shared" si="0"/>
        <v>2143000</v>
      </c>
      <c r="P2" s="154">
        <f t="shared" si="0"/>
        <v>83000</v>
      </c>
      <c r="Q2" s="154">
        <f t="shared" si="0"/>
        <v>87000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170000</v>
      </c>
      <c r="E3" s="154" t="s">
        <v>744</v>
      </c>
      <c r="F3" s="154">
        <f t="shared" ref="F3:P17" si="1">ROUND($D3/12,0)</f>
        <v>14167</v>
      </c>
      <c r="G3" s="154">
        <f t="shared" si="1"/>
        <v>14167</v>
      </c>
      <c r="H3" s="154">
        <f t="shared" si="1"/>
        <v>14167</v>
      </c>
      <c r="I3" s="154">
        <f t="shared" si="1"/>
        <v>14167</v>
      </c>
      <c r="J3" s="154">
        <f t="shared" si="1"/>
        <v>14167</v>
      </c>
      <c r="K3" s="154">
        <f t="shared" si="1"/>
        <v>14167</v>
      </c>
      <c r="L3" s="154">
        <f t="shared" si="1"/>
        <v>14167</v>
      </c>
      <c r="M3" s="154">
        <f t="shared" si="1"/>
        <v>14167</v>
      </c>
      <c r="N3" s="154">
        <f t="shared" si="1"/>
        <v>14167</v>
      </c>
      <c r="O3" s="154">
        <f t="shared" si="1"/>
        <v>14167</v>
      </c>
      <c r="P3" s="154">
        <f t="shared" si="1"/>
        <v>14167</v>
      </c>
      <c r="Q3" s="154">
        <f t="shared" ref="Q3:Q10" si="2">D3-SUM(F3:P3)</f>
        <v>14163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73000</v>
      </c>
      <c r="E4" s="154" t="s">
        <v>744</v>
      </c>
      <c r="F4" s="154">
        <f t="shared" si="1"/>
        <v>6083</v>
      </c>
      <c r="G4" s="154">
        <f t="shared" si="1"/>
        <v>6083</v>
      </c>
      <c r="H4" s="154">
        <f t="shared" si="1"/>
        <v>6083</v>
      </c>
      <c r="I4" s="154">
        <f t="shared" si="1"/>
        <v>6083</v>
      </c>
      <c r="J4" s="154">
        <f t="shared" si="1"/>
        <v>6083</v>
      </c>
      <c r="K4" s="154">
        <f t="shared" si="1"/>
        <v>6083</v>
      </c>
      <c r="L4" s="154">
        <f t="shared" si="1"/>
        <v>6083</v>
      </c>
      <c r="M4" s="154">
        <f t="shared" si="1"/>
        <v>6083</v>
      </c>
      <c r="N4" s="154">
        <f t="shared" si="1"/>
        <v>6083</v>
      </c>
      <c r="O4" s="154">
        <f t="shared" si="1"/>
        <v>6083</v>
      </c>
      <c r="P4" s="154">
        <f t="shared" si="1"/>
        <v>6083</v>
      </c>
      <c r="Q4" s="154">
        <f t="shared" si="2"/>
        <v>6087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65000</v>
      </c>
      <c r="E7" s="154" t="s">
        <v>744</v>
      </c>
      <c r="F7" s="154">
        <f t="shared" si="1"/>
        <v>5417</v>
      </c>
      <c r="G7" s="154">
        <f t="shared" si="1"/>
        <v>5417</v>
      </c>
      <c r="H7" s="154">
        <f t="shared" si="1"/>
        <v>5417</v>
      </c>
      <c r="I7" s="154">
        <f t="shared" si="1"/>
        <v>5417</v>
      </c>
      <c r="J7" s="154">
        <f t="shared" si="1"/>
        <v>5417</v>
      </c>
      <c r="K7" s="154">
        <f t="shared" si="1"/>
        <v>5417</v>
      </c>
      <c r="L7" s="154">
        <f t="shared" si="1"/>
        <v>5417</v>
      </c>
      <c r="M7" s="154">
        <f t="shared" si="1"/>
        <v>5417</v>
      </c>
      <c r="N7" s="154">
        <f t="shared" si="1"/>
        <v>5417</v>
      </c>
      <c r="O7" s="154">
        <f t="shared" si="1"/>
        <v>5417</v>
      </c>
      <c r="P7" s="154">
        <f t="shared" si="1"/>
        <v>5417</v>
      </c>
      <c r="Q7" s="154">
        <f t="shared" si="2"/>
        <v>5413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74000</v>
      </c>
      <c r="E13" s="154" t="s">
        <v>744</v>
      </c>
      <c r="F13" s="154">
        <f>ROUND($D13/12,0)</f>
        <v>6167</v>
      </c>
      <c r="G13" s="154">
        <f t="shared" si="1"/>
        <v>6167</v>
      </c>
      <c r="H13" s="154">
        <f t="shared" si="1"/>
        <v>6167</v>
      </c>
      <c r="I13" s="154">
        <f t="shared" si="1"/>
        <v>6167</v>
      </c>
      <c r="J13" s="154">
        <f t="shared" si="1"/>
        <v>6167</v>
      </c>
      <c r="K13" s="154">
        <f t="shared" si="1"/>
        <v>6167</v>
      </c>
      <c r="L13" s="154">
        <f t="shared" si="1"/>
        <v>6167</v>
      </c>
      <c r="M13" s="154">
        <f t="shared" si="1"/>
        <v>6167</v>
      </c>
      <c r="N13" s="154">
        <f t="shared" si="1"/>
        <v>6167</v>
      </c>
      <c r="O13" s="154">
        <f t="shared" si="1"/>
        <v>6167</v>
      </c>
      <c r="P13" s="154">
        <f t="shared" si="1"/>
        <v>6167</v>
      </c>
      <c r="Q13" s="154">
        <f>D13-SUM(F13:P13)</f>
        <v>6163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38000</v>
      </c>
      <c r="E15" s="154" t="s">
        <v>201</v>
      </c>
      <c r="F15" s="154">
        <f>ROUND($D15/2,-3)</f>
        <v>19000</v>
      </c>
      <c r="G15" s="154"/>
      <c r="H15" s="154"/>
      <c r="I15" s="154"/>
      <c r="J15" s="154"/>
      <c r="K15" s="154"/>
      <c r="L15" s="154">
        <f>D15-F15</f>
        <v>19000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90000</v>
      </c>
      <c r="E16" s="154" t="s">
        <v>744</v>
      </c>
      <c r="F16" s="154">
        <f>ROUND($D16/12,0)</f>
        <v>7500</v>
      </c>
      <c r="G16" s="154">
        <f t="shared" si="1"/>
        <v>7500</v>
      </c>
      <c r="H16" s="154">
        <f t="shared" si="1"/>
        <v>7500</v>
      </c>
      <c r="I16" s="154">
        <f t="shared" si="1"/>
        <v>7500</v>
      </c>
      <c r="J16" s="154">
        <f t="shared" si="1"/>
        <v>7500</v>
      </c>
      <c r="K16" s="154">
        <f t="shared" si="1"/>
        <v>7500</v>
      </c>
      <c r="L16" s="154">
        <f t="shared" si="1"/>
        <v>7500</v>
      </c>
      <c r="M16" s="154">
        <f t="shared" si="1"/>
        <v>7500</v>
      </c>
      <c r="N16" s="154">
        <f t="shared" si="1"/>
        <v>7500</v>
      </c>
      <c r="O16" s="154">
        <f t="shared" si="1"/>
        <v>7500</v>
      </c>
      <c r="P16" s="154">
        <f t="shared" si="1"/>
        <v>7500</v>
      </c>
      <c r="Q16" s="154">
        <f>D16-SUM(F16:P16)</f>
        <v>7500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45000</v>
      </c>
      <c r="E17" s="154" t="s">
        <v>744</v>
      </c>
      <c r="F17" s="154">
        <f>ROUND($D17/12,0)</f>
        <v>3750</v>
      </c>
      <c r="G17" s="154">
        <f t="shared" si="1"/>
        <v>3750</v>
      </c>
      <c r="H17" s="154">
        <f t="shared" si="1"/>
        <v>3750</v>
      </c>
      <c r="I17" s="154">
        <f t="shared" si="1"/>
        <v>3750</v>
      </c>
      <c r="J17" s="154">
        <f t="shared" si="1"/>
        <v>3750</v>
      </c>
      <c r="K17" s="154">
        <f t="shared" si="1"/>
        <v>3750</v>
      </c>
      <c r="L17" s="154">
        <f t="shared" si="1"/>
        <v>3750</v>
      </c>
      <c r="M17" s="154">
        <f t="shared" si="1"/>
        <v>3750</v>
      </c>
      <c r="N17" s="154">
        <f t="shared" si="1"/>
        <v>3750</v>
      </c>
      <c r="O17" s="154">
        <f t="shared" si="1"/>
        <v>3750</v>
      </c>
      <c r="P17" s="154">
        <f t="shared" si="1"/>
        <v>3750</v>
      </c>
      <c r="Q17" s="154">
        <f>D17-SUM(F17:P17)</f>
        <v>3750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27000</v>
      </c>
      <c r="E24" s="154" t="s">
        <v>201</v>
      </c>
      <c r="F24" s="154">
        <f>ROUND($D24/2,-3)</f>
        <v>14000</v>
      </c>
      <c r="G24" s="154"/>
      <c r="H24" s="154"/>
      <c r="I24" s="154"/>
      <c r="J24" s="154"/>
      <c r="K24" s="154"/>
      <c r="L24" s="154">
        <f>D24-F24</f>
        <v>13000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678000</v>
      </c>
      <c r="E25" s="242"/>
      <c r="F25" s="242">
        <f>ROUND(SUM(F3:F24),-3)</f>
        <v>84000</v>
      </c>
      <c r="G25" s="242">
        <f t="shared" ref="G25:P25" si="5">ROUND(SUM(G3:G24),-3)</f>
        <v>51000</v>
      </c>
      <c r="H25" s="242">
        <f t="shared" si="5"/>
        <v>51000</v>
      </c>
      <c r="I25" s="242">
        <f t="shared" si="5"/>
        <v>51000</v>
      </c>
      <c r="J25" s="242">
        <f t="shared" si="5"/>
        <v>51000</v>
      </c>
      <c r="K25" s="242">
        <f t="shared" si="5"/>
        <v>51000</v>
      </c>
      <c r="L25" s="242">
        <f t="shared" si="5"/>
        <v>83000</v>
      </c>
      <c r="M25" s="242">
        <f t="shared" si="5"/>
        <v>51000</v>
      </c>
      <c r="N25" s="242">
        <f t="shared" si="5"/>
        <v>51000</v>
      </c>
      <c r="O25" s="242">
        <f t="shared" si="5"/>
        <v>51000</v>
      </c>
      <c r="P25" s="242">
        <f t="shared" si="5"/>
        <v>51000</v>
      </c>
      <c r="Q25" s="242">
        <f t="shared" ref="Q25:Q34" si="6">D25-SUM(F25:P25)</f>
        <v>52000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259000</v>
      </c>
      <c r="E28" s="154" t="s">
        <v>744</v>
      </c>
      <c r="F28" s="154">
        <f t="shared" ref="F28:F34" si="9">ROUND($D28/12,0)</f>
        <v>21583</v>
      </c>
      <c r="G28" s="154">
        <f t="shared" si="7"/>
        <v>21583</v>
      </c>
      <c r="H28" s="154">
        <f t="shared" si="7"/>
        <v>21583</v>
      </c>
      <c r="I28" s="154">
        <f t="shared" si="7"/>
        <v>21583</v>
      </c>
      <c r="J28" s="154">
        <f t="shared" si="7"/>
        <v>21583</v>
      </c>
      <c r="K28" s="154">
        <f t="shared" si="7"/>
        <v>21583</v>
      </c>
      <c r="L28" s="154">
        <f t="shared" si="7"/>
        <v>21583</v>
      </c>
      <c r="M28" s="154">
        <f t="shared" si="7"/>
        <v>21583</v>
      </c>
      <c r="N28" s="154">
        <f t="shared" si="7"/>
        <v>21583</v>
      </c>
      <c r="O28" s="154">
        <f t="shared" si="7"/>
        <v>21583</v>
      </c>
      <c r="P28" s="154">
        <f t="shared" si="7"/>
        <v>21583</v>
      </c>
      <c r="Q28" s="154">
        <f t="shared" si="6"/>
        <v>21587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20000</v>
      </c>
      <c r="E30" s="154" t="s">
        <v>744</v>
      </c>
      <c r="F30" s="154">
        <f t="shared" si="9"/>
        <v>1667</v>
      </c>
      <c r="G30" s="154">
        <f t="shared" si="7"/>
        <v>1667</v>
      </c>
      <c r="H30" s="154">
        <f t="shared" si="7"/>
        <v>1667</v>
      </c>
      <c r="I30" s="154">
        <f t="shared" si="7"/>
        <v>1667</v>
      </c>
      <c r="J30" s="154">
        <f t="shared" si="7"/>
        <v>1667</v>
      </c>
      <c r="K30" s="154">
        <f t="shared" si="7"/>
        <v>1667</v>
      </c>
      <c r="L30" s="154">
        <f t="shared" si="7"/>
        <v>1667</v>
      </c>
      <c r="M30" s="154">
        <f t="shared" si="7"/>
        <v>1667</v>
      </c>
      <c r="N30" s="154">
        <f t="shared" si="7"/>
        <v>1667</v>
      </c>
      <c r="O30" s="154">
        <f t="shared" si="7"/>
        <v>1667</v>
      </c>
      <c r="P30" s="154">
        <f t="shared" si="7"/>
        <v>1667</v>
      </c>
      <c r="Q30" s="154">
        <f t="shared" si="6"/>
        <v>1663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17000</v>
      </c>
      <c r="E31" s="154" t="s">
        <v>744</v>
      </c>
      <c r="F31" s="154">
        <f t="shared" si="9"/>
        <v>1417</v>
      </c>
      <c r="G31" s="154">
        <f t="shared" si="7"/>
        <v>1417</v>
      </c>
      <c r="H31" s="154">
        <f t="shared" si="7"/>
        <v>1417</v>
      </c>
      <c r="I31" s="154">
        <f t="shared" si="7"/>
        <v>1417</v>
      </c>
      <c r="J31" s="154">
        <f t="shared" si="7"/>
        <v>1417</v>
      </c>
      <c r="K31" s="154">
        <f t="shared" si="7"/>
        <v>1417</v>
      </c>
      <c r="L31" s="154">
        <f t="shared" si="7"/>
        <v>1417</v>
      </c>
      <c r="M31" s="154">
        <f t="shared" si="7"/>
        <v>1417</v>
      </c>
      <c r="N31" s="154">
        <f t="shared" si="7"/>
        <v>1417</v>
      </c>
      <c r="O31" s="154">
        <f t="shared" si="7"/>
        <v>1417</v>
      </c>
      <c r="P31" s="154">
        <f t="shared" si="7"/>
        <v>1417</v>
      </c>
      <c r="Q31" s="154">
        <f t="shared" si="6"/>
        <v>1413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328000</v>
      </c>
      <c r="E38" s="242"/>
      <c r="F38" s="242">
        <f t="shared" ref="F38:P38" si="10">ROUND(SUM(F26:F37),-3)</f>
        <v>30000</v>
      </c>
      <c r="G38" s="242">
        <f t="shared" si="10"/>
        <v>27000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29000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1024000</v>
      </c>
      <c r="E49" s="154"/>
      <c r="F49" s="250">
        <f t="shared" ref="F49:Q49" si="15">F25+F38+F46+F48</f>
        <v>120000</v>
      </c>
      <c r="G49" s="250">
        <f t="shared" si="15"/>
        <v>78000</v>
      </c>
      <c r="H49" s="250">
        <f t="shared" si="15"/>
        <v>78000</v>
      </c>
      <c r="I49" s="250">
        <f t="shared" si="15"/>
        <v>78000</v>
      </c>
      <c r="J49" s="250">
        <f t="shared" si="15"/>
        <v>78000</v>
      </c>
      <c r="K49" s="250">
        <f t="shared" si="15"/>
        <v>84000</v>
      </c>
      <c r="L49" s="250">
        <f t="shared" si="15"/>
        <v>112000</v>
      </c>
      <c r="M49" s="250">
        <f t="shared" si="15"/>
        <v>78000</v>
      </c>
      <c r="N49" s="250">
        <f t="shared" si="15"/>
        <v>84000</v>
      </c>
      <c r="O49" s="250">
        <f t="shared" si="15"/>
        <v>78000</v>
      </c>
      <c r="P49" s="250">
        <f t="shared" si="15"/>
        <v>78000</v>
      </c>
      <c r="Q49" s="250">
        <f t="shared" si="15"/>
        <v>78000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16074000</v>
      </c>
      <c r="E50" s="249" t="s">
        <v>210</v>
      </c>
      <c r="F50" s="154">
        <f>ROUND($D50/12*3,-3)</f>
        <v>4019000</v>
      </c>
      <c r="G50" s="154">
        <f>ROUND($D50/12,-3)</f>
        <v>1340000</v>
      </c>
      <c r="H50" s="154">
        <f t="shared" ref="H50:N54" si="16">ROUND($D50/12,-3)</f>
        <v>1340000</v>
      </c>
      <c r="I50" s="154">
        <f t="shared" si="16"/>
        <v>1340000</v>
      </c>
      <c r="J50" s="154">
        <f t="shared" si="16"/>
        <v>1340000</v>
      </c>
      <c r="K50" s="154">
        <f t="shared" si="16"/>
        <v>1340000</v>
      </c>
      <c r="L50" s="154">
        <f t="shared" si="16"/>
        <v>1340000</v>
      </c>
      <c r="M50" s="154">
        <f t="shared" si="16"/>
        <v>1340000</v>
      </c>
      <c r="N50" s="154">
        <f t="shared" si="16"/>
        <v>1340000</v>
      </c>
      <c r="O50" s="154">
        <f>D50-SUM(F50:N50)</f>
        <v>1335000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40000</v>
      </c>
      <c r="E55" s="154" t="s">
        <v>744</v>
      </c>
      <c r="F55" s="154">
        <f t="shared" ref="F55:P61" si="17">ROUND($D55/12,0)</f>
        <v>3333</v>
      </c>
      <c r="G55" s="154">
        <f t="shared" si="17"/>
        <v>3333</v>
      </c>
      <c r="H55" s="154">
        <f t="shared" si="17"/>
        <v>3333</v>
      </c>
      <c r="I55" s="154">
        <f t="shared" si="17"/>
        <v>3333</v>
      </c>
      <c r="J55" s="154">
        <f t="shared" si="17"/>
        <v>3333</v>
      </c>
      <c r="K55" s="154">
        <f t="shared" si="17"/>
        <v>3333</v>
      </c>
      <c r="L55" s="154">
        <f t="shared" si="17"/>
        <v>3333</v>
      </c>
      <c r="M55" s="154">
        <f t="shared" si="17"/>
        <v>3333</v>
      </c>
      <c r="N55" s="154">
        <f t="shared" si="17"/>
        <v>3333</v>
      </c>
      <c r="O55" s="154">
        <f t="shared" si="17"/>
        <v>3333</v>
      </c>
      <c r="P55" s="154">
        <f t="shared" si="17"/>
        <v>3333</v>
      </c>
      <c r="Q55" s="154">
        <f t="shared" ref="Q55:Q61" si="18">D55-SUM(F55:P55)</f>
        <v>3337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1449000</v>
      </c>
      <c r="E62" s="154" t="s">
        <v>205</v>
      </c>
      <c r="F62" s="154"/>
      <c r="G62" s="154"/>
      <c r="H62" s="154"/>
      <c r="I62" s="154">
        <f>ROUND($D62/5,-3)</f>
        <v>290000</v>
      </c>
      <c r="J62" s="154"/>
      <c r="K62" s="154"/>
      <c r="L62" s="154"/>
      <c r="M62" s="154"/>
      <c r="N62" s="154">
        <f>D62-I62</f>
        <v>1159000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1831000</v>
      </c>
      <c r="E63" s="154" t="s">
        <v>203</v>
      </c>
      <c r="F63" s="154">
        <f>D63</f>
        <v>1831000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1268000</v>
      </c>
      <c r="E64" s="249" t="s">
        <v>210</v>
      </c>
      <c r="F64" s="154">
        <f>ROUND($D64/12*3,-3)</f>
        <v>317000</v>
      </c>
      <c r="G64" s="154">
        <f>ROUND($D64/12,-3)</f>
        <v>106000</v>
      </c>
      <c r="H64" s="154">
        <f t="shared" ref="H64:N66" si="19">ROUND($D64/12,-3)</f>
        <v>106000</v>
      </c>
      <c r="I64" s="154">
        <f t="shared" si="19"/>
        <v>106000</v>
      </c>
      <c r="J64" s="154">
        <f t="shared" si="19"/>
        <v>106000</v>
      </c>
      <c r="K64" s="154">
        <f t="shared" si="19"/>
        <v>106000</v>
      </c>
      <c r="L64" s="154">
        <f t="shared" si="19"/>
        <v>106000</v>
      </c>
      <c r="M64" s="154">
        <f t="shared" si="19"/>
        <v>106000</v>
      </c>
      <c r="N64" s="154">
        <f t="shared" si="19"/>
        <v>106000</v>
      </c>
      <c r="O64" s="154">
        <f>D64-SUM(F64:N64)</f>
        <v>103000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359000</v>
      </c>
      <c r="E65" s="249" t="s">
        <v>210</v>
      </c>
      <c r="F65" s="154">
        <f>ROUND($D65/12*3,-3)</f>
        <v>90000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1116000</v>
      </c>
      <c r="E66" s="249" t="s">
        <v>210</v>
      </c>
      <c r="F66" s="154">
        <f>ROUND($D66/12*3,-3)</f>
        <v>279000</v>
      </c>
      <c r="G66" s="154">
        <f>ROUND($D66/12,-3)</f>
        <v>93000</v>
      </c>
      <c r="H66" s="154">
        <f t="shared" si="19"/>
        <v>93000</v>
      </c>
      <c r="I66" s="154">
        <f t="shared" si="19"/>
        <v>93000</v>
      </c>
      <c r="J66" s="154">
        <f t="shared" si="19"/>
        <v>93000</v>
      </c>
      <c r="K66" s="154">
        <f t="shared" si="19"/>
        <v>93000</v>
      </c>
      <c r="L66" s="154">
        <f t="shared" si="19"/>
        <v>93000</v>
      </c>
      <c r="M66" s="154">
        <f t="shared" si="19"/>
        <v>93000</v>
      </c>
      <c r="N66" s="154">
        <f t="shared" si="19"/>
        <v>93000</v>
      </c>
      <c r="O66" s="154">
        <f>D66-SUM(F66:N66)</f>
        <v>93000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218000</v>
      </c>
      <c r="E68" s="154" t="s">
        <v>203</v>
      </c>
      <c r="F68" s="154">
        <f>D68</f>
        <v>218000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23807000</v>
      </c>
      <c r="E71" s="242"/>
      <c r="F71" s="242">
        <f>ROUND(SUM(F50:F69),-3)</f>
        <v>7112000</v>
      </c>
      <c r="G71" s="242">
        <f t="shared" ref="G71:P71" si="20">ROUND(SUM(G50:G69),-3)</f>
        <v>1691000</v>
      </c>
      <c r="H71" s="242">
        <f t="shared" si="20"/>
        <v>1708000</v>
      </c>
      <c r="I71" s="242">
        <f t="shared" si="20"/>
        <v>1981000</v>
      </c>
      <c r="J71" s="242">
        <f t="shared" si="20"/>
        <v>1691000</v>
      </c>
      <c r="K71" s="242">
        <f t="shared" si="20"/>
        <v>1691000</v>
      </c>
      <c r="L71" s="242">
        <f t="shared" si="20"/>
        <v>1691000</v>
      </c>
      <c r="M71" s="242">
        <f t="shared" si="20"/>
        <v>1691000</v>
      </c>
      <c r="N71" s="242">
        <f t="shared" si="20"/>
        <v>2850000</v>
      </c>
      <c r="O71" s="242">
        <f t="shared" si="20"/>
        <v>1687000</v>
      </c>
      <c r="P71" s="242">
        <f t="shared" si="20"/>
        <v>5000</v>
      </c>
      <c r="Q71" s="242">
        <f>D71-SUM(F71:P71)</f>
        <v>9000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3790000</v>
      </c>
      <c r="E73" s="249" t="s">
        <v>210</v>
      </c>
      <c r="F73" s="154">
        <f>ROUND($D73/12*3,-3)</f>
        <v>948000</v>
      </c>
      <c r="G73" s="154">
        <f>ROUND($D73/12,-3)</f>
        <v>316000</v>
      </c>
      <c r="H73" s="154">
        <f t="shared" ref="H73:N76" si="21">ROUND($D73/12,-3)</f>
        <v>316000</v>
      </c>
      <c r="I73" s="154">
        <f t="shared" si="21"/>
        <v>316000</v>
      </c>
      <c r="J73" s="154">
        <f t="shared" si="21"/>
        <v>316000</v>
      </c>
      <c r="K73" s="154">
        <f t="shared" si="21"/>
        <v>316000</v>
      </c>
      <c r="L73" s="154">
        <f t="shared" si="21"/>
        <v>316000</v>
      </c>
      <c r="M73" s="154">
        <f t="shared" si="21"/>
        <v>316000</v>
      </c>
      <c r="N73" s="154">
        <f t="shared" si="21"/>
        <v>316000</v>
      </c>
      <c r="O73" s="154">
        <f>D73-SUM(F73:N73)</f>
        <v>314000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167000</v>
      </c>
      <c r="E75" s="249" t="s">
        <v>210</v>
      </c>
      <c r="F75" s="154">
        <f>ROUND($D75/12*3,-3)</f>
        <v>42000</v>
      </c>
      <c r="G75" s="154">
        <f>ROUND($D75/12,-3)</f>
        <v>14000</v>
      </c>
      <c r="H75" s="154">
        <f t="shared" si="21"/>
        <v>14000</v>
      </c>
      <c r="I75" s="154">
        <f t="shared" si="21"/>
        <v>14000</v>
      </c>
      <c r="J75" s="154">
        <f t="shared" si="21"/>
        <v>14000</v>
      </c>
      <c r="K75" s="154">
        <f t="shared" si="21"/>
        <v>14000</v>
      </c>
      <c r="L75" s="154">
        <f t="shared" si="21"/>
        <v>14000</v>
      </c>
      <c r="M75" s="154">
        <f t="shared" si="21"/>
        <v>14000</v>
      </c>
      <c r="N75" s="154">
        <f t="shared" si="21"/>
        <v>14000</v>
      </c>
      <c r="O75" s="154">
        <f>D75-SUM(F75:N75)</f>
        <v>13000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634000</v>
      </c>
      <c r="E76" s="249" t="s">
        <v>210</v>
      </c>
      <c r="F76" s="154">
        <f>ROUND($D76/12*3,-3)</f>
        <v>159000</v>
      </c>
      <c r="G76" s="154">
        <f>ROUND($D76/12,-3)</f>
        <v>53000</v>
      </c>
      <c r="H76" s="154">
        <f t="shared" si="21"/>
        <v>53000</v>
      </c>
      <c r="I76" s="154">
        <f t="shared" si="21"/>
        <v>53000</v>
      </c>
      <c r="J76" s="154">
        <f t="shared" si="21"/>
        <v>53000</v>
      </c>
      <c r="K76" s="154">
        <f t="shared" si="21"/>
        <v>53000</v>
      </c>
      <c r="L76" s="154">
        <f t="shared" si="21"/>
        <v>53000</v>
      </c>
      <c r="M76" s="154">
        <f t="shared" si="21"/>
        <v>53000</v>
      </c>
      <c r="N76" s="154">
        <f t="shared" si="21"/>
        <v>53000</v>
      </c>
      <c r="O76" s="154">
        <f>D76-SUM(F76:N76)</f>
        <v>51000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4591000</v>
      </c>
      <c r="E77" s="242"/>
      <c r="F77" s="242">
        <f>ROUND(SUM(F72:F76),-3)</f>
        <v>1149000</v>
      </c>
      <c r="G77" s="242">
        <f t="shared" ref="G77:N77" si="22">ROUND(SUM(G72:G76),-3)</f>
        <v>383000</v>
      </c>
      <c r="H77" s="242">
        <f t="shared" si="22"/>
        <v>383000</v>
      </c>
      <c r="I77" s="242">
        <f t="shared" si="22"/>
        <v>383000</v>
      </c>
      <c r="J77" s="242">
        <f t="shared" si="22"/>
        <v>383000</v>
      </c>
      <c r="K77" s="242">
        <f t="shared" si="22"/>
        <v>383000</v>
      </c>
      <c r="L77" s="242">
        <f t="shared" si="22"/>
        <v>383000</v>
      </c>
      <c r="M77" s="242">
        <f t="shared" si="22"/>
        <v>383000</v>
      </c>
      <c r="N77" s="242">
        <f t="shared" si="22"/>
        <v>383000</v>
      </c>
      <c r="O77" s="242">
        <f>D77-SUM(F77:N77)</f>
        <v>378000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28398000</v>
      </c>
      <c r="E78" s="242"/>
      <c r="F78" s="242">
        <f>F77+F71</f>
        <v>8261000</v>
      </c>
      <c r="G78" s="242">
        <f t="shared" ref="G78:R78" si="24">G77+G71</f>
        <v>2074000</v>
      </c>
      <c r="H78" s="242">
        <f t="shared" si="24"/>
        <v>2091000</v>
      </c>
      <c r="I78" s="242">
        <f t="shared" si="24"/>
        <v>2364000</v>
      </c>
      <c r="J78" s="242">
        <f t="shared" si="24"/>
        <v>2074000</v>
      </c>
      <c r="K78" s="242">
        <f t="shared" si="24"/>
        <v>2074000</v>
      </c>
      <c r="L78" s="242">
        <f t="shared" si="24"/>
        <v>2074000</v>
      </c>
      <c r="M78" s="242">
        <f t="shared" si="24"/>
        <v>2074000</v>
      </c>
      <c r="N78" s="242">
        <f t="shared" si="24"/>
        <v>3233000</v>
      </c>
      <c r="O78" s="242">
        <f t="shared" si="24"/>
        <v>2065000</v>
      </c>
      <c r="P78" s="242">
        <f t="shared" si="24"/>
        <v>5000</v>
      </c>
      <c r="Q78" s="242">
        <f t="shared" si="24"/>
        <v>9000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29422000</v>
      </c>
      <c r="E87" s="154"/>
      <c r="F87" s="154">
        <f>F88+F89+F90+F91</f>
        <v>8381000</v>
      </c>
      <c r="G87" s="154">
        <f t="shared" ref="G87:Q87" si="26">G88+G89+G90+G91</f>
        <v>2152000</v>
      </c>
      <c r="H87" s="154">
        <f t="shared" si="26"/>
        <v>2169000</v>
      </c>
      <c r="I87" s="154">
        <f t="shared" si="26"/>
        <v>2442000</v>
      </c>
      <c r="J87" s="154">
        <f t="shared" si="26"/>
        <v>2152000</v>
      </c>
      <c r="K87" s="154">
        <f t="shared" si="26"/>
        <v>2158000</v>
      </c>
      <c r="L87" s="154">
        <f t="shared" si="26"/>
        <v>2186000</v>
      </c>
      <c r="M87" s="154">
        <f t="shared" si="26"/>
        <v>2152000</v>
      </c>
      <c r="N87" s="154">
        <f t="shared" si="26"/>
        <v>3317000</v>
      </c>
      <c r="O87" s="154">
        <f t="shared" si="26"/>
        <v>2143000</v>
      </c>
      <c r="P87" s="154">
        <f t="shared" si="26"/>
        <v>83000</v>
      </c>
      <c r="Q87" s="154">
        <f t="shared" si="26"/>
        <v>87000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32000</v>
      </c>
      <c r="E88" s="242" t="s">
        <v>201</v>
      </c>
      <c r="F88" s="242">
        <f>ROUND($D88/2,-3)</f>
        <v>16000</v>
      </c>
      <c r="G88" s="242"/>
      <c r="H88" s="242"/>
      <c r="I88" s="242"/>
      <c r="J88" s="242"/>
      <c r="K88" s="242"/>
      <c r="L88" s="242">
        <f>D88-F88</f>
        <v>16000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29388000</v>
      </c>
      <c r="E91" s="242"/>
      <c r="F91" s="242">
        <f>F92+F93+F94+F95</f>
        <v>8365000</v>
      </c>
      <c r="G91" s="242">
        <f t="shared" ref="G91:Q91" si="28">G92+G93+G94+G95</f>
        <v>2152000</v>
      </c>
      <c r="H91" s="242">
        <f t="shared" si="28"/>
        <v>2169000</v>
      </c>
      <c r="I91" s="242">
        <f t="shared" si="28"/>
        <v>2442000</v>
      </c>
      <c r="J91" s="242">
        <f t="shared" si="28"/>
        <v>2152000</v>
      </c>
      <c r="K91" s="242">
        <f t="shared" si="28"/>
        <v>2158000</v>
      </c>
      <c r="L91" s="242">
        <f t="shared" si="28"/>
        <v>2169000</v>
      </c>
      <c r="M91" s="242">
        <f t="shared" si="28"/>
        <v>2152000</v>
      </c>
      <c r="N91" s="242">
        <f t="shared" si="28"/>
        <v>3317000</v>
      </c>
      <c r="O91" s="242">
        <f t="shared" si="28"/>
        <v>2143000</v>
      </c>
      <c r="P91" s="242">
        <f t="shared" si="28"/>
        <v>83000</v>
      </c>
      <c r="Q91" s="242">
        <f t="shared" si="28"/>
        <v>86000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2142000</v>
      </c>
      <c r="E92" s="252" t="s">
        <v>681</v>
      </c>
      <c r="F92" s="154">
        <f>ROUND($D92/12*4,-3)</f>
        <v>714000</v>
      </c>
      <c r="G92" s="154"/>
      <c r="H92" s="154">
        <f>ROUND($D92/12*2,-3)</f>
        <v>357000</v>
      </c>
      <c r="I92" s="154"/>
      <c r="J92" s="154">
        <f>ROUND($D92/12*2,-3)</f>
        <v>357000</v>
      </c>
      <c r="K92" s="154"/>
      <c r="L92" s="154">
        <f>ROUND($D92/12*2,-3)</f>
        <v>357000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116000</v>
      </c>
      <c r="E93" s="243" t="s">
        <v>403</v>
      </c>
      <c r="F93" s="154">
        <f>ROUND($D93/12,-3)</f>
        <v>10000</v>
      </c>
      <c r="G93" s="154">
        <f t="shared" ref="G93:P93" si="29">ROUND($D93/12,-3)</f>
        <v>10000</v>
      </c>
      <c r="H93" s="154">
        <f t="shared" si="29"/>
        <v>10000</v>
      </c>
      <c r="I93" s="154">
        <f t="shared" si="29"/>
        <v>10000</v>
      </c>
      <c r="J93" s="154">
        <f t="shared" si="29"/>
        <v>10000</v>
      </c>
      <c r="K93" s="154">
        <f t="shared" si="29"/>
        <v>10000</v>
      </c>
      <c r="L93" s="154">
        <f t="shared" si="29"/>
        <v>10000</v>
      </c>
      <c r="M93" s="154">
        <f t="shared" si="29"/>
        <v>10000</v>
      </c>
      <c r="N93" s="154">
        <f t="shared" si="29"/>
        <v>10000</v>
      </c>
      <c r="O93" s="154">
        <f t="shared" si="29"/>
        <v>10000</v>
      </c>
      <c r="P93" s="154">
        <f t="shared" si="29"/>
        <v>10000</v>
      </c>
      <c r="Q93" s="154">
        <f>D93-SUM(F93:P93)</f>
        <v>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27130000</v>
      </c>
      <c r="E95" s="154"/>
      <c r="F95" s="154">
        <f>F2+F86-F88-F89-F90-F92-F93-F94</f>
        <v>7641000</v>
      </c>
      <c r="G95" s="154">
        <f t="shared" ref="G95:Q95" si="30">G2-G88-G89-G90-G92-G93-G94</f>
        <v>2142000</v>
      </c>
      <c r="H95" s="154">
        <f t="shared" si="30"/>
        <v>1802000</v>
      </c>
      <c r="I95" s="154">
        <f t="shared" si="30"/>
        <v>2432000</v>
      </c>
      <c r="J95" s="154">
        <f t="shared" si="30"/>
        <v>1785000</v>
      </c>
      <c r="K95" s="154">
        <f t="shared" si="30"/>
        <v>2148000</v>
      </c>
      <c r="L95" s="154">
        <f t="shared" si="30"/>
        <v>1802000</v>
      </c>
      <c r="M95" s="154">
        <f t="shared" si="30"/>
        <v>2142000</v>
      </c>
      <c r="N95" s="154">
        <f t="shared" si="30"/>
        <v>2950000</v>
      </c>
      <c r="O95" s="154">
        <f t="shared" si="30"/>
        <v>2133000</v>
      </c>
      <c r="P95" s="154">
        <f t="shared" si="30"/>
        <v>73000</v>
      </c>
      <c r="Q95" s="154">
        <f t="shared" si="30"/>
        <v>80000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108000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27130000</v>
      </c>
    </row>
    <row r="108" spans="2:17" ht="16.5" customHeight="1"/>
    <row r="109" spans="2:17" ht="16.5" customHeight="1">
      <c r="B109" s="4" t="s">
        <v>951</v>
      </c>
      <c r="D109" s="52">
        <f>D91-D77</f>
        <v>24797000</v>
      </c>
      <c r="F109" s="52">
        <f>F91-F77</f>
        <v>7216000</v>
      </c>
      <c r="G109" s="52">
        <f t="shared" ref="G109:Q109" si="31">G91-G77</f>
        <v>1769000</v>
      </c>
      <c r="H109" s="52">
        <f t="shared" si="31"/>
        <v>1786000</v>
      </c>
      <c r="I109" s="52">
        <f t="shared" si="31"/>
        <v>2059000</v>
      </c>
      <c r="J109" s="52">
        <f t="shared" si="31"/>
        <v>1769000</v>
      </c>
      <c r="K109" s="52">
        <f t="shared" si="31"/>
        <v>1775000</v>
      </c>
      <c r="L109" s="52">
        <f t="shared" si="31"/>
        <v>1786000</v>
      </c>
      <c r="M109" s="52">
        <f t="shared" si="31"/>
        <v>1769000</v>
      </c>
      <c r="N109" s="52">
        <f t="shared" si="31"/>
        <v>2934000</v>
      </c>
      <c r="O109" s="52">
        <f t="shared" si="31"/>
        <v>1765000</v>
      </c>
      <c r="P109" s="52">
        <f t="shared" si="31"/>
        <v>83000</v>
      </c>
      <c r="Q109" s="52">
        <f t="shared" si="31"/>
        <v>86000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8" priority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680</v>
      </c>
      <c r="D1" s="246" t="str">
        <f>VLOOKUP(C1,學校編號!A:B,2,FALSE)</f>
        <v>680富世國小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26499000</v>
      </c>
      <c r="E2" s="154"/>
      <c r="F2" s="154">
        <f t="shared" ref="F2:Q2" si="0">F49+F71+F77+F83</f>
        <v>7447000</v>
      </c>
      <c r="G2" s="154">
        <f t="shared" si="0"/>
        <v>1910000</v>
      </c>
      <c r="H2" s="154">
        <f t="shared" si="0"/>
        <v>1934000</v>
      </c>
      <c r="I2" s="154">
        <f t="shared" si="0"/>
        <v>2239000</v>
      </c>
      <c r="J2" s="154">
        <f t="shared" si="0"/>
        <v>1910000</v>
      </c>
      <c r="K2" s="154">
        <f t="shared" si="0"/>
        <v>1914000</v>
      </c>
      <c r="L2" s="154">
        <f t="shared" si="0"/>
        <v>1953000</v>
      </c>
      <c r="M2" s="154">
        <f t="shared" si="0"/>
        <v>1910000</v>
      </c>
      <c r="N2" s="154">
        <f t="shared" si="0"/>
        <v>3231000</v>
      </c>
      <c r="O2" s="154">
        <f t="shared" si="0"/>
        <v>1914000</v>
      </c>
      <c r="P2" s="154">
        <f t="shared" si="0"/>
        <v>75000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92000</v>
      </c>
      <c r="E13" s="154" t="s">
        <v>744</v>
      </c>
      <c r="F13" s="154">
        <f>ROUND($D13/12,0)</f>
        <v>7667</v>
      </c>
      <c r="G13" s="154">
        <f t="shared" si="1"/>
        <v>7667</v>
      </c>
      <c r="H13" s="154">
        <f t="shared" si="1"/>
        <v>7667</v>
      </c>
      <c r="I13" s="154">
        <f t="shared" si="1"/>
        <v>7667</v>
      </c>
      <c r="J13" s="154">
        <f t="shared" si="1"/>
        <v>7667</v>
      </c>
      <c r="K13" s="154">
        <f t="shared" si="1"/>
        <v>7667</v>
      </c>
      <c r="L13" s="154">
        <f t="shared" si="1"/>
        <v>7667</v>
      </c>
      <c r="M13" s="154">
        <f t="shared" si="1"/>
        <v>7667</v>
      </c>
      <c r="N13" s="154">
        <f t="shared" si="1"/>
        <v>7667</v>
      </c>
      <c r="O13" s="154">
        <f t="shared" si="1"/>
        <v>7667</v>
      </c>
      <c r="P13" s="154">
        <f t="shared" si="1"/>
        <v>7667</v>
      </c>
      <c r="Q13" s="154">
        <f>D13-SUM(F13:P13)</f>
        <v>7663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72000</v>
      </c>
      <c r="E16" s="154" t="s">
        <v>744</v>
      </c>
      <c r="F16" s="154">
        <f>ROUND($D16/12,0)</f>
        <v>6000</v>
      </c>
      <c r="G16" s="154">
        <f t="shared" si="1"/>
        <v>6000</v>
      </c>
      <c r="H16" s="154">
        <f t="shared" si="1"/>
        <v>6000</v>
      </c>
      <c r="I16" s="154">
        <f t="shared" si="1"/>
        <v>6000</v>
      </c>
      <c r="J16" s="154">
        <f t="shared" si="1"/>
        <v>6000</v>
      </c>
      <c r="K16" s="154">
        <f t="shared" si="1"/>
        <v>6000</v>
      </c>
      <c r="L16" s="154">
        <f t="shared" si="1"/>
        <v>6000</v>
      </c>
      <c r="M16" s="154">
        <f t="shared" si="1"/>
        <v>6000</v>
      </c>
      <c r="N16" s="154">
        <f t="shared" si="1"/>
        <v>6000</v>
      </c>
      <c r="O16" s="154">
        <f t="shared" si="1"/>
        <v>6000</v>
      </c>
      <c r="P16" s="154">
        <f t="shared" si="1"/>
        <v>6000</v>
      </c>
      <c r="Q16" s="154">
        <f>D16-SUM(F16:P16)</f>
        <v>6000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578000</v>
      </c>
      <c r="E25" s="242"/>
      <c r="F25" s="242">
        <f>ROUND(SUM(F3:F24),-3)</f>
        <v>62000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62000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55000</v>
      </c>
      <c r="E37" s="154" t="s">
        <v>201</v>
      </c>
      <c r="F37" s="154">
        <f>ROUND($D37/2,-3)</f>
        <v>28000</v>
      </c>
      <c r="G37" s="154"/>
      <c r="H37" s="154"/>
      <c r="I37" s="154"/>
      <c r="J37" s="154"/>
      <c r="K37" s="154"/>
      <c r="L37" s="154">
        <f>D37-F37</f>
        <v>27000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341000</v>
      </c>
      <c r="E38" s="242"/>
      <c r="F38" s="242">
        <f t="shared" ref="F38:P38" si="10">ROUND(SUM(F26:F37),-3)</f>
        <v>52000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51000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931000</v>
      </c>
      <c r="E49" s="154"/>
      <c r="F49" s="250">
        <f t="shared" ref="F49:Q49" si="15">F25+F38+F46+F48</f>
        <v>118000</v>
      </c>
      <c r="G49" s="250">
        <f t="shared" si="15"/>
        <v>70000</v>
      </c>
      <c r="H49" s="250">
        <f t="shared" si="15"/>
        <v>70000</v>
      </c>
      <c r="I49" s="250">
        <f t="shared" si="15"/>
        <v>70000</v>
      </c>
      <c r="J49" s="250">
        <f t="shared" si="15"/>
        <v>70000</v>
      </c>
      <c r="K49" s="250">
        <f t="shared" si="15"/>
        <v>74000</v>
      </c>
      <c r="L49" s="250">
        <f t="shared" si="15"/>
        <v>113000</v>
      </c>
      <c r="M49" s="250">
        <f t="shared" si="15"/>
        <v>70000</v>
      </c>
      <c r="N49" s="250">
        <f t="shared" si="15"/>
        <v>74000</v>
      </c>
      <c r="O49" s="250">
        <f t="shared" si="15"/>
        <v>70000</v>
      </c>
      <c r="P49" s="250">
        <f t="shared" si="15"/>
        <v>70000</v>
      </c>
      <c r="Q49" s="250">
        <f t="shared" si="15"/>
        <v>62000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14155000</v>
      </c>
      <c r="E50" s="249" t="s">
        <v>210</v>
      </c>
      <c r="F50" s="154">
        <f>ROUND($D50/12*3,-3)</f>
        <v>3539000</v>
      </c>
      <c r="G50" s="154">
        <f>ROUND($D50/12,-3)</f>
        <v>1180000</v>
      </c>
      <c r="H50" s="154">
        <f t="shared" ref="H50:N54" si="16">ROUND($D50/12,-3)</f>
        <v>1180000</v>
      </c>
      <c r="I50" s="154">
        <f t="shared" si="16"/>
        <v>1180000</v>
      </c>
      <c r="J50" s="154">
        <f t="shared" si="16"/>
        <v>1180000</v>
      </c>
      <c r="K50" s="154">
        <f t="shared" si="16"/>
        <v>1180000</v>
      </c>
      <c r="L50" s="154">
        <f t="shared" si="16"/>
        <v>1180000</v>
      </c>
      <c r="M50" s="154">
        <f t="shared" si="16"/>
        <v>1180000</v>
      </c>
      <c r="N50" s="154">
        <f t="shared" si="16"/>
        <v>1180000</v>
      </c>
      <c r="O50" s="154">
        <f>D50-SUM(F50:N50)</f>
        <v>1176000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1646000</v>
      </c>
      <c r="E62" s="154" t="s">
        <v>205</v>
      </c>
      <c r="F62" s="154"/>
      <c r="G62" s="154"/>
      <c r="H62" s="154"/>
      <c r="I62" s="154">
        <f>ROUND($D62/5,-3)</f>
        <v>329000</v>
      </c>
      <c r="J62" s="154"/>
      <c r="K62" s="154"/>
      <c r="L62" s="154"/>
      <c r="M62" s="154"/>
      <c r="N62" s="154">
        <f>D62-I62</f>
        <v>1317000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1593000</v>
      </c>
      <c r="E63" s="154" t="s">
        <v>203</v>
      </c>
      <c r="F63" s="154">
        <f>D63</f>
        <v>1593000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1155000</v>
      </c>
      <c r="E64" s="249" t="s">
        <v>210</v>
      </c>
      <c r="F64" s="154">
        <f>ROUND($D64/12*3,-3)</f>
        <v>289000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352000</v>
      </c>
      <c r="E65" s="249" t="s">
        <v>210</v>
      </c>
      <c r="F65" s="154">
        <f>ROUND($D65/12*3,-3)</f>
        <v>88000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921000</v>
      </c>
      <c r="E66" s="249" t="s">
        <v>210</v>
      </c>
      <c r="F66" s="154">
        <f>ROUND($D66/12*3,-3)</f>
        <v>230000</v>
      </c>
      <c r="G66" s="154">
        <f>ROUND($D66/12,-3)</f>
        <v>77000</v>
      </c>
      <c r="H66" s="154">
        <f t="shared" si="19"/>
        <v>77000</v>
      </c>
      <c r="I66" s="154">
        <f t="shared" si="19"/>
        <v>77000</v>
      </c>
      <c r="J66" s="154">
        <f t="shared" si="19"/>
        <v>77000</v>
      </c>
      <c r="K66" s="154">
        <f t="shared" si="19"/>
        <v>77000</v>
      </c>
      <c r="L66" s="154">
        <f t="shared" si="19"/>
        <v>77000</v>
      </c>
      <c r="M66" s="154">
        <f t="shared" si="19"/>
        <v>77000</v>
      </c>
      <c r="N66" s="154">
        <f t="shared" si="19"/>
        <v>77000</v>
      </c>
      <c r="O66" s="154">
        <f>D66-SUM(F66:N66)</f>
        <v>75000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21536000</v>
      </c>
      <c r="E71" s="242"/>
      <c r="F71" s="242">
        <f>ROUND(SUM(F50:F69),-3)</f>
        <v>6321000</v>
      </c>
      <c r="G71" s="242">
        <f t="shared" ref="G71:P71" si="20">ROUND(SUM(G50:G69),-3)</f>
        <v>1504000</v>
      </c>
      <c r="H71" s="242">
        <f t="shared" si="20"/>
        <v>1528000</v>
      </c>
      <c r="I71" s="242">
        <f t="shared" si="20"/>
        <v>1833000</v>
      </c>
      <c r="J71" s="242">
        <f t="shared" si="20"/>
        <v>1504000</v>
      </c>
      <c r="K71" s="242">
        <f t="shared" si="20"/>
        <v>1504000</v>
      </c>
      <c r="L71" s="242">
        <f t="shared" si="20"/>
        <v>1504000</v>
      </c>
      <c r="M71" s="242">
        <f t="shared" si="20"/>
        <v>1504000</v>
      </c>
      <c r="N71" s="242">
        <f t="shared" si="20"/>
        <v>2821000</v>
      </c>
      <c r="O71" s="242">
        <f t="shared" si="20"/>
        <v>1508000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3477000</v>
      </c>
      <c r="E73" s="249" t="s">
        <v>210</v>
      </c>
      <c r="F73" s="154">
        <f>ROUND($D73/12*3,-3)</f>
        <v>869000</v>
      </c>
      <c r="G73" s="154">
        <f>ROUND($D73/12,-3)</f>
        <v>290000</v>
      </c>
      <c r="H73" s="154">
        <f t="shared" ref="H73:N76" si="21">ROUND($D73/12,-3)</f>
        <v>290000</v>
      </c>
      <c r="I73" s="154">
        <f t="shared" si="21"/>
        <v>290000</v>
      </c>
      <c r="J73" s="154">
        <f t="shared" si="21"/>
        <v>290000</v>
      </c>
      <c r="K73" s="154">
        <f t="shared" si="21"/>
        <v>290000</v>
      </c>
      <c r="L73" s="154">
        <f t="shared" si="21"/>
        <v>290000</v>
      </c>
      <c r="M73" s="154">
        <f t="shared" si="21"/>
        <v>290000</v>
      </c>
      <c r="N73" s="154">
        <f t="shared" si="21"/>
        <v>290000</v>
      </c>
      <c r="O73" s="154">
        <f>D73-SUM(F73:N73)</f>
        <v>288000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555000</v>
      </c>
      <c r="E76" s="249" t="s">
        <v>210</v>
      </c>
      <c r="F76" s="154">
        <f>ROUND($D76/12*3,-3)</f>
        <v>139000</v>
      </c>
      <c r="G76" s="154">
        <f>ROUND($D76/12,-3)</f>
        <v>46000</v>
      </c>
      <c r="H76" s="154">
        <f t="shared" si="21"/>
        <v>46000</v>
      </c>
      <c r="I76" s="154">
        <f t="shared" si="21"/>
        <v>46000</v>
      </c>
      <c r="J76" s="154">
        <f t="shared" si="21"/>
        <v>46000</v>
      </c>
      <c r="K76" s="154">
        <f t="shared" si="21"/>
        <v>46000</v>
      </c>
      <c r="L76" s="154">
        <f t="shared" si="21"/>
        <v>46000</v>
      </c>
      <c r="M76" s="154">
        <f t="shared" si="21"/>
        <v>46000</v>
      </c>
      <c r="N76" s="154">
        <f t="shared" si="21"/>
        <v>46000</v>
      </c>
      <c r="O76" s="154">
        <f>D76-SUM(F76:N76)</f>
        <v>48000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4032000</v>
      </c>
      <c r="E77" s="242"/>
      <c r="F77" s="242">
        <f>ROUND(SUM(F72:F76),-3)</f>
        <v>1008000</v>
      </c>
      <c r="G77" s="242">
        <f t="shared" ref="G77:N77" si="22">ROUND(SUM(G72:G76),-3)</f>
        <v>336000</v>
      </c>
      <c r="H77" s="242">
        <f t="shared" si="22"/>
        <v>336000</v>
      </c>
      <c r="I77" s="242">
        <f t="shared" si="22"/>
        <v>336000</v>
      </c>
      <c r="J77" s="242">
        <f t="shared" si="22"/>
        <v>336000</v>
      </c>
      <c r="K77" s="242">
        <f t="shared" si="22"/>
        <v>336000</v>
      </c>
      <c r="L77" s="242">
        <f t="shared" si="22"/>
        <v>336000</v>
      </c>
      <c r="M77" s="242">
        <f t="shared" si="22"/>
        <v>336000</v>
      </c>
      <c r="N77" s="242">
        <f t="shared" si="22"/>
        <v>336000</v>
      </c>
      <c r="O77" s="242">
        <f>D77-SUM(F77:N77)</f>
        <v>336000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25568000</v>
      </c>
      <c r="E78" s="242"/>
      <c r="F78" s="242">
        <f>F77+F71</f>
        <v>7329000</v>
      </c>
      <c r="G78" s="242">
        <f t="shared" ref="G78:R78" si="24">G77+G71</f>
        <v>1840000</v>
      </c>
      <c r="H78" s="242">
        <f t="shared" si="24"/>
        <v>1864000</v>
      </c>
      <c r="I78" s="242">
        <f t="shared" si="24"/>
        <v>2169000</v>
      </c>
      <c r="J78" s="242">
        <f t="shared" si="24"/>
        <v>1840000</v>
      </c>
      <c r="K78" s="242">
        <f t="shared" si="24"/>
        <v>1840000</v>
      </c>
      <c r="L78" s="242">
        <f t="shared" si="24"/>
        <v>1840000</v>
      </c>
      <c r="M78" s="242">
        <f t="shared" si="24"/>
        <v>1840000</v>
      </c>
      <c r="N78" s="242">
        <f t="shared" si="24"/>
        <v>3157000</v>
      </c>
      <c r="O78" s="242">
        <f t="shared" si="24"/>
        <v>1844000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-45000</v>
      </c>
      <c r="E86" s="154"/>
      <c r="F86" s="154">
        <f>D86</f>
        <v>-45000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26454000</v>
      </c>
      <c r="E87" s="154"/>
      <c r="F87" s="154">
        <f>F88+F89+F90+F91</f>
        <v>7402000</v>
      </c>
      <c r="G87" s="154">
        <f t="shared" ref="G87:Q87" si="26">G88+G89+G90+G91</f>
        <v>1910000</v>
      </c>
      <c r="H87" s="154">
        <f t="shared" si="26"/>
        <v>1934000</v>
      </c>
      <c r="I87" s="154">
        <f t="shared" si="26"/>
        <v>2239000</v>
      </c>
      <c r="J87" s="154">
        <f t="shared" si="26"/>
        <v>1910000</v>
      </c>
      <c r="K87" s="154">
        <f t="shared" si="26"/>
        <v>1914000</v>
      </c>
      <c r="L87" s="154">
        <f t="shared" si="26"/>
        <v>1953000</v>
      </c>
      <c r="M87" s="154">
        <f t="shared" si="26"/>
        <v>1910000</v>
      </c>
      <c r="N87" s="154">
        <f t="shared" si="26"/>
        <v>3231000</v>
      </c>
      <c r="O87" s="154">
        <f t="shared" si="26"/>
        <v>1914000</v>
      </c>
      <c r="P87" s="154">
        <f t="shared" si="26"/>
        <v>75000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26443000</v>
      </c>
      <c r="E91" s="242"/>
      <c r="F91" s="242">
        <f>F92+F93+F94+F95</f>
        <v>7397000</v>
      </c>
      <c r="G91" s="242">
        <f t="shared" ref="G91:Q91" si="28">G92+G93+G94+G95</f>
        <v>1910000</v>
      </c>
      <c r="H91" s="242">
        <f t="shared" si="28"/>
        <v>1934000</v>
      </c>
      <c r="I91" s="242">
        <f t="shared" si="28"/>
        <v>2239000</v>
      </c>
      <c r="J91" s="242">
        <f t="shared" si="28"/>
        <v>1910000</v>
      </c>
      <c r="K91" s="242">
        <f t="shared" si="28"/>
        <v>1914000</v>
      </c>
      <c r="L91" s="242">
        <f t="shared" si="28"/>
        <v>1948000</v>
      </c>
      <c r="M91" s="242">
        <f t="shared" si="28"/>
        <v>1910000</v>
      </c>
      <c r="N91" s="242">
        <f t="shared" si="28"/>
        <v>3231000</v>
      </c>
      <c r="O91" s="242">
        <f t="shared" si="28"/>
        <v>1914000</v>
      </c>
      <c r="P91" s="242">
        <f t="shared" si="28"/>
        <v>75000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20000</v>
      </c>
      <c r="E94" s="244" t="s">
        <v>405</v>
      </c>
      <c r="F94" s="154"/>
      <c r="G94" s="154"/>
      <c r="H94" s="154">
        <f>ROUND($D94/2,-3)</f>
        <v>10000</v>
      </c>
      <c r="I94" s="154"/>
      <c r="J94" s="154"/>
      <c r="K94" s="154"/>
      <c r="L94" s="154"/>
      <c r="M94" s="154"/>
      <c r="N94" s="154"/>
      <c r="O94" s="154">
        <f>D94-H94</f>
        <v>10000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23491000</v>
      </c>
      <c r="E95" s="154"/>
      <c r="F95" s="154">
        <f>F2+F86-F88-F89-F90-F92-F93-F94</f>
        <v>6442000</v>
      </c>
      <c r="G95" s="154">
        <f t="shared" ref="G95:Q95" si="30">G2-G88-G89-G90-G92-G93-G94</f>
        <v>1902000</v>
      </c>
      <c r="H95" s="154">
        <f t="shared" si="30"/>
        <v>1442000</v>
      </c>
      <c r="I95" s="154">
        <f t="shared" si="30"/>
        <v>2231000</v>
      </c>
      <c r="J95" s="154">
        <f t="shared" si="30"/>
        <v>1428000</v>
      </c>
      <c r="K95" s="154">
        <f t="shared" si="30"/>
        <v>1906000</v>
      </c>
      <c r="L95" s="154">
        <f t="shared" si="30"/>
        <v>1466000</v>
      </c>
      <c r="M95" s="154">
        <f t="shared" si="30"/>
        <v>1902000</v>
      </c>
      <c r="N95" s="154">
        <f t="shared" si="30"/>
        <v>2750000</v>
      </c>
      <c r="O95" s="154">
        <f t="shared" si="30"/>
        <v>1896000</v>
      </c>
      <c r="P95" s="154">
        <f t="shared" si="30"/>
        <v>67000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23491000</v>
      </c>
    </row>
    <row r="108" spans="2:17" ht="16.5" customHeight="1"/>
    <row r="109" spans="2:17" ht="16.5" customHeight="1">
      <c r="B109" s="4" t="s">
        <v>951</v>
      </c>
      <c r="D109" s="52">
        <f>D91-D77</f>
        <v>22411000</v>
      </c>
      <c r="F109" s="52">
        <f>F91-F77</f>
        <v>6389000</v>
      </c>
      <c r="G109" s="52">
        <f t="shared" ref="G109:Q109" si="31">G91-G77</f>
        <v>1574000</v>
      </c>
      <c r="H109" s="52">
        <f t="shared" si="31"/>
        <v>1598000</v>
      </c>
      <c r="I109" s="52">
        <f t="shared" si="31"/>
        <v>1903000</v>
      </c>
      <c r="J109" s="52">
        <f t="shared" si="31"/>
        <v>1574000</v>
      </c>
      <c r="K109" s="52">
        <f t="shared" si="31"/>
        <v>1578000</v>
      </c>
      <c r="L109" s="52">
        <f t="shared" si="31"/>
        <v>1612000</v>
      </c>
      <c r="M109" s="52">
        <f t="shared" si="31"/>
        <v>1574000</v>
      </c>
      <c r="N109" s="52">
        <f t="shared" si="31"/>
        <v>2895000</v>
      </c>
      <c r="O109" s="52">
        <f t="shared" si="31"/>
        <v>1578000</v>
      </c>
      <c r="P109" s="52">
        <f t="shared" si="31"/>
        <v>75000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7" priority="1" operator="lessThan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681</v>
      </c>
      <c r="D1" s="246" t="str">
        <f>VLOOKUP(C1,學校編號!A:B,2,FALSE)</f>
        <v>681和平國小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25315000</v>
      </c>
      <c r="E2" s="154"/>
      <c r="F2" s="154">
        <f t="shared" ref="F2:Q2" si="0">F49+F71+F77+F83</f>
        <v>7276000</v>
      </c>
      <c r="G2" s="154">
        <f t="shared" si="0"/>
        <v>1821000</v>
      </c>
      <c r="H2" s="154">
        <f t="shared" si="0"/>
        <v>1841000</v>
      </c>
      <c r="I2" s="154">
        <f t="shared" si="0"/>
        <v>2110000</v>
      </c>
      <c r="J2" s="154">
        <f t="shared" si="0"/>
        <v>1827000</v>
      </c>
      <c r="K2" s="154">
        <f t="shared" si="0"/>
        <v>1831000</v>
      </c>
      <c r="L2" s="154">
        <f t="shared" si="0"/>
        <v>1891000</v>
      </c>
      <c r="M2" s="154">
        <f t="shared" si="0"/>
        <v>1827000</v>
      </c>
      <c r="N2" s="154">
        <f t="shared" si="0"/>
        <v>2913000</v>
      </c>
      <c r="O2" s="154">
        <f t="shared" si="0"/>
        <v>1818000</v>
      </c>
      <c r="P2" s="154">
        <f t="shared" si="0"/>
        <v>82000</v>
      </c>
      <c r="Q2" s="154">
        <f t="shared" si="0"/>
        <v>78000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80000</v>
      </c>
      <c r="E13" s="154" t="s">
        <v>744</v>
      </c>
      <c r="F13" s="154">
        <f>ROUND($D13/12,0)</f>
        <v>6667</v>
      </c>
      <c r="G13" s="154">
        <f t="shared" si="1"/>
        <v>6667</v>
      </c>
      <c r="H13" s="154">
        <f t="shared" si="1"/>
        <v>6667</v>
      </c>
      <c r="I13" s="154">
        <f t="shared" si="1"/>
        <v>6667</v>
      </c>
      <c r="J13" s="154">
        <f t="shared" si="1"/>
        <v>6667</v>
      </c>
      <c r="K13" s="154">
        <f t="shared" si="1"/>
        <v>6667</v>
      </c>
      <c r="L13" s="154">
        <f t="shared" si="1"/>
        <v>6667</v>
      </c>
      <c r="M13" s="154">
        <f t="shared" si="1"/>
        <v>6667</v>
      </c>
      <c r="N13" s="154">
        <f t="shared" si="1"/>
        <v>6667</v>
      </c>
      <c r="O13" s="154">
        <f t="shared" si="1"/>
        <v>6667</v>
      </c>
      <c r="P13" s="154">
        <f t="shared" si="1"/>
        <v>6667</v>
      </c>
      <c r="Q13" s="154">
        <f>D13-SUM(F13:P13)</f>
        <v>6663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38000</v>
      </c>
      <c r="E15" s="154" t="s">
        <v>201</v>
      </c>
      <c r="F15" s="154">
        <f>ROUND($D15/2,-3)</f>
        <v>19000</v>
      </c>
      <c r="G15" s="154"/>
      <c r="H15" s="154"/>
      <c r="I15" s="154"/>
      <c r="J15" s="154"/>
      <c r="K15" s="154"/>
      <c r="L15" s="154">
        <f>D15-F15</f>
        <v>19000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60000</v>
      </c>
      <c r="E24" s="154" t="s">
        <v>201</v>
      </c>
      <c r="F24" s="154">
        <f>ROUND($D24/2,-3)</f>
        <v>30000</v>
      </c>
      <c r="G24" s="154"/>
      <c r="H24" s="154"/>
      <c r="I24" s="154"/>
      <c r="J24" s="154"/>
      <c r="K24" s="154"/>
      <c r="L24" s="154">
        <f>D24-F24</f>
        <v>30000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1158000</v>
      </c>
      <c r="E25" s="242"/>
      <c r="F25" s="242">
        <f>ROUND(SUM(F3:F24),-3)</f>
        <v>253000</v>
      </c>
      <c r="G25" s="242">
        <f t="shared" ref="G25:P25" si="5">ROUND(SUM(G3:G24),-3)</f>
        <v>85000</v>
      </c>
      <c r="H25" s="242">
        <f t="shared" si="5"/>
        <v>85000</v>
      </c>
      <c r="I25" s="242">
        <f t="shared" si="5"/>
        <v>85000</v>
      </c>
      <c r="J25" s="242">
        <f t="shared" si="5"/>
        <v>85000</v>
      </c>
      <c r="K25" s="242">
        <f t="shared" si="5"/>
        <v>85000</v>
      </c>
      <c r="L25" s="242">
        <f t="shared" si="5"/>
        <v>134000</v>
      </c>
      <c r="M25" s="242">
        <f t="shared" si="5"/>
        <v>85000</v>
      </c>
      <c r="N25" s="242">
        <f t="shared" si="5"/>
        <v>85000</v>
      </c>
      <c r="O25" s="242">
        <f t="shared" si="5"/>
        <v>84000</v>
      </c>
      <c r="P25" s="242">
        <f t="shared" si="5"/>
        <v>44000</v>
      </c>
      <c r="Q25" s="242">
        <f t="shared" ref="Q25:Q34" si="6">D25-SUM(F25:P25)</f>
        <v>48000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58000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4000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8000</v>
      </c>
      <c r="E32" s="154" t="s">
        <v>744</v>
      </c>
      <c r="F32" s="154">
        <f t="shared" si="9"/>
        <v>667</v>
      </c>
      <c r="G32" s="154">
        <f t="shared" si="7"/>
        <v>667</v>
      </c>
      <c r="H32" s="154">
        <f t="shared" si="7"/>
        <v>667</v>
      </c>
      <c r="I32" s="154">
        <f t="shared" si="7"/>
        <v>667</v>
      </c>
      <c r="J32" s="154">
        <f t="shared" si="7"/>
        <v>667</v>
      </c>
      <c r="K32" s="154">
        <f t="shared" si="7"/>
        <v>667</v>
      </c>
      <c r="L32" s="154">
        <f t="shared" si="7"/>
        <v>667</v>
      </c>
      <c r="M32" s="154">
        <f t="shared" si="7"/>
        <v>667</v>
      </c>
      <c r="N32" s="154">
        <f t="shared" si="7"/>
        <v>667</v>
      </c>
      <c r="O32" s="154">
        <f t="shared" si="7"/>
        <v>667</v>
      </c>
      <c r="P32" s="154">
        <f t="shared" si="7"/>
        <v>667</v>
      </c>
      <c r="Q32" s="154">
        <f t="shared" si="6"/>
        <v>663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20000</v>
      </c>
      <c r="E37" s="154" t="s">
        <v>201</v>
      </c>
      <c r="F37" s="154">
        <f>ROUND($D37/2,-3)</f>
        <v>10000</v>
      </c>
      <c r="G37" s="154"/>
      <c r="H37" s="154"/>
      <c r="I37" s="154"/>
      <c r="J37" s="154"/>
      <c r="K37" s="154"/>
      <c r="L37" s="154">
        <f>D37-F37</f>
        <v>10000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397000</v>
      </c>
      <c r="E38" s="242"/>
      <c r="F38" s="242">
        <f t="shared" ref="F38:P38" si="10">ROUND(SUM(F26:F37),-3)</f>
        <v>43000</v>
      </c>
      <c r="G38" s="242">
        <f t="shared" si="10"/>
        <v>27000</v>
      </c>
      <c r="H38" s="242">
        <f t="shared" si="10"/>
        <v>33000</v>
      </c>
      <c r="I38" s="242">
        <f t="shared" si="10"/>
        <v>33000</v>
      </c>
      <c r="J38" s="242">
        <f t="shared" si="10"/>
        <v>33000</v>
      </c>
      <c r="K38" s="242">
        <f t="shared" si="10"/>
        <v>33000</v>
      </c>
      <c r="L38" s="242">
        <f t="shared" si="10"/>
        <v>37000</v>
      </c>
      <c r="M38" s="242">
        <f t="shared" si="10"/>
        <v>33000</v>
      </c>
      <c r="N38" s="242">
        <f t="shared" si="10"/>
        <v>33000</v>
      </c>
      <c r="O38" s="242">
        <f t="shared" si="10"/>
        <v>33000</v>
      </c>
      <c r="P38" s="242">
        <f t="shared" si="10"/>
        <v>33000</v>
      </c>
      <c r="Q38" s="242">
        <f>D38-SUM(F38:P38)</f>
        <v>26000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12000</v>
      </c>
      <c r="E43" s="154" t="s">
        <v>207</v>
      </c>
      <c r="F43" s="154"/>
      <c r="G43" s="154"/>
      <c r="H43" s="154"/>
      <c r="I43" s="154">
        <f>D43</f>
        <v>12000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24000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12000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1591000</v>
      </c>
      <c r="E49" s="154"/>
      <c r="F49" s="250">
        <f t="shared" ref="F49:Q49" si="15">F25+F38+F46+F48</f>
        <v>301000</v>
      </c>
      <c r="G49" s="250">
        <f t="shared" si="15"/>
        <v>112000</v>
      </c>
      <c r="H49" s="250">
        <f t="shared" si="15"/>
        <v>118000</v>
      </c>
      <c r="I49" s="250">
        <f t="shared" si="15"/>
        <v>130000</v>
      </c>
      <c r="J49" s="250">
        <f t="shared" si="15"/>
        <v>118000</v>
      </c>
      <c r="K49" s="250">
        <f t="shared" si="15"/>
        <v>122000</v>
      </c>
      <c r="L49" s="250">
        <f t="shared" si="15"/>
        <v>182000</v>
      </c>
      <c r="M49" s="250">
        <f t="shared" si="15"/>
        <v>118000</v>
      </c>
      <c r="N49" s="250">
        <f t="shared" si="15"/>
        <v>122000</v>
      </c>
      <c r="O49" s="250">
        <f t="shared" si="15"/>
        <v>117000</v>
      </c>
      <c r="P49" s="250">
        <f t="shared" si="15"/>
        <v>77000</v>
      </c>
      <c r="Q49" s="250">
        <f t="shared" si="15"/>
        <v>74000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14056000</v>
      </c>
      <c r="E50" s="249" t="s">
        <v>210</v>
      </c>
      <c r="F50" s="154">
        <f>ROUND($D50/12*3,-3)</f>
        <v>3514000</v>
      </c>
      <c r="G50" s="154">
        <f>ROUND($D50/12,-3)</f>
        <v>1171000</v>
      </c>
      <c r="H50" s="154">
        <f t="shared" ref="H50:N54" si="16">ROUND($D50/12,-3)</f>
        <v>1171000</v>
      </c>
      <c r="I50" s="154">
        <f t="shared" si="16"/>
        <v>1171000</v>
      </c>
      <c r="J50" s="154">
        <f t="shared" si="16"/>
        <v>1171000</v>
      </c>
      <c r="K50" s="154">
        <f t="shared" si="16"/>
        <v>1171000</v>
      </c>
      <c r="L50" s="154">
        <f t="shared" si="16"/>
        <v>1171000</v>
      </c>
      <c r="M50" s="154">
        <f t="shared" si="16"/>
        <v>1171000</v>
      </c>
      <c r="N50" s="154">
        <f t="shared" si="16"/>
        <v>1171000</v>
      </c>
      <c r="O50" s="154">
        <f>D50-SUM(F50:N50)</f>
        <v>1174000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1353000</v>
      </c>
      <c r="E62" s="154" t="s">
        <v>205</v>
      </c>
      <c r="F62" s="154"/>
      <c r="G62" s="154"/>
      <c r="H62" s="154"/>
      <c r="I62" s="154">
        <f>ROUND($D62/5,-3)</f>
        <v>271000</v>
      </c>
      <c r="J62" s="154"/>
      <c r="K62" s="154"/>
      <c r="L62" s="154"/>
      <c r="M62" s="154"/>
      <c r="N62" s="154">
        <f>D62-I62</f>
        <v>1082000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1633000</v>
      </c>
      <c r="E63" s="154" t="s">
        <v>203</v>
      </c>
      <c r="F63" s="154">
        <f>D63</f>
        <v>1633000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1093000</v>
      </c>
      <c r="E64" s="249" t="s">
        <v>210</v>
      </c>
      <c r="F64" s="154">
        <f>ROUND($D64/12*3,-3)</f>
        <v>273000</v>
      </c>
      <c r="G64" s="154">
        <f>ROUND($D64/12,-3)</f>
        <v>91000</v>
      </c>
      <c r="H64" s="154">
        <f t="shared" ref="H64:N66" si="19">ROUND($D64/12,-3)</f>
        <v>91000</v>
      </c>
      <c r="I64" s="154">
        <f t="shared" si="19"/>
        <v>91000</v>
      </c>
      <c r="J64" s="154">
        <f t="shared" si="19"/>
        <v>91000</v>
      </c>
      <c r="K64" s="154">
        <f t="shared" si="19"/>
        <v>91000</v>
      </c>
      <c r="L64" s="154">
        <f t="shared" si="19"/>
        <v>91000</v>
      </c>
      <c r="M64" s="154">
        <f t="shared" si="19"/>
        <v>91000</v>
      </c>
      <c r="N64" s="154">
        <f t="shared" si="19"/>
        <v>91000</v>
      </c>
      <c r="O64" s="154">
        <f>D64-SUM(F64:N64)</f>
        <v>92000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303000</v>
      </c>
      <c r="E65" s="249" t="s">
        <v>210</v>
      </c>
      <c r="F65" s="154">
        <f>ROUND($D65/12*3,-3)</f>
        <v>76000</v>
      </c>
      <c r="G65" s="154">
        <f>ROUND($D65/12,-3)</f>
        <v>25000</v>
      </c>
      <c r="H65" s="154">
        <f t="shared" si="19"/>
        <v>25000</v>
      </c>
      <c r="I65" s="154">
        <f t="shared" si="19"/>
        <v>25000</v>
      </c>
      <c r="J65" s="154">
        <f t="shared" si="19"/>
        <v>25000</v>
      </c>
      <c r="K65" s="154">
        <f t="shared" si="19"/>
        <v>25000</v>
      </c>
      <c r="L65" s="154">
        <f t="shared" si="19"/>
        <v>25000</v>
      </c>
      <c r="M65" s="154">
        <f t="shared" si="19"/>
        <v>25000</v>
      </c>
      <c r="N65" s="154">
        <f t="shared" si="19"/>
        <v>25000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1052000</v>
      </c>
      <c r="E66" s="249" t="s">
        <v>210</v>
      </c>
      <c r="F66" s="154">
        <f>ROUND($D66/12*3,-3)</f>
        <v>263000</v>
      </c>
      <c r="G66" s="154">
        <f>ROUND($D66/12,-3)</f>
        <v>88000</v>
      </c>
      <c r="H66" s="154">
        <f t="shared" si="19"/>
        <v>88000</v>
      </c>
      <c r="I66" s="154">
        <f t="shared" si="19"/>
        <v>88000</v>
      </c>
      <c r="J66" s="154">
        <f t="shared" si="19"/>
        <v>88000</v>
      </c>
      <c r="K66" s="154">
        <f t="shared" si="19"/>
        <v>88000</v>
      </c>
      <c r="L66" s="154">
        <f t="shared" si="19"/>
        <v>88000</v>
      </c>
      <c r="M66" s="154">
        <f t="shared" si="19"/>
        <v>88000</v>
      </c>
      <c r="N66" s="154">
        <f t="shared" si="19"/>
        <v>88000</v>
      </c>
      <c r="O66" s="154">
        <f>D66-SUM(F66:N66)</f>
        <v>85000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226000</v>
      </c>
      <c r="E68" s="154" t="s">
        <v>203</v>
      </c>
      <c r="F68" s="154">
        <f>D68</f>
        <v>226000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21561000</v>
      </c>
      <c r="E71" s="242"/>
      <c r="F71" s="242">
        <f>ROUND(SUM(F50:F69),-3)</f>
        <v>6434000</v>
      </c>
      <c r="G71" s="242">
        <f t="shared" ref="G71:P71" si="20">ROUND(SUM(G50:G69),-3)</f>
        <v>1528000</v>
      </c>
      <c r="H71" s="242">
        <f t="shared" si="20"/>
        <v>1542000</v>
      </c>
      <c r="I71" s="242">
        <f t="shared" si="20"/>
        <v>1799000</v>
      </c>
      <c r="J71" s="242">
        <f t="shared" si="20"/>
        <v>1528000</v>
      </c>
      <c r="K71" s="242">
        <f t="shared" si="20"/>
        <v>1528000</v>
      </c>
      <c r="L71" s="242">
        <f t="shared" si="20"/>
        <v>1528000</v>
      </c>
      <c r="M71" s="242">
        <f t="shared" si="20"/>
        <v>1528000</v>
      </c>
      <c r="N71" s="242">
        <f t="shared" si="20"/>
        <v>2610000</v>
      </c>
      <c r="O71" s="242">
        <f t="shared" si="20"/>
        <v>1527000</v>
      </c>
      <c r="P71" s="242">
        <f t="shared" si="20"/>
        <v>5000</v>
      </c>
      <c r="Q71" s="242">
        <f>D71-SUM(F71:P71)</f>
        <v>4000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1737000</v>
      </c>
      <c r="E73" s="249" t="s">
        <v>210</v>
      </c>
      <c r="F73" s="154">
        <f>ROUND($D73/12*3,-3)</f>
        <v>434000</v>
      </c>
      <c r="G73" s="154">
        <f>ROUND($D73/12,-3)</f>
        <v>145000</v>
      </c>
      <c r="H73" s="154">
        <f t="shared" ref="H73:N76" si="21">ROUND($D73/12,-3)</f>
        <v>145000</v>
      </c>
      <c r="I73" s="154">
        <f t="shared" si="21"/>
        <v>145000</v>
      </c>
      <c r="J73" s="154">
        <f t="shared" si="21"/>
        <v>145000</v>
      </c>
      <c r="K73" s="154">
        <f t="shared" si="21"/>
        <v>145000</v>
      </c>
      <c r="L73" s="154">
        <f t="shared" si="21"/>
        <v>145000</v>
      </c>
      <c r="M73" s="154">
        <f t="shared" si="21"/>
        <v>145000</v>
      </c>
      <c r="N73" s="154">
        <f t="shared" si="21"/>
        <v>145000</v>
      </c>
      <c r="O73" s="154">
        <f>D73-SUM(F73:N73)</f>
        <v>143000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426000</v>
      </c>
      <c r="E76" s="249" t="s">
        <v>210</v>
      </c>
      <c r="F76" s="154">
        <f>ROUND($D76/12*3,-3)</f>
        <v>107000</v>
      </c>
      <c r="G76" s="154">
        <f>ROUND($D76/12,-3)</f>
        <v>36000</v>
      </c>
      <c r="H76" s="154">
        <f t="shared" si="21"/>
        <v>36000</v>
      </c>
      <c r="I76" s="154">
        <f t="shared" si="21"/>
        <v>36000</v>
      </c>
      <c r="J76" s="154">
        <f t="shared" si="21"/>
        <v>36000</v>
      </c>
      <c r="K76" s="154">
        <f t="shared" si="21"/>
        <v>36000</v>
      </c>
      <c r="L76" s="154">
        <f t="shared" si="21"/>
        <v>36000</v>
      </c>
      <c r="M76" s="154">
        <f t="shared" si="21"/>
        <v>36000</v>
      </c>
      <c r="N76" s="154">
        <f t="shared" si="21"/>
        <v>36000</v>
      </c>
      <c r="O76" s="154">
        <f>D76-SUM(F76:N76)</f>
        <v>31000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2163000</v>
      </c>
      <c r="E77" s="242"/>
      <c r="F77" s="242">
        <f>ROUND(SUM(F72:F76),-3)</f>
        <v>541000</v>
      </c>
      <c r="G77" s="242">
        <f t="shared" ref="G77:N77" si="22">ROUND(SUM(G72:G76),-3)</f>
        <v>181000</v>
      </c>
      <c r="H77" s="242">
        <f t="shared" si="22"/>
        <v>181000</v>
      </c>
      <c r="I77" s="242">
        <f t="shared" si="22"/>
        <v>181000</v>
      </c>
      <c r="J77" s="242">
        <f t="shared" si="22"/>
        <v>181000</v>
      </c>
      <c r="K77" s="242">
        <f t="shared" si="22"/>
        <v>181000</v>
      </c>
      <c r="L77" s="242">
        <f t="shared" si="22"/>
        <v>181000</v>
      </c>
      <c r="M77" s="242">
        <f t="shared" si="22"/>
        <v>181000</v>
      </c>
      <c r="N77" s="242">
        <f t="shared" si="22"/>
        <v>181000</v>
      </c>
      <c r="O77" s="242">
        <f>D77-SUM(F77:N77)</f>
        <v>174000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23724000</v>
      </c>
      <c r="E78" s="242"/>
      <c r="F78" s="242">
        <f>F77+F71</f>
        <v>6975000</v>
      </c>
      <c r="G78" s="242">
        <f t="shared" ref="G78:R78" si="24">G77+G71</f>
        <v>1709000</v>
      </c>
      <c r="H78" s="242">
        <f t="shared" si="24"/>
        <v>1723000</v>
      </c>
      <c r="I78" s="242">
        <f t="shared" si="24"/>
        <v>1980000</v>
      </c>
      <c r="J78" s="242">
        <f t="shared" si="24"/>
        <v>1709000</v>
      </c>
      <c r="K78" s="242">
        <f t="shared" si="24"/>
        <v>1709000</v>
      </c>
      <c r="L78" s="242">
        <f t="shared" si="24"/>
        <v>1709000</v>
      </c>
      <c r="M78" s="242">
        <f t="shared" si="24"/>
        <v>1709000</v>
      </c>
      <c r="N78" s="242">
        <f t="shared" si="24"/>
        <v>2791000</v>
      </c>
      <c r="O78" s="242">
        <f t="shared" si="24"/>
        <v>1701000</v>
      </c>
      <c r="P78" s="242">
        <f t="shared" si="24"/>
        <v>5000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-60000</v>
      </c>
      <c r="E86" s="154"/>
      <c r="F86" s="154">
        <f>D86</f>
        <v>-60000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25255000</v>
      </c>
      <c r="E87" s="154"/>
      <c r="F87" s="154">
        <f>F88+F89+F90+F91</f>
        <v>7216000</v>
      </c>
      <c r="G87" s="154">
        <f t="shared" ref="G87:Q87" si="26">G88+G89+G90+G91</f>
        <v>1821000</v>
      </c>
      <c r="H87" s="154">
        <f t="shared" si="26"/>
        <v>1841000</v>
      </c>
      <c r="I87" s="154">
        <f t="shared" si="26"/>
        <v>2110000</v>
      </c>
      <c r="J87" s="154">
        <f t="shared" si="26"/>
        <v>1827000</v>
      </c>
      <c r="K87" s="154">
        <f t="shared" si="26"/>
        <v>1831000</v>
      </c>
      <c r="L87" s="154">
        <f t="shared" si="26"/>
        <v>1891000</v>
      </c>
      <c r="M87" s="154">
        <f t="shared" si="26"/>
        <v>1827000</v>
      </c>
      <c r="N87" s="154">
        <f t="shared" si="26"/>
        <v>2913000</v>
      </c>
      <c r="O87" s="154">
        <f t="shared" si="26"/>
        <v>1818000</v>
      </c>
      <c r="P87" s="154">
        <f t="shared" si="26"/>
        <v>82000</v>
      </c>
      <c r="Q87" s="154">
        <f t="shared" si="26"/>
        <v>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25230000</v>
      </c>
      <c r="E91" s="242"/>
      <c r="F91" s="242">
        <f>F92+F93+F94+F95</f>
        <v>7206000</v>
      </c>
      <c r="G91" s="242">
        <f t="shared" ref="G91:Q91" si="28">G92+G93+G94+G95</f>
        <v>1821000</v>
      </c>
      <c r="H91" s="242">
        <f t="shared" si="28"/>
        <v>1841000</v>
      </c>
      <c r="I91" s="242">
        <f t="shared" si="28"/>
        <v>2110000</v>
      </c>
      <c r="J91" s="242">
        <f t="shared" si="28"/>
        <v>1827000</v>
      </c>
      <c r="K91" s="242">
        <f t="shared" si="28"/>
        <v>1831000</v>
      </c>
      <c r="L91" s="242">
        <f t="shared" si="28"/>
        <v>1879000</v>
      </c>
      <c r="M91" s="242">
        <f t="shared" si="28"/>
        <v>1827000</v>
      </c>
      <c r="N91" s="242">
        <f t="shared" si="28"/>
        <v>2913000</v>
      </c>
      <c r="O91" s="242">
        <f t="shared" si="28"/>
        <v>1818000</v>
      </c>
      <c r="P91" s="242">
        <f t="shared" si="28"/>
        <v>82000</v>
      </c>
      <c r="Q91" s="242">
        <f t="shared" si="28"/>
        <v>75000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140000</v>
      </c>
      <c r="E94" s="244" t="s">
        <v>405</v>
      </c>
      <c r="F94" s="154"/>
      <c r="G94" s="154"/>
      <c r="H94" s="154">
        <f>ROUND($D94/2,-3)</f>
        <v>70000</v>
      </c>
      <c r="I94" s="154"/>
      <c r="J94" s="154"/>
      <c r="K94" s="154"/>
      <c r="L94" s="154"/>
      <c r="M94" s="154"/>
      <c r="N94" s="154"/>
      <c r="O94" s="154">
        <f>D94-H94</f>
        <v>70000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22875000</v>
      </c>
      <c r="E95" s="154"/>
      <c r="F95" s="154">
        <f>F2+F86-F88-F89-F90-F92-F93-F94</f>
        <v>6493000</v>
      </c>
      <c r="G95" s="154">
        <f t="shared" ref="G95:Q95" si="30">G2-G88-G89-G90-G92-G93-G94</f>
        <v>1812000</v>
      </c>
      <c r="H95" s="154">
        <f t="shared" si="30"/>
        <v>1410000</v>
      </c>
      <c r="I95" s="154">
        <f t="shared" si="30"/>
        <v>2101000</v>
      </c>
      <c r="J95" s="154">
        <f t="shared" si="30"/>
        <v>1466000</v>
      </c>
      <c r="K95" s="154">
        <f t="shared" si="30"/>
        <v>1822000</v>
      </c>
      <c r="L95" s="154">
        <f t="shared" si="30"/>
        <v>1518000</v>
      </c>
      <c r="M95" s="154">
        <f t="shared" si="30"/>
        <v>1818000</v>
      </c>
      <c r="N95" s="154">
        <f t="shared" si="30"/>
        <v>2552000</v>
      </c>
      <c r="O95" s="154">
        <f t="shared" si="30"/>
        <v>1739000</v>
      </c>
      <c r="P95" s="154">
        <f t="shared" si="30"/>
        <v>73000</v>
      </c>
      <c r="Q95" s="154">
        <f t="shared" si="30"/>
        <v>71000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140000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22875000</v>
      </c>
    </row>
    <row r="108" spans="2:17" ht="16.5" customHeight="1"/>
    <row r="109" spans="2:17" ht="16.5" customHeight="1">
      <c r="B109" s="4" t="s">
        <v>951</v>
      </c>
      <c r="D109" s="52">
        <f>D91-D77</f>
        <v>23067000</v>
      </c>
      <c r="F109" s="52">
        <f>F91-F77</f>
        <v>6665000</v>
      </c>
      <c r="G109" s="52">
        <f t="shared" ref="G109:Q109" si="31">G91-G77</f>
        <v>1640000</v>
      </c>
      <c r="H109" s="52">
        <f t="shared" si="31"/>
        <v>1660000</v>
      </c>
      <c r="I109" s="52">
        <f t="shared" si="31"/>
        <v>1929000</v>
      </c>
      <c r="J109" s="52">
        <f t="shared" si="31"/>
        <v>1646000</v>
      </c>
      <c r="K109" s="52">
        <f t="shared" si="31"/>
        <v>1650000</v>
      </c>
      <c r="L109" s="52">
        <f t="shared" si="31"/>
        <v>1698000</v>
      </c>
      <c r="M109" s="52">
        <f t="shared" si="31"/>
        <v>1646000</v>
      </c>
      <c r="N109" s="52">
        <f t="shared" si="31"/>
        <v>2732000</v>
      </c>
      <c r="O109" s="52">
        <f t="shared" si="31"/>
        <v>1644000</v>
      </c>
      <c r="P109" s="52">
        <f t="shared" si="31"/>
        <v>82000</v>
      </c>
      <c r="Q109" s="52">
        <f t="shared" si="31"/>
        <v>75000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6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92D050"/>
  </sheetPr>
  <dimension ref="A1:C101"/>
  <sheetViews>
    <sheetView topLeftCell="A75" workbookViewId="0">
      <selection activeCell="B86" sqref="B86:B101"/>
    </sheetView>
  </sheetViews>
  <sheetFormatPr defaultRowHeight="16.5"/>
  <cols>
    <col min="2" max="2" width="14.375" style="49" customWidth="1"/>
  </cols>
  <sheetData>
    <row r="1" spans="1:3">
      <c r="A1" s="149">
        <v>601</v>
      </c>
      <c r="B1" s="50" t="s">
        <v>187</v>
      </c>
      <c r="C1" t="s">
        <v>577</v>
      </c>
    </row>
    <row r="2" spans="1:3">
      <c r="A2" s="149">
        <v>602</v>
      </c>
      <c r="B2" s="50" t="s">
        <v>186</v>
      </c>
      <c r="C2" t="s">
        <v>578</v>
      </c>
    </row>
    <row r="3" spans="1:3">
      <c r="A3" s="149">
        <v>603</v>
      </c>
      <c r="B3" s="50" t="s">
        <v>15</v>
      </c>
      <c r="C3" t="s">
        <v>579</v>
      </c>
    </row>
    <row r="4" spans="1:3">
      <c r="A4" s="149">
        <v>604</v>
      </c>
      <c r="B4" s="50" t="s">
        <v>16</v>
      </c>
      <c r="C4" t="s">
        <v>580</v>
      </c>
    </row>
    <row r="5" spans="1:3">
      <c r="A5" s="149">
        <v>605</v>
      </c>
      <c r="B5" s="50" t="s">
        <v>17</v>
      </c>
      <c r="C5" t="s">
        <v>581</v>
      </c>
    </row>
    <row r="6" spans="1:3">
      <c r="A6" s="149">
        <v>606</v>
      </c>
      <c r="B6" s="50" t="s">
        <v>18</v>
      </c>
      <c r="C6" t="s">
        <v>582</v>
      </c>
    </row>
    <row r="7" spans="1:3">
      <c r="A7" s="149">
        <v>607</v>
      </c>
      <c r="B7" s="50" t="s">
        <v>19</v>
      </c>
      <c r="C7" t="s">
        <v>583</v>
      </c>
    </row>
    <row r="8" spans="1:3">
      <c r="A8" s="149">
        <v>608</v>
      </c>
      <c r="B8" s="50" t="s">
        <v>20</v>
      </c>
      <c r="C8" t="s">
        <v>584</v>
      </c>
    </row>
    <row r="9" spans="1:3">
      <c r="A9" s="149">
        <v>609</v>
      </c>
      <c r="B9" s="50" t="s">
        <v>21</v>
      </c>
      <c r="C9" t="s">
        <v>585</v>
      </c>
    </row>
    <row r="10" spans="1:3">
      <c r="A10" s="149">
        <v>610</v>
      </c>
      <c r="B10" s="50" t="s">
        <v>22</v>
      </c>
      <c r="C10" t="s">
        <v>586</v>
      </c>
    </row>
    <row r="11" spans="1:3">
      <c r="A11" s="149">
        <v>611</v>
      </c>
      <c r="B11" s="50" t="s">
        <v>23</v>
      </c>
      <c r="C11" t="s">
        <v>587</v>
      </c>
    </row>
    <row r="12" spans="1:3">
      <c r="A12" s="149">
        <v>612</v>
      </c>
      <c r="B12" s="50" t="s">
        <v>24</v>
      </c>
      <c r="C12" t="s">
        <v>588</v>
      </c>
    </row>
    <row r="13" spans="1:3">
      <c r="A13" s="149">
        <v>613</v>
      </c>
      <c r="B13" s="50" t="s">
        <v>25</v>
      </c>
      <c r="C13" t="s">
        <v>589</v>
      </c>
    </row>
    <row r="14" spans="1:3">
      <c r="A14" s="149">
        <v>614</v>
      </c>
      <c r="B14" s="50" t="s">
        <v>26</v>
      </c>
      <c r="C14" t="s">
        <v>590</v>
      </c>
    </row>
    <row r="15" spans="1:3">
      <c r="A15" s="149">
        <v>615</v>
      </c>
      <c r="B15" s="50" t="s">
        <v>27</v>
      </c>
      <c r="C15" t="s">
        <v>591</v>
      </c>
    </row>
    <row r="16" spans="1:3">
      <c r="A16" s="149">
        <v>616</v>
      </c>
      <c r="B16" s="50" t="s">
        <v>28</v>
      </c>
      <c r="C16" t="s">
        <v>592</v>
      </c>
    </row>
    <row r="17" spans="1:3">
      <c r="A17" s="149">
        <v>617</v>
      </c>
      <c r="B17" s="50" t="s">
        <v>29</v>
      </c>
      <c r="C17" t="s">
        <v>593</v>
      </c>
    </row>
    <row r="18" spans="1:3">
      <c r="A18" s="149">
        <v>618</v>
      </c>
      <c r="B18" s="50" t="s">
        <v>30</v>
      </c>
      <c r="C18" t="s">
        <v>594</v>
      </c>
    </row>
    <row r="19" spans="1:3">
      <c r="A19" s="149">
        <v>619</v>
      </c>
      <c r="B19" s="50" t="s">
        <v>31</v>
      </c>
      <c r="C19" t="s">
        <v>595</v>
      </c>
    </row>
    <row r="20" spans="1:3">
      <c r="A20" s="149">
        <v>620</v>
      </c>
      <c r="B20" s="50" t="s">
        <v>32</v>
      </c>
      <c r="C20" t="s">
        <v>596</v>
      </c>
    </row>
    <row r="21" spans="1:3">
      <c r="A21" s="149">
        <v>621</v>
      </c>
      <c r="B21" s="50" t="s">
        <v>33</v>
      </c>
      <c r="C21" t="s">
        <v>597</v>
      </c>
    </row>
    <row r="22" spans="1:3">
      <c r="A22" s="149">
        <v>622</v>
      </c>
      <c r="B22" s="50" t="s">
        <v>34</v>
      </c>
      <c r="C22" t="s">
        <v>598</v>
      </c>
    </row>
    <row r="23" spans="1:3">
      <c r="A23" s="149">
        <v>623</v>
      </c>
      <c r="B23" s="50" t="s">
        <v>35</v>
      </c>
      <c r="C23" t="s">
        <v>599</v>
      </c>
    </row>
    <row r="24" spans="1:3">
      <c r="A24" s="149">
        <v>624</v>
      </c>
      <c r="B24" s="50" t="s">
        <v>36</v>
      </c>
      <c r="C24" t="s">
        <v>600</v>
      </c>
    </row>
    <row r="25" spans="1:3">
      <c r="A25" s="149">
        <v>625</v>
      </c>
      <c r="B25" s="50" t="s">
        <v>37</v>
      </c>
      <c r="C25" t="s">
        <v>601</v>
      </c>
    </row>
    <row r="26" spans="1:3">
      <c r="A26" s="149">
        <v>626</v>
      </c>
      <c r="B26" s="50" t="s">
        <v>38</v>
      </c>
      <c r="C26" t="s">
        <v>602</v>
      </c>
    </row>
    <row r="27" spans="1:3">
      <c r="A27" s="149">
        <v>627</v>
      </c>
      <c r="B27" s="50" t="s">
        <v>39</v>
      </c>
      <c r="C27" t="s">
        <v>603</v>
      </c>
    </row>
    <row r="28" spans="1:3">
      <c r="A28" s="149">
        <v>628</v>
      </c>
      <c r="B28" s="50" t="s">
        <v>40</v>
      </c>
      <c r="C28" t="s">
        <v>604</v>
      </c>
    </row>
    <row r="29" spans="1:3">
      <c r="A29" s="149">
        <v>629</v>
      </c>
      <c r="B29" s="50" t="s">
        <v>41</v>
      </c>
      <c r="C29" t="s">
        <v>605</v>
      </c>
    </row>
    <row r="30" spans="1:3">
      <c r="A30" s="149">
        <v>630</v>
      </c>
      <c r="B30" s="50" t="s">
        <v>42</v>
      </c>
      <c r="C30" t="s">
        <v>606</v>
      </c>
    </row>
    <row r="31" spans="1:3">
      <c r="A31" s="149">
        <v>631</v>
      </c>
      <c r="B31" s="50" t="s">
        <v>43</v>
      </c>
      <c r="C31" t="s">
        <v>607</v>
      </c>
    </row>
    <row r="32" spans="1:3">
      <c r="A32" s="149">
        <v>632</v>
      </c>
      <c r="B32" s="50" t="s">
        <v>44</v>
      </c>
      <c r="C32" t="s">
        <v>608</v>
      </c>
    </row>
    <row r="33" spans="1:3">
      <c r="A33" s="149">
        <v>633</v>
      </c>
      <c r="B33" s="50" t="s">
        <v>45</v>
      </c>
      <c r="C33" t="s">
        <v>609</v>
      </c>
    </row>
    <row r="34" spans="1:3">
      <c r="A34" s="149">
        <v>634</v>
      </c>
      <c r="B34" s="50" t="s">
        <v>46</v>
      </c>
      <c r="C34" t="s">
        <v>610</v>
      </c>
    </row>
    <row r="35" spans="1:3">
      <c r="A35" s="149">
        <v>635</v>
      </c>
      <c r="B35" s="50" t="s">
        <v>47</v>
      </c>
      <c r="C35" t="s">
        <v>611</v>
      </c>
    </row>
    <row r="36" spans="1:3">
      <c r="A36" s="149">
        <v>636</v>
      </c>
      <c r="B36" s="50" t="s">
        <v>48</v>
      </c>
      <c r="C36" t="s">
        <v>612</v>
      </c>
    </row>
    <row r="37" spans="1:3">
      <c r="A37" s="149">
        <v>638</v>
      </c>
      <c r="B37" s="50" t="s">
        <v>49</v>
      </c>
      <c r="C37" t="s">
        <v>613</v>
      </c>
    </row>
    <row r="38" spans="1:3">
      <c r="A38" s="149">
        <v>639</v>
      </c>
      <c r="B38" s="50" t="s">
        <v>50</v>
      </c>
      <c r="C38" t="s">
        <v>614</v>
      </c>
    </row>
    <row r="39" spans="1:3">
      <c r="A39" s="149">
        <v>641</v>
      </c>
      <c r="B39" s="50" t="s">
        <v>51</v>
      </c>
      <c r="C39" t="s">
        <v>615</v>
      </c>
    </row>
    <row r="40" spans="1:3">
      <c r="A40" s="149">
        <v>642</v>
      </c>
      <c r="B40" s="50" t="s">
        <v>52</v>
      </c>
      <c r="C40" t="s">
        <v>616</v>
      </c>
    </row>
    <row r="41" spans="1:3">
      <c r="A41" s="149">
        <v>645</v>
      </c>
      <c r="B41" s="50" t="s">
        <v>53</v>
      </c>
      <c r="C41" t="s">
        <v>617</v>
      </c>
    </row>
    <row r="42" spans="1:3">
      <c r="A42" s="149">
        <v>647</v>
      </c>
      <c r="B42" s="50" t="s">
        <v>54</v>
      </c>
      <c r="C42" t="s">
        <v>618</v>
      </c>
    </row>
    <row r="43" spans="1:3">
      <c r="A43" s="149">
        <v>648</v>
      </c>
      <c r="B43" s="50" t="s">
        <v>55</v>
      </c>
      <c r="C43" t="s">
        <v>619</v>
      </c>
    </row>
    <row r="44" spans="1:3">
      <c r="A44" s="149">
        <v>649</v>
      </c>
      <c r="B44" s="50" t="s">
        <v>56</v>
      </c>
      <c r="C44" t="s">
        <v>620</v>
      </c>
    </row>
    <row r="45" spans="1:3">
      <c r="A45" s="149">
        <v>650</v>
      </c>
      <c r="B45" s="50" t="s">
        <v>57</v>
      </c>
      <c r="C45" t="s">
        <v>621</v>
      </c>
    </row>
    <row r="46" spans="1:3">
      <c r="A46" s="149">
        <v>651</v>
      </c>
      <c r="B46" s="50" t="s">
        <v>58</v>
      </c>
      <c r="C46" t="s">
        <v>622</v>
      </c>
    </row>
    <row r="47" spans="1:3">
      <c r="A47" s="149">
        <v>652</v>
      </c>
      <c r="B47" s="50" t="s">
        <v>59</v>
      </c>
      <c r="C47" t="s">
        <v>623</v>
      </c>
    </row>
    <row r="48" spans="1:3">
      <c r="A48" s="149">
        <v>653</v>
      </c>
      <c r="B48" s="50" t="s">
        <v>60</v>
      </c>
      <c r="C48" t="s">
        <v>624</v>
      </c>
    </row>
    <row r="49" spans="1:3">
      <c r="A49" s="149">
        <v>654</v>
      </c>
      <c r="B49" s="50" t="s">
        <v>61</v>
      </c>
      <c r="C49" t="s">
        <v>625</v>
      </c>
    </row>
    <row r="50" spans="1:3">
      <c r="A50" s="149">
        <v>655</v>
      </c>
      <c r="B50" s="50" t="s">
        <v>62</v>
      </c>
      <c r="C50" t="s">
        <v>626</v>
      </c>
    </row>
    <row r="51" spans="1:3">
      <c r="A51" s="149">
        <v>656</v>
      </c>
      <c r="B51" s="50" t="s">
        <v>63</v>
      </c>
      <c r="C51" t="s">
        <v>627</v>
      </c>
    </row>
    <row r="52" spans="1:3">
      <c r="A52" s="149">
        <v>657</v>
      </c>
      <c r="B52" s="50" t="s">
        <v>64</v>
      </c>
      <c r="C52" t="s">
        <v>628</v>
      </c>
    </row>
    <row r="53" spans="1:3">
      <c r="A53" s="149">
        <v>658</v>
      </c>
      <c r="B53" s="50" t="s">
        <v>65</v>
      </c>
      <c r="C53" t="s">
        <v>629</v>
      </c>
    </row>
    <row r="54" spans="1:3">
      <c r="A54" s="149">
        <v>659</v>
      </c>
      <c r="B54" s="50" t="s">
        <v>66</v>
      </c>
      <c r="C54" t="s">
        <v>630</v>
      </c>
    </row>
    <row r="55" spans="1:3">
      <c r="A55" s="149">
        <v>660</v>
      </c>
      <c r="B55" s="50" t="s">
        <v>67</v>
      </c>
      <c r="C55" t="s">
        <v>631</v>
      </c>
    </row>
    <row r="56" spans="1:3">
      <c r="A56" s="149">
        <v>661</v>
      </c>
      <c r="B56" s="50" t="s">
        <v>68</v>
      </c>
      <c r="C56" t="s">
        <v>632</v>
      </c>
    </row>
    <row r="57" spans="1:3">
      <c r="A57" s="149">
        <v>662</v>
      </c>
      <c r="B57" s="50" t="s">
        <v>69</v>
      </c>
      <c r="C57" t="s">
        <v>633</v>
      </c>
    </row>
    <row r="58" spans="1:3">
      <c r="A58" s="149">
        <v>663</v>
      </c>
      <c r="B58" s="50" t="s">
        <v>70</v>
      </c>
      <c r="C58" t="s">
        <v>634</v>
      </c>
    </row>
    <row r="59" spans="1:3">
      <c r="A59" s="149">
        <v>664</v>
      </c>
      <c r="B59" s="50" t="s">
        <v>71</v>
      </c>
      <c r="C59" t="s">
        <v>635</v>
      </c>
    </row>
    <row r="60" spans="1:3">
      <c r="A60" s="149">
        <v>665</v>
      </c>
      <c r="B60" s="50" t="s">
        <v>72</v>
      </c>
      <c r="C60" t="s">
        <v>636</v>
      </c>
    </row>
    <row r="61" spans="1:3">
      <c r="A61" s="149">
        <v>666</v>
      </c>
      <c r="B61" s="50" t="s">
        <v>73</v>
      </c>
      <c r="C61" t="s">
        <v>637</v>
      </c>
    </row>
    <row r="62" spans="1:3">
      <c r="A62" s="149">
        <v>667</v>
      </c>
      <c r="B62" s="50" t="s">
        <v>74</v>
      </c>
      <c r="C62" t="s">
        <v>638</v>
      </c>
    </row>
    <row r="63" spans="1:3">
      <c r="A63" s="149">
        <v>668</v>
      </c>
      <c r="B63" s="50" t="s">
        <v>75</v>
      </c>
      <c r="C63" t="s">
        <v>639</v>
      </c>
    </row>
    <row r="64" spans="1:3">
      <c r="A64" s="149">
        <v>669</v>
      </c>
      <c r="B64" s="50" t="s">
        <v>76</v>
      </c>
      <c r="C64" t="s">
        <v>640</v>
      </c>
    </row>
    <row r="65" spans="1:3">
      <c r="A65" s="149">
        <v>670</v>
      </c>
      <c r="B65" s="50" t="s">
        <v>77</v>
      </c>
      <c r="C65" t="s">
        <v>641</v>
      </c>
    </row>
    <row r="66" spans="1:3">
      <c r="A66" s="149">
        <v>671</v>
      </c>
      <c r="B66" s="50" t="s">
        <v>78</v>
      </c>
      <c r="C66" t="s">
        <v>642</v>
      </c>
    </row>
    <row r="67" spans="1:3">
      <c r="A67" s="149">
        <v>672</v>
      </c>
      <c r="B67" s="50" t="s">
        <v>79</v>
      </c>
      <c r="C67" t="s">
        <v>643</v>
      </c>
    </row>
    <row r="68" spans="1:3">
      <c r="A68" s="149">
        <v>673</v>
      </c>
      <c r="B68" s="50" t="s">
        <v>80</v>
      </c>
      <c r="C68" t="s">
        <v>644</v>
      </c>
    </row>
    <row r="69" spans="1:3">
      <c r="A69" s="149">
        <v>674</v>
      </c>
      <c r="B69" s="50" t="s">
        <v>81</v>
      </c>
      <c r="C69" t="s">
        <v>645</v>
      </c>
    </row>
    <row r="70" spans="1:3">
      <c r="A70" s="149">
        <v>675</v>
      </c>
      <c r="B70" s="50" t="s">
        <v>82</v>
      </c>
      <c r="C70" t="s">
        <v>646</v>
      </c>
    </row>
    <row r="71" spans="1:3">
      <c r="A71" s="149">
        <v>676</v>
      </c>
      <c r="B71" s="50" t="s">
        <v>83</v>
      </c>
      <c r="C71" t="s">
        <v>647</v>
      </c>
    </row>
    <row r="72" spans="1:3">
      <c r="A72" s="149">
        <v>678</v>
      </c>
      <c r="B72" s="50" t="s">
        <v>84</v>
      </c>
      <c r="C72" t="s">
        <v>648</v>
      </c>
    </row>
    <row r="73" spans="1:3">
      <c r="A73" s="149">
        <v>679</v>
      </c>
      <c r="B73" s="50" t="s">
        <v>85</v>
      </c>
      <c r="C73" t="s">
        <v>649</v>
      </c>
    </row>
    <row r="74" spans="1:3">
      <c r="A74" s="149">
        <v>680</v>
      </c>
      <c r="B74" s="50" t="s">
        <v>86</v>
      </c>
      <c r="C74" t="s">
        <v>650</v>
      </c>
    </row>
    <row r="75" spans="1:3">
      <c r="A75" s="149">
        <v>681</v>
      </c>
      <c r="B75" s="50" t="s">
        <v>87</v>
      </c>
      <c r="C75" t="s">
        <v>651</v>
      </c>
    </row>
    <row r="76" spans="1:3">
      <c r="A76" s="149">
        <v>682</v>
      </c>
      <c r="B76" s="50" t="s">
        <v>88</v>
      </c>
      <c r="C76" t="s">
        <v>652</v>
      </c>
    </row>
    <row r="77" spans="1:3">
      <c r="A77" s="149">
        <v>683</v>
      </c>
      <c r="B77" s="50" t="s">
        <v>89</v>
      </c>
      <c r="C77" t="s">
        <v>653</v>
      </c>
    </row>
    <row r="78" spans="1:3">
      <c r="A78" s="149">
        <v>684</v>
      </c>
      <c r="B78" s="50" t="s">
        <v>90</v>
      </c>
      <c r="C78" t="s">
        <v>654</v>
      </c>
    </row>
    <row r="79" spans="1:3">
      <c r="A79" s="149">
        <v>685</v>
      </c>
      <c r="B79" s="50" t="s">
        <v>91</v>
      </c>
      <c r="C79" t="s">
        <v>655</v>
      </c>
    </row>
    <row r="80" spans="1:3">
      <c r="A80" s="149">
        <v>686</v>
      </c>
      <c r="B80" s="50" t="s">
        <v>92</v>
      </c>
      <c r="C80" t="s">
        <v>656</v>
      </c>
    </row>
    <row r="81" spans="1:3">
      <c r="A81" s="149">
        <v>687</v>
      </c>
      <c r="B81" s="50" t="s">
        <v>93</v>
      </c>
      <c r="C81" t="s">
        <v>657</v>
      </c>
    </row>
    <row r="82" spans="1:3">
      <c r="A82" s="149">
        <v>688</v>
      </c>
      <c r="B82" s="50" t="s">
        <v>94</v>
      </c>
      <c r="C82" t="s">
        <v>658</v>
      </c>
    </row>
    <row r="83" spans="1:3">
      <c r="A83" s="149">
        <v>689</v>
      </c>
      <c r="B83" s="50" t="s">
        <v>95</v>
      </c>
      <c r="C83" t="s">
        <v>659</v>
      </c>
    </row>
    <row r="84" spans="1:3">
      <c r="A84" s="149">
        <v>690</v>
      </c>
      <c r="B84" s="50" t="s">
        <v>96</v>
      </c>
      <c r="C84" t="s">
        <v>660</v>
      </c>
    </row>
    <row r="85" spans="1:3">
      <c r="A85" s="149">
        <v>691</v>
      </c>
      <c r="B85" s="50" t="s">
        <v>97</v>
      </c>
      <c r="C85" t="s">
        <v>661</v>
      </c>
    </row>
    <row r="86" spans="1:3">
      <c r="A86" s="149">
        <v>692</v>
      </c>
      <c r="B86" s="50" t="s">
        <v>98</v>
      </c>
      <c r="C86" t="s">
        <v>662</v>
      </c>
    </row>
    <row r="87" spans="1:3">
      <c r="A87" s="149">
        <v>693</v>
      </c>
      <c r="B87" s="50" t="s">
        <v>99</v>
      </c>
      <c r="C87" t="s">
        <v>663</v>
      </c>
    </row>
    <row r="88" spans="1:3">
      <c r="A88" s="149">
        <v>694</v>
      </c>
      <c r="B88" s="50" t="s">
        <v>100</v>
      </c>
      <c r="C88" t="s">
        <v>664</v>
      </c>
    </row>
    <row r="89" spans="1:3">
      <c r="A89" s="149">
        <v>695</v>
      </c>
      <c r="B89" s="50" t="s">
        <v>101</v>
      </c>
      <c r="C89" t="s">
        <v>665</v>
      </c>
    </row>
    <row r="90" spans="1:3">
      <c r="A90" s="149">
        <v>696</v>
      </c>
      <c r="B90" s="50" t="s">
        <v>102</v>
      </c>
      <c r="C90" t="s">
        <v>666</v>
      </c>
    </row>
    <row r="91" spans="1:3">
      <c r="A91" s="149">
        <v>697</v>
      </c>
      <c r="B91" s="50" t="s">
        <v>103</v>
      </c>
      <c r="C91" t="s">
        <v>667</v>
      </c>
    </row>
    <row r="92" spans="1:3">
      <c r="A92" s="149">
        <v>698</v>
      </c>
      <c r="B92" s="50" t="s">
        <v>104</v>
      </c>
      <c r="C92" t="s">
        <v>668</v>
      </c>
    </row>
    <row r="93" spans="1:3">
      <c r="A93" s="149">
        <v>699</v>
      </c>
      <c r="B93" s="50" t="s">
        <v>105</v>
      </c>
      <c r="C93" t="s">
        <v>669</v>
      </c>
    </row>
    <row r="94" spans="1:3">
      <c r="A94" s="149">
        <v>700</v>
      </c>
      <c r="B94" s="50" t="s">
        <v>106</v>
      </c>
      <c r="C94" t="s">
        <v>670</v>
      </c>
    </row>
    <row r="95" spans="1:3">
      <c r="A95" s="149">
        <v>701</v>
      </c>
      <c r="B95" s="50" t="s">
        <v>107</v>
      </c>
      <c r="C95" t="s">
        <v>671</v>
      </c>
    </row>
    <row r="96" spans="1:3">
      <c r="A96" s="149">
        <v>702</v>
      </c>
      <c r="B96" s="50" t="s">
        <v>108</v>
      </c>
      <c r="C96" t="s">
        <v>672</v>
      </c>
    </row>
    <row r="97" spans="1:3">
      <c r="A97" s="149">
        <v>703</v>
      </c>
      <c r="B97" s="50" t="s">
        <v>109</v>
      </c>
      <c r="C97" t="s">
        <v>673</v>
      </c>
    </row>
    <row r="98" spans="1:3">
      <c r="A98" s="149">
        <v>705</v>
      </c>
      <c r="B98" s="50" t="s">
        <v>110</v>
      </c>
      <c r="C98" t="s">
        <v>674</v>
      </c>
    </row>
    <row r="99" spans="1:3">
      <c r="A99" s="149">
        <v>706</v>
      </c>
      <c r="B99" s="50" t="s">
        <v>111</v>
      </c>
      <c r="C99" t="s">
        <v>675</v>
      </c>
    </row>
    <row r="100" spans="1:3">
      <c r="A100" s="149">
        <v>707</v>
      </c>
      <c r="B100" s="50" t="s">
        <v>112</v>
      </c>
      <c r="C100" t="s">
        <v>676</v>
      </c>
    </row>
    <row r="101" spans="1:3">
      <c r="A101" s="149">
        <v>708</v>
      </c>
      <c r="B101" s="50" t="s">
        <v>113</v>
      </c>
      <c r="C101" t="s">
        <v>677</v>
      </c>
    </row>
  </sheetData>
  <phoneticPr fontId="3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113"/>
  <sheetViews>
    <sheetView topLeftCell="A76" workbookViewId="0">
      <selection activeCell="F25" sqref="F25:Q2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682</v>
      </c>
      <c r="D1" s="246" t="str">
        <f>VLOOKUP(C1,學校編號!A:B,2,FALSE)</f>
        <v>682佳民國小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21376000</v>
      </c>
      <c r="E2" s="154"/>
      <c r="F2" s="154">
        <f t="shared" ref="F2:Q2" si="0">F49+F71+F77+F83</f>
        <v>6031000</v>
      </c>
      <c r="G2" s="154">
        <f t="shared" si="0"/>
        <v>1511000</v>
      </c>
      <c r="H2" s="154">
        <f t="shared" si="0"/>
        <v>1525000</v>
      </c>
      <c r="I2" s="154">
        <f t="shared" si="0"/>
        <v>1812000</v>
      </c>
      <c r="J2" s="154">
        <f t="shared" si="0"/>
        <v>1511000</v>
      </c>
      <c r="K2" s="154">
        <f t="shared" si="0"/>
        <v>1515000</v>
      </c>
      <c r="L2" s="154">
        <f t="shared" si="0"/>
        <v>1594000</v>
      </c>
      <c r="M2" s="154">
        <f t="shared" si="0"/>
        <v>1511000</v>
      </c>
      <c r="N2" s="154">
        <f t="shared" si="0"/>
        <v>2720000</v>
      </c>
      <c r="O2" s="154">
        <f t="shared" si="0"/>
        <v>1503000</v>
      </c>
      <c r="P2" s="154">
        <f t="shared" si="0"/>
        <v>73000</v>
      </c>
      <c r="Q2" s="154">
        <f t="shared" si="0"/>
        <v>70000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594000</v>
      </c>
      <c r="E25" s="242"/>
      <c r="F25" s="242">
        <f>ROUND(SUM(F3:F24),-3)</f>
        <v>67000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66000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v>127000</v>
      </c>
      <c r="E37" s="154" t="s">
        <v>201</v>
      </c>
      <c r="F37" s="154">
        <f>ROUND($D37/2,-3)</f>
        <v>64000</v>
      </c>
      <c r="G37" s="154"/>
      <c r="H37" s="154"/>
      <c r="I37" s="154"/>
      <c r="J37" s="154"/>
      <c r="K37" s="154"/>
      <c r="L37" s="154">
        <f>D37-F37</f>
        <v>63000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397000</v>
      </c>
      <c r="E38" s="242"/>
      <c r="F38" s="242">
        <f t="shared" ref="F38:P38" si="10">ROUND(SUM(F26:F37),-3)</f>
        <v>87000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86000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17000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1003000</v>
      </c>
      <c r="E49" s="154"/>
      <c r="F49" s="250">
        <f t="shared" ref="F49:Q49" si="15">F25+F38+F46+F48</f>
        <v>158000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73000</v>
      </c>
      <c r="L49" s="250">
        <f t="shared" si="15"/>
        <v>152000</v>
      </c>
      <c r="M49" s="250">
        <f t="shared" si="15"/>
        <v>69000</v>
      </c>
      <c r="N49" s="250">
        <f t="shared" si="15"/>
        <v>73000</v>
      </c>
      <c r="O49" s="250">
        <f t="shared" si="15"/>
        <v>69000</v>
      </c>
      <c r="P49" s="250">
        <f t="shared" si="15"/>
        <v>69000</v>
      </c>
      <c r="Q49" s="250">
        <f t="shared" si="15"/>
        <v>64000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12179000</v>
      </c>
      <c r="E50" s="249" t="s">
        <v>210</v>
      </c>
      <c r="F50" s="154">
        <f>ROUND($D50/12*3,-3)</f>
        <v>3045000</v>
      </c>
      <c r="G50" s="154">
        <f>ROUND($D50/12,-3)</f>
        <v>1015000</v>
      </c>
      <c r="H50" s="154">
        <f t="shared" ref="H50:N54" si="16">ROUND($D50/12,-3)</f>
        <v>1015000</v>
      </c>
      <c r="I50" s="154">
        <f t="shared" si="16"/>
        <v>1015000</v>
      </c>
      <c r="J50" s="154">
        <f t="shared" si="16"/>
        <v>1015000</v>
      </c>
      <c r="K50" s="154">
        <f t="shared" si="16"/>
        <v>1015000</v>
      </c>
      <c r="L50" s="154">
        <f t="shared" si="16"/>
        <v>1015000</v>
      </c>
      <c r="M50" s="154">
        <f t="shared" si="16"/>
        <v>1015000</v>
      </c>
      <c r="N50" s="154">
        <f t="shared" si="16"/>
        <v>1015000</v>
      </c>
      <c r="O50" s="154">
        <f>D50-SUM(F50:N50)</f>
        <v>1014000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1506000</v>
      </c>
      <c r="E62" s="154" t="s">
        <v>205</v>
      </c>
      <c r="F62" s="154"/>
      <c r="G62" s="154"/>
      <c r="H62" s="154"/>
      <c r="I62" s="154">
        <f>ROUND($D62/5,-3)</f>
        <v>301000</v>
      </c>
      <c r="J62" s="154"/>
      <c r="K62" s="154"/>
      <c r="L62" s="154"/>
      <c r="M62" s="154"/>
      <c r="N62" s="154">
        <f>D62-I62</f>
        <v>1205000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1390000</v>
      </c>
      <c r="E63" s="154" t="s">
        <v>203</v>
      </c>
      <c r="F63" s="154">
        <f>D63</f>
        <v>1390000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980000</v>
      </c>
      <c r="E64" s="249" t="s">
        <v>210</v>
      </c>
      <c r="F64" s="154">
        <f>ROUND($D64/12*3,-3)</f>
        <v>245000</v>
      </c>
      <c r="G64" s="154">
        <f>ROUND($D64/12,-3)</f>
        <v>82000</v>
      </c>
      <c r="H64" s="154">
        <f t="shared" ref="H64:N66" si="19">ROUND($D64/12,-3)</f>
        <v>82000</v>
      </c>
      <c r="I64" s="154">
        <f t="shared" si="19"/>
        <v>82000</v>
      </c>
      <c r="J64" s="154">
        <f t="shared" si="19"/>
        <v>82000</v>
      </c>
      <c r="K64" s="154">
        <f t="shared" si="19"/>
        <v>82000</v>
      </c>
      <c r="L64" s="154">
        <f t="shared" si="19"/>
        <v>82000</v>
      </c>
      <c r="M64" s="154">
        <f t="shared" si="19"/>
        <v>82000</v>
      </c>
      <c r="N64" s="154">
        <f t="shared" si="19"/>
        <v>82000</v>
      </c>
      <c r="O64" s="154">
        <f>D64-SUM(F64:N64)</f>
        <v>79000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297000</v>
      </c>
      <c r="E65" s="249" t="s">
        <v>210</v>
      </c>
      <c r="F65" s="154">
        <f>ROUND($D65/12*3,-3)</f>
        <v>74000</v>
      </c>
      <c r="G65" s="154">
        <f>ROUND($D65/12,-3)</f>
        <v>25000</v>
      </c>
      <c r="H65" s="154">
        <f t="shared" si="19"/>
        <v>25000</v>
      </c>
      <c r="I65" s="154">
        <f t="shared" si="19"/>
        <v>25000</v>
      </c>
      <c r="J65" s="154">
        <f t="shared" si="19"/>
        <v>25000</v>
      </c>
      <c r="K65" s="154">
        <f t="shared" si="19"/>
        <v>25000</v>
      </c>
      <c r="L65" s="154">
        <f t="shared" si="19"/>
        <v>25000</v>
      </c>
      <c r="M65" s="154">
        <f t="shared" si="19"/>
        <v>25000</v>
      </c>
      <c r="N65" s="154">
        <f t="shared" si="19"/>
        <v>25000</v>
      </c>
      <c r="O65" s="154">
        <f>D65-SUM(F65:N65)</f>
        <v>23000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775000</v>
      </c>
      <c r="E66" s="249" t="s">
        <v>210</v>
      </c>
      <c r="F66" s="154">
        <f>ROUND($D66/12*3,-3)</f>
        <v>194000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168000</v>
      </c>
      <c r="E68" s="154" t="s">
        <v>203</v>
      </c>
      <c r="F68" s="154">
        <f>D68</f>
        <v>168000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17359000</v>
      </c>
      <c r="E71" s="242"/>
      <c r="F71" s="242">
        <f>ROUND(SUM(F50:F69),-3)</f>
        <v>5120000</v>
      </c>
      <c r="G71" s="242">
        <f t="shared" ref="G71:P71" si="20">ROUND(SUM(G50:G69),-3)</f>
        <v>1191000</v>
      </c>
      <c r="H71" s="242">
        <f t="shared" si="20"/>
        <v>1205000</v>
      </c>
      <c r="I71" s="242">
        <f t="shared" si="20"/>
        <v>1492000</v>
      </c>
      <c r="J71" s="242">
        <f t="shared" si="20"/>
        <v>1191000</v>
      </c>
      <c r="K71" s="242">
        <f t="shared" si="20"/>
        <v>1191000</v>
      </c>
      <c r="L71" s="242">
        <f t="shared" si="20"/>
        <v>1191000</v>
      </c>
      <c r="M71" s="242">
        <f t="shared" si="20"/>
        <v>1191000</v>
      </c>
      <c r="N71" s="242">
        <f t="shared" si="20"/>
        <v>2396000</v>
      </c>
      <c r="O71" s="242">
        <f t="shared" si="20"/>
        <v>1181000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2773000</v>
      </c>
      <c r="E73" s="249" t="s">
        <v>210</v>
      </c>
      <c r="F73" s="154">
        <f>ROUND($D73/12*3,-3)</f>
        <v>693000</v>
      </c>
      <c r="G73" s="154">
        <f>ROUND($D73/12,-3)</f>
        <v>231000</v>
      </c>
      <c r="H73" s="154">
        <f t="shared" ref="H73:N76" si="21">ROUND($D73/12,-3)</f>
        <v>231000</v>
      </c>
      <c r="I73" s="154">
        <f t="shared" si="21"/>
        <v>231000</v>
      </c>
      <c r="J73" s="154">
        <f t="shared" si="21"/>
        <v>231000</v>
      </c>
      <c r="K73" s="154">
        <f t="shared" si="21"/>
        <v>231000</v>
      </c>
      <c r="L73" s="154">
        <f t="shared" si="21"/>
        <v>231000</v>
      </c>
      <c r="M73" s="154">
        <f t="shared" si="21"/>
        <v>231000</v>
      </c>
      <c r="N73" s="154">
        <f t="shared" si="21"/>
        <v>231000</v>
      </c>
      <c r="O73" s="154">
        <f>D73-SUM(F73:N73)</f>
        <v>232000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241000</v>
      </c>
      <c r="E76" s="249" t="s">
        <v>210</v>
      </c>
      <c r="F76" s="154">
        <f>ROUND($D76/12*3,-3)</f>
        <v>60000</v>
      </c>
      <c r="G76" s="154">
        <f>ROUND($D76/12,-3)</f>
        <v>20000</v>
      </c>
      <c r="H76" s="154">
        <f t="shared" si="21"/>
        <v>20000</v>
      </c>
      <c r="I76" s="154">
        <f t="shared" si="21"/>
        <v>20000</v>
      </c>
      <c r="J76" s="154">
        <f t="shared" si="21"/>
        <v>20000</v>
      </c>
      <c r="K76" s="154">
        <f t="shared" si="21"/>
        <v>20000</v>
      </c>
      <c r="L76" s="154">
        <f t="shared" si="21"/>
        <v>20000</v>
      </c>
      <c r="M76" s="154">
        <f t="shared" si="21"/>
        <v>20000</v>
      </c>
      <c r="N76" s="154">
        <f t="shared" si="21"/>
        <v>20000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3014000</v>
      </c>
      <c r="E77" s="242"/>
      <c r="F77" s="242">
        <f>ROUND(SUM(F72:F76),-3)</f>
        <v>753000</v>
      </c>
      <c r="G77" s="242">
        <f t="shared" ref="G77:N77" si="22">ROUND(SUM(G72:G76),-3)</f>
        <v>251000</v>
      </c>
      <c r="H77" s="242">
        <f t="shared" si="22"/>
        <v>251000</v>
      </c>
      <c r="I77" s="242">
        <f t="shared" si="22"/>
        <v>251000</v>
      </c>
      <c r="J77" s="242">
        <f t="shared" si="22"/>
        <v>251000</v>
      </c>
      <c r="K77" s="242">
        <f t="shared" si="22"/>
        <v>251000</v>
      </c>
      <c r="L77" s="242">
        <f t="shared" si="22"/>
        <v>251000</v>
      </c>
      <c r="M77" s="242">
        <f t="shared" si="22"/>
        <v>251000</v>
      </c>
      <c r="N77" s="242">
        <f t="shared" si="22"/>
        <v>251000</v>
      </c>
      <c r="O77" s="242">
        <f>D77-SUM(F77:N77)</f>
        <v>253000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20373000</v>
      </c>
      <c r="E78" s="242"/>
      <c r="F78" s="242">
        <f>F77+F71</f>
        <v>5873000</v>
      </c>
      <c r="G78" s="242">
        <f t="shared" ref="G78:R78" si="24">G77+G71</f>
        <v>1442000</v>
      </c>
      <c r="H78" s="242">
        <f t="shared" si="24"/>
        <v>1456000</v>
      </c>
      <c r="I78" s="242">
        <f t="shared" si="24"/>
        <v>1743000</v>
      </c>
      <c r="J78" s="242">
        <f t="shared" si="24"/>
        <v>1442000</v>
      </c>
      <c r="K78" s="242">
        <f t="shared" si="24"/>
        <v>1442000</v>
      </c>
      <c r="L78" s="242">
        <f t="shared" si="24"/>
        <v>1442000</v>
      </c>
      <c r="M78" s="242">
        <f t="shared" si="24"/>
        <v>1442000</v>
      </c>
      <c r="N78" s="242">
        <f t="shared" si="24"/>
        <v>2647000</v>
      </c>
      <c r="O78" s="242">
        <f t="shared" si="24"/>
        <v>1434000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-92000</v>
      </c>
      <c r="E86" s="154"/>
      <c r="F86" s="154">
        <f>D86</f>
        <v>-92000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21284000</v>
      </c>
      <c r="E87" s="154"/>
      <c r="F87" s="154">
        <f>F88+F89+F90+F91</f>
        <v>5939000</v>
      </c>
      <c r="G87" s="154">
        <f t="shared" ref="G87:Q87" si="26">G88+G89+G90+G91</f>
        <v>1511000</v>
      </c>
      <c r="H87" s="154">
        <f t="shared" si="26"/>
        <v>1525000</v>
      </c>
      <c r="I87" s="154">
        <f t="shared" si="26"/>
        <v>1812000</v>
      </c>
      <c r="J87" s="154">
        <f t="shared" si="26"/>
        <v>1511000</v>
      </c>
      <c r="K87" s="154">
        <f t="shared" si="26"/>
        <v>1515000</v>
      </c>
      <c r="L87" s="154">
        <f t="shared" si="26"/>
        <v>1594000</v>
      </c>
      <c r="M87" s="154">
        <f t="shared" si="26"/>
        <v>1511000</v>
      </c>
      <c r="N87" s="154">
        <f t="shared" si="26"/>
        <v>2720000</v>
      </c>
      <c r="O87" s="154">
        <f t="shared" si="26"/>
        <v>1503000</v>
      </c>
      <c r="P87" s="154">
        <f t="shared" si="26"/>
        <v>73000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50000</v>
      </c>
      <c r="E88" s="242" t="s">
        <v>201</v>
      </c>
      <c r="F88" s="242">
        <f>ROUND($D88/2,-3)</f>
        <v>25000</v>
      </c>
      <c r="G88" s="242"/>
      <c r="H88" s="242"/>
      <c r="I88" s="242"/>
      <c r="J88" s="242"/>
      <c r="K88" s="242"/>
      <c r="L88" s="242">
        <f>D88-F88</f>
        <v>25000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21233000</v>
      </c>
      <c r="E91" s="242"/>
      <c r="F91" s="242">
        <f>F92+F93+F94+F95</f>
        <v>5914000</v>
      </c>
      <c r="G91" s="242">
        <f t="shared" ref="G91:Q91" si="28">G92+G93+G94+G95</f>
        <v>1511000</v>
      </c>
      <c r="H91" s="242">
        <f t="shared" si="28"/>
        <v>1525000</v>
      </c>
      <c r="I91" s="242">
        <f t="shared" si="28"/>
        <v>1812000</v>
      </c>
      <c r="J91" s="242">
        <f t="shared" si="28"/>
        <v>1511000</v>
      </c>
      <c r="K91" s="242">
        <f t="shared" si="28"/>
        <v>1515000</v>
      </c>
      <c r="L91" s="242">
        <f t="shared" si="28"/>
        <v>1569000</v>
      </c>
      <c r="M91" s="242">
        <f t="shared" si="28"/>
        <v>1511000</v>
      </c>
      <c r="N91" s="242">
        <f t="shared" si="28"/>
        <v>2720000</v>
      </c>
      <c r="O91" s="242">
        <f t="shared" si="28"/>
        <v>1503000</v>
      </c>
      <c r="P91" s="242">
        <f t="shared" si="28"/>
        <v>73000</v>
      </c>
      <c r="Q91" s="242">
        <f t="shared" si="28"/>
        <v>69000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0</v>
      </c>
      <c r="E92" s="252" t="s">
        <v>681</v>
      </c>
      <c r="F92" s="154">
        <f>ROUND($D92/12*4,-3)</f>
        <v>0</v>
      </c>
      <c r="G92" s="154"/>
      <c r="H92" s="154">
        <f>ROUND($D92/12*2,-3)</f>
        <v>0</v>
      </c>
      <c r="I92" s="154"/>
      <c r="J92" s="154">
        <f>ROUND($D92/12*2,-3)</f>
        <v>0</v>
      </c>
      <c r="K92" s="154"/>
      <c r="L92" s="154">
        <f>ROUND($D92/12*2,-3)</f>
        <v>0</v>
      </c>
      <c r="M92" s="154"/>
      <c r="N92" s="154">
        <f>D92-SUM(F92:M92)</f>
        <v>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21156000</v>
      </c>
      <c r="E95" s="154"/>
      <c r="F95" s="154">
        <f>F2+F86-F88-F89-F90-F92-F93-F94</f>
        <v>5908000</v>
      </c>
      <c r="G95" s="154">
        <f t="shared" ref="G95:Q95" si="30">G2-G88-G89-G90-G92-G93-G94</f>
        <v>1505000</v>
      </c>
      <c r="H95" s="154">
        <f t="shared" si="30"/>
        <v>1519000</v>
      </c>
      <c r="I95" s="154">
        <f t="shared" si="30"/>
        <v>1806000</v>
      </c>
      <c r="J95" s="154">
        <f t="shared" si="30"/>
        <v>1505000</v>
      </c>
      <c r="K95" s="154">
        <f t="shared" si="30"/>
        <v>1509000</v>
      </c>
      <c r="L95" s="154">
        <f t="shared" si="30"/>
        <v>1563000</v>
      </c>
      <c r="M95" s="154">
        <f t="shared" si="30"/>
        <v>1505000</v>
      </c>
      <c r="N95" s="154">
        <f t="shared" si="30"/>
        <v>2714000</v>
      </c>
      <c r="O95" s="154">
        <f t="shared" si="30"/>
        <v>1497000</v>
      </c>
      <c r="P95" s="154">
        <f t="shared" si="30"/>
        <v>67000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21156000</v>
      </c>
    </row>
    <row r="108" spans="2:17" ht="16.5" customHeight="1"/>
    <row r="109" spans="2:17" ht="16.5" customHeight="1">
      <c r="B109" s="4" t="s">
        <v>951</v>
      </c>
      <c r="D109" s="52">
        <f>D91-D77</f>
        <v>18219000</v>
      </c>
      <c r="F109" s="52">
        <f>F91-F77</f>
        <v>5161000</v>
      </c>
      <c r="G109" s="52">
        <f t="shared" ref="G109:Q109" si="31">G91-G77</f>
        <v>1260000</v>
      </c>
      <c r="H109" s="52">
        <f t="shared" si="31"/>
        <v>1274000</v>
      </c>
      <c r="I109" s="52">
        <f t="shared" si="31"/>
        <v>1561000</v>
      </c>
      <c r="J109" s="52">
        <f t="shared" si="31"/>
        <v>1260000</v>
      </c>
      <c r="K109" s="52">
        <f t="shared" si="31"/>
        <v>1264000</v>
      </c>
      <c r="L109" s="52">
        <f t="shared" si="31"/>
        <v>1318000</v>
      </c>
      <c r="M109" s="52">
        <f t="shared" si="31"/>
        <v>1260000</v>
      </c>
      <c r="N109" s="52">
        <f t="shared" si="31"/>
        <v>2469000</v>
      </c>
      <c r="O109" s="52">
        <f t="shared" si="31"/>
        <v>1250000</v>
      </c>
      <c r="P109" s="52">
        <f t="shared" si="31"/>
        <v>73000</v>
      </c>
      <c r="Q109" s="52">
        <f t="shared" si="31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5" priority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683</v>
      </c>
      <c r="D1" s="246" t="str">
        <f>VLOOKUP(C1,學校編號!A:B,2,FALSE)</f>
        <v>683銅門國小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25671000</v>
      </c>
      <c r="E2" s="154"/>
      <c r="F2" s="154">
        <f t="shared" ref="F2:Q2" si="0">F49+F71+F77+F83</f>
        <v>7285000</v>
      </c>
      <c r="G2" s="154">
        <f t="shared" si="0"/>
        <v>1862000</v>
      </c>
      <c r="H2" s="154">
        <f t="shared" si="0"/>
        <v>1879000</v>
      </c>
      <c r="I2" s="154">
        <f t="shared" si="0"/>
        <v>2151000</v>
      </c>
      <c r="J2" s="154">
        <f t="shared" si="0"/>
        <v>1862000</v>
      </c>
      <c r="K2" s="154">
        <f t="shared" si="0"/>
        <v>1868000</v>
      </c>
      <c r="L2" s="154">
        <f t="shared" si="0"/>
        <v>1883000</v>
      </c>
      <c r="M2" s="154">
        <f t="shared" si="0"/>
        <v>1862000</v>
      </c>
      <c r="N2" s="154">
        <f t="shared" si="0"/>
        <v>3024000</v>
      </c>
      <c r="O2" s="154">
        <f t="shared" si="0"/>
        <v>1867000</v>
      </c>
      <c r="P2" s="154">
        <f t="shared" si="0"/>
        <v>68000</v>
      </c>
      <c r="Q2" s="154">
        <f t="shared" si="0"/>
        <v>60000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498000</v>
      </c>
      <c r="E25" s="242"/>
      <c r="F25" s="242">
        <f>ROUND(SUM(F3:F24),-3)</f>
        <v>55000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55000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297000</v>
      </c>
      <c r="E38" s="242"/>
      <c r="F38" s="242">
        <f t="shared" ref="F38:P38" si="10">ROUND(SUM(F26:F37),-3)</f>
        <v>29000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29000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813000</v>
      </c>
      <c r="E49" s="154"/>
      <c r="F49" s="250">
        <f t="shared" ref="F49:Q49" si="15">F25+F38+F46+F48</f>
        <v>90000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69000</v>
      </c>
      <c r="L49" s="250">
        <f t="shared" si="15"/>
        <v>84000</v>
      </c>
      <c r="M49" s="250">
        <f t="shared" si="15"/>
        <v>63000</v>
      </c>
      <c r="N49" s="250">
        <f t="shared" si="15"/>
        <v>69000</v>
      </c>
      <c r="O49" s="250">
        <f t="shared" si="15"/>
        <v>63000</v>
      </c>
      <c r="P49" s="250">
        <f t="shared" si="15"/>
        <v>63000</v>
      </c>
      <c r="Q49" s="250">
        <f t="shared" si="15"/>
        <v>60000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14062000</v>
      </c>
      <c r="E50" s="249" t="s">
        <v>210</v>
      </c>
      <c r="F50" s="154">
        <f>ROUND($D50/12*3,-3)</f>
        <v>3516000</v>
      </c>
      <c r="G50" s="154">
        <f>ROUND($D50/12,-3)</f>
        <v>1172000</v>
      </c>
      <c r="H50" s="154">
        <f t="shared" ref="H50:N54" si="16">ROUND($D50/12,-3)</f>
        <v>1172000</v>
      </c>
      <c r="I50" s="154">
        <f t="shared" si="16"/>
        <v>1172000</v>
      </c>
      <c r="J50" s="154">
        <f t="shared" si="16"/>
        <v>1172000</v>
      </c>
      <c r="K50" s="154">
        <f t="shared" si="16"/>
        <v>1172000</v>
      </c>
      <c r="L50" s="154">
        <f t="shared" si="16"/>
        <v>1172000</v>
      </c>
      <c r="M50" s="154">
        <f t="shared" si="16"/>
        <v>1172000</v>
      </c>
      <c r="N50" s="154">
        <f t="shared" si="16"/>
        <v>1172000</v>
      </c>
      <c r="O50" s="154">
        <f>D50-SUM(F50:N50)</f>
        <v>1170000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1445000</v>
      </c>
      <c r="E62" s="154" t="s">
        <v>205</v>
      </c>
      <c r="F62" s="154"/>
      <c r="G62" s="154"/>
      <c r="H62" s="154"/>
      <c r="I62" s="154">
        <f>ROUND($D62/5,-3)</f>
        <v>289000</v>
      </c>
      <c r="J62" s="154"/>
      <c r="K62" s="154"/>
      <c r="L62" s="154"/>
      <c r="M62" s="154"/>
      <c r="N62" s="154">
        <f>D62-I62</f>
        <v>1156000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1590000</v>
      </c>
      <c r="E63" s="154" t="s">
        <v>203</v>
      </c>
      <c r="F63" s="154">
        <f>D63</f>
        <v>1590000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1130000</v>
      </c>
      <c r="E64" s="249" t="s">
        <v>210</v>
      </c>
      <c r="F64" s="154">
        <f>ROUND($D64/12*3,-3)</f>
        <v>283000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341000</v>
      </c>
      <c r="E65" s="249" t="s">
        <v>210</v>
      </c>
      <c r="F65" s="154">
        <f>ROUND($D65/12*3,-3)</f>
        <v>85000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922000</v>
      </c>
      <c r="E66" s="249" t="s">
        <v>210</v>
      </c>
      <c r="F66" s="154">
        <f>ROUND($D66/12*3,-3)</f>
        <v>231000</v>
      </c>
      <c r="G66" s="154">
        <f>ROUND($D66/12,-3)</f>
        <v>77000</v>
      </c>
      <c r="H66" s="154">
        <f t="shared" si="19"/>
        <v>77000</v>
      </c>
      <c r="I66" s="154">
        <f t="shared" si="19"/>
        <v>77000</v>
      </c>
      <c r="J66" s="154">
        <f t="shared" si="19"/>
        <v>77000</v>
      </c>
      <c r="K66" s="154">
        <f t="shared" si="19"/>
        <v>77000</v>
      </c>
      <c r="L66" s="154">
        <f t="shared" si="19"/>
        <v>77000</v>
      </c>
      <c r="M66" s="154">
        <f t="shared" si="19"/>
        <v>77000</v>
      </c>
      <c r="N66" s="154">
        <f t="shared" si="19"/>
        <v>77000</v>
      </c>
      <c r="O66" s="154">
        <f>D66-SUM(F66:N66)</f>
        <v>75000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214000</v>
      </c>
      <c r="E68" s="154" t="s">
        <v>203</v>
      </c>
      <c r="F68" s="154">
        <f>D68</f>
        <v>214000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21187000</v>
      </c>
      <c r="E71" s="242"/>
      <c r="F71" s="242">
        <f>ROUND(SUM(F50:F69),-3)</f>
        <v>6277000</v>
      </c>
      <c r="G71" s="242">
        <f t="shared" ref="G71:P71" si="20">ROUND(SUM(G50:G69),-3)</f>
        <v>1493000</v>
      </c>
      <c r="H71" s="242">
        <f t="shared" si="20"/>
        <v>1510000</v>
      </c>
      <c r="I71" s="242">
        <f t="shared" si="20"/>
        <v>1782000</v>
      </c>
      <c r="J71" s="242">
        <f t="shared" si="20"/>
        <v>1493000</v>
      </c>
      <c r="K71" s="242">
        <f t="shared" si="20"/>
        <v>1493000</v>
      </c>
      <c r="L71" s="242">
        <f t="shared" si="20"/>
        <v>1493000</v>
      </c>
      <c r="M71" s="242">
        <f t="shared" si="20"/>
        <v>1493000</v>
      </c>
      <c r="N71" s="242">
        <f t="shared" si="20"/>
        <v>2649000</v>
      </c>
      <c r="O71" s="242">
        <f t="shared" si="20"/>
        <v>1499000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3538000</v>
      </c>
      <c r="E73" s="249" t="s">
        <v>210</v>
      </c>
      <c r="F73" s="154">
        <f>ROUND($D73/12*3,-3)</f>
        <v>885000</v>
      </c>
      <c r="G73" s="154">
        <f>ROUND($D73/12,-3)</f>
        <v>295000</v>
      </c>
      <c r="H73" s="154">
        <f t="shared" ref="H73:N76" si="21">ROUND($D73/12,-3)</f>
        <v>295000</v>
      </c>
      <c r="I73" s="154">
        <f t="shared" si="21"/>
        <v>295000</v>
      </c>
      <c r="J73" s="154">
        <f t="shared" si="21"/>
        <v>295000</v>
      </c>
      <c r="K73" s="154">
        <f t="shared" si="21"/>
        <v>295000</v>
      </c>
      <c r="L73" s="154">
        <f t="shared" si="21"/>
        <v>295000</v>
      </c>
      <c r="M73" s="154">
        <f t="shared" si="21"/>
        <v>295000</v>
      </c>
      <c r="N73" s="154">
        <f t="shared" si="21"/>
        <v>295000</v>
      </c>
      <c r="O73" s="154">
        <f>D73-SUM(F73:N73)</f>
        <v>293000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133000</v>
      </c>
      <c r="E75" s="249" t="s">
        <v>210</v>
      </c>
      <c r="F75" s="154">
        <f>ROUND($D75/12*3,-3)</f>
        <v>33000</v>
      </c>
      <c r="G75" s="154">
        <f>ROUND($D75/12,-3)</f>
        <v>11000</v>
      </c>
      <c r="H75" s="154">
        <f t="shared" si="21"/>
        <v>11000</v>
      </c>
      <c r="I75" s="154">
        <f t="shared" si="21"/>
        <v>11000</v>
      </c>
      <c r="J75" s="154">
        <f t="shared" si="21"/>
        <v>11000</v>
      </c>
      <c r="K75" s="154">
        <f t="shared" si="21"/>
        <v>11000</v>
      </c>
      <c r="L75" s="154">
        <f t="shared" si="21"/>
        <v>11000</v>
      </c>
      <c r="M75" s="154">
        <f t="shared" si="21"/>
        <v>11000</v>
      </c>
      <c r="N75" s="154">
        <f t="shared" si="21"/>
        <v>11000</v>
      </c>
      <c r="O75" s="154">
        <f>D75-SUM(F75:N75)</f>
        <v>12000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3671000</v>
      </c>
      <c r="E77" s="242"/>
      <c r="F77" s="242">
        <f>ROUND(SUM(F72:F76),-3)</f>
        <v>918000</v>
      </c>
      <c r="G77" s="242">
        <f t="shared" ref="G77:N77" si="22">ROUND(SUM(G72:G76),-3)</f>
        <v>306000</v>
      </c>
      <c r="H77" s="242">
        <f t="shared" si="22"/>
        <v>306000</v>
      </c>
      <c r="I77" s="242">
        <f t="shared" si="22"/>
        <v>306000</v>
      </c>
      <c r="J77" s="242">
        <f t="shared" si="22"/>
        <v>306000</v>
      </c>
      <c r="K77" s="242">
        <f t="shared" si="22"/>
        <v>306000</v>
      </c>
      <c r="L77" s="242">
        <f t="shared" si="22"/>
        <v>306000</v>
      </c>
      <c r="M77" s="242">
        <f t="shared" si="22"/>
        <v>306000</v>
      </c>
      <c r="N77" s="242">
        <f t="shared" si="22"/>
        <v>306000</v>
      </c>
      <c r="O77" s="242">
        <f>D77-SUM(F77:N77)</f>
        <v>305000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24858000</v>
      </c>
      <c r="E78" s="242"/>
      <c r="F78" s="242">
        <f>F77+F71</f>
        <v>7195000</v>
      </c>
      <c r="G78" s="242">
        <f t="shared" ref="G78:R78" si="24">G77+G71</f>
        <v>1799000</v>
      </c>
      <c r="H78" s="242">
        <f t="shared" si="24"/>
        <v>1816000</v>
      </c>
      <c r="I78" s="242">
        <f t="shared" si="24"/>
        <v>2088000</v>
      </c>
      <c r="J78" s="242">
        <f t="shared" si="24"/>
        <v>1799000</v>
      </c>
      <c r="K78" s="242">
        <f t="shared" si="24"/>
        <v>1799000</v>
      </c>
      <c r="L78" s="242">
        <f t="shared" si="24"/>
        <v>1799000</v>
      </c>
      <c r="M78" s="242">
        <f t="shared" si="24"/>
        <v>1799000</v>
      </c>
      <c r="N78" s="242">
        <f t="shared" si="24"/>
        <v>2955000</v>
      </c>
      <c r="O78" s="242">
        <f t="shared" si="24"/>
        <v>1804000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25671000</v>
      </c>
      <c r="E87" s="154"/>
      <c r="F87" s="154">
        <f>F88+F89+F90+F91</f>
        <v>7285000</v>
      </c>
      <c r="G87" s="154">
        <f t="shared" ref="G87:Q87" si="26">G88+G89+G90+G91</f>
        <v>1862000</v>
      </c>
      <c r="H87" s="154">
        <f t="shared" si="26"/>
        <v>1879000</v>
      </c>
      <c r="I87" s="154">
        <f t="shared" si="26"/>
        <v>2151000</v>
      </c>
      <c r="J87" s="154">
        <f t="shared" si="26"/>
        <v>1862000</v>
      </c>
      <c r="K87" s="154">
        <f t="shared" si="26"/>
        <v>1868000</v>
      </c>
      <c r="L87" s="154">
        <f t="shared" si="26"/>
        <v>1883000</v>
      </c>
      <c r="M87" s="154">
        <f t="shared" si="26"/>
        <v>1862000</v>
      </c>
      <c r="N87" s="154">
        <f t="shared" si="26"/>
        <v>3024000</v>
      </c>
      <c r="O87" s="154">
        <f t="shared" si="26"/>
        <v>1867000</v>
      </c>
      <c r="P87" s="154">
        <f t="shared" si="26"/>
        <v>68000</v>
      </c>
      <c r="Q87" s="154">
        <f t="shared" si="26"/>
        <v>60000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25660000</v>
      </c>
      <c r="E91" s="242"/>
      <c r="F91" s="242">
        <f>F92+F93+F94+F95</f>
        <v>7280000</v>
      </c>
      <c r="G91" s="242">
        <f t="shared" ref="G91:Q91" si="28">G92+G93+G94+G95</f>
        <v>1862000</v>
      </c>
      <c r="H91" s="242">
        <f t="shared" si="28"/>
        <v>1879000</v>
      </c>
      <c r="I91" s="242">
        <f t="shared" si="28"/>
        <v>2151000</v>
      </c>
      <c r="J91" s="242">
        <f t="shared" si="28"/>
        <v>1862000</v>
      </c>
      <c r="K91" s="242">
        <f t="shared" si="28"/>
        <v>1868000</v>
      </c>
      <c r="L91" s="242">
        <f t="shared" si="28"/>
        <v>1878000</v>
      </c>
      <c r="M91" s="242">
        <f t="shared" si="28"/>
        <v>1862000</v>
      </c>
      <c r="N91" s="242">
        <f t="shared" si="28"/>
        <v>3024000</v>
      </c>
      <c r="O91" s="242">
        <f t="shared" si="28"/>
        <v>1867000</v>
      </c>
      <c r="P91" s="242">
        <f t="shared" si="28"/>
        <v>68000</v>
      </c>
      <c r="Q91" s="242">
        <f t="shared" si="28"/>
        <v>59000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22728000</v>
      </c>
      <c r="E95" s="154"/>
      <c r="F95" s="154">
        <f>F2+F86-F88-F89-F90-F92-F93-F94</f>
        <v>6325000</v>
      </c>
      <c r="G95" s="154">
        <f t="shared" ref="G95:Q95" si="30">G2-G88-G89-G90-G92-G93-G94</f>
        <v>1854000</v>
      </c>
      <c r="H95" s="154">
        <f t="shared" si="30"/>
        <v>1397000</v>
      </c>
      <c r="I95" s="154">
        <f t="shared" si="30"/>
        <v>2143000</v>
      </c>
      <c r="J95" s="154">
        <f t="shared" si="30"/>
        <v>1380000</v>
      </c>
      <c r="K95" s="154">
        <f t="shared" si="30"/>
        <v>1860000</v>
      </c>
      <c r="L95" s="154">
        <f t="shared" si="30"/>
        <v>1396000</v>
      </c>
      <c r="M95" s="154">
        <f t="shared" si="30"/>
        <v>1854000</v>
      </c>
      <c r="N95" s="154">
        <f t="shared" si="30"/>
        <v>2543000</v>
      </c>
      <c r="O95" s="154">
        <f t="shared" si="30"/>
        <v>1859000</v>
      </c>
      <c r="P95" s="154">
        <f t="shared" si="30"/>
        <v>60000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22728000</v>
      </c>
    </row>
    <row r="108" spans="2:17" ht="16.5" customHeight="1"/>
    <row r="109" spans="2:17" ht="16.5" customHeight="1">
      <c r="B109" s="4" t="s">
        <v>951</v>
      </c>
      <c r="D109" s="52">
        <f>D91-D77</f>
        <v>21989000</v>
      </c>
      <c r="F109" s="52">
        <f>F91-F77</f>
        <v>6362000</v>
      </c>
      <c r="G109" s="52">
        <f t="shared" ref="G109:Q109" si="31">G91-G77</f>
        <v>1556000</v>
      </c>
      <c r="H109" s="52">
        <f t="shared" si="31"/>
        <v>1573000</v>
      </c>
      <c r="I109" s="52">
        <f t="shared" si="31"/>
        <v>1845000</v>
      </c>
      <c r="J109" s="52">
        <f t="shared" si="31"/>
        <v>1556000</v>
      </c>
      <c r="K109" s="52">
        <f t="shared" si="31"/>
        <v>1562000</v>
      </c>
      <c r="L109" s="52">
        <f t="shared" si="31"/>
        <v>1572000</v>
      </c>
      <c r="M109" s="52">
        <f t="shared" si="31"/>
        <v>1556000</v>
      </c>
      <c r="N109" s="52">
        <f t="shared" si="31"/>
        <v>2718000</v>
      </c>
      <c r="O109" s="52">
        <f t="shared" si="31"/>
        <v>1562000</v>
      </c>
      <c r="P109" s="52">
        <f t="shared" si="31"/>
        <v>68000</v>
      </c>
      <c r="Q109" s="52">
        <f t="shared" si="31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4" priority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684</v>
      </c>
      <c r="D1" s="246" t="str">
        <f>VLOOKUP(C1,學校編號!A:B,2,FALSE)</f>
        <v>684水源國小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29415000</v>
      </c>
      <c r="E2" s="154"/>
      <c r="F2" s="154">
        <f t="shared" ref="F2:Q2" si="0">F49+F71+F77+F83</f>
        <v>8117000</v>
      </c>
      <c r="G2" s="154">
        <f t="shared" si="0"/>
        <v>2155000</v>
      </c>
      <c r="H2" s="154">
        <f t="shared" si="0"/>
        <v>2176000</v>
      </c>
      <c r="I2" s="154">
        <f t="shared" si="0"/>
        <v>2500000</v>
      </c>
      <c r="J2" s="154">
        <f t="shared" si="0"/>
        <v>2155000</v>
      </c>
      <c r="K2" s="154">
        <f t="shared" si="0"/>
        <v>2157000</v>
      </c>
      <c r="L2" s="154">
        <f t="shared" si="0"/>
        <v>2173000</v>
      </c>
      <c r="M2" s="154">
        <f t="shared" si="0"/>
        <v>2155000</v>
      </c>
      <c r="N2" s="154">
        <f t="shared" si="0"/>
        <v>3535000</v>
      </c>
      <c r="O2" s="154">
        <f t="shared" si="0"/>
        <v>2149000</v>
      </c>
      <c r="P2" s="154">
        <f t="shared" si="0"/>
        <v>73000</v>
      </c>
      <c r="Q2" s="154">
        <f t="shared" si="0"/>
        <v>70000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115000</v>
      </c>
      <c r="E13" s="154" t="s">
        <v>744</v>
      </c>
      <c r="F13" s="154">
        <f>ROUND($D13/12,0)</f>
        <v>9583</v>
      </c>
      <c r="G13" s="154">
        <f t="shared" si="1"/>
        <v>9583</v>
      </c>
      <c r="H13" s="154">
        <f t="shared" si="1"/>
        <v>9583</v>
      </c>
      <c r="I13" s="154">
        <f t="shared" si="1"/>
        <v>9583</v>
      </c>
      <c r="J13" s="154">
        <f t="shared" si="1"/>
        <v>9583</v>
      </c>
      <c r="K13" s="154">
        <f t="shared" si="1"/>
        <v>9583</v>
      </c>
      <c r="L13" s="154">
        <f t="shared" si="1"/>
        <v>9583</v>
      </c>
      <c r="M13" s="154">
        <f t="shared" si="1"/>
        <v>9583</v>
      </c>
      <c r="N13" s="154">
        <f t="shared" si="1"/>
        <v>9583</v>
      </c>
      <c r="O13" s="154">
        <f t="shared" si="1"/>
        <v>9583</v>
      </c>
      <c r="P13" s="154">
        <f t="shared" si="1"/>
        <v>9583</v>
      </c>
      <c r="Q13" s="154">
        <f>D13-SUM(F13:P13)</f>
        <v>9587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48000</v>
      </c>
      <c r="E16" s="154" t="s">
        <v>744</v>
      </c>
      <c r="F16" s="154">
        <f>ROUND($D16/12,0)</f>
        <v>4000</v>
      </c>
      <c r="G16" s="154">
        <f t="shared" si="1"/>
        <v>4000</v>
      </c>
      <c r="H16" s="154">
        <f t="shared" si="1"/>
        <v>4000</v>
      </c>
      <c r="I16" s="154">
        <f t="shared" si="1"/>
        <v>4000</v>
      </c>
      <c r="J16" s="154">
        <f t="shared" si="1"/>
        <v>4000</v>
      </c>
      <c r="K16" s="154">
        <f t="shared" si="1"/>
        <v>4000</v>
      </c>
      <c r="L16" s="154">
        <f t="shared" si="1"/>
        <v>4000</v>
      </c>
      <c r="M16" s="154">
        <f t="shared" si="1"/>
        <v>4000</v>
      </c>
      <c r="N16" s="154">
        <f t="shared" si="1"/>
        <v>4000</v>
      </c>
      <c r="O16" s="154">
        <f t="shared" si="1"/>
        <v>4000</v>
      </c>
      <c r="P16" s="154">
        <f t="shared" si="1"/>
        <v>4000</v>
      </c>
      <c r="Q16" s="154">
        <f>D16-SUM(F16:P16)</f>
        <v>4000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6000</v>
      </c>
      <c r="E24" s="154" t="s">
        <v>201</v>
      </c>
      <c r="F24" s="154">
        <f>ROUND($D24/2,-3)</f>
        <v>3000</v>
      </c>
      <c r="G24" s="154"/>
      <c r="H24" s="154"/>
      <c r="I24" s="154"/>
      <c r="J24" s="154"/>
      <c r="K24" s="154"/>
      <c r="L24" s="154">
        <f>D24-F24</f>
        <v>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561000</v>
      </c>
      <c r="E25" s="242"/>
      <c r="F25" s="242">
        <f>ROUND(SUM(F3:F24),-3)</f>
        <v>62000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62000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293000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29000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860000</v>
      </c>
      <c r="E49" s="154"/>
      <c r="F49" s="250">
        <f t="shared" ref="F49:Q49" si="15">F25+F38+F46+F48</f>
        <v>88000</v>
      </c>
      <c r="G49" s="250">
        <f t="shared" si="15"/>
        <v>68000</v>
      </c>
      <c r="H49" s="250">
        <f t="shared" si="15"/>
        <v>68000</v>
      </c>
      <c r="I49" s="250">
        <f t="shared" si="15"/>
        <v>68000</v>
      </c>
      <c r="J49" s="250">
        <f t="shared" si="15"/>
        <v>68000</v>
      </c>
      <c r="K49" s="250">
        <f t="shared" si="15"/>
        <v>70000</v>
      </c>
      <c r="L49" s="250">
        <f t="shared" si="15"/>
        <v>86000</v>
      </c>
      <c r="M49" s="250">
        <f t="shared" si="15"/>
        <v>68000</v>
      </c>
      <c r="N49" s="250">
        <f t="shared" si="15"/>
        <v>70000</v>
      </c>
      <c r="O49" s="250">
        <f t="shared" si="15"/>
        <v>68000</v>
      </c>
      <c r="P49" s="250">
        <f t="shared" si="15"/>
        <v>68000</v>
      </c>
      <c r="Q49" s="250">
        <f t="shared" si="15"/>
        <v>70000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14120000</v>
      </c>
      <c r="E50" s="249" t="s">
        <v>210</v>
      </c>
      <c r="F50" s="154">
        <f>ROUND($D50/12*3,-3)</f>
        <v>3530000</v>
      </c>
      <c r="G50" s="154">
        <f>ROUND($D50/12,-3)</f>
        <v>1177000</v>
      </c>
      <c r="H50" s="154">
        <f t="shared" ref="H50:N54" si="16">ROUND($D50/12,-3)</f>
        <v>1177000</v>
      </c>
      <c r="I50" s="154">
        <f t="shared" si="16"/>
        <v>1177000</v>
      </c>
      <c r="J50" s="154">
        <f t="shared" si="16"/>
        <v>1177000</v>
      </c>
      <c r="K50" s="154">
        <f t="shared" si="16"/>
        <v>1177000</v>
      </c>
      <c r="L50" s="154">
        <f t="shared" si="16"/>
        <v>1177000</v>
      </c>
      <c r="M50" s="154">
        <f t="shared" si="16"/>
        <v>1177000</v>
      </c>
      <c r="N50" s="154">
        <f t="shared" si="16"/>
        <v>1177000</v>
      </c>
      <c r="O50" s="154">
        <f>D50-SUM(F50:N50)</f>
        <v>1174000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1723000</v>
      </c>
      <c r="E62" s="154" t="s">
        <v>205</v>
      </c>
      <c r="F62" s="154"/>
      <c r="G62" s="154"/>
      <c r="H62" s="154"/>
      <c r="I62" s="154">
        <f>ROUND($D62/5,-3)</f>
        <v>345000</v>
      </c>
      <c r="J62" s="154"/>
      <c r="K62" s="154"/>
      <c r="L62" s="154"/>
      <c r="M62" s="154"/>
      <c r="N62" s="154">
        <f>D62-I62</f>
        <v>1378000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1608000</v>
      </c>
      <c r="E63" s="154" t="s">
        <v>203</v>
      </c>
      <c r="F63" s="154">
        <f>D63</f>
        <v>1608000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1165000</v>
      </c>
      <c r="E64" s="249" t="s">
        <v>210</v>
      </c>
      <c r="F64" s="154">
        <f>ROUND($D64/12*3,-3)</f>
        <v>291000</v>
      </c>
      <c r="G64" s="154">
        <f>ROUND($D64/12,-3)</f>
        <v>97000</v>
      </c>
      <c r="H64" s="154">
        <f t="shared" ref="H64:N66" si="19">ROUND($D64/12,-3)</f>
        <v>97000</v>
      </c>
      <c r="I64" s="154">
        <f t="shared" si="19"/>
        <v>97000</v>
      </c>
      <c r="J64" s="154">
        <f t="shared" si="19"/>
        <v>97000</v>
      </c>
      <c r="K64" s="154">
        <f t="shared" si="19"/>
        <v>97000</v>
      </c>
      <c r="L64" s="154">
        <f t="shared" si="19"/>
        <v>97000</v>
      </c>
      <c r="M64" s="154">
        <f t="shared" si="19"/>
        <v>97000</v>
      </c>
      <c r="N64" s="154">
        <f t="shared" si="19"/>
        <v>97000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361000</v>
      </c>
      <c r="E65" s="249" t="s">
        <v>210</v>
      </c>
      <c r="F65" s="154">
        <f>ROUND($D65/12*3,-3)</f>
        <v>90000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870000</v>
      </c>
      <c r="E66" s="249" t="s">
        <v>210</v>
      </c>
      <c r="F66" s="154">
        <f>ROUND($D66/12*3,-3)</f>
        <v>218000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68000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171000</v>
      </c>
      <c r="E68" s="154" t="s">
        <v>203</v>
      </c>
      <c r="F68" s="154">
        <f>D68</f>
        <v>171000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21505000</v>
      </c>
      <c r="E71" s="242"/>
      <c r="F71" s="242">
        <f>ROUND(SUM(F50:F69),-3)</f>
        <v>6266000</v>
      </c>
      <c r="G71" s="242">
        <f t="shared" ref="G71:P71" si="20">ROUND(SUM(G50:G69),-3)</f>
        <v>1499000</v>
      </c>
      <c r="H71" s="242">
        <f t="shared" si="20"/>
        <v>1520000</v>
      </c>
      <c r="I71" s="242">
        <f t="shared" si="20"/>
        <v>1844000</v>
      </c>
      <c r="J71" s="242">
        <f t="shared" si="20"/>
        <v>1499000</v>
      </c>
      <c r="K71" s="242">
        <f t="shared" si="20"/>
        <v>1499000</v>
      </c>
      <c r="L71" s="242">
        <f t="shared" si="20"/>
        <v>1499000</v>
      </c>
      <c r="M71" s="242">
        <f t="shared" si="20"/>
        <v>1499000</v>
      </c>
      <c r="N71" s="242">
        <f t="shared" si="20"/>
        <v>2877000</v>
      </c>
      <c r="O71" s="242">
        <f t="shared" si="20"/>
        <v>1498000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6934000</v>
      </c>
      <c r="E73" s="249" t="s">
        <v>210</v>
      </c>
      <c r="F73" s="154">
        <f>ROUND($D73/12*3,-3)</f>
        <v>1734000</v>
      </c>
      <c r="G73" s="154">
        <f>ROUND($D73/12,-3)</f>
        <v>578000</v>
      </c>
      <c r="H73" s="154">
        <f t="shared" ref="H73:N76" si="21">ROUND($D73/12,-3)</f>
        <v>578000</v>
      </c>
      <c r="I73" s="154">
        <f t="shared" si="21"/>
        <v>578000</v>
      </c>
      <c r="J73" s="154">
        <f t="shared" si="21"/>
        <v>578000</v>
      </c>
      <c r="K73" s="154">
        <f t="shared" si="21"/>
        <v>578000</v>
      </c>
      <c r="L73" s="154">
        <f t="shared" si="21"/>
        <v>578000</v>
      </c>
      <c r="M73" s="154">
        <f t="shared" si="21"/>
        <v>578000</v>
      </c>
      <c r="N73" s="154">
        <f t="shared" si="21"/>
        <v>578000</v>
      </c>
      <c r="O73" s="154">
        <f>D73-SUM(F73:N73)</f>
        <v>576000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116000</v>
      </c>
      <c r="E76" s="249" t="s">
        <v>210</v>
      </c>
      <c r="F76" s="154">
        <f>ROUND($D76/12*3,-3)</f>
        <v>29000</v>
      </c>
      <c r="G76" s="154">
        <f>ROUND($D76/12,-3)</f>
        <v>10000</v>
      </c>
      <c r="H76" s="154">
        <f t="shared" si="21"/>
        <v>10000</v>
      </c>
      <c r="I76" s="154">
        <f t="shared" si="21"/>
        <v>10000</v>
      </c>
      <c r="J76" s="154">
        <f t="shared" si="21"/>
        <v>10000</v>
      </c>
      <c r="K76" s="154">
        <f t="shared" si="21"/>
        <v>10000</v>
      </c>
      <c r="L76" s="154">
        <f t="shared" si="21"/>
        <v>10000</v>
      </c>
      <c r="M76" s="154">
        <f t="shared" si="21"/>
        <v>10000</v>
      </c>
      <c r="N76" s="154">
        <f t="shared" si="21"/>
        <v>10000</v>
      </c>
      <c r="O76" s="154">
        <f>D76-SUM(F76:N76)</f>
        <v>7000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7050000</v>
      </c>
      <c r="E77" s="242"/>
      <c r="F77" s="242">
        <f>ROUND(SUM(F72:F76),-3)</f>
        <v>1763000</v>
      </c>
      <c r="G77" s="242">
        <f t="shared" ref="G77:N77" si="22">ROUND(SUM(G72:G76),-3)</f>
        <v>588000</v>
      </c>
      <c r="H77" s="242">
        <f t="shared" si="22"/>
        <v>588000</v>
      </c>
      <c r="I77" s="242">
        <f t="shared" si="22"/>
        <v>588000</v>
      </c>
      <c r="J77" s="242">
        <f t="shared" si="22"/>
        <v>588000</v>
      </c>
      <c r="K77" s="242">
        <f t="shared" si="22"/>
        <v>588000</v>
      </c>
      <c r="L77" s="242">
        <f t="shared" si="22"/>
        <v>588000</v>
      </c>
      <c r="M77" s="242">
        <f t="shared" si="22"/>
        <v>588000</v>
      </c>
      <c r="N77" s="242">
        <f t="shared" si="22"/>
        <v>588000</v>
      </c>
      <c r="O77" s="242">
        <f>D77-SUM(F77:N77)</f>
        <v>583000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28555000</v>
      </c>
      <c r="E78" s="242"/>
      <c r="F78" s="242">
        <f>F77+F71</f>
        <v>8029000</v>
      </c>
      <c r="G78" s="242">
        <f t="shared" ref="G78:R78" si="24">G77+G71</f>
        <v>2087000</v>
      </c>
      <c r="H78" s="242">
        <f t="shared" si="24"/>
        <v>2108000</v>
      </c>
      <c r="I78" s="242">
        <f t="shared" si="24"/>
        <v>2432000</v>
      </c>
      <c r="J78" s="242">
        <f t="shared" si="24"/>
        <v>2087000</v>
      </c>
      <c r="K78" s="242">
        <f t="shared" si="24"/>
        <v>2087000</v>
      </c>
      <c r="L78" s="242">
        <f t="shared" si="24"/>
        <v>2087000</v>
      </c>
      <c r="M78" s="242">
        <f t="shared" si="24"/>
        <v>2087000</v>
      </c>
      <c r="N78" s="242">
        <f t="shared" si="24"/>
        <v>3465000</v>
      </c>
      <c r="O78" s="242">
        <f t="shared" si="24"/>
        <v>2081000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29415000</v>
      </c>
      <c r="E87" s="154"/>
      <c r="F87" s="154">
        <f>F88+F89+F90+F91</f>
        <v>8117000</v>
      </c>
      <c r="G87" s="154">
        <f t="shared" ref="G87:Q87" si="26">G88+G89+G90+G91</f>
        <v>2155000</v>
      </c>
      <c r="H87" s="154">
        <f t="shared" si="26"/>
        <v>2176000</v>
      </c>
      <c r="I87" s="154">
        <f t="shared" si="26"/>
        <v>2500000</v>
      </c>
      <c r="J87" s="154">
        <f t="shared" si="26"/>
        <v>2155000</v>
      </c>
      <c r="K87" s="154">
        <f t="shared" si="26"/>
        <v>2157000</v>
      </c>
      <c r="L87" s="154">
        <f t="shared" si="26"/>
        <v>2173000</v>
      </c>
      <c r="M87" s="154">
        <f t="shared" si="26"/>
        <v>2155000</v>
      </c>
      <c r="N87" s="154">
        <f t="shared" si="26"/>
        <v>3535000</v>
      </c>
      <c r="O87" s="154">
        <f t="shared" si="26"/>
        <v>2149000</v>
      </c>
      <c r="P87" s="154">
        <f t="shared" si="26"/>
        <v>73000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4000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29405000</v>
      </c>
      <c r="E91" s="242"/>
      <c r="F91" s="242">
        <f>F92+F93+F94+F95</f>
        <v>8114000</v>
      </c>
      <c r="G91" s="242">
        <f t="shared" ref="G91:Q91" si="28">G92+G93+G94+G95</f>
        <v>2155000</v>
      </c>
      <c r="H91" s="242">
        <f t="shared" si="28"/>
        <v>2176000</v>
      </c>
      <c r="I91" s="242">
        <f t="shared" si="28"/>
        <v>2500000</v>
      </c>
      <c r="J91" s="242">
        <f t="shared" si="28"/>
        <v>2155000</v>
      </c>
      <c r="K91" s="242">
        <f t="shared" si="28"/>
        <v>2157000</v>
      </c>
      <c r="L91" s="242">
        <f t="shared" si="28"/>
        <v>2168000</v>
      </c>
      <c r="M91" s="242">
        <f t="shared" si="28"/>
        <v>2155000</v>
      </c>
      <c r="N91" s="242">
        <f t="shared" si="28"/>
        <v>3535000</v>
      </c>
      <c r="O91" s="242">
        <f t="shared" si="28"/>
        <v>2149000</v>
      </c>
      <c r="P91" s="242">
        <f t="shared" si="28"/>
        <v>73000</v>
      </c>
      <c r="Q91" s="242">
        <f t="shared" si="28"/>
        <v>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1542000</v>
      </c>
      <c r="E92" s="252" t="s">
        <v>681</v>
      </c>
      <c r="F92" s="154">
        <f>ROUND($D92/12*4,-3)</f>
        <v>514000</v>
      </c>
      <c r="G92" s="154"/>
      <c r="H92" s="154">
        <f>ROUND($D92/12*2,-3)</f>
        <v>257000</v>
      </c>
      <c r="I92" s="154"/>
      <c r="J92" s="154">
        <f>ROUND($D92/12*2,-3)</f>
        <v>257000</v>
      </c>
      <c r="K92" s="154"/>
      <c r="L92" s="154">
        <f>ROUND($D92/12*2,-3)</f>
        <v>257000</v>
      </c>
      <c r="M92" s="154"/>
      <c r="N92" s="154">
        <f>D92-SUM(F92:M92)</f>
        <v>257000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27773000</v>
      </c>
      <c r="E95" s="154"/>
      <c r="F95" s="154">
        <f>F2+F86-F88-F89-F90-F92-F93-F94</f>
        <v>7592000</v>
      </c>
      <c r="G95" s="154">
        <f t="shared" ref="G95:Q95" si="30">G2-G88-G89-G90-G92-G93-G94</f>
        <v>2147000</v>
      </c>
      <c r="H95" s="154">
        <f t="shared" si="30"/>
        <v>1911000</v>
      </c>
      <c r="I95" s="154">
        <f t="shared" si="30"/>
        <v>2492000</v>
      </c>
      <c r="J95" s="154">
        <f t="shared" si="30"/>
        <v>1890000</v>
      </c>
      <c r="K95" s="154">
        <f t="shared" si="30"/>
        <v>2149000</v>
      </c>
      <c r="L95" s="154">
        <f t="shared" si="30"/>
        <v>1903000</v>
      </c>
      <c r="M95" s="154">
        <f t="shared" si="30"/>
        <v>2147000</v>
      </c>
      <c r="N95" s="154">
        <f t="shared" si="30"/>
        <v>3270000</v>
      </c>
      <c r="O95" s="154">
        <f t="shared" si="30"/>
        <v>2141000</v>
      </c>
      <c r="P95" s="154">
        <f t="shared" si="30"/>
        <v>65000</v>
      </c>
      <c r="Q95" s="154">
        <f t="shared" si="30"/>
        <v>66000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27773000</v>
      </c>
    </row>
    <row r="108" spans="2:17" ht="16.5" customHeight="1"/>
    <row r="109" spans="2:17" ht="16.5" customHeight="1">
      <c r="B109" s="4" t="s">
        <v>951</v>
      </c>
      <c r="D109" s="52">
        <f>D91-D77</f>
        <v>22355000</v>
      </c>
      <c r="F109" s="52">
        <f>F91-F77</f>
        <v>6351000</v>
      </c>
      <c r="G109" s="52">
        <f t="shared" ref="G109:Q109" si="31">G91-G77</f>
        <v>1567000</v>
      </c>
      <c r="H109" s="52">
        <f t="shared" si="31"/>
        <v>1588000</v>
      </c>
      <c r="I109" s="52">
        <f t="shared" si="31"/>
        <v>1912000</v>
      </c>
      <c r="J109" s="52">
        <f t="shared" si="31"/>
        <v>1567000</v>
      </c>
      <c r="K109" s="52">
        <f t="shared" si="31"/>
        <v>1569000</v>
      </c>
      <c r="L109" s="52">
        <f t="shared" si="31"/>
        <v>1580000</v>
      </c>
      <c r="M109" s="52">
        <f t="shared" si="31"/>
        <v>1567000</v>
      </c>
      <c r="N109" s="52">
        <f t="shared" si="31"/>
        <v>2947000</v>
      </c>
      <c r="O109" s="52">
        <f t="shared" si="31"/>
        <v>1566000</v>
      </c>
      <c r="P109" s="52">
        <f t="shared" si="31"/>
        <v>73000</v>
      </c>
      <c r="Q109" s="52">
        <f t="shared" si="31"/>
        <v>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3" priority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685</v>
      </c>
      <c r="D1" s="246" t="str">
        <f>VLOOKUP(C1,學校編號!A:B,2,FALSE)</f>
        <v>685崇德國小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24921000</v>
      </c>
      <c r="E2" s="154"/>
      <c r="F2" s="154">
        <f t="shared" ref="F2:Q2" si="0">F49+F71+F77+F83</f>
        <v>7186000</v>
      </c>
      <c r="G2" s="154">
        <f t="shared" si="0"/>
        <v>1778000</v>
      </c>
      <c r="H2" s="154">
        <f t="shared" si="0"/>
        <v>1802000</v>
      </c>
      <c r="I2" s="154">
        <f t="shared" si="0"/>
        <v>2087000</v>
      </c>
      <c r="J2" s="154">
        <f t="shared" si="0"/>
        <v>1778000</v>
      </c>
      <c r="K2" s="154">
        <f t="shared" si="0"/>
        <v>1778000</v>
      </c>
      <c r="L2" s="154">
        <f t="shared" si="0"/>
        <v>1802000</v>
      </c>
      <c r="M2" s="154">
        <f t="shared" si="0"/>
        <v>1778000</v>
      </c>
      <c r="N2" s="154">
        <f t="shared" si="0"/>
        <v>3016000</v>
      </c>
      <c r="O2" s="154">
        <f t="shared" si="0"/>
        <v>1786000</v>
      </c>
      <c r="P2" s="154">
        <f t="shared" si="0"/>
        <v>68000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92000</v>
      </c>
      <c r="E13" s="154" t="s">
        <v>744</v>
      </c>
      <c r="F13" s="154">
        <f>ROUND($D13/12,0)</f>
        <v>7667</v>
      </c>
      <c r="G13" s="154">
        <f t="shared" si="1"/>
        <v>7667</v>
      </c>
      <c r="H13" s="154">
        <f t="shared" si="1"/>
        <v>7667</v>
      </c>
      <c r="I13" s="154">
        <f t="shared" si="1"/>
        <v>7667</v>
      </c>
      <c r="J13" s="154">
        <f t="shared" si="1"/>
        <v>7667</v>
      </c>
      <c r="K13" s="154">
        <f t="shared" si="1"/>
        <v>7667</v>
      </c>
      <c r="L13" s="154">
        <f t="shared" si="1"/>
        <v>7667</v>
      </c>
      <c r="M13" s="154">
        <f t="shared" si="1"/>
        <v>7667</v>
      </c>
      <c r="N13" s="154">
        <f t="shared" si="1"/>
        <v>7667</v>
      </c>
      <c r="O13" s="154">
        <f t="shared" si="1"/>
        <v>7667</v>
      </c>
      <c r="P13" s="154">
        <f t="shared" si="1"/>
        <v>7667</v>
      </c>
      <c r="Q13" s="154">
        <f>D13-SUM(F13:P13)</f>
        <v>7663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72000</v>
      </c>
      <c r="E16" s="154" t="s">
        <v>744</v>
      </c>
      <c r="F16" s="154">
        <f>ROUND($D16/12,0)</f>
        <v>6000</v>
      </c>
      <c r="G16" s="154">
        <f t="shared" si="1"/>
        <v>6000</v>
      </c>
      <c r="H16" s="154">
        <f t="shared" si="1"/>
        <v>6000</v>
      </c>
      <c r="I16" s="154">
        <f t="shared" si="1"/>
        <v>6000</v>
      </c>
      <c r="J16" s="154">
        <f t="shared" si="1"/>
        <v>6000</v>
      </c>
      <c r="K16" s="154">
        <f t="shared" si="1"/>
        <v>6000</v>
      </c>
      <c r="L16" s="154">
        <f t="shared" si="1"/>
        <v>6000</v>
      </c>
      <c r="M16" s="154">
        <f t="shared" si="1"/>
        <v>6000</v>
      </c>
      <c r="N16" s="154">
        <f t="shared" si="1"/>
        <v>6000</v>
      </c>
      <c r="O16" s="154">
        <f t="shared" si="1"/>
        <v>6000</v>
      </c>
      <c r="P16" s="154">
        <f t="shared" si="1"/>
        <v>6000</v>
      </c>
      <c r="Q16" s="154">
        <f>D16-SUM(F16:P16)</f>
        <v>6000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12000</v>
      </c>
      <c r="E24" s="154" t="s">
        <v>201</v>
      </c>
      <c r="F24" s="154">
        <f>ROUND($D24/2,-3)</f>
        <v>6000</v>
      </c>
      <c r="G24" s="154"/>
      <c r="H24" s="154"/>
      <c r="I24" s="154"/>
      <c r="J24" s="154"/>
      <c r="K24" s="154"/>
      <c r="L24" s="154">
        <f>D24-F24</f>
        <v>6000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512000</v>
      </c>
      <c r="E25" s="242"/>
      <c r="F25" s="242">
        <f>ROUND(SUM(F3:F24),-3)</f>
        <v>62000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62000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17000</v>
      </c>
      <c r="E31" s="154" t="s">
        <v>744</v>
      </c>
      <c r="F31" s="154">
        <f t="shared" si="9"/>
        <v>1417</v>
      </c>
      <c r="G31" s="154">
        <f t="shared" si="7"/>
        <v>1417</v>
      </c>
      <c r="H31" s="154">
        <f t="shared" si="7"/>
        <v>1417</v>
      </c>
      <c r="I31" s="154">
        <f t="shared" si="7"/>
        <v>1417</v>
      </c>
      <c r="J31" s="154">
        <f t="shared" si="7"/>
        <v>1417</v>
      </c>
      <c r="K31" s="154">
        <f t="shared" si="7"/>
        <v>1417</v>
      </c>
      <c r="L31" s="154">
        <f t="shared" si="7"/>
        <v>1417</v>
      </c>
      <c r="M31" s="154">
        <f t="shared" si="7"/>
        <v>1417</v>
      </c>
      <c r="N31" s="154">
        <f t="shared" si="7"/>
        <v>1417</v>
      </c>
      <c r="O31" s="154">
        <f t="shared" si="7"/>
        <v>1417</v>
      </c>
      <c r="P31" s="154">
        <f t="shared" si="7"/>
        <v>1417</v>
      </c>
      <c r="Q31" s="154">
        <f t="shared" si="6"/>
        <v>1413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3000</v>
      </c>
      <c r="E37" s="154" t="s">
        <v>201</v>
      </c>
      <c r="F37" s="154">
        <f>ROUND($D37/2,-3)</f>
        <v>2000</v>
      </c>
      <c r="G37" s="154"/>
      <c r="H37" s="154"/>
      <c r="I37" s="154"/>
      <c r="J37" s="154"/>
      <c r="K37" s="154"/>
      <c r="L37" s="154">
        <f>D37-F37</f>
        <v>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292000</v>
      </c>
      <c r="E38" s="242"/>
      <c r="F38" s="242">
        <f t="shared" ref="F38:P38" si="10">ROUND(SUM(F26:F37),-3)</f>
        <v>26000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25000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25000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804000</v>
      </c>
      <c r="E49" s="154"/>
      <c r="F49" s="250">
        <f t="shared" ref="F49:Q49" si="15">F25+F38+F46+F48</f>
        <v>88000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63000</v>
      </c>
      <c r="L49" s="250">
        <f t="shared" si="15"/>
        <v>87000</v>
      </c>
      <c r="M49" s="250">
        <f t="shared" si="15"/>
        <v>63000</v>
      </c>
      <c r="N49" s="250">
        <f t="shared" si="15"/>
        <v>63000</v>
      </c>
      <c r="O49" s="250">
        <f t="shared" si="15"/>
        <v>63000</v>
      </c>
      <c r="P49" s="250">
        <f t="shared" si="15"/>
        <v>63000</v>
      </c>
      <c r="Q49" s="250">
        <f t="shared" si="15"/>
        <v>62000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14944000</v>
      </c>
      <c r="E50" s="249" t="s">
        <v>210</v>
      </c>
      <c r="F50" s="154">
        <f>ROUND($D50/12*3,-3)</f>
        <v>3736000</v>
      </c>
      <c r="G50" s="154">
        <f>ROUND($D50/12,-3)</f>
        <v>1245000</v>
      </c>
      <c r="H50" s="154">
        <f t="shared" ref="H50:N54" si="16">ROUND($D50/12,-3)</f>
        <v>1245000</v>
      </c>
      <c r="I50" s="154">
        <f t="shared" si="16"/>
        <v>1245000</v>
      </c>
      <c r="J50" s="154">
        <f t="shared" si="16"/>
        <v>1245000</v>
      </c>
      <c r="K50" s="154">
        <f t="shared" si="16"/>
        <v>1245000</v>
      </c>
      <c r="L50" s="154">
        <f t="shared" si="16"/>
        <v>1245000</v>
      </c>
      <c r="M50" s="154">
        <f t="shared" si="16"/>
        <v>1245000</v>
      </c>
      <c r="N50" s="154">
        <f t="shared" si="16"/>
        <v>1245000</v>
      </c>
      <c r="O50" s="154">
        <f>D50-SUM(F50:N50)</f>
        <v>1248000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1547000</v>
      </c>
      <c r="E62" s="154" t="s">
        <v>205</v>
      </c>
      <c r="F62" s="154"/>
      <c r="G62" s="154"/>
      <c r="H62" s="154"/>
      <c r="I62" s="154">
        <f>ROUND($D62/5,-3)</f>
        <v>309000</v>
      </c>
      <c r="J62" s="154"/>
      <c r="K62" s="154"/>
      <c r="L62" s="154"/>
      <c r="M62" s="154"/>
      <c r="N62" s="154">
        <f>D62-I62</f>
        <v>1238000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1737000</v>
      </c>
      <c r="E63" s="154" t="s">
        <v>203</v>
      </c>
      <c r="F63" s="154">
        <f>D63</f>
        <v>1737000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1193000</v>
      </c>
      <c r="E64" s="249" t="s">
        <v>210</v>
      </c>
      <c r="F64" s="154">
        <f>ROUND($D64/12*3,-3)</f>
        <v>298000</v>
      </c>
      <c r="G64" s="154">
        <f>ROUND($D64/12,-3)</f>
        <v>99000</v>
      </c>
      <c r="H64" s="154">
        <f t="shared" ref="H64:N66" si="19">ROUND($D64/12,-3)</f>
        <v>99000</v>
      </c>
      <c r="I64" s="154">
        <f t="shared" si="19"/>
        <v>99000</v>
      </c>
      <c r="J64" s="154">
        <f t="shared" si="19"/>
        <v>99000</v>
      </c>
      <c r="K64" s="154">
        <f t="shared" si="19"/>
        <v>99000</v>
      </c>
      <c r="L64" s="154">
        <f t="shared" si="19"/>
        <v>99000</v>
      </c>
      <c r="M64" s="154">
        <f t="shared" si="19"/>
        <v>99000</v>
      </c>
      <c r="N64" s="154">
        <f t="shared" si="19"/>
        <v>99000</v>
      </c>
      <c r="O64" s="154">
        <f>D64-SUM(F64:N64)</f>
        <v>103000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374000</v>
      </c>
      <c r="E65" s="249" t="s">
        <v>210</v>
      </c>
      <c r="F65" s="154">
        <f>ROUND($D65/12*3,-3)</f>
        <v>94000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976000</v>
      </c>
      <c r="E66" s="249" t="s">
        <v>210</v>
      </c>
      <c r="F66" s="154">
        <f>ROUND($D66/12*3,-3)</f>
        <v>244000</v>
      </c>
      <c r="G66" s="154">
        <f>ROUND($D66/12,-3)</f>
        <v>81000</v>
      </c>
      <c r="H66" s="154">
        <f t="shared" si="19"/>
        <v>81000</v>
      </c>
      <c r="I66" s="154">
        <f t="shared" si="19"/>
        <v>81000</v>
      </c>
      <c r="J66" s="154">
        <f t="shared" si="19"/>
        <v>81000</v>
      </c>
      <c r="K66" s="154">
        <f t="shared" si="19"/>
        <v>81000</v>
      </c>
      <c r="L66" s="154">
        <f t="shared" si="19"/>
        <v>81000</v>
      </c>
      <c r="M66" s="154">
        <f t="shared" si="19"/>
        <v>81000</v>
      </c>
      <c r="N66" s="154">
        <f t="shared" si="19"/>
        <v>81000</v>
      </c>
      <c r="O66" s="154">
        <f>D66-SUM(F66:N66)</f>
        <v>84000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221000</v>
      </c>
      <c r="E68" s="154" t="s">
        <v>203</v>
      </c>
      <c r="F68" s="154">
        <f>D68</f>
        <v>221000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22921000</v>
      </c>
      <c r="E71" s="242"/>
      <c r="F71" s="242">
        <f>ROUND(SUM(F50:F69),-3)</f>
        <v>6798000</v>
      </c>
      <c r="G71" s="242">
        <f t="shared" ref="G71:P71" si="20">ROUND(SUM(G50:G69),-3)</f>
        <v>1615000</v>
      </c>
      <c r="H71" s="242">
        <f t="shared" si="20"/>
        <v>1639000</v>
      </c>
      <c r="I71" s="242">
        <f t="shared" si="20"/>
        <v>1924000</v>
      </c>
      <c r="J71" s="242">
        <f t="shared" si="20"/>
        <v>1615000</v>
      </c>
      <c r="K71" s="242">
        <f t="shared" si="20"/>
        <v>1615000</v>
      </c>
      <c r="L71" s="242">
        <f t="shared" si="20"/>
        <v>1615000</v>
      </c>
      <c r="M71" s="242">
        <f t="shared" si="20"/>
        <v>1615000</v>
      </c>
      <c r="N71" s="242">
        <f t="shared" si="20"/>
        <v>2853000</v>
      </c>
      <c r="O71" s="242">
        <f t="shared" si="20"/>
        <v>1627000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1006000</v>
      </c>
      <c r="E73" s="249" t="s">
        <v>210</v>
      </c>
      <c r="F73" s="154">
        <f>ROUND($D73/12*3,-3)</f>
        <v>252000</v>
      </c>
      <c r="G73" s="154">
        <f>ROUND($D73/12,-3)</f>
        <v>84000</v>
      </c>
      <c r="H73" s="154">
        <f t="shared" ref="H73:N76" si="21">ROUND($D73/12,-3)</f>
        <v>84000</v>
      </c>
      <c r="I73" s="154">
        <f t="shared" si="21"/>
        <v>84000</v>
      </c>
      <c r="J73" s="154">
        <f t="shared" si="21"/>
        <v>84000</v>
      </c>
      <c r="K73" s="154">
        <f t="shared" si="21"/>
        <v>84000</v>
      </c>
      <c r="L73" s="154">
        <f t="shared" si="21"/>
        <v>84000</v>
      </c>
      <c r="M73" s="154">
        <f t="shared" si="21"/>
        <v>84000</v>
      </c>
      <c r="N73" s="154">
        <f t="shared" si="21"/>
        <v>84000</v>
      </c>
      <c r="O73" s="154">
        <f>D73-SUM(F73:N73)</f>
        <v>82000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190000</v>
      </c>
      <c r="E76" s="249" t="s">
        <v>210</v>
      </c>
      <c r="F76" s="154">
        <f>ROUND($D76/12*3,-3)</f>
        <v>48000</v>
      </c>
      <c r="G76" s="154">
        <f>ROUND($D76/12,-3)</f>
        <v>16000</v>
      </c>
      <c r="H76" s="154">
        <f t="shared" si="21"/>
        <v>16000</v>
      </c>
      <c r="I76" s="154">
        <f t="shared" si="21"/>
        <v>16000</v>
      </c>
      <c r="J76" s="154">
        <f t="shared" si="21"/>
        <v>16000</v>
      </c>
      <c r="K76" s="154">
        <f t="shared" si="21"/>
        <v>16000</v>
      </c>
      <c r="L76" s="154">
        <f t="shared" si="21"/>
        <v>16000</v>
      </c>
      <c r="M76" s="154">
        <f t="shared" si="21"/>
        <v>16000</v>
      </c>
      <c r="N76" s="154">
        <f t="shared" si="21"/>
        <v>16000</v>
      </c>
      <c r="O76" s="154">
        <f>D76-SUM(F76:N76)</f>
        <v>14000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1196000</v>
      </c>
      <c r="E77" s="242"/>
      <c r="F77" s="242">
        <f>ROUND(SUM(F72:F76),-3)</f>
        <v>300000</v>
      </c>
      <c r="G77" s="242">
        <f t="shared" ref="G77:N77" si="22">ROUND(SUM(G72:G76),-3)</f>
        <v>100000</v>
      </c>
      <c r="H77" s="242">
        <f t="shared" si="22"/>
        <v>100000</v>
      </c>
      <c r="I77" s="242">
        <f t="shared" si="22"/>
        <v>100000</v>
      </c>
      <c r="J77" s="242">
        <f t="shared" si="22"/>
        <v>100000</v>
      </c>
      <c r="K77" s="242">
        <f t="shared" si="22"/>
        <v>100000</v>
      </c>
      <c r="L77" s="242">
        <f t="shared" si="22"/>
        <v>100000</v>
      </c>
      <c r="M77" s="242">
        <f t="shared" si="22"/>
        <v>100000</v>
      </c>
      <c r="N77" s="242">
        <f t="shared" si="22"/>
        <v>100000</v>
      </c>
      <c r="O77" s="242">
        <f>D77-SUM(F77:N77)</f>
        <v>96000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24117000</v>
      </c>
      <c r="E78" s="242"/>
      <c r="F78" s="242">
        <f>F77+F71</f>
        <v>7098000</v>
      </c>
      <c r="G78" s="242">
        <f t="shared" ref="G78:R78" si="24">G77+G71</f>
        <v>1715000</v>
      </c>
      <c r="H78" s="242">
        <f t="shared" si="24"/>
        <v>1739000</v>
      </c>
      <c r="I78" s="242">
        <f t="shared" si="24"/>
        <v>2024000</v>
      </c>
      <c r="J78" s="242">
        <f t="shared" si="24"/>
        <v>1715000</v>
      </c>
      <c r="K78" s="242">
        <f t="shared" si="24"/>
        <v>1715000</v>
      </c>
      <c r="L78" s="242">
        <f t="shared" si="24"/>
        <v>1715000</v>
      </c>
      <c r="M78" s="242">
        <f t="shared" si="24"/>
        <v>1715000</v>
      </c>
      <c r="N78" s="242">
        <f t="shared" si="24"/>
        <v>2953000</v>
      </c>
      <c r="O78" s="242">
        <f t="shared" si="24"/>
        <v>1723000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24921000</v>
      </c>
      <c r="E87" s="154"/>
      <c r="F87" s="154">
        <f>F88+F89+F90+F91</f>
        <v>7186000</v>
      </c>
      <c r="G87" s="154">
        <f t="shared" ref="G87:Q87" si="26">G88+G89+G90+G91</f>
        <v>1778000</v>
      </c>
      <c r="H87" s="154">
        <f t="shared" si="26"/>
        <v>1802000</v>
      </c>
      <c r="I87" s="154">
        <f t="shared" si="26"/>
        <v>2087000</v>
      </c>
      <c r="J87" s="154">
        <f t="shared" si="26"/>
        <v>1778000</v>
      </c>
      <c r="K87" s="154">
        <f t="shared" si="26"/>
        <v>1778000</v>
      </c>
      <c r="L87" s="154">
        <f t="shared" si="26"/>
        <v>1802000</v>
      </c>
      <c r="M87" s="154">
        <f t="shared" si="26"/>
        <v>1778000</v>
      </c>
      <c r="N87" s="154">
        <f t="shared" si="26"/>
        <v>3016000</v>
      </c>
      <c r="O87" s="154">
        <f t="shared" si="26"/>
        <v>1786000</v>
      </c>
      <c r="P87" s="154">
        <f t="shared" si="26"/>
        <v>68000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24900000</v>
      </c>
      <c r="E91" s="242"/>
      <c r="F91" s="242">
        <f>F92+F93+F94+F95</f>
        <v>7176000</v>
      </c>
      <c r="G91" s="242">
        <f t="shared" ref="G91:Q91" si="28">G92+G93+G94+G95</f>
        <v>1778000</v>
      </c>
      <c r="H91" s="242">
        <f t="shared" si="28"/>
        <v>1802000</v>
      </c>
      <c r="I91" s="242">
        <f t="shared" si="28"/>
        <v>2087000</v>
      </c>
      <c r="J91" s="242">
        <f t="shared" si="28"/>
        <v>1778000</v>
      </c>
      <c r="K91" s="242">
        <f t="shared" si="28"/>
        <v>1778000</v>
      </c>
      <c r="L91" s="242">
        <f t="shared" si="28"/>
        <v>1792000</v>
      </c>
      <c r="M91" s="242">
        <f t="shared" si="28"/>
        <v>1778000</v>
      </c>
      <c r="N91" s="242">
        <f t="shared" si="28"/>
        <v>3016000</v>
      </c>
      <c r="O91" s="242">
        <f t="shared" si="28"/>
        <v>1786000</v>
      </c>
      <c r="P91" s="242">
        <f t="shared" si="28"/>
        <v>68000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21968000</v>
      </c>
      <c r="E95" s="154"/>
      <c r="F95" s="154">
        <f>F2+F86-F88-F89-F90-F92-F93-F94</f>
        <v>6221000</v>
      </c>
      <c r="G95" s="154">
        <f t="shared" ref="G95:Q95" si="30">G2-G88-G89-G90-G92-G93-G94</f>
        <v>1770000</v>
      </c>
      <c r="H95" s="154">
        <f t="shared" si="30"/>
        <v>1320000</v>
      </c>
      <c r="I95" s="154">
        <f t="shared" si="30"/>
        <v>2079000</v>
      </c>
      <c r="J95" s="154">
        <f t="shared" si="30"/>
        <v>1296000</v>
      </c>
      <c r="K95" s="154">
        <f t="shared" si="30"/>
        <v>1770000</v>
      </c>
      <c r="L95" s="154">
        <f t="shared" si="30"/>
        <v>1310000</v>
      </c>
      <c r="M95" s="154">
        <f t="shared" si="30"/>
        <v>1770000</v>
      </c>
      <c r="N95" s="154">
        <f t="shared" si="30"/>
        <v>2535000</v>
      </c>
      <c r="O95" s="154">
        <f t="shared" si="30"/>
        <v>1778000</v>
      </c>
      <c r="P95" s="154">
        <f t="shared" si="30"/>
        <v>60000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21968000</v>
      </c>
    </row>
    <row r="108" spans="2:17" ht="16.5" customHeight="1"/>
    <row r="109" spans="2:17" ht="16.5" customHeight="1">
      <c r="B109" s="4" t="s">
        <v>951</v>
      </c>
      <c r="D109" s="52">
        <f>D91-D77</f>
        <v>23704000</v>
      </c>
      <c r="F109" s="52">
        <f>F91-F77</f>
        <v>6876000</v>
      </c>
      <c r="G109" s="52">
        <f t="shared" ref="G109:Q109" si="31">G91-G77</f>
        <v>1678000</v>
      </c>
      <c r="H109" s="52">
        <f t="shared" si="31"/>
        <v>1702000</v>
      </c>
      <c r="I109" s="52">
        <f t="shared" si="31"/>
        <v>1987000</v>
      </c>
      <c r="J109" s="52">
        <f t="shared" si="31"/>
        <v>1678000</v>
      </c>
      <c r="K109" s="52">
        <f t="shared" si="31"/>
        <v>1678000</v>
      </c>
      <c r="L109" s="52">
        <f t="shared" si="31"/>
        <v>1692000</v>
      </c>
      <c r="M109" s="52">
        <f t="shared" si="31"/>
        <v>1678000</v>
      </c>
      <c r="N109" s="52">
        <f t="shared" si="31"/>
        <v>2916000</v>
      </c>
      <c r="O109" s="52">
        <f t="shared" si="31"/>
        <v>1690000</v>
      </c>
      <c r="P109" s="52">
        <f t="shared" si="31"/>
        <v>68000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2" priority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686</v>
      </c>
      <c r="D1" s="246" t="str">
        <f>VLOOKUP(C1,學校編號!A:B,2,FALSE)</f>
        <v>686文蘭國小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28963000</v>
      </c>
      <c r="E2" s="154"/>
      <c r="F2" s="154">
        <f t="shared" ref="F2:Q2" si="0">F49+F71+F77+F83</f>
        <v>8275000</v>
      </c>
      <c r="G2" s="154">
        <f t="shared" si="0"/>
        <v>2101000</v>
      </c>
      <c r="H2" s="154">
        <f t="shared" si="0"/>
        <v>2129000</v>
      </c>
      <c r="I2" s="154">
        <f t="shared" si="0"/>
        <v>2426000</v>
      </c>
      <c r="J2" s="154">
        <f t="shared" si="0"/>
        <v>2108000</v>
      </c>
      <c r="K2" s="154">
        <f t="shared" si="0"/>
        <v>2110000</v>
      </c>
      <c r="L2" s="154">
        <f t="shared" si="0"/>
        <v>2147000</v>
      </c>
      <c r="M2" s="154">
        <f t="shared" si="0"/>
        <v>2108000</v>
      </c>
      <c r="N2" s="154">
        <f t="shared" si="0"/>
        <v>3310000</v>
      </c>
      <c r="O2" s="154">
        <f t="shared" si="0"/>
        <v>2095000</v>
      </c>
      <c r="P2" s="154">
        <f t="shared" si="0"/>
        <v>82000</v>
      </c>
      <c r="Q2" s="154">
        <f t="shared" si="0"/>
        <v>72000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42000</v>
      </c>
      <c r="E10" s="154" t="s">
        <v>744</v>
      </c>
      <c r="F10" s="154">
        <f t="shared" si="1"/>
        <v>3500</v>
      </c>
      <c r="G10" s="154">
        <f t="shared" si="1"/>
        <v>3500</v>
      </c>
      <c r="H10" s="154">
        <f t="shared" si="1"/>
        <v>3500</v>
      </c>
      <c r="I10" s="154">
        <f t="shared" si="1"/>
        <v>3500</v>
      </c>
      <c r="J10" s="154">
        <f t="shared" si="1"/>
        <v>3500</v>
      </c>
      <c r="K10" s="154">
        <f t="shared" si="1"/>
        <v>3500</v>
      </c>
      <c r="L10" s="154">
        <f t="shared" si="1"/>
        <v>3500</v>
      </c>
      <c r="M10" s="154">
        <f t="shared" si="1"/>
        <v>3500</v>
      </c>
      <c r="N10" s="154">
        <f t="shared" si="1"/>
        <v>3500</v>
      </c>
      <c r="O10" s="154">
        <f t="shared" si="1"/>
        <v>3500</v>
      </c>
      <c r="P10" s="154">
        <f t="shared" si="1"/>
        <v>3500</v>
      </c>
      <c r="Q10" s="154">
        <f t="shared" si="2"/>
        <v>3500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114000</v>
      </c>
      <c r="E13" s="154" t="s">
        <v>744</v>
      </c>
      <c r="F13" s="154">
        <f>ROUND($D13/12,0)</f>
        <v>9500</v>
      </c>
      <c r="G13" s="154">
        <f t="shared" si="1"/>
        <v>9500</v>
      </c>
      <c r="H13" s="154">
        <f t="shared" si="1"/>
        <v>9500</v>
      </c>
      <c r="I13" s="154">
        <f t="shared" si="1"/>
        <v>9500</v>
      </c>
      <c r="J13" s="154">
        <f t="shared" si="1"/>
        <v>9500</v>
      </c>
      <c r="K13" s="154">
        <f t="shared" si="1"/>
        <v>9500</v>
      </c>
      <c r="L13" s="154">
        <f t="shared" si="1"/>
        <v>9500</v>
      </c>
      <c r="M13" s="154">
        <f t="shared" si="1"/>
        <v>9500</v>
      </c>
      <c r="N13" s="154">
        <f t="shared" si="1"/>
        <v>9500</v>
      </c>
      <c r="O13" s="154">
        <f t="shared" si="1"/>
        <v>9500</v>
      </c>
      <c r="P13" s="154">
        <f t="shared" si="1"/>
        <v>9500</v>
      </c>
      <c r="Q13" s="154">
        <f>D13-SUM(F13:P13)</f>
        <v>9500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38000</v>
      </c>
      <c r="E15" s="154" t="s">
        <v>201</v>
      </c>
      <c r="F15" s="154">
        <f>ROUND($D15/2,-3)</f>
        <v>19000</v>
      </c>
      <c r="G15" s="154"/>
      <c r="H15" s="154"/>
      <c r="I15" s="154"/>
      <c r="J15" s="154"/>
      <c r="K15" s="154"/>
      <c r="L15" s="154">
        <f>D15-F15</f>
        <v>19000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100000</v>
      </c>
      <c r="E16" s="154" t="s">
        <v>744</v>
      </c>
      <c r="F16" s="154">
        <f>ROUND($D16/12,0)</f>
        <v>8333</v>
      </c>
      <c r="G16" s="154">
        <f t="shared" si="1"/>
        <v>8333</v>
      </c>
      <c r="H16" s="154">
        <f t="shared" si="1"/>
        <v>8333</v>
      </c>
      <c r="I16" s="154">
        <f t="shared" si="1"/>
        <v>8333</v>
      </c>
      <c r="J16" s="154">
        <f t="shared" si="1"/>
        <v>8333</v>
      </c>
      <c r="K16" s="154">
        <f t="shared" si="1"/>
        <v>8333</v>
      </c>
      <c r="L16" s="154">
        <f t="shared" si="1"/>
        <v>8333</v>
      </c>
      <c r="M16" s="154">
        <f t="shared" si="1"/>
        <v>8333</v>
      </c>
      <c r="N16" s="154">
        <f t="shared" si="1"/>
        <v>8333</v>
      </c>
      <c r="O16" s="154">
        <f t="shared" si="1"/>
        <v>8333</v>
      </c>
      <c r="P16" s="154">
        <f t="shared" si="1"/>
        <v>8333</v>
      </c>
      <c r="Q16" s="154">
        <f>D16-SUM(F16:P16)</f>
        <v>8337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1338000</v>
      </c>
      <c r="E25" s="242"/>
      <c r="F25" s="242">
        <f>ROUND(SUM(F3:F24),-3)</f>
        <v>283000</v>
      </c>
      <c r="G25" s="242">
        <f t="shared" ref="G25:P25" si="5">ROUND(SUM(G3:G24),-3)</f>
        <v>104000</v>
      </c>
      <c r="H25" s="242">
        <f t="shared" si="5"/>
        <v>104000</v>
      </c>
      <c r="I25" s="242">
        <f t="shared" si="5"/>
        <v>104000</v>
      </c>
      <c r="J25" s="242">
        <f t="shared" si="5"/>
        <v>104000</v>
      </c>
      <c r="K25" s="242">
        <f t="shared" si="5"/>
        <v>104000</v>
      </c>
      <c r="L25" s="242">
        <f t="shared" si="5"/>
        <v>130000</v>
      </c>
      <c r="M25" s="242">
        <f t="shared" si="5"/>
        <v>104000</v>
      </c>
      <c r="N25" s="242">
        <f t="shared" si="5"/>
        <v>104000</v>
      </c>
      <c r="O25" s="242">
        <f t="shared" si="5"/>
        <v>99000</v>
      </c>
      <c r="P25" s="242">
        <f t="shared" si="5"/>
        <v>46000</v>
      </c>
      <c r="Q25" s="242">
        <f t="shared" ref="Q25:Q34" si="6">D25-SUM(F25:P25)</f>
        <v>52000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65000</v>
      </c>
      <c r="E27" s="249" t="s">
        <v>212</v>
      </c>
      <c r="F27" s="154">
        <f>ROUND($D27/10,-3)</f>
        <v>7000</v>
      </c>
      <c r="G27" s="154"/>
      <c r="H27" s="154">
        <f>ROUND($D27/10,-3)</f>
        <v>7000</v>
      </c>
      <c r="I27" s="154">
        <f>ROUND($D27/10,-3)</f>
        <v>7000</v>
      </c>
      <c r="J27" s="154">
        <f>ROUND($D27/10,-3)</f>
        <v>7000</v>
      </c>
      <c r="K27" s="154">
        <f>ROUND($D27/10,-3)</f>
        <v>7000</v>
      </c>
      <c r="L27" s="154"/>
      <c r="M27" s="154">
        <f>ROUND($D27/10,-3)</f>
        <v>7000</v>
      </c>
      <c r="N27" s="154">
        <f>ROUND($D27/10,-3)</f>
        <v>7000</v>
      </c>
      <c r="O27" s="154">
        <f>ROUND($D27/10,-3)</f>
        <v>7000</v>
      </c>
      <c r="P27" s="154">
        <f>ROUND($D27/10,-3)</f>
        <v>7000</v>
      </c>
      <c r="Q27" s="154">
        <f t="shared" si="6"/>
        <v>2000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11000</v>
      </c>
      <c r="E31" s="154" t="s">
        <v>744</v>
      </c>
      <c r="F31" s="154">
        <f t="shared" si="9"/>
        <v>917</v>
      </c>
      <c r="G31" s="154">
        <f t="shared" si="7"/>
        <v>917</v>
      </c>
      <c r="H31" s="154">
        <f t="shared" si="7"/>
        <v>917</v>
      </c>
      <c r="I31" s="154">
        <f t="shared" si="7"/>
        <v>917</v>
      </c>
      <c r="J31" s="154">
        <f t="shared" si="7"/>
        <v>917</v>
      </c>
      <c r="K31" s="154">
        <f t="shared" si="7"/>
        <v>917</v>
      </c>
      <c r="L31" s="154">
        <f t="shared" si="7"/>
        <v>917</v>
      </c>
      <c r="M31" s="154">
        <f t="shared" si="7"/>
        <v>917</v>
      </c>
      <c r="N31" s="154">
        <f t="shared" si="7"/>
        <v>917</v>
      </c>
      <c r="O31" s="154">
        <f t="shared" si="7"/>
        <v>917</v>
      </c>
      <c r="P31" s="154">
        <f t="shared" si="7"/>
        <v>917</v>
      </c>
      <c r="Q31" s="154">
        <f t="shared" si="6"/>
        <v>913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347000</v>
      </c>
      <c r="E38" s="242"/>
      <c r="F38" s="242">
        <f t="shared" ref="F38:P38" si="10">ROUND(SUM(F26:F37),-3)</f>
        <v>31000</v>
      </c>
      <c r="G38" s="242">
        <f t="shared" si="10"/>
        <v>24000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24000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20000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13000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13000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32000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13000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1723000</v>
      </c>
      <c r="E49" s="154"/>
      <c r="F49" s="250">
        <f t="shared" ref="F49:Q49" si="15">F25+F38+F46+F48</f>
        <v>317000</v>
      </c>
      <c r="G49" s="250">
        <f t="shared" si="15"/>
        <v>128000</v>
      </c>
      <c r="H49" s="250">
        <f t="shared" si="15"/>
        <v>135000</v>
      </c>
      <c r="I49" s="250">
        <f t="shared" si="15"/>
        <v>153000</v>
      </c>
      <c r="J49" s="250">
        <f t="shared" si="15"/>
        <v>135000</v>
      </c>
      <c r="K49" s="250">
        <f t="shared" si="15"/>
        <v>137000</v>
      </c>
      <c r="L49" s="250">
        <f t="shared" si="15"/>
        <v>167000</v>
      </c>
      <c r="M49" s="250">
        <f t="shared" si="15"/>
        <v>135000</v>
      </c>
      <c r="N49" s="250">
        <f t="shared" si="15"/>
        <v>137000</v>
      </c>
      <c r="O49" s="250">
        <f t="shared" si="15"/>
        <v>130000</v>
      </c>
      <c r="P49" s="250">
        <f t="shared" si="15"/>
        <v>77000</v>
      </c>
      <c r="Q49" s="250">
        <f t="shared" si="15"/>
        <v>72000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15102000</v>
      </c>
      <c r="E50" s="249" t="s">
        <v>210</v>
      </c>
      <c r="F50" s="154">
        <f>ROUND($D50/12*3,-3)</f>
        <v>3776000</v>
      </c>
      <c r="G50" s="154">
        <f>ROUND($D50/12,-3)</f>
        <v>1259000</v>
      </c>
      <c r="H50" s="154">
        <f t="shared" ref="H50:N54" si="16">ROUND($D50/12,-3)</f>
        <v>1259000</v>
      </c>
      <c r="I50" s="154">
        <f t="shared" si="16"/>
        <v>1259000</v>
      </c>
      <c r="J50" s="154">
        <f t="shared" si="16"/>
        <v>1259000</v>
      </c>
      <c r="K50" s="154">
        <f t="shared" si="16"/>
        <v>1259000</v>
      </c>
      <c r="L50" s="154">
        <f t="shared" si="16"/>
        <v>1259000</v>
      </c>
      <c r="M50" s="154">
        <f t="shared" si="16"/>
        <v>1259000</v>
      </c>
      <c r="N50" s="154">
        <f t="shared" si="16"/>
        <v>1259000</v>
      </c>
      <c r="O50" s="154">
        <f>D50-SUM(F50:N50)</f>
        <v>1254000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1500000</v>
      </c>
      <c r="E62" s="154" t="s">
        <v>205</v>
      </c>
      <c r="F62" s="154"/>
      <c r="G62" s="154"/>
      <c r="H62" s="154"/>
      <c r="I62" s="154">
        <f>ROUND($D62/5,-3)</f>
        <v>300000</v>
      </c>
      <c r="J62" s="154"/>
      <c r="K62" s="154"/>
      <c r="L62" s="154"/>
      <c r="M62" s="154"/>
      <c r="N62" s="154">
        <f>D62-I62</f>
        <v>1200000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1790000</v>
      </c>
      <c r="E63" s="154" t="s">
        <v>203</v>
      </c>
      <c r="F63" s="154">
        <f>D63</f>
        <v>1790000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1220000</v>
      </c>
      <c r="E64" s="249" t="s">
        <v>210</v>
      </c>
      <c r="F64" s="154">
        <f>ROUND($D64/12*3,-3)</f>
        <v>305000</v>
      </c>
      <c r="G64" s="154">
        <f>ROUND($D64/12,-3)</f>
        <v>102000</v>
      </c>
      <c r="H64" s="154">
        <f t="shared" ref="H64:N66" si="19">ROUND($D64/12,-3)</f>
        <v>102000</v>
      </c>
      <c r="I64" s="154">
        <f t="shared" si="19"/>
        <v>102000</v>
      </c>
      <c r="J64" s="154">
        <f t="shared" si="19"/>
        <v>102000</v>
      </c>
      <c r="K64" s="154">
        <f t="shared" si="19"/>
        <v>102000</v>
      </c>
      <c r="L64" s="154">
        <f t="shared" si="19"/>
        <v>102000</v>
      </c>
      <c r="M64" s="154">
        <f t="shared" si="19"/>
        <v>102000</v>
      </c>
      <c r="N64" s="154">
        <f t="shared" si="19"/>
        <v>102000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358000</v>
      </c>
      <c r="E65" s="249" t="s">
        <v>210</v>
      </c>
      <c r="F65" s="154">
        <f>ROUND($D65/12*3,-3)</f>
        <v>90000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28000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1065000</v>
      </c>
      <c r="E66" s="249" t="s">
        <v>210</v>
      </c>
      <c r="F66" s="154">
        <f>ROUND($D66/12*3,-3)</f>
        <v>266000</v>
      </c>
      <c r="G66" s="154">
        <f>ROUND($D66/12,-3)</f>
        <v>89000</v>
      </c>
      <c r="H66" s="154">
        <f t="shared" si="19"/>
        <v>89000</v>
      </c>
      <c r="I66" s="154">
        <f t="shared" si="19"/>
        <v>89000</v>
      </c>
      <c r="J66" s="154">
        <f t="shared" si="19"/>
        <v>89000</v>
      </c>
      <c r="K66" s="154">
        <f t="shared" si="19"/>
        <v>89000</v>
      </c>
      <c r="L66" s="154">
        <f t="shared" si="19"/>
        <v>89000</v>
      </c>
      <c r="M66" s="154">
        <f t="shared" si="19"/>
        <v>89000</v>
      </c>
      <c r="N66" s="154">
        <f t="shared" si="19"/>
        <v>89000</v>
      </c>
      <c r="O66" s="154">
        <f>D66-SUM(F66:N66)</f>
        <v>87000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22554000</v>
      </c>
      <c r="E71" s="242"/>
      <c r="F71" s="242">
        <f>ROUND(SUM(F50:F69),-3)</f>
        <v>6782000</v>
      </c>
      <c r="G71" s="242">
        <f t="shared" ref="G71:P71" si="20">ROUND(SUM(G50:G69),-3)</f>
        <v>1584000</v>
      </c>
      <c r="H71" s="242">
        <f t="shared" si="20"/>
        <v>1605000</v>
      </c>
      <c r="I71" s="242">
        <f t="shared" si="20"/>
        <v>1884000</v>
      </c>
      <c r="J71" s="242">
        <f t="shared" si="20"/>
        <v>1584000</v>
      </c>
      <c r="K71" s="242">
        <f t="shared" si="20"/>
        <v>1584000</v>
      </c>
      <c r="L71" s="242">
        <f t="shared" si="20"/>
        <v>1584000</v>
      </c>
      <c r="M71" s="242">
        <f t="shared" si="20"/>
        <v>1584000</v>
      </c>
      <c r="N71" s="242">
        <f t="shared" si="20"/>
        <v>2784000</v>
      </c>
      <c r="O71" s="242">
        <f t="shared" si="20"/>
        <v>1574000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3674000</v>
      </c>
      <c r="E73" s="249" t="s">
        <v>210</v>
      </c>
      <c r="F73" s="154">
        <f>ROUND($D73/12*3,-3)</f>
        <v>919000</v>
      </c>
      <c r="G73" s="154">
        <f>ROUND($D73/12,-3)</f>
        <v>306000</v>
      </c>
      <c r="H73" s="154">
        <f t="shared" ref="H73:N76" si="21">ROUND($D73/12,-3)</f>
        <v>306000</v>
      </c>
      <c r="I73" s="154">
        <f t="shared" si="21"/>
        <v>306000</v>
      </c>
      <c r="J73" s="154">
        <f t="shared" si="21"/>
        <v>306000</v>
      </c>
      <c r="K73" s="154">
        <f t="shared" si="21"/>
        <v>306000</v>
      </c>
      <c r="L73" s="154">
        <f t="shared" si="21"/>
        <v>306000</v>
      </c>
      <c r="M73" s="154">
        <f t="shared" si="21"/>
        <v>306000</v>
      </c>
      <c r="N73" s="154">
        <f t="shared" si="21"/>
        <v>306000</v>
      </c>
      <c r="O73" s="154">
        <f>D73-SUM(F73:N73)</f>
        <v>307000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132000</v>
      </c>
      <c r="E74" s="249" t="s">
        <v>210</v>
      </c>
      <c r="F74" s="154">
        <f>ROUND($D74/12*3,-3)</f>
        <v>33000</v>
      </c>
      <c r="G74" s="154">
        <f>ROUND($D74/12,-3)</f>
        <v>11000</v>
      </c>
      <c r="H74" s="154">
        <f t="shared" si="21"/>
        <v>11000</v>
      </c>
      <c r="I74" s="154">
        <f t="shared" si="21"/>
        <v>11000</v>
      </c>
      <c r="J74" s="154">
        <f t="shared" si="21"/>
        <v>11000</v>
      </c>
      <c r="K74" s="154">
        <f t="shared" si="21"/>
        <v>11000</v>
      </c>
      <c r="L74" s="154">
        <f t="shared" si="21"/>
        <v>11000</v>
      </c>
      <c r="M74" s="154">
        <f t="shared" si="21"/>
        <v>11000</v>
      </c>
      <c r="N74" s="154">
        <f t="shared" si="21"/>
        <v>11000</v>
      </c>
      <c r="O74" s="154">
        <f>D74-SUM(F74:N74)</f>
        <v>11000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865000</v>
      </c>
      <c r="E76" s="249" t="s">
        <v>210</v>
      </c>
      <c r="F76" s="154">
        <f>ROUND($D76/12*3,-3)</f>
        <v>216000</v>
      </c>
      <c r="G76" s="154">
        <f>ROUND($D76/12,-3)</f>
        <v>72000</v>
      </c>
      <c r="H76" s="154">
        <f t="shared" si="21"/>
        <v>72000</v>
      </c>
      <c r="I76" s="154">
        <f t="shared" si="21"/>
        <v>72000</v>
      </c>
      <c r="J76" s="154">
        <f t="shared" si="21"/>
        <v>72000</v>
      </c>
      <c r="K76" s="154">
        <f t="shared" si="21"/>
        <v>72000</v>
      </c>
      <c r="L76" s="154">
        <f t="shared" si="21"/>
        <v>72000</v>
      </c>
      <c r="M76" s="154">
        <f t="shared" si="21"/>
        <v>72000</v>
      </c>
      <c r="N76" s="154">
        <f t="shared" si="21"/>
        <v>72000</v>
      </c>
      <c r="O76" s="154">
        <f>D76-SUM(F76:N76)</f>
        <v>73000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4671000</v>
      </c>
      <c r="E77" s="242"/>
      <c r="F77" s="242">
        <f>ROUND(SUM(F72:F76),-3)</f>
        <v>1168000</v>
      </c>
      <c r="G77" s="242">
        <f t="shared" ref="G77:N77" si="22">ROUND(SUM(G72:G76),-3)</f>
        <v>389000</v>
      </c>
      <c r="H77" s="242">
        <f t="shared" si="22"/>
        <v>389000</v>
      </c>
      <c r="I77" s="242">
        <f t="shared" si="22"/>
        <v>389000</v>
      </c>
      <c r="J77" s="242">
        <f t="shared" si="22"/>
        <v>389000</v>
      </c>
      <c r="K77" s="242">
        <f t="shared" si="22"/>
        <v>389000</v>
      </c>
      <c r="L77" s="242">
        <f t="shared" si="22"/>
        <v>389000</v>
      </c>
      <c r="M77" s="242">
        <f t="shared" si="22"/>
        <v>389000</v>
      </c>
      <c r="N77" s="242">
        <f t="shared" si="22"/>
        <v>389000</v>
      </c>
      <c r="O77" s="242">
        <f>D77-SUM(F77:N77)</f>
        <v>391000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27225000</v>
      </c>
      <c r="E78" s="242"/>
      <c r="F78" s="242">
        <f>F77+F71</f>
        <v>7950000</v>
      </c>
      <c r="G78" s="242">
        <f t="shared" ref="G78:R78" si="24">G77+G71</f>
        <v>1973000</v>
      </c>
      <c r="H78" s="242">
        <f t="shared" si="24"/>
        <v>1994000</v>
      </c>
      <c r="I78" s="242">
        <f t="shared" si="24"/>
        <v>2273000</v>
      </c>
      <c r="J78" s="242">
        <f t="shared" si="24"/>
        <v>1973000</v>
      </c>
      <c r="K78" s="242">
        <f t="shared" si="24"/>
        <v>1973000</v>
      </c>
      <c r="L78" s="242">
        <f t="shared" si="24"/>
        <v>1973000</v>
      </c>
      <c r="M78" s="242">
        <f t="shared" si="24"/>
        <v>1973000</v>
      </c>
      <c r="N78" s="242">
        <f t="shared" si="24"/>
        <v>3173000</v>
      </c>
      <c r="O78" s="242">
        <f t="shared" si="24"/>
        <v>1965000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15000</v>
      </c>
      <c r="E80" s="242" t="s">
        <v>745</v>
      </c>
      <c r="F80" s="242">
        <f>ROUNDUP(D80/2,-3)</f>
        <v>8000</v>
      </c>
      <c r="G80" s="242"/>
      <c r="H80" s="242"/>
      <c r="I80" s="242"/>
      <c r="J80" s="242"/>
      <c r="K80" s="242"/>
      <c r="L80" s="242">
        <f>D80-F80</f>
        <v>7000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15000</v>
      </c>
      <c r="E83" s="251"/>
      <c r="F83" s="251">
        <f>SUM(F79:F82)</f>
        <v>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28963000</v>
      </c>
      <c r="E87" s="154"/>
      <c r="F87" s="154">
        <f>F88+F89+F90+F91</f>
        <v>8275000</v>
      </c>
      <c r="G87" s="154">
        <f t="shared" ref="G87:Q87" si="26">G88+G89+G90+G91</f>
        <v>2101000</v>
      </c>
      <c r="H87" s="154">
        <f t="shared" si="26"/>
        <v>2129000</v>
      </c>
      <c r="I87" s="154">
        <f t="shared" si="26"/>
        <v>2426000</v>
      </c>
      <c r="J87" s="154">
        <f t="shared" si="26"/>
        <v>2108000</v>
      </c>
      <c r="K87" s="154">
        <f t="shared" si="26"/>
        <v>2110000</v>
      </c>
      <c r="L87" s="154">
        <f t="shared" si="26"/>
        <v>2147000</v>
      </c>
      <c r="M87" s="154">
        <f t="shared" si="26"/>
        <v>2108000</v>
      </c>
      <c r="N87" s="154">
        <f t="shared" si="26"/>
        <v>3310000</v>
      </c>
      <c r="O87" s="154">
        <f t="shared" si="26"/>
        <v>2095000</v>
      </c>
      <c r="P87" s="154">
        <f t="shared" si="26"/>
        <v>82000</v>
      </c>
      <c r="Q87" s="154">
        <f t="shared" si="26"/>
        <v>72000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30000</v>
      </c>
      <c r="E88" s="242" t="s">
        <v>201</v>
      </c>
      <c r="F88" s="242">
        <f>ROUND($D88/2,-3)</f>
        <v>15000</v>
      </c>
      <c r="G88" s="242"/>
      <c r="H88" s="242"/>
      <c r="I88" s="242"/>
      <c r="J88" s="242"/>
      <c r="K88" s="242"/>
      <c r="L88" s="242">
        <f>D88-F88</f>
        <v>15000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28931000</v>
      </c>
      <c r="E91" s="242"/>
      <c r="F91" s="242">
        <f>F92+F93+F94+F95</f>
        <v>8260000</v>
      </c>
      <c r="G91" s="242">
        <f t="shared" ref="G91:Q91" si="28">G92+G93+G94+G95</f>
        <v>2101000</v>
      </c>
      <c r="H91" s="242">
        <f t="shared" si="28"/>
        <v>2129000</v>
      </c>
      <c r="I91" s="242">
        <f t="shared" si="28"/>
        <v>2426000</v>
      </c>
      <c r="J91" s="242">
        <f t="shared" si="28"/>
        <v>2108000</v>
      </c>
      <c r="K91" s="242">
        <f t="shared" si="28"/>
        <v>2110000</v>
      </c>
      <c r="L91" s="242">
        <f t="shared" si="28"/>
        <v>2131000</v>
      </c>
      <c r="M91" s="242">
        <f t="shared" si="28"/>
        <v>2108000</v>
      </c>
      <c r="N91" s="242">
        <f t="shared" si="28"/>
        <v>3310000</v>
      </c>
      <c r="O91" s="242">
        <f t="shared" si="28"/>
        <v>2095000</v>
      </c>
      <c r="P91" s="242">
        <f t="shared" si="28"/>
        <v>82000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881000</v>
      </c>
      <c r="E92" s="252" t="s">
        <v>681</v>
      </c>
      <c r="F92" s="154">
        <f>ROUND($D92/12*4,-3)</f>
        <v>294000</v>
      </c>
      <c r="G92" s="154"/>
      <c r="H92" s="154">
        <f>ROUND($D92/12*2,-3)</f>
        <v>147000</v>
      </c>
      <c r="I92" s="154"/>
      <c r="J92" s="154">
        <f>ROUND($D92/12*2,-3)</f>
        <v>147000</v>
      </c>
      <c r="K92" s="154"/>
      <c r="L92" s="154">
        <f>ROUND($D92/12*2,-3)</f>
        <v>147000</v>
      </c>
      <c r="M92" s="154"/>
      <c r="N92" s="154">
        <f>D92-SUM(F92:M92)</f>
        <v>146000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126000</v>
      </c>
      <c r="E93" s="243" t="s">
        <v>403</v>
      </c>
      <c r="F93" s="154">
        <f>ROUND($D93/12,-3)</f>
        <v>11000</v>
      </c>
      <c r="G93" s="154">
        <f t="shared" ref="G93:P93" si="29">ROUND($D93/12,-3)</f>
        <v>11000</v>
      </c>
      <c r="H93" s="154">
        <f t="shared" si="29"/>
        <v>11000</v>
      </c>
      <c r="I93" s="154">
        <f t="shared" si="29"/>
        <v>11000</v>
      </c>
      <c r="J93" s="154">
        <f t="shared" si="29"/>
        <v>11000</v>
      </c>
      <c r="K93" s="154">
        <f t="shared" si="29"/>
        <v>11000</v>
      </c>
      <c r="L93" s="154">
        <f t="shared" si="29"/>
        <v>11000</v>
      </c>
      <c r="M93" s="154">
        <f t="shared" si="29"/>
        <v>11000</v>
      </c>
      <c r="N93" s="154">
        <f t="shared" si="29"/>
        <v>11000</v>
      </c>
      <c r="O93" s="154">
        <f t="shared" si="29"/>
        <v>11000</v>
      </c>
      <c r="P93" s="154">
        <f t="shared" si="29"/>
        <v>11000</v>
      </c>
      <c r="Q93" s="154">
        <f>D93-SUM(F93:P93)</f>
        <v>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70000</v>
      </c>
      <c r="E94" s="244" t="s">
        <v>405</v>
      </c>
      <c r="F94" s="154"/>
      <c r="G94" s="154"/>
      <c r="H94" s="154">
        <f>ROUND($D94/2,-3)</f>
        <v>35000</v>
      </c>
      <c r="I94" s="154"/>
      <c r="J94" s="154"/>
      <c r="K94" s="154"/>
      <c r="L94" s="154"/>
      <c r="M94" s="154"/>
      <c r="N94" s="154"/>
      <c r="O94" s="154">
        <f>D94-H94</f>
        <v>35000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27854000</v>
      </c>
      <c r="E95" s="154"/>
      <c r="F95" s="154">
        <f>F2+F86-F88-F89-F90-F92-F93-F94</f>
        <v>7955000</v>
      </c>
      <c r="G95" s="154">
        <f t="shared" ref="G95:Q95" si="30">G2-G88-G89-G90-G92-G93-G94</f>
        <v>2090000</v>
      </c>
      <c r="H95" s="154">
        <f t="shared" si="30"/>
        <v>1936000</v>
      </c>
      <c r="I95" s="154">
        <f t="shared" si="30"/>
        <v>2415000</v>
      </c>
      <c r="J95" s="154">
        <f t="shared" si="30"/>
        <v>1950000</v>
      </c>
      <c r="K95" s="154">
        <f t="shared" si="30"/>
        <v>2099000</v>
      </c>
      <c r="L95" s="154">
        <f t="shared" si="30"/>
        <v>1973000</v>
      </c>
      <c r="M95" s="154">
        <f t="shared" si="30"/>
        <v>2097000</v>
      </c>
      <c r="N95" s="154">
        <f t="shared" si="30"/>
        <v>3153000</v>
      </c>
      <c r="O95" s="154">
        <f t="shared" si="30"/>
        <v>2049000</v>
      </c>
      <c r="P95" s="154">
        <f t="shared" si="30"/>
        <v>71000</v>
      </c>
      <c r="Q95" s="154">
        <f t="shared" si="30"/>
        <v>66000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120000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70000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27854000</v>
      </c>
    </row>
    <row r="108" spans="2:17" ht="16.5" customHeight="1"/>
    <row r="109" spans="2:17" ht="16.5" customHeight="1">
      <c r="B109" s="4" t="s">
        <v>951</v>
      </c>
      <c r="D109" s="52">
        <f>D91-D77</f>
        <v>24260000</v>
      </c>
      <c r="F109" s="52">
        <f>F91-F77</f>
        <v>7092000</v>
      </c>
      <c r="G109" s="52">
        <f t="shared" ref="G109:Q109" si="31">G91-G77</f>
        <v>1712000</v>
      </c>
      <c r="H109" s="52">
        <f t="shared" si="31"/>
        <v>1740000</v>
      </c>
      <c r="I109" s="52">
        <f t="shared" si="31"/>
        <v>2037000</v>
      </c>
      <c r="J109" s="52">
        <f t="shared" si="31"/>
        <v>1719000</v>
      </c>
      <c r="K109" s="52">
        <f t="shared" si="31"/>
        <v>1721000</v>
      </c>
      <c r="L109" s="52">
        <f t="shared" si="31"/>
        <v>1742000</v>
      </c>
      <c r="M109" s="52">
        <f t="shared" si="31"/>
        <v>1719000</v>
      </c>
      <c r="N109" s="52">
        <f t="shared" si="31"/>
        <v>2921000</v>
      </c>
      <c r="O109" s="52">
        <f t="shared" si="31"/>
        <v>1704000</v>
      </c>
      <c r="P109" s="52">
        <f t="shared" si="31"/>
        <v>82000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1" priority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687</v>
      </c>
      <c r="D1" s="246" t="str">
        <f>VLOOKUP(C1,學校編號!A:B,2,FALSE)</f>
        <v>687景美國小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25803000</v>
      </c>
      <c r="E2" s="154"/>
      <c r="F2" s="154">
        <f t="shared" ref="F2:Q2" si="0">F49+F71+F77+F83</f>
        <v>7274000</v>
      </c>
      <c r="G2" s="154">
        <f t="shared" si="0"/>
        <v>1852000</v>
      </c>
      <c r="H2" s="154">
        <f t="shared" si="0"/>
        <v>1869000</v>
      </c>
      <c r="I2" s="154">
        <f t="shared" si="0"/>
        <v>2172000</v>
      </c>
      <c r="J2" s="154">
        <f t="shared" si="0"/>
        <v>1852000</v>
      </c>
      <c r="K2" s="154">
        <f t="shared" si="0"/>
        <v>1854000</v>
      </c>
      <c r="L2" s="154">
        <f t="shared" si="0"/>
        <v>1940000</v>
      </c>
      <c r="M2" s="154">
        <f t="shared" si="0"/>
        <v>1852000</v>
      </c>
      <c r="N2" s="154">
        <f t="shared" si="0"/>
        <v>3134000</v>
      </c>
      <c r="O2" s="154">
        <f t="shared" si="0"/>
        <v>1853000</v>
      </c>
      <c r="P2" s="154">
        <f t="shared" si="0"/>
        <v>76000</v>
      </c>
      <c r="Q2" s="154">
        <f t="shared" si="0"/>
        <v>75000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83000</v>
      </c>
      <c r="E13" s="154" t="s">
        <v>744</v>
      </c>
      <c r="F13" s="154">
        <f>ROUND($D13/12,0)</f>
        <v>6917</v>
      </c>
      <c r="G13" s="154">
        <f t="shared" si="1"/>
        <v>6917</v>
      </c>
      <c r="H13" s="154">
        <f t="shared" si="1"/>
        <v>6917</v>
      </c>
      <c r="I13" s="154">
        <f t="shared" si="1"/>
        <v>6917</v>
      </c>
      <c r="J13" s="154">
        <f t="shared" si="1"/>
        <v>6917</v>
      </c>
      <c r="K13" s="154">
        <f t="shared" si="1"/>
        <v>6917</v>
      </c>
      <c r="L13" s="154">
        <f t="shared" si="1"/>
        <v>6917</v>
      </c>
      <c r="M13" s="154">
        <f t="shared" si="1"/>
        <v>6917</v>
      </c>
      <c r="N13" s="154">
        <f t="shared" si="1"/>
        <v>6917</v>
      </c>
      <c r="O13" s="154">
        <f t="shared" si="1"/>
        <v>6917</v>
      </c>
      <c r="P13" s="154">
        <f t="shared" si="1"/>
        <v>6917</v>
      </c>
      <c r="Q13" s="154">
        <f>D13-SUM(F13:P13)</f>
        <v>6913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72000</v>
      </c>
      <c r="E16" s="154" t="s">
        <v>744</v>
      </c>
      <c r="F16" s="154">
        <f>ROUND($D16/12,0)</f>
        <v>6000</v>
      </c>
      <c r="G16" s="154">
        <f t="shared" si="1"/>
        <v>6000</v>
      </c>
      <c r="H16" s="154">
        <f t="shared" si="1"/>
        <v>6000</v>
      </c>
      <c r="I16" s="154">
        <f t="shared" si="1"/>
        <v>6000</v>
      </c>
      <c r="J16" s="154">
        <f t="shared" si="1"/>
        <v>6000</v>
      </c>
      <c r="K16" s="154">
        <f t="shared" si="1"/>
        <v>6000</v>
      </c>
      <c r="L16" s="154">
        <f t="shared" si="1"/>
        <v>6000</v>
      </c>
      <c r="M16" s="154">
        <f t="shared" si="1"/>
        <v>6000</v>
      </c>
      <c r="N16" s="154">
        <f t="shared" si="1"/>
        <v>6000</v>
      </c>
      <c r="O16" s="154">
        <f t="shared" si="1"/>
        <v>6000</v>
      </c>
      <c r="P16" s="154">
        <f t="shared" si="1"/>
        <v>6000</v>
      </c>
      <c r="Q16" s="154">
        <f>D16-SUM(F16:P16)</f>
        <v>6000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146000</v>
      </c>
      <c r="E24" s="154" t="s">
        <v>201</v>
      </c>
      <c r="F24" s="154">
        <f>ROUND($D24/2,-3)</f>
        <v>73000</v>
      </c>
      <c r="G24" s="154"/>
      <c r="H24" s="154"/>
      <c r="I24" s="154"/>
      <c r="J24" s="154"/>
      <c r="K24" s="154"/>
      <c r="L24" s="154">
        <f>D24-F24</f>
        <v>73000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726000</v>
      </c>
      <c r="E25" s="242"/>
      <c r="F25" s="242">
        <f>ROUND(SUM(F3:F24),-3)</f>
        <v>134000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134000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298000</v>
      </c>
      <c r="E38" s="242"/>
      <c r="F38" s="242">
        <f t="shared" ref="F38:P38" si="10">ROUND(SUM(F26:F37),-3)</f>
        <v>25000</v>
      </c>
      <c r="G38" s="242">
        <f t="shared" si="10"/>
        <v>25000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25000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1030000</v>
      </c>
      <c r="E49" s="154"/>
      <c r="F49" s="250">
        <f t="shared" ref="F49:Q49" si="15">F25+F38+F46+F48</f>
        <v>161000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159000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67000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14114000</v>
      </c>
      <c r="E50" s="249" t="s">
        <v>210</v>
      </c>
      <c r="F50" s="154">
        <f>ROUND($D50/12*3,-3)</f>
        <v>3529000</v>
      </c>
      <c r="G50" s="154">
        <f>ROUND($D50/12,-3)</f>
        <v>1176000</v>
      </c>
      <c r="H50" s="154">
        <f t="shared" ref="H50:N54" si="16">ROUND($D50/12,-3)</f>
        <v>1176000</v>
      </c>
      <c r="I50" s="154">
        <f t="shared" si="16"/>
        <v>1176000</v>
      </c>
      <c r="J50" s="154">
        <f t="shared" si="16"/>
        <v>1176000</v>
      </c>
      <c r="K50" s="154">
        <f t="shared" si="16"/>
        <v>1176000</v>
      </c>
      <c r="L50" s="154">
        <f t="shared" si="16"/>
        <v>1176000</v>
      </c>
      <c r="M50" s="154">
        <f t="shared" si="16"/>
        <v>1176000</v>
      </c>
      <c r="N50" s="154">
        <f t="shared" si="16"/>
        <v>1176000</v>
      </c>
      <c r="O50" s="154">
        <f>D50-SUM(F50:N50)</f>
        <v>1177000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8000</v>
      </c>
      <c r="E61" s="154" t="s">
        <v>744</v>
      </c>
      <c r="F61" s="154">
        <f t="shared" si="17"/>
        <v>667</v>
      </c>
      <c r="G61" s="154">
        <f t="shared" si="17"/>
        <v>667</v>
      </c>
      <c r="H61" s="154">
        <f t="shared" si="17"/>
        <v>667</v>
      </c>
      <c r="I61" s="154">
        <f t="shared" si="17"/>
        <v>667</v>
      </c>
      <c r="J61" s="154">
        <f t="shared" si="17"/>
        <v>667</v>
      </c>
      <c r="K61" s="154">
        <f t="shared" si="17"/>
        <v>667</v>
      </c>
      <c r="L61" s="154">
        <f t="shared" si="17"/>
        <v>667</v>
      </c>
      <c r="M61" s="154">
        <f t="shared" si="17"/>
        <v>667</v>
      </c>
      <c r="N61" s="154">
        <f t="shared" si="17"/>
        <v>667</v>
      </c>
      <c r="O61" s="154">
        <f t="shared" si="17"/>
        <v>667</v>
      </c>
      <c r="P61" s="154">
        <f t="shared" si="17"/>
        <v>667</v>
      </c>
      <c r="Q61" s="154">
        <f t="shared" si="18"/>
        <v>663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1600000</v>
      </c>
      <c r="E62" s="154" t="s">
        <v>205</v>
      </c>
      <c r="F62" s="154"/>
      <c r="G62" s="154"/>
      <c r="H62" s="154"/>
      <c r="I62" s="154">
        <f>ROUND($D62/5,-3)</f>
        <v>320000</v>
      </c>
      <c r="J62" s="154"/>
      <c r="K62" s="154"/>
      <c r="L62" s="154"/>
      <c r="M62" s="154"/>
      <c r="N62" s="154">
        <f>D62-I62</f>
        <v>1280000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1597000</v>
      </c>
      <c r="E63" s="154" t="s">
        <v>203</v>
      </c>
      <c r="F63" s="154">
        <f>D63</f>
        <v>1597000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1145000</v>
      </c>
      <c r="E64" s="249" t="s">
        <v>210</v>
      </c>
      <c r="F64" s="154">
        <f>ROUND($D64/12*3,-3)</f>
        <v>286000</v>
      </c>
      <c r="G64" s="154">
        <f>ROUND($D64/12,-3)</f>
        <v>95000</v>
      </c>
      <c r="H64" s="154">
        <f t="shared" ref="H64:N66" si="19">ROUND($D64/12,-3)</f>
        <v>95000</v>
      </c>
      <c r="I64" s="154">
        <f t="shared" si="19"/>
        <v>95000</v>
      </c>
      <c r="J64" s="154">
        <f t="shared" si="19"/>
        <v>95000</v>
      </c>
      <c r="K64" s="154">
        <f t="shared" si="19"/>
        <v>95000</v>
      </c>
      <c r="L64" s="154">
        <f t="shared" si="19"/>
        <v>95000</v>
      </c>
      <c r="M64" s="154">
        <f t="shared" si="19"/>
        <v>95000</v>
      </c>
      <c r="N64" s="154">
        <f t="shared" si="19"/>
        <v>95000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356000</v>
      </c>
      <c r="E65" s="249" t="s">
        <v>210</v>
      </c>
      <c r="F65" s="154">
        <f>ROUND($D65/12*3,-3)</f>
        <v>89000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880000</v>
      </c>
      <c r="E66" s="249" t="s">
        <v>210</v>
      </c>
      <c r="F66" s="154">
        <f>ROUND($D66/12*3,-3)</f>
        <v>220000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182000</v>
      </c>
      <c r="E68" s="154" t="s">
        <v>203</v>
      </c>
      <c r="F68" s="154">
        <f>D68</f>
        <v>182000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19954000</v>
      </c>
      <c r="E71" s="242"/>
      <c r="F71" s="242">
        <f>ROUND(SUM(F50:F69),-3)</f>
        <v>5908000</v>
      </c>
      <c r="G71" s="242">
        <f t="shared" ref="G71:P71" si="20">ROUND(SUM(G50:G69),-3)</f>
        <v>1379000</v>
      </c>
      <c r="H71" s="242">
        <f t="shared" si="20"/>
        <v>1396000</v>
      </c>
      <c r="I71" s="242">
        <f t="shared" si="20"/>
        <v>1699000</v>
      </c>
      <c r="J71" s="242">
        <f t="shared" si="20"/>
        <v>1379000</v>
      </c>
      <c r="K71" s="242">
        <f t="shared" si="20"/>
        <v>1379000</v>
      </c>
      <c r="L71" s="242">
        <f t="shared" si="20"/>
        <v>1379000</v>
      </c>
      <c r="M71" s="242">
        <f t="shared" si="20"/>
        <v>1379000</v>
      </c>
      <c r="N71" s="242">
        <f t="shared" si="20"/>
        <v>2659000</v>
      </c>
      <c r="O71" s="242">
        <f t="shared" si="20"/>
        <v>1384000</v>
      </c>
      <c r="P71" s="242">
        <f t="shared" si="20"/>
        <v>5000</v>
      </c>
      <c r="Q71" s="242">
        <f>D71-SUM(F71:P71)</f>
        <v>8000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3894000</v>
      </c>
      <c r="E73" s="249" t="s">
        <v>210</v>
      </c>
      <c r="F73" s="154">
        <f>ROUND($D73/12*3,-3)</f>
        <v>974000</v>
      </c>
      <c r="G73" s="154">
        <f>ROUND($D73/12,-3)</f>
        <v>325000</v>
      </c>
      <c r="H73" s="154">
        <f t="shared" ref="H73:N76" si="21">ROUND($D73/12,-3)</f>
        <v>325000</v>
      </c>
      <c r="I73" s="154">
        <f t="shared" si="21"/>
        <v>325000</v>
      </c>
      <c r="J73" s="154">
        <f t="shared" si="21"/>
        <v>325000</v>
      </c>
      <c r="K73" s="154">
        <f t="shared" si="21"/>
        <v>325000</v>
      </c>
      <c r="L73" s="154">
        <f t="shared" si="21"/>
        <v>325000</v>
      </c>
      <c r="M73" s="154">
        <f t="shared" si="21"/>
        <v>325000</v>
      </c>
      <c r="N73" s="154">
        <f t="shared" si="21"/>
        <v>325000</v>
      </c>
      <c r="O73" s="154">
        <f>D73-SUM(F73:N73)</f>
        <v>320000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925000</v>
      </c>
      <c r="E76" s="249" t="s">
        <v>210</v>
      </c>
      <c r="F76" s="154">
        <f>ROUND($D76/12*3,-3)</f>
        <v>231000</v>
      </c>
      <c r="G76" s="154">
        <f>ROUND($D76/12,-3)</f>
        <v>77000</v>
      </c>
      <c r="H76" s="154">
        <f t="shared" si="21"/>
        <v>77000</v>
      </c>
      <c r="I76" s="154">
        <f t="shared" si="21"/>
        <v>77000</v>
      </c>
      <c r="J76" s="154">
        <f t="shared" si="21"/>
        <v>77000</v>
      </c>
      <c r="K76" s="154">
        <f t="shared" si="21"/>
        <v>77000</v>
      </c>
      <c r="L76" s="154">
        <f t="shared" si="21"/>
        <v>77000</v>
      </c>
      <c r="M76" s="154">
        <f t="shared" si="21"/>
        <v>77000</v>
      </c>
      <c r="N76" s="154">
        <f t="shared" si="21"/>
        <v>77000</v>
      </c>
      <c r="O76" s="154">
        <f>D76-SUM(F76:N76)</f>
        <v>78000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4819000</v>
      </c>
      <c r="E77" s="242"/>
      <c r="F77" s="242">
        <f>ROUND(SUM(F72:F76),-3)</f>
        <v>1205000</v>
      </c>
      <c r="G77" s="242">
        <f t="shared" ref="G77:N77" si="22">ROUND(SUM(G72:G76),-3)</f>
        <v>402000</v>
      </c>
      <c r="H77" s="242">
        <f t="shared" si="22"/>
        <v>402000</v>
      </c>
      <c r="I77" s="242">
        <f t="shared" si="22"/>
        <v>402000</v>
      </c>
      <c r="J77" s="242">
        <f t="shared" si="22"/>
        <v>402000</v>
      </c>
      <c r="K77" s="242">
        <f t="shared" si="22"/>
        <v>402000</v>
      </c>
      <c r="L77" s="242">
        <f t="shared" si="22"/>
        <v>402000</v>
      </c>
      <c r="M77" s="242">
        <f t="shared" si="22"/>
        <v>402000</v>
      </c>
      <c r="N77" s="242">
        <f t="shared" si="22"/>
        <v>402000</v>
      </c>
      <c r="O77" s="242">
        <f>D77-SUM(F77:N77)</f>
        <v>398000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24773000</v>
      </c>
      <c r="E78" s="242"/>
      <c r="F78" s="242">
        <f>F77+F71</f>
        <v>7113000</v>
      </c>
      <c r="G78" s="242">
        <f t="shared" ref="G78:R78" si="24">G77+G71</f>
        <v>1781000</v>
      </c>
      <c r="H78" s="242">
        <f t="shared" si="24"/>
        <v>1798000</v>
      </c>
      <c r="I78" s="242">
        <f t="shared" si="24"/>
        <v>2101000</v>
      </c>
      <c r="J78" s="242">
        <f t="shared" si="24"/>
        <v>1781000</v>
      </c>
      <c r="K78" s="242">
        <f t="shared" si="24"/>
        <v>1781000</v>
      </c>
      <c r="L78" s="242">
        <f t="shared" si="24"/>
        <v>1781000</v>
      </c>
      <c r="M78" s="242">
        <f t="shared" si="24"/>
        <v>1781000</v>
      </c>
      <c r="N78" s="242">
        <f t="shared" si="24"/>
        <v>3061000</v>
      </c>
      <c r="O78" s="242">
        <f t="shared" si="24"/>
        <v>1782000</v>
      </c>
      <c r="P78" s="242">
        <f t="shared" si="24"/>
        <v>5000</v>
      </c>
      <c r="Q78" s="242">
        <f t="shared" si="24"/>
        <v>8000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-110000</v>
      </c>
      <c r="E86" s="154"/>
      <c r="F86" s="154">
        <f>D86</f>
        <v>-110000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25693000</v>
      </c>
      <c r="E87" s="154"/>
      <c r="F87" s="154">
        <f>F88+F89+F90+F91</f>
        <v>7164000</v>
      </c>
      <c r="G87" s="154">
        <f t="shared" ref="G87:Q87" si="26">G88+G89+G90+G91</f>
        <v>1852000</v>
      </c>
      <c r="H87" s="154">
        <f t="shared" si="26"/>
        <v>1869000</v>
      </c>
      <c r="I87" s="154">
        <f t="shared" si="26"/>
        <v>2172000</v>
      </c>
      <c r="J87" s="154">
        <f t="shared" si="26"/>
        <v>1852000</v>
      </c>
      <c r="K87" s="154">
        <f t="shared" si="26"/>
        <v>1854000</v>
      </c>
      <c r="L87" s="154">
        <f t="shared" si="26"/>
        <v>1940000</v>
      </c>
      <c r="M87" s="154">
        <f t="shared" si="26"/>
        <v>1852000</v>
      </c>
      <c r="N87" s="154">
        <f t="shared" si="26"/>
        <v>3134000</v>
      </c>
      <c r="O87" s="154">
        <f t="shared" si="26"/>
        <v>1853000</v>
      </c>
      <c r="P87" s="154">
        <f t="shared" si="26"/>
        <v>76000</v>
      </c>
      <c r="Q87" s="154">
        <f t="shared" si="26"/>
        <v>75000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36000</v>
      </c>
      <c r="E88" s="242" t="s">
        <v>201</v>
      </c>
      <c r="F88" s="242">
        <f>ROUND($D88/2,-3)</f>
        <v>18000</v>
      </c>
      <c r="G88" s="242"/>
      <c r="H88" s="242"/>
      <c r="I88" s="242"/>
      <c r="J88" s="242"/>
      <c r="K88" s="242"/>
      <c r="L88" s="242">
        <f>D88-F88</f>
        <v>18000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25656000</v>
      </c>
      <c r="E91" s="242"/>
      <c r="F91" s="242">
        <f>F92+F93+F94+F95</f>
        <v>7146000</v>
      </c>
      <c r="G91" s="242">
        <f t="shared" ref="G91:Q91" si="28">G92+G93+G94+G95</f>
        <v>1852000</v>
      </c>
      <c r="H91" s="242">
        <f t="shared" si="28"/>
        <v>1869000</v>
      </c>
      <c r="I91" s="242">
        <f t="shared" si="28"/>
        <v>2172000</v>
      </c>
      <c r="J91" s="242">
        <f t="shared" si="28"/>
        <v>1852000</v>
      </c>
      <c r="K91" s="242">
        <f t="shared" si="28"/>
        <v>1854000</v>
      </c>
      <c r="L91" s="242">
        <f t="shared" si="28"/>
        <v>1922000</v>
      </c>
      <c r="M91" s="242">
        <f t="shared" si="28"/>
        <v>1852000</v>
      </c>
      <c r="N91" s="242">
        <f t="shared" si="28"/>
        <v>3134000</v>
      </c>
      <c r="O91" s="242">
        <f t="shared" si="28"/>
        <v>1853000</v>
      </c>
      <c r="P91" s="242">
        <f t="shared" si="28"/>
        <v>76000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24916000</v>
      </c>
      <c r="E95" s="154"/>
      <c r="F95" s="154">
        <f>F2+F86-F88-F89-F90-F92-F93-F94</f>
        <v>6921000</v>
      </c>
      <c r="G95" s="154">
        <f t="shared" ref="G95:Q95" si="30">G2-G88-G89-G90-G92-G93-G94</f>
        <v>1844000</v>
      </c>
      <c r="H95" s="154">
        <f t="shared" si="30"/>
        <v>1753000</v>
      </c>
      <c r="I95" s="154">
        <f t="shared" si="30"/>
        <v>2164000</v>
      </c>
      <c r="J95" s="154">
        <f t="shared" si="30"/>
        <v>1736000</v>
      </c>
      <c r="K95" s="154">
        <f t="shared" si="30"/>
        <v>1846000</v>
      </c>
      <c r="L95" s="154">
        <f t="shared" si="30"/>
        <v>1806000</v>
      </c>
      <c r="M95" s="154">
        <f t="shared" si="30"/>
        <v>1844000</v>
      </c>
      <c r="N95" s="154">
        <f t="shared" si="30"/>
        <v>3017000</v>
      </c>
      <c r="O95" s="154">
        <f t="shared" si="30"/>
        <v>1845000</v>
      </c>
      <c r="P95" s="154">
        <f t="shared" si="30"/>
        <v>68000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24916000</v>
      </c>
    </row>
    <row r="108" spans="2:17" ht="16.5" customHeight="1"/>
    <row r="109" spans="2:17" ht="16.5" customHeight="1">
      <c r="B109" s="4" t="s">
        <v>951</v>
      </c>
      <c r="D109" s="52">
        <f>D91-D77</f>
        <v>20837000</v>
      </c>
      <c r="F109" s="52">
        <f>F91-F77</f>
        <v>5941000</v>
      </c>
      <c r="G109" s="52">
        <f t="shared" ref="G109:Q109" si="31">G91-G77</f>
        <v>1450000</v>
      </c>
      <c r="H109" s="52">
        <f t="shared" si="31"/>
        <v>1467000</v>
      </c>
      <c r="I109" s="52">
        <f t="shared" si="31"/>
        <v>1770000</v>
      </c>
      <c r="J109" s="52">
        <f t="shared" si="31"/>
        <v>1450000</v>
      </c>
      <c r="K109" s="52">
        <f t="shared" si="31"/>
        <v>1452000</v>
      </c>
      <c r="L109" s="52">
        <f t="shared" si="31"/>
        <v>1520000</v>
      </c>
      <c r="M109" s="52">
        <f t="shared" si="31"/>
        <v>1450000</v>
      </c>
      <c r="N109" s="52">
        <f t="shared" si="31"/>
        <v>2732000</v>
      </c>
      <c r="O109" s="52">
        <f t="shared" si="31"/>
        <v>1455000</v>
      </c>
      <c r="P109" s="52">
        <f t="shared" si="31"/>
        <v>76000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688</v>
      </c>
      <c r="D1" s="246" t="str">
        <f>VLOOKUP(C1,學校編號!A:B,2,FALSE)</f>
        <v>688三棧國小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24459000</v>
      </c>
      <c r="E2" s="154"/>
      <c r="F2" s="154">
        <f t="shared" ref="F2:Q2" si="0">F49+F71+F77+F83</f>
        <v>7030000</v>
      </c>
      <c r="G2" s="154">
        <f t="shared" si="0"/>
        <v>1739000</v>
      </c>
      <c r="H2" s="154">
        <f t="shared" si="0"/>
        <v>1763000</v>
      </c>
      <c r="I2" s="154">
        <f t="shared" si="0"/>
        <v>2047000</v>
      </c>
      <c r="J2" s="154">
        <f t="shared" si="0"/>
        <v>1739000</v>
      </c>
      <c r="K2" s="154">
        <f t="shared" si="0"/>
        <v>1743000</v>
      </c>
      <c r="L2" s="154">
        <f t="shared" si="0"/>
        <v>1797000</v>
      </c>
      <c r="M2" s="154">
        <f t="shared" si="0"/>
        <v>1739000</v>
      </c>
      <c r="N2" s="154">
        <f t="shared" si="0"/>
        <v>2975000</v>
      </c>
      <c r="O2" s="154">
        <f t="shared" si="0"/>
        <v>1740000</v>
      </c>
      <c r="P2" s="154">
        <f t="shared" si="0"/>
        <v>71000</v>
      </c>
      <c r="Q2" s="154">
        <f t="shared" si="0"/>
        <v>76000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488000</v>
      </c>
      <c r="E25" s="242"/>
      <c r="F25" s="242">
        <f>ROUND(SUM(F3:F24),-3)</f>
        <v>58000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58000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39000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276000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776000</v>
      </c>
      <c r="E49" s="154"/>
      <c r="F49" s="250">
        <f t="shared" ref="F49:Q49" si="15">F25+F38+F46+F48</f>
        <v>85000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64000</v>
      </c>
      <c r="L49" s="250">
        <f t="shared" si="15"/>
        <v>81000</v>
      </c>
      <c r="M49" s="250">
        <f t="shared" si="15"/>
        <v>60000</v>
      </c>
      <c r="N49" s="250">
        <f t="shared" si="15"/>
        <v>64000</v>
      </c>
      <c r="O49" s="250">
        <f t="shared" si="15"/>
        <v>60000</v>
      </c>
      <c r="P49" s="250">
        <f t="shared" si="15"/>
        <v>60000</v>
      </c>
      <c r="Q49" s="250">
        <f t="shared" si="15"/>
        <v>62000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14785000</v>
      </c>
      <c r="E50" s="249" t="s">
        <v>210</v>
      </c>
      <c r="F50" s="154">
        <f>ROUND($D50/12*3,-3)</f>
        <v>3696000</v>
      </c>
      <c r="G50" s="154">
        <f>ROUND($D50/12,-3)</f>
        <v>1232000</v>
      </c>
      <c r="H50" s="154">
        <f t="shared" ref="H50:N54" si="16">ROUND($D50/12,-3)</f>
        <v>1232000</v>
      </c>
      <c r="I50" s="154">
        <f t="shared" si="16"/>
        <v>1232000</v>
      </c>
      <c r="J50" s="154">
        <f t="shared" si="16"/>
        <v>1232000</v>
      </c>
      <c r="K50" s="154">
        <f t="shared" si="16"/>
        <v>1232000</v>
      </c>
      <c r="L50" s="154">
        <f t="shared" si="16"/>
        <v>1232000</v>
      </c>
      <c r="M50" s="154">
        <f t="shared" si="16"/>
        <v>1232000</v>
      </c>
      <c r="N50" s="154">
        <f t="shared" si="16"/>
        <v>1232000</v>
      </c>
      <c r="O50" s="154">
        <f>D50-SUM(F50:N50)</f>
        <v>1233000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80000</v>
      </c>
      <c r="E61" s="154" t="s">
        <v>744</v>
      </c>
      <c r="F61" s="154">
        <f t="shared" si="17"/>
        <v>6667</v>
      </c>
      <c r="G61" s="154">
        <f t="shared" si="17"/>
        <v>6667</v>
      </c>
      <c r="H61" s="154">
        <f t="shared" si="17"/>
        <v>6667</v>
      </c>
      <c r="I61" s="154">
        <f t="shared" si="17"/>
        <v>6667</v>
      </c>
      <c r="J61" s="154">
        <f t="shared" si="17"/>
        <v>6667</v>
      </c>
      <c r="K61" s="154">
        <f t="shared" si="17"/>
        <v>6667</v>
      </c>
      <c r="L61" s="154">
        <f t="shared" si="17"/>
        <v>6667</v>
      </c>
      <c r="M61" s="154">
        <f t="shared" si="17"/>
        <v>6667</v>
      </c>
      <c r="N61" s="154">
        <f t="shared" si="17"/>
        <v>6667</v>
      </c>
      <c r="O61" s="154">
        <f t="shared" si="17"/>
        <v>6667</v>
      </c>
      <c r="P61" s="154">
        <f t="shared" si="17"/>
        <v>6667</v>
      </c>
      <c r="Q61" s="154">
        <f t="shared" si="18"/>
        <v>6663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1540000</v>
      </c>
      <c r="E62" s="154" t="s">
        <v>205</v>
      </c>
      <c r="F62" s="154"/>
      <c r="G62" s="154"/>
      <c r="H62" s="154"/>
      <c r="I62" s="154">
        <f>ROUND($D62/5,-3)</f>
        <v>308000</v>
      </c>
      <c r="J62" s="154"/>
      <c r="K62" s="154"/>
      <c r="L62" s="154"/>
      <c r="M62" s="154"/>
      <c r="N62" s="154">
        <f>D62-I62</f>
        <v>1232000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1673000</v>
      </c>
      <c r="E63" s="154" t="s">
        <v>203</v>
      </c>
      <c r="F63" s="154">
        <f>D63</f>
        <v>1673000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646000</v>
      </c>
      <c r="E64" s="249" t="s">
        <v>210</v>
      </c>
      <c r="F64" s="154">
        <f>ROUND($D64/12*3,-3)</f>
        <v>162000</v>
      </c>
      <c r="G64" s="154">
        <f>ROUND($D64/12,-3)</f>
        <v>54000</v>
      </c>
      <c r="H64" s="154">
        <f t="shared" ref="H64:N66" si="19">ROUND($D64/12,-3)</f>
        <v>54000</v>
      </c>
      <c r="I64" s="154">
        <f t="shared" si="19"/>
        <v>54000</v>
      </c>
      <c r="J64" s="154">
        <f t="shared" si="19"/>
        <v>54000</v>
      </c>
      <c r="K64" s="154">
        <f t="shared" si="19"/>
        <v>54000</v>
      </c>
      <c r="L64" s="154">
        <f t="shared" si="19"/>
        <v>54000</v>
      </c>
      <c r="M64" s="154">
        <f t="shared" si="19"/>
        <v>54000</v>
      </c>
      <c r="N64" s="154">
        <f t="shared" si="19"/>
        <v>54000</v>
      </c>
      <c r="O64" s="154">
        <f>D64-SUM(F64:N64)</f>
        <v>52000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185000</v>
      </c>
      <c r="E65" s="249" t="s">
        <v>210</v>
      </c>
      <c r="F65" s="154">
        <f>ROUND($D65/12*3,-3)</f>
        <v>46000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559000</v>
      </c>
      <c r="E66" s="249" t="s">
        <v>210</v>
      </c>
      <c r="F66" s="154">
        <f>ROUND($D66/12*3,-3)</f>
        <v>140000</v>
      </c>
      <c r="G66" s="154">
        <f>ROUND($D66/12,-3)</f>
        <v>47000</v>
      </c>
      <c r="H66" s="154">
        <f t="shared" si="19"/>
        <v>47000</v>
      </c>
      <c r="I66" s="154">
        <f t="shared" si="19"/>
        <v>47000</v>
      </c>
      <c r="J66" s="154">
        <f t="shared" si="19"/>
        <v>47000</v>
      </c>
      <c r="K66" s="154">
        <f t="shared" si="19"/>
        <v>47000</v>
      </c>
      <c r="L66" s="154">
        <f t="shared" si="19"/>
        <v>47000</v>
      </c>
      <c r="M66" s="154">
        <f t="shared" si="19"/>
        <v>47000</v>
      </c>
      <c r="N66" s="154">
        <f t="shared" si="19"/>
        <v>47000</v>
      </c>
      <c r="O66" s="154">
        <f>D66-SUM(F66:N66)</f>
        <v>43000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218000</v>
      </c>
      <c r="E68" s="154" t="s">
        <v>203</v>
      </c>
      <c r="F68" s="154">
        <f>D68</f>
        <v>218000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20566000</v>
      </c>
      <c r="E71" s="242"/>
      <c r="F71" s="242">
        <f>ROUND(SUM(F50:F69),-3)</f>
        <v>6146000</v>
      </c>
      <c r="G71" s="242">
        <f t="shared" ref="G71:P71" si="20">ROUND(SUM(G50:G69),-3)</f>
        <v>1425000</v>
      </c>
      <c r="H71" s="242">
        <f t="shared" si="20"/>
        <v>1449000</v>
      </c>
      <c r="I71" s="242">
        <f t="shared" si="20"/>
        <v>1733000</v>
      </c>
      <c r="J71" s="242">
        <f t="shared" si="20"/>
        <v>1425000</v>
      </c>
      <c r="K71" s="242">
        <f t="shared" si="20"/>
        <v>1425000</v>
      </c>
      <c r="L71" s="242">
        <f t="shared" si="20"/>
        <v>1425000</v>
      </c>
      <c r="M71" s="242">
        <f t="shared" si="20"/>
        <v>1425000</v>
      </c>
      <c r="N71" s="242">
        <f t="shared" si="20"/>
        <v>2657000</v>
      </c>
      <c r="O71" s="242">
        <f t="shared" si="20"/>
        <v>1431000</v>
      </c>
      <c r="P71" s="242">
        <f t="shared" si="20"/>
        <v>11000</v>
      </c>
      <c r="Q71" s="242">
        <f>D71-SUM(F71:P71)</f>
        <v>14000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3042000</v>
      </c>
      <c r="E73" s="249" t="s">
        <v>210</v>
      </c>
      <c r="F73" s="154">
        <f>ROUND($D73/12*3,-3)</f>
        <v>761000</v>
      </c>
      <c r="G73" s="154">
        <f>ROUND($D73/12,-3)</f>
        <v>254000</v>
      </c>
      <c r="H73" s="154">
        <f t="shared" ref="H73:N76" si="21">ROUND($D73/12,-3)</f>
        <v>254000</v>
      </c>
      <c r="I73" s="154">
        <f t="shared" si="21"/>
        <v>254000</v>
      </c>
      <c r="J73" s="154">
        <f t="shared" si="21"/>
        <v>254000</v>
      </c>
      <c r="K73" s="154">
        <f t="shared" si="21"/>
        <v>254000</v>
      </c>
      <c r="L73" s="154">
        <f t="shared" si="21"/>
        <v>254000</v>
      </c>
      <c r="M73" s="154">
        <f t="shared" si="21"/>
        <v>254000</v>
      </c>
      <c r="N73" s="154">
        <f t="shared" si="21"/>
        <v>254000</v>
      </c>
      <c r="O73" s="154">
        <f>D73-SUM(F73:N73)</f>
        <v>249000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3042000</v>
      </c>
      <c r="E77" s="242"/>
      <c r="F77" s="242">
        <f>ROUND(SUM(F72:F76),-3)</f>
        <v>761000</v>
      </c>
      <c r="G77" s="242">
        <f t="shared" ref="G77:N77" si="22">ROUND(SUM(G72:G76),-3)</f>
        <v>254000</v>
      </c>
      <c r="H77" s="242">
        <f t="shared" si="22"/>
        <v>254000</v>
      </c>
      <c r="I77" s="242">
        <f t="shared" si="22"/>
        <v>254000</v>
      </c>
      <c r="J77" s="242">
        <f t="shared" si="22"/>
        <v>254000</v>
      </c>
      <c r="K77" s="242">
        <f t="shared" si="22"/>
        <v>254000</v>
      </c>
      <c r="L77" s="242">
        <f t="shared" si="22"/>
        <v>254000</v>
      </c>
      <c r="M77" s="242">
        <f t="shared" si="22"/>
        <v>254000</v>
      </c>
      <c r="N77" s="242">
        <f t="shared" si="22"/>
        <v>254000</v>
      </c>
      <c r="O77" s="242">
        <f>D77-SUM(F77:N77)</f>
        <v>249000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23608000</v>
      </c>
      <c r="E78" s="242"/>
      <c r="F78" s="242">
        <f>F77+F71</f>
        <v>6907000</v>
      </c>
      <c r="G78" s="242">
        <f t="shared" ref="G78:R78" si="24">G77+G71</f>
        <v>1679000</v>
      </c>
      <c r="H78" s="242">
        <f t="shared" si="24"/>
        <v>1703000</v>
      </c>
      <c r="I78" s="242">
        <f t="shared" si="24"/>
        <v>1987000</v>
      </c>
      <c r="J78" s="242">
        <f t="shared" si="24"/>
        <v>1679000</v>
      </c>
      <c r="K78" s="242">
        <f t="shared" si="24"/>
        <v>1679000</v>
      </c>
      <c r="L78" s="242">
        <f t="shared" si="24"/>
        <v>1679000</v>
      </c>
      <c r="M78" s="242">
        <f t="shared" si="24"/>
        <v>1679000</v>
      </c>
      <c r="N78" s="242">
        <f t="shared" si="24"/>
        <v>2911000</v>
      </c>
      <c r="O78" s="242">
        <f t="shared" si="24"/>
        <v>1680000</v>
      </c>
      <c r="P78" s="242">
        <f t="shared" si="24"/>
        <v>11000</v>
      </c>
      <c r="Q78" s="242">
        <f t="shared" si="24"/>
        <v>14000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75000</v>
      </c>
      <c r="E82" s="242" t="s">
        <v>745</v>
      </c>
      <c r="F82" s="242">
        <f>ROUNDUP(D82/2,-3)</f>
        <v>38000</v>
      </c>
      <c r="G82" s="242"/>
      <c r="H82" s="242"/>
      <c r="I82" s="242"/>
      <c r="J82" s="242"/>
      <c r="K82" s="242"/>
      <c r="L82" s="242">
        <f>D82-F82</f>
        <v>37000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75000</v>
      </c>
      <c r="E83" s="251"/>
      <c r="F83" s="251">
        <f>SUM(F79:F82)</f>
        <v>38000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37000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-75000</v>
      </c>
      <c r="E86" s="154"/>
      <c r="F86" s="154">
        <f>D86</f>
        <v>-75000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24384000</v>
      </c>
      <c r="E87" s="154"/>
      <c r="F87" s="154">
        <f>F88+F89+F90+F91</f>
        <v>6955000</v>
      </c>
      <c r="G87" s="154">
        <f t="shared" ref="G87:Q87" si="26">G88+G89+G90+G91</f>
        <v>1739000</v>
      </c>
      <c r="H87" s="154">
        <f t="shared" si="26"/>
        <v>1763000</v>
      </c>
      <c r="I87" s="154">
        <f t="shared" si="26"/>
        <v>2047000</v>
      </c>
      <c r="J87" s="154">
        <f t="shared" si="26"/>
        <v>1739000</v>
      </c>
      <c r="K87" s="154">
        <f t="shared" si="26"/>
        <v>1743000</v>
      </c>
      <c r="L87" s="154">
        <f t="shared" si="26"/>
        <v>1797000</v>
      </c>
      <c r="M87" s="154">
        <f t="shared" si="26"/>
        <v>1739000</v>
      </c>
      <c r="N87" s="154">
        <f t="shared" si="26"/>
        <v>2975000</v>
      </c>
      <c r="O87" s="154">
        <f t="shared" si="26"/>
        <v>1740000</v>
      </c>
      <c r="P87" s="154">
        <f t="shared" si="26"/>
        <v>71000</v>
      </c>
      <c r="Q87" s="154">
        <f t="shared" si="26"/>
        <v>76000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24373000</v>
      </c>
      <c r="E91" s="242"/>
      <c r="F91" s="242">
        <f>F92+F93+F94+F95</f>
        <v>6950000</v>
      </c>
      <c r="G91" s="242">
        <f t="shared" ref="G91:Q91" si="28">G92+G93+G94+G95</f>
        <v>1739000</v>
      </c>
      <c r="H91" s="242">
        <f t="shared" si="28"/>
        <v>1763000</v>
      </c>
      <c r="I91" s="242">
        <f t="shared" si="28"/>
        <v>2047000</v>
      </c>
      <c r="J91" s="242">
        <f t="shared" si="28"/>
        <v>1739000</v>
      </c>
      <c r="K91" s="242">
        <f t="shared" si="28"/>
        <v>1743000</v>
      </c>
      <c r="L91" s="242">
        <f t="shared" si="28"/>
        <v>1792000</v>
      </c>
      <c r="M91" s="242">
        <f t="shared" si="28"/>
        <v>1739000</v>
      </c>
      <c r="N91" s="242">
        <f t="shared" si="28"/>
        <v>2975000</v>
      </c>
      <c r="O91" s="242">
        <f t="shared" si="28"/>
        <v>1740000</v>
      </c>
      <c r="P91" s="242">
        <f t="shared" si="28"/>
        <v>71000</v>
      </c>
      <c r="Q91" s="242">
        <f t="shared" si="28"/>
        <v>75000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2231000</v>
      </c>
      <c r="E92" s="252" t="s">
        <v>681</v>
      </c>
      <c r="F92" s="154">
        <f>ROUND($D92/12*4,-3)</f>
        <v>744000</v>
      </c>
      <c r="G92" s="154"/>
      <c r="H92" s="154">
        <f>ROUND($D92/12*2,-3)</f>
        <v>372000</v>
      </c>
      <c r="I92" s="154"/>
      <c r="J92" s="154">
        <f>ROUND($D92/12*2,-3)</f>
        <v>372000</v>
      </c>
      <c r="K92" s="154"/>
      <c r="L92" s="154">
        <f>ROUND($D92/12*2,-3)</f>
        <v>372000</v>
      </c>
      <c r="M92" s="154"/>
      <c r="N92" s="154">
        <f>D92-SUM(F92:M92)</f>
        <v>371000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22052000</v>
      </c>
      <c r="E95" s="154"/>
      <c r="F95" s="154">
        <f>F2+F86-F88-F89-F90-F92-F93-F94</f>
        <v>6198000</v>
      </c>
      <c r="G95" s="154">
        <f t="shared" ref="G95:Q95" si="30">G2-G88-G89-G90-G92-G93-G94</f>
        <v>1731000</v>
      </c>
      <c r="H95" s="154">
        <f t="shared" si="30"/>
        <v>1383000</v>
      </c>
      <c r="I95" s="154">
        <f t="shared" si="30"/>
        <v>2039000</v>
      </c>
      <c r="J95" s="154">
        <f t="shared" si="30"/>
        <v>1359000</v>
      </c>
      <c r="K95" s="154">
        <f t="shared" si="30"/>
        <v>1735000</v>
      </c>
      <c r="L95" s="154">
        <f t="shared" si="30"/>
        <v>1412000</v>
      </c>
      <c r="M95" s="154">
        <f t="shared" si="30"/>
        <v>1731000</v>
      </c>
      <c r="N95" s="154">
        <f t="shared" si="30"/>
        <v>2596000</v>
      </c>
      <c r="O95" s="154">
        <f t="shared" si="30"/>
        <v>1732000</v>
      </c>
      <c r="P95" s="154">
        <f t="shared" si="30"/>
        <v>63000</v>
      </c>
      <c r="Q95" s="154">
        <f t="shared" si="30"/>
        <v>73000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22052000</v>
      </c>
    </row>
    <row r="108" spans="2:17" ht="16.5" customHeight="1"/>
    <row r="109" spans="2:17" ht="16.5" customHeight="1">
      <c r="B109" s="4" t="s">
        <v>951</v>
      </c>
      <c r="D109" s="52">
        <f>D91-D77</f>
        <v>21331000</v>
      </c>
      <c r="F109" s="52">
        <f>F91-F77</f>
        <v>6189000</v>
      </c>
      <c r="G109" s="52">
        <f t="shared" ref="G109:Q109" si="31">G91-G77</f>
        <v>1485000</v>
      </c>
      <c r="H109" s="52">
        <f t="shared" si="31"/>
        <v>1509000</v>
      </c>
      <c r="I109" s="52">
        <f t="shared" si="31"/>
        <v>1793000</v>
      </c>
      <c r="J109" s="52">
        <f t="shared" si="31"/>
        <v>1485000</v>
      </c>
      <c r="K109" s="52">
        <f t="shared" si="31"/>
        <v>1489000</v>
      </c>
      <c r="L109" s="52">
        <f t="shared" si="31"/>
        <v>1538000</v>
      </c>
      <c r="M109" s="52">
        <f t="shared" si="31"/>
        <v>1485000</v>
      </c>
      <c r="N109" s="52">
        <f t="shared" si="31"/>
        <v>2721000</v>
      </c>
      <c r="O109" s="52">
        <f t="shared" si="31"/>
        <v>1491000</v>
      </c>
      <c r="P109" s="52">
        <f t="shared" si="31"/>
        <v>71000</v>
      </c>
      <c r="Q109" s="52">
        <f t="shared" si="31"/>
        <v>75000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9" priority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689</v>
      </c>
      <c r="D1" s="246" t="str">
        <f>VLOOKUP(C1,學校編號!A:B,2,FALSE)</f>
        <v>689銅蘭國小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26106000</v>
      </c>
      <c r="E2" s="154"/>
      <c r="F2" s="154">
        <f t="shared" ref="F2:Q2" si="0">F49+F71+F77+F83</f>
        <v>7369000</v>
      </c>
      <c r="G2" s="154">
        <f t="shared" si="0"/>
        <v>1888000</v>
      </c>
      <c r="H2" s="154">
        <f t="shared" si="0"/>
        <v>1909000</v>
      </c>
      <c r="I2" s="154">
        <f t="shared" si="0"/>
        <v>2206000</v>
      </c>
      <c r="J2" s="154">
        <f t="shared" si="0"/>
        <v>1888000</v>
      </c>
      <c r="K2" s="154">
        <f t="shared" si="0"/>
        <v>1888000</v>
      </c>
      <c r="L2" s="154">
        <f t="shared" si="0"/>
        <v>1918000</v>
      </c>
      <c r="M2" s="154">
        <f t="shared" si="0"/>
        <v>1888000</v>
      </c>
      <c r="N2" s="154">
        <f t="shared" si="0"/>
        <v>3158000</v>
      </c>
      <c r="O2" s="154">
        <f t="shared" si="0"/>
        <v>1868000</v>
      </c>
      <c r="P2" s="154">
        <f t="shared" si="0"/>
        <v>64000</v>
      </c>
      <c r="Q2" s="154">
        <f t="shared" si="0"/>
        <v>62000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86000</v>
      </c>
      <c r="E13" s="154" t="s">
        <v>744</v>
      </c>
      <c r="F13" s="154">
        <f>ROUND($D13/12,0)</f>
        <v>7167</v>
      </c>
      <c r="G13" s="154">
        <f t="shared" si="1"/>
        <v>7167</v>
      </c>
      <c r="H13" s="154">
        <f t="shared" si="1"/>
        <v>7167</v>
      </c>
      <c r="I13" s="154">
        <f t="shared" si="1"/>
        <v>7167</v>
      </c>
      <c r="J13" s="154">
        <f t="shared" si="1"/>
        <v>7167</v>
      </c>
      <c r="K13" s="154">
        <f t="shared" si="1"/>
        <v>7167</v>
      </c>
      <c r="L13" s="154">
        <f t="shared" si="1"/>
        <v>7167</v>
      </c>
      <c r="M13" s="154">
        <f t="shared" si="1"/>
        <v>7167</v>
      </c>
      <c r="N13" s="154">
        <f t="shared" si="1"/>
        <v>7167</v>
      </c>
      <c r="O13" s="154">
        <f t="shared" si="1"/>
        <v>7167</v>
      </c>
      <c r="P13" s="154">
        <f t="shared" si="1"/>
        <v>7167</v>
      </c>
      <c r="Q13" s="154">
        <f>D13-SUM(F13:P13)</f>
        <v>7163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78000</v>
      </c>
      <c r="E16" s="154" t="s">
        <v>744</v>
      </c>
      <c r="F16" s="154">
        <f>ROUND($D16/12,0)</f>
        <v>6500</v>
      </c>
      <c r="G16" s="154">
        <f t="shared" si="1"/>
        <v>6500</v>
      </c>
      <c r="H16" s="154">
        <f t="shared" si="1"/>
        <v>6500</v>
      </c>
      <c r="I16" s="154">
        <f t="shared" si="1"/>
        <v>6500</v>
      </c>
      <c r="J16" s="154">
        <f t="shared" si="1"/>
        <v>6500</v>
      </c>
      <c r="K16" s="154">
        <f t="shared" si="1"/>
        <v>6500</v>
      </c>
      <c r="L16" s="154">
        <f t="shared" si="1"/>
        <v>6500</v>
      </c>
      <c r="M16" s="154">
        <f t="shared" si="1"/>
        <v>6500</v>
      </c>
      <c r="N16" s="154">
        <f t="shared" si="1"/>
        <v>6500</v>
      </c>
      <c r="O16" s="154">
        <f t="shared" si="1"/>
        <v>6500</v>
      </c>
      <c r="P16" s="154">
        <f t="shared" si="1"/>
        <v>6500</v>
      </c>
      <c r="Q16" s="154">
        <f>D16-SUM(F16:P16)</f>
        <v>6500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29000</v>
      </c>
      <c r="E24" s="154" t="s">
        <v>201</v>
      </c>
      <c r="F24" s="154">
        <f>ROUND($D24/2,-3)</f>
        <v>15000</v>
      </c>
      <c r="G24" s="154"/>
      <c r="H24" s="154"/>
      <c r="I24" s="154"/>
      <c r="J24" s="154"/>
      <c r="K24" s="154"/>
      <c r="L24" s="154">
        <f>D24-F24</f>
        <v>14000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501000</v>
      </c>
      <c r="E25" s="242"/>
      <c r="F25" s="242">
        <f>ROUND(SUM(F3:F24),-3)</f>
        <v>68000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67000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277000</v>
      </c>
      <c r="E38" s="242"/>
      <c r="F38" s="242">
        <f t="shared" ref="F38:P38" si="10">ROUND(SUM(F26:F37),-3)</f>
        <v>24000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778000</v>
      </c>
      <c r="E49" s="154"/>
      <c r="F49" s="250">
        <f t="shared" ref="F49:Q49" si="15">F25+F38+F46+F48</f>
        <v>92000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60000</v>
      </c>
      <c r="L49" s="250">
        <f t="shared" si="15"/>
        <v>90000</v>
      </c>
      <c r="M49" s="250">
        <f t="shared" si="15"/>
        <v>60000</v>
      </c>
      <c r="N49" s="250">
        <f t="shared" si="15"/>
        <v>60000</v>
      </c>
      <c r="O49" s="250">
        <f t="shared" si="15"/>
        <v>60000</v>
      </c>
      <c r="P49" s="250">
        <f t="shared" si="15"/>
        <v>60000</v>
      </c>
      <c r="Q49" s="250">
        <f t="shared" si="15"/>
        <v>56000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13581000</v>
      </c>
      <c r="E50" s="249" t="s">
        <v>210</v>
      </c>
      <c r="F50" s="154">
        <f>ROUND($D50/12*3,-3)</f>
        <v>3395000</v>
      </c>
      <c r="G50" s="154">
        <f>ROUND($D50/12,-3)</f>
        <v>1132000</v>
      </c>
      <c r="H50" s="154">
        <f t="shared" ref="H50:N54" si="16">ROUND($D50/12,-3)</f>
        <v>1132000</v>
      </c>
      <c r="I50" s="154">
        <f t="shared" si="16"/>
        <v>1132000</v>
      </c>
      <c r="J50" s="154">
        <f t="shared" si="16"/>
        <v>1132000</v>
      </c>
      <c r="K50" s="154">
        <f t="shared" si="16"/>
        <v>1132000</v>
      </c>
      <c r="L50" s="154">
        <f t="shared" si="16"/>
        <v>1132000</v>
      </c>
      <c r="M50" s="154">
        <f t="shared" si="16"/>
        <v>1132000</v>
      </c>
      <c r="N50" s="154">
        <f t="shared" si="16"/>
        <v>1132000</v>
      </c>
      <c r="O50" s="154">
        <f>D50-SUM(F50:N50)</f>
        <v>1130000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1588000</v>
      </c>
      <c r="E62" s="154" t="s">
        <v>205</v>
      </c>
      <c r="F62" s="154"/>
      <c r="G62" s="154"/>
      <c r="H62" s="154"/>
      <c r="I62" s="154">
        <f>ROUND($D62/5,-3)</f>
        <v>318000</v>
      </c>
      <c r="J62" s="154"/>
      <c r="K62" s="154"/>
      <c r="L62" s="154"/>
      <c r="M62" s="154"/>
      <c r="N62" s="154">
        <f>D62-I62</f>
        <v>1270000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1582000</v>
      </c>
      <c r="E63" s="154" t="s">
        <v>203</v>
      </c>
      <c r="F63" s="154">
        <f>D63</f>
        <v>1582000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1103000</v>
      </c>
      <c r="E64" s="249" t="s">
        <v>210</v>
      </c>
      <c r="F64" s="154">
        <f>ROUND($D64/12*3,-3)</f>
        <v>276000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91000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342000</v>
      </c>
      <c r="E65" s="249" t="s">
        <v>210</v>
      </c>
      <c r="F65" s="154">
        <f>ROUND($D65/12*3,-3)</f>
        <v>86000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24000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906000</v>
      </c>
      <c r="E66" s="249" t="s">
        <v>210</v>
      </c>
      <c r="F66" s="154">
        <f>ROUND($D66/12*3,-3)</f>
        <v>227000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71000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19836000</v>
      </c>
      <c r="E71" s="242"/>
      <c r="F71" s="242">
        <f>ROUND(SUM(F50:F69),-3)</f>
        <v>5904000</v>
      </c>
      <c r="G71" s="242">
        <f t="shared" ref="G71:P71" si="20">ROUND(SUM(G50:G69),-3)</f>
        <v>1370000</v>
      </c>
      <c r="H71" s="242">
        <f t="shared" si="20"/>
        <v>1391000</v>
      </c>
      <c r="I71" s="242">
        <f t="shared" si="20"/>
        <v>1688000</v>
      </c>
      <c r="J71" s="242">
        <f t="shared" si="20"/>
        <v>1370000</v>
      </c>
      <c r="K71" s="242">
        <f t="shared" si="20"/>
        <v>1370000</v>
      </c>
      <c r="L71" s="242">
        <f t="shared" si="20"/>
        <v>1370000</v>
      </c>
      <c r="M71" s="242">
        <f t="shared" si="20"/>
        <v>1370000</v>
      </c>
      <c r="N71" s="242">
        <f t="shared" si="20"/>
        <v>2640000</v>
      </c>
      <c r="O71" s="242">
        <f t="shared" si="20"/>
        <v>1353000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5492000</v>
      </c>
      <c r="E73" s="249" t="s">
        <v>210</v>
      </c>
      <c r="F73" s="154">
        <f>ROUND($D73/12*3,-3)</f>
        <v>1373000</v>
      </c>
      <c r="G73" s="154">
        <f>ROUND($D73/12,-3)</f>
        <v>458000</v>
      </c>
      <c r="H73" s="154">
        <f t="shared" ref="H73:N76" si="21">ROUND($D73/12,-3)</f>
        <v>458000</v>
      </c>
      <c r="I73" s="154">
        <f t="shared" si="21"/>
        <v>458000</v>
      </c>
      <c r="J73" s="154">
        <f t="shared" si="21"/>
        <v>458000</v>
      </c>
      <c r="K73" s="154">
        <f t="shared" si="21"/>
        <v>458000</v>
      </c>
      <c r="L73" s="154">
        <f t="shared" si="21"/>
        <v>458000</v>
      </c>
      <c r="M73" s="154">
        <f t="shared" si="21"/>
        <v>458000</v>
      </c>
      <c r="N73" s="154">
        <f t="shared" si="21"/>
        <v>458000</v>
      </c>
      <c r="O73" s="154">
        <f>D73-SUM(F73:N73)</f>
        <v>455000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5492000</v>
      </c>
      <c r="E77" s="242"/>
      <c r="F77" s="242">
        <f>ROUND(SUM(F72:F76),-3)</f>
        <v>1373000</v>
      </c>
      <c r="G77" s="242">
        <f t="shared" ref="G77:N77" si="22">ROUND(SUM(G72:G76),-3)</f>
        <v>458000</v>
      </c>
      <c r="H77" s="242">
        <f t="shared" si="22"/>
        <v>458000</v>
      </c>
      <c r="I77" s="242">
        <f t="shared" si="22"/>
        <v>458000</v>
      </c>
      <c r="J77" s="242">
        <f t="shared" si="22"/>
        <v>458000</v>
      </c>
      <c r="K77" s="242">
        <f t="shared" si="22"/>
        <v>458000</v>
      </c>
      <c r="L77" s="242">
        <f t="shared" si="22"/>
        <v>458000</v>
      </c>
      <c r="M77" s="242">
        <f t="shared" si="22"/>
        <v>458000</v>
      </c>
      <c r="N77" s="242">
        <f t="shared" si="22"/>
        <v>458000</v>
      </c>
      <c r="O77" s="242">
        <f>D77-SUM(F77:N77)</f>
        <v>455000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25328000</v>
      </c>
      <c r="E78" s="242"/>
      <c r="F78" s="242">
        <f>F77+F71</f>
        <v>7277000</v>
      </c>
      <c r="G78" s="242">
        <f t="shared" ref="G78:R78" si="24">G77+G71</f>
        <v>1828000</v>
      </c>
      <c r="H78" s="242">
        <f t="shared" si="24"/>
        <v>1849000</v>
      </c>
      <c r="I78" s="242">
        <f t="shared" si="24"/>
        <v>2146000</v>
      </c>
      <c r="J78" s="242">
        <f t="shared" si="24"/>
        <v>1828000</v>
      </c>
      <c r="K78" s="242">
        <f t="shared" si="24"/>
        <v>1828000</v>
      </c>
      <c r="L78" s="242">
        <f t="shared" si="24"/>
        <v>1828000</v>
      </c>
      <c r="M78" s="242">
        <f t="shared" si="24"/>
        <v>1828000</v>
      </c>
      <c r="N78" s="242">
        <f t="shared" si="24"/>
        <v>3098000</v>
      </c>
      <c r="O78" s="242">
        <f t="shared" si="24"/>
        <v>1808000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-22000</v>
      </c>
      <c r="E86" s="154"/>
      <c r="F86" s="154">
        <f>D86</f>
        <v>-22000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26084000</v>
      </c>
      <c r="E87" s="154"/>
      <c r="F87" s="154">
        <f>F88+F89+F90+F91</f>
        <v>7347000</v>
      </c>
      <c r="G87" s="154">
        <f t="shared" ref="G87:Q87" si="26">G88+G89+G90+G91</f>
        <v>1888000</v>
      </c>
      <c r="H87" s="154">
        <f t="shared" si="26"/>
        <v>1909000</v>
      </c>
      <c r="I87" s="154">
        <f t="shared" si="26"/>
        <v>2206000</v>
      </c>
      <c r="J87" s="154">
        <f t="shared" si="26"/>
        <v>1888000</v>
      </c>
      <c r="K87" s="154">
        <f t="shared" si="26"/>
        <v>1888000</v>
      </c>
      <c r="L87" s="154">
        <f t="shared" si="26"/>
        <v>1918000</v>
      </c>
      <c r="M87" s="154">
        <f t="shared" si="26"/>
        <v>1888000</v>
      </c>
      <c r="N87" s="154">
        <f t="shared" si="26"/>
        <v>3158000</v>
      </c>
      <c r="O87" s="154">
        <f t="shared" si="26"/>
        <v>1868000</v>
      </c>
      <c r="P87" s="154">
        <f t="shared" si="26"/>
        <v>64000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8000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26076000</v>
      </c>
      <c r="E91" s="242"/>
      <c r="F91" s="242">
        <f>F92+F93+F94+F95</f>
        <v>7343000</v>
      </c>
      <c r="G91" s="242">
        <f t="shared" ref="G91:Q91" si="28">G92+G93+G94+G95</f>
        <v>1888000</v>
      </c>
      <c r="H91" s="242">
        <f t="shared" si="28"/>
        <v>1909000</v>
      </c>
      <c r="I91" s="242">
        <f t="shared" si="28"/>
        <v>2206000</v>
      </c>
      <c r="J91" s="242">
        <f t="shared" si="28"/>
        <v>1888000</v>
      </c>
      <c r="K91" s="242">
        <f t="shared" si="28"/>
        <v>1888000</v>
      </c>
      <c r="L91" s="242">
        <f t="shared" si="28"/>
        <v>1914000</v>
      </c>
      <c r="M91" s="242">
        <f t="shared" si="28"/>
        <v>1888000</v>
      </c>
      <c r="N91" s="242">
        <f t="shared" si="28"/>
        <v>3158000</v>
      </c>
      <c r="O91" s="242">
        <f t="shared" si="28"/>
        <v>1868000</v>
      </c>
      <c r="P91" s="242">
        <f t="shared" si="28"/>
        <v>64000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25349000</v>
      </c>
      <c r="E95" s="154"/>
      <c r="F95" s="154">
        <f>F2+F86-F88-F89-F90-F92-F93-F94</f>
        <v>7120000</v>
      </c>
      <c r="G95" s="154">
        <f t="shared" ref="G95:Q95" si="30">G2-G88-G89-G90-G92-G93-G94</f>
        <v>1882000</v>
      </c>
      <c r="H95" s="154">
        <f t="shared" si="30"/>
        <v>1795000</v>
      </c>
      <c r="I95" s="154">
        <f t="shared" si="30"/>
        <v>2200000</v>
      </c>
      <c r="J95" s="154">
        <f t="shared" si="30"/>
        <v>1774000</v>
      </c>
      <c r="K95" s="154">
        <f t="shared" si="30"/>
        <v>1882000</v>
      </c>
      <c r="L95" s="154">
        <f t="shared" si="30"/>
        <v>1800000</v>
      </c>
      <c r="M95" s="154">
        <f t="shared" si="30"/>
        <v>1882000</v>
      </c>
      <c r="N95" s="154">
        <f t="shared" si="30"/>
        <v>3043000</v>
      </c>
      <c r="O95" s="154">
        <f t="shared" si="30"/>
        <v>1862000</v>
      </c>
      <c r="P95" s="154">
        <f t="shared" si="30"/>
        <v>58000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25349000</v>
      </c>
    </row>
    <row r="108" spans="2:17" ht="16.5" customHeight="1"/>
    <row r="109" spans="2:17" ht="16.5" customHeight="1">
      <c r="B109" s="4" t="s">
        <v>951</v>
      </c>
      <c r="D109" s="52">
        <f>D91-D77</f>
        <v>20584000</v>
      </c>
      <c r="F109" s="52">
        <f>F91-F77</f>
        <v>5970000</v>
      </c>
      <c r="G109" s="52">
        <f t="shared" ref="G109:Q109" si="31">G91-G77</f>
        <v>1430000</v>
      </c>
      <c r="H109" s="52">
        <f t="shared" si="31"/>
        <v>1451000</v>
      </c>
      <c r="I109" s="52">
        <f t="shared" si="31"/>
        <v>1748000</v>
      </c>
      <c r="J109" s="52">
        <f t="shared" si="31"/>
        <v>1430000</v>
      </c>
      <c r="K109" s="52">
        <f t="shared" si="31"/>
        <v>1430000</v>
      </c>
      <c r="L109" s="52">
        <f t="shared" si="31"/>
        <v>1456000</v>
      </c>
      <c r="M109" s="52">
        <f t="shared" si="31"/>
        <v>1430000</v>
      </c>
      <c r="N109" s="52">
        <f t="shared" si="31"/>
        <v>2700000</v>
      </c>
      <c r="O109" s="52">
        <f t="shared" si="31"/>
        <v>1413000</v>
      </c>
      <c r="P109" s="52">
        <f t="shared" si="31"/>
        <v>64000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B17" sqref="B17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690</v>
      </c>
      <c r="D1" s="246" t="str">
        <f>VLOOKUP(C1,學校編號!A:B,2,FALSE)</f>
        <v>690萬榮國小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27925000</v>
      </c>
      <c r="E2" s="154"/>
      <c r="F2" s="154">
        <f t="shared" ref="F2:Q2" si="0">F49+F71+F77+F83</f>
        <v>8244000</v>
      </c>
      <c r="G2" s="154">
        <f t="shared" si="0"/>
        <v>2000000</v>
      </c>
      <c r="H2" s="154">
        <f t="shared" si="0"/>
        <v>2024000</v>
      </c>
      <c r="I2" s="154">
        <f t="shared" si="0"/>
        <v>2272000</v>
      </c>
      <c r="J2" s="154">
        <f t="shared" si="0"/>
        <v>2000000</v>
      </c>
      <c r="K2" s="154">
        <f t="shared" si="0"/>
        <v>2002000</v>
      </c>
      <c r="L2" s="154">
        <f t="shared" si="0"/>
        <v>2141000</v>
      </c>
      <c r="M2" s="154">
        <f t="shared" si="0"/>
        <v>2000000</v>
      </c>
      <c r="N2" s="154">
        <f t="shared" si="0"/>
        <v>3091000</v>
      </c>
      <c r="O2" s="154">
        <f t="shared" si="0"/>
        <v>1989000</v>
      </c>
      <c r="P2" s="154">
        <f t="shared" si="0"/>
        <v>77000</v>
      </c>
      <c r="Q2" s="154">
        <f t="shared" si="0"/>
        <v>85000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170000</v>
      </c>
      <c r="E3" s="154" t="s">
        <v>744</v>
      </c>
      <c r="F3" s="154">
        <f t="shared" ref="F3:P17" si="1">ROUND($D3/12,0)</f>
        <v>14167</v>
      </c>
      <c r="G3" s="154">
        <f t="shared" si="1"/>
        <v>14167</v>
      </c>
      <c r="H3" s="154">
        <f t="shared" si="1"/>
        <v>14167</v>
      </c>
      <c r="I3" s="154">
        <f t="shared" si="1"/>
        <v>14167</v>
      </c>
      <c r="J3" s="154">
        <f t="shared" si="1"/>
        <v>14167</v>
      </c>
      <c r="K3" s="154">
        <f t="shared" si="1"/>
        <v>14167</v>
      </c>
      <c r="L3" s="154">
        <f t="shared" si="1"/>
        <v>14167</v>
      </c>
      <c r="M3" s="154">
        <f t="shared" si="1"/>
        <v>14167</v>
      </c>
      <c r="N3" s="154">
        <f t="shared" si="1"/>
        <v>14167</v>
      </c>
      <c r="O3" s="154">
        <f t="shared" si="1"/>
        <v>14167</v>
      </c>
      <c r="P3" s="154">
        <f t="shared" si="1"/>
        <v>14167</v>
      </c>
      <c r="Q3" s="154">
        <f t="shared" ref="Q3:Q10" si="2">D3-SUM(F3:P3)</f>
        <v>14163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73000</v>
      </c>
      <c r="E4" s="154" t="s">
        <v>744</v>
      </c>
      <c r="F4" s="154">
        <f t="shared" si="1"/>
        <v>6083</v>
      </c>
      <c r="G4" s="154">
        <f t="shared" si="1"/>
        <v>6083</v>
      </c>
      <c r="H4" s="154">
        <f t="shared" si="1"/>
        <v>6083</v>
      </c>
      <c r="I4" s="154">
        <f t="shared" si="1"/>
        <v>6083</v>
      </c>
      <c r="J4" s="154">
        <f t="shared" si="1"/>
        <v>6083</v>
      </c>
      <c r="K4" s="154">
        <f t="shared" si="1"/>
        <v>6083</v>
      </c>
      <c r="L4" s="154">
        <f t="shared" si="1"/>
        <v>6083</v>
      </c>
      <c r="M4" s="154">
        <f t="shared" si="1"/>
        <v>6083</v>
      </c>
      <c r="N4" s="154">
        <f t="shared" si="1"/>
        <v>6083</v>
      </c>
      <c r="O4" s="154">
        <f t="shared" si="1"/>
        <v>6083</v>
      </c>
      <c r="P4" s="154">
        <f t="shared" si="1"/>
        <v>6083</v>
      </c>
      <c r="Q4" s="154">
        <f t="shared" si="2"/>
        <v>6087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65000</v>
      </c>
      <c r="E7" s="154" t="s">
        <v>744</v>
      </c>
      <c r="F7" s="154">
        <f t="shared" si="1"/>
        <v>5417</v>
      </c>
      <c r="G7" s="154">
        <f t="shared" si="1"/>
        <v>5417</v>
      </c>
      <c r="H7" s="154">
        <f t="shared" si="1"/>
        <v>5417</v>
      </c>
      <c r="I7" s="154">
        <f t="shared" si="1"/>
        <v>5417</v>
      </c>
      <c r="J7" s="154">
        <f t="shared" si="1"/>
        <v>5417</v>
      </c>
      <c r="K7" s="154">
        <f t="shared" si="1"/>
        <v>5417</v>
      </c>
      <c r="L7" s="154">
        <f t="shared" si="1"/>
        <v>5417</v>
      </c>
      <c r="M7" s="154">
        <f t="shared" si="1"/>
        <v>5417</v>
      </c>
      <c r="N7" s="154">
        <f t="shared" si="1"/>
        <v>5417</v>
      </c>
      <c r="O7" s="154">
        <f t="shared" si="1"/>
        <v>5417</v>
      </c>
      <c r="P7" s="154">
        <f t="shared" si="1"/>
        <v>5417</v>
      </c>
      <c r="Q7" s="154">
        <f t="shared" si="2"/>
        <v>5413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44000</v>
      </c>
      <c r="E15" s="154" t="s">
        <v>201</v>
      </c>
      <c r="F15" s="154">
        <f>ROUND($D15/2,-3)</f>
        <v>22000</v>
      </c>
      <c r="G15" s="154"/>
      <c r="H15" s="154"/>
      <c r="I15" s="154"/>
      <c r="J15" s="154"/>
      <c r="K15" s="154"/>
      <c r="L15" s="154">
        <f>D15-F15</f>
        <v>22000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45000</v>
      </c>
      <c r="E17" s="154" t="s">
        <v>744</v>
      </c>
      <c r="F17" s="154">
        <f>ROUND($D17/12,0)</f>
        <v>3750</v>
      </c>
      <c r="G17" s="154">
        <f t="shared" si="1"/>
        <v>3750</v>
      </c>
      <c r="H17" s="154">
        <f t="shared" si="1"/>
        <v>3750</v>
      </c>
      <c r="I17" s="154">
        <f t="shared" si="1"/>
        <v>3750</v>
      </c>
      <c r="J17" s="154">
        <f t="shared" si="1"/>
        <v>3750</v>
      </c>
      <c r="K17" s="154">
        <f t="shared" si="1"/>
        <v>3750</v>
      </c>
      <c r="L17" s="154">
        <f t="shared" si="1"/>
        <v>3750</v>
      </c>
      <c r="M17" s="154">
        <f t="shared" si="1"/>
        <v>3750</v>
      </c>
      <c r="N17" s="154">
        <f t="shared" si="1"/>
        <v>3750</v>
      </c>
      <c r="O17" s="154">
        <f t="shared" si="1"/>
        <v>3750</v>
      </c>
      <c r="P17" s="154">
        <f t="shared" si="1"/>
        <v>3750</v>
      </c>
      <c r="Q17" s="154">
        <f>D17-SUM(F17:P17)</f>
        <v>3750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576000</v>
      </c>
      <c r="E25" s="242"/>
      <c r="F25" s="242">
        <f>ROUND(SUM(F3:F24),-3)</f>
        <v>73000</v>
      </c>
      <c r="G25" s="242">
        <f t="shared" ref="G25:P25" si="5">ROUND(SUM(G3:G24),-3)</f>
        <v>43000</v>
      </c>
      <c r="H25" s="242">
        <f t="shared" si="5"/>
        <v>43000</v>
      </c>
      <c r="I25" s="242">
        <f t="shared" si="5"/>
        <v>43000</v>
      </c>
      <c r="J25" s="242">
        <f t="shared" si="5"/>
        <v>43000</v>
      </c>
      <c r="K25" s="242">
        <f t="shared" si="5"/>
        <v>43000</v>
      </c>
      <c r="L25" s="242">
        <f t="shared" si="5"/>
        <v>72000</v>
      </c>
      <c r="M25" s="242">
        <f t="shared" si="5"/>
        <v>43000</v>
      </c>
      <c r="N25" s="242">
        <f t="shared" si="5"/>
        <v>43000</v>
      </c>
      <c r="O25" s="242">
        <f t="shared" si="5"/>
        <v>43000</v>
      </c>
      <c r="P25" s="242">
        <f t="shared" si="5"/>
        <v>43000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259000</v>
      </c>
      <c r="E28" s="154" t="s">
        <v>744</v>
      </c>
      <c r="F28" s="154">
        <f t="shared" ref="F28:F34" si="9">ROUND($D28/12,0)</f>
        <v>21583</v>
      </c>
      <c r="G28" s="154">
        <f t="shared" si="7"/>
        <v>21583</v>
      </c>
      <c r="H28" s="154">
        <f t="shared" si="7"/>
        <v>21583</v>
      </c>
      <c r="I28" s="154">
        <f t="shared" si="7"/>
        <v>21583</v>
      </c>
      <c r="J28" s="154">
        <f t="shared" si="7"/>
        <v>21583</v>
      </c>
      <c r="K28" s="154">
        <f t="shared" si="7"/>
        <v>21583</v>
      </c>
      <c r="L28" s="154">
        <f t="shared" si="7"/>
        <v>21583</v>
      </c>
      <c r="M28" s="154">
        <f t="shared" si="7"/>
        <v>21583</v>
      </c>
      <c r="N28" s="154">
        <f t="shared" si="7"/>
        <v>21583</v>
      </c>
      <c r="O28" s="154">
        <f t="shared" si="7"/>
        <v>21583</v>
      </c>
      <c r="P28" s="154">
        <f t="shared" si="7"/>
        <v>21583</v>
      </c>
      <c r="Q28" s="154">
        <f t="shared" si="6"/>
        <v>21587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20000</v>
      </c>
      <c r="E30" s="154" t="s">
        <v>744</v>
      </c>
      <c r="F30" s="154">
        <f t="shared" si="9"/>
        <v>1667</v>
      </c>
      <c r="G30" s="154">
        <f t="shared" si="7"/>
        <v>1667</v>
      </c>
      <c r="H30" s="154">
        <f t="shared" si="7"/>
        <v>1667</v>
      </c>
      <c r="I30" s="154">
        <f t="shared" si="7"/>
        <v>1667</v>
      </c>
      <c r="J30" s="154">
        <f t="shared" si="7"/>
        <v>1667</v>
      </c>
      <c r="K30" s="154">
        <f t="shared" si="7"/>
        <v>1667</v>
      </c>
      <c r="L30" s="154">
        <f t="shared" si="7"/>
        <v>1667</v>
      </c>
      <c r="M30" s="154">
        <f t="shared" si="7"/>
        <v>1667</v>
      </c>
      <c r="N30" s="154">
        <f t="shared" si="7"/>
        <v>1667</v>
      </c>
      <c r="O30" s="154">
        <f t="shared" si="7"/>
        <v>1667</v>
      </c>
      <c r="P30" s="154">
        <f t="shared" si="7"/>
        <v>1667</v>
      </c>
      <c r="Q30" s="154">
        <f t="shared" si="6"/>
        <v>1663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356000</v>
      </c>
      <c r="E38" s="242"/>
      <c r="F38" s="242">
        <f t="shared" ref="F38:P38" si="10">ROUND(SUM(F26:F37),-3)</f>
        <v>32000</v>
      </c>
      <c r="G38" s="242">
        <f t="shared" si="10"/>
        <v>29000</v>
      </c>
      <c r="H38" s="242">
        <f t="shared" si="10"/>
        <v>29000</v>
      </c>
      <c r="I38" s="242">
        <f t="shared" si="10"/>
        <v>29000</v>
      </c>
      <c r="J38" s="242">
        <f t="shared" si="10"/>
        <v>29000</v>
      </c>
      <c r="K38" s="242">
        <f t="shared" si="10"/>
        <v>29000</v>
      </c>
      <c r="L38" s="242">
        <f t="shared" si="10"/>
        <v>31000</v>
      </c>
      <c r="M38" s="242">
        <f t="shared" si="10"/>
        <v>29000</v>
      </c>
      <c r="N38" s="242">
        <f t="shared" si="10"/>
        <v>29000</v>
      </c>
      <c r="O38" s="242">
        <f t="shared" si="10"/>
        <v>29000</v>
      </c>
      <c r="P38" s="242">
        <f t="shared" si="10"/>
        <v>29000</v>
      </c>
      <c r="Q38" s="242">
        <f>D38-SUM(F38:P38)</f>
        <v>32000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938000</v>
      </c>
      <c r="E49" s="154"/>
      <c r="F49" s="250">
        <f t="shared" ref="F49:Q49" si="15">F25+F38+F46+F48</f>
        <v>107000</v>
      </c>
      <c r="G49" s="250">
        <f t="shared" si="15"/>
        <v>72000</v>
      </c>
      <c r="H49" s="250">
        <f t="shared" si="15"/>
        <v>72000</v>
      </c>
      <c r="I49" s="250">
        <f t="shared" si="15"/>
        <v>72000</v>
      </c>
      <c r="J49" s="250">
        <f t="shared" si="15"/>
        <v>72000</v>
      </c>
      <c r="K49" s="250">
        <f t="shared" si="15"/>
        <v>74000</v>
      </c>
      <c r="L49" s="250">
        <f t="shared" si="15"/>
        <v>103000</v>
      </c>
      <c r="M49" s="250">
        <f t="shared" si="15"/>
        <v>72000</v>
      </c>
      <c r="N49" s="250">
        <f t="shared" si="15"/>
        <v>74000</v>
      </c>
      <c r="O49" s="250">
        <f t="shared" si="15"/>
        <v>72000</v>
      </c>
      <c r="P49" s="250">
        <f t="shared" si="15"/>
        <v>72000</v>
      </c>
      <c r="Q49" s="250">
        <f t="shared" si="15"/>
        <v>76000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17310000</v>
      </c>
      <c r="E50" s="249" t="s">
        <v>210</v>
      </c>
      <c r="F50" s="154">
        <f>ROUND($D50/12*3,-3)</f>
        <v>4328000</v>
      </c>
      <c r="G50" s="154">
        <f>ROUND($D50/12,-3)</f>
        <v>1443000</v>
      </c>
      <c r="H50" s="154">
        <f t="shared" ref="H50:N54" si="16">ROUND($D50/12,-3)</f>
        <v>1443000</v>
      </c>
      <c r="I50" s="154">
        <f t="shared" si="16"/>
        <v>1443000</v>
      </c>
      <c r="J50" s="154">
        <f t="shared" si="16"/>
        <v>1443000</v>
      </c>
      <c r="K50" s="154">
        <f t="shared" si="16"/>
        <v>1443000</v>
      </c>
      <c r="L50" s="154">
        <f t="shared" si="16"/>
        <v>1443000</v>
      </c>
      <c r="M50" s="154">
        <f t="shared" si="16"/>
        <v>1443000</v>
      </c>
      <c r="N50" s="154">
        <f t="shared" si="16"/>
        <v>1443000</v>
      </c>
      <c r="O50" s="154">
        <f>D50-SUM(F50:N50)</f>
        <v>1438000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40000</v>
      </c>
      <c r="E55" s="154" t="s">
        <v>744</v>
      </c>
      <c r="F55" s="154">
        <f t="shared" ref="F55:P61" si="17">ROUND($D55/12,0)</f>
        <v>3333</v>
      </c>
      <c r="G55" s="154">
        <f t="shared" si="17"/>
        <v>3333</v>
      </c>
      <c r="H55" s="154">
        <f t="shared" si="17"/>
        <v>3333</v>
      </c>
      <c r="I55" s="154">
        <f t="shared" si="17"/>
        <v>3333</v>
      </c>
      <c r="J55" s="154">
        <f t="shared" si="17"/>
        <v>3333</v>
      </c>
      <c r="K55" s="154">
        <f t="shared" si="17"/>
        <v>3333</v>
      </c>
      <c r="L55" s="154">
        <f t="shared" si="17"/>
        <v>3333</v>
      </c>
      <c r="M55" s="154">
        <f t="shared" si="17"/>
        <v>3333</v>
      </c>
      <c r="N55" s="154">
        <f t="shared" si="17"/>
        <v>3333</v>
      </c>
      <c r="O55" s="154">
        <f t="shared" si="17"/>
        <v>3333</v>
      </c>
      <c r="P55" s="154">
        <f t="shared" si="17"/>
        <v>3333</v>
      </c>
      <c r="Q55" s="154">
        <f t="shared" ref="Q55:Q61" si="18">D55-SUM(F55:P55)</f>
        <v>3337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1361000</v>
      </c>
      <c r="E62" s="154" t="s">
        <v>205</v>
      </c>
      <c r="F62" s="154"/>
      <c r="G62" s="154"/>
      <c r="H62" s="154"/>
      <c r="I62" s="154">
        <f>ROUND($D62/5,-3)</f>
        <v>272000</v>
      </c>
      <c r="J62" s="154"/>
      <c r="K62" s="154"/>
      <c r="L62" s="154"/>
      <c r="M62" s="154"/>
      <c r="N62" s="154">
        <f>D62-I62</f>
        <v>1089000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2003000</v>
      </c>
      <c r="E63" s="154" t="s">
        <v>203</v>
      </c>
      <c r="F63" s="154">
        <f>D63</f>
        <v>2003000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1371000</v>
      </c>
      <c r="E64" s="249" t="s">
        <v>210</v>
      </c>
      <c r="F64" s="154">
        <f>ROUND($D64/12*3,-3)</f>
        <v>343000</v>
      </c>
      <c r="G64" s="154">
        <f>ROUND($D64/12,-3)</f>
        <v>114000</v>
      </c>
      <c r="H64" s="154">
        <f t="shared" ref="H64:N66" si="19">ROUND($D64/12,-3)</f>
        <v>114000</v>
      </c>
      <c r="I64" s="154">
        <f t="shared" si="19"/>
        <v>114000</v>
      </c>
      <c r="J64" s="154">
        <f t="shared" si="19"/>
        <v>114000</v>
      </c>
      <c r="K64" s="154">
        <f t="shared" si="19"/>
        <v>114000</v>
      </c>
      <c r="L64" s="154">
        <f t="shared" si="19"/>
        <v>114000</v>
      </c>
      <c r="M64" s="154">
        <f t="shared" si="19"/>
        <v>114000</v>
      </c>
      <c r="N64" s="154">
        <f t="shared" si="19"/>
        <v>114000</v>
      </c>
      <c r="O64" s="154">
        <f>D64-SUM(F64:N64)</f>
        <v>116000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398000</v>
      </c>
      <c r="E65" s="249" t="s">
        <v>210</v>
      </c>
      <c r="F65" s="154">
        <f>ROUND($D65/12*3,-3)</f>
        <v>100000</v>
      </c>
      <c r="G65" s="154">
        <f>ROUND($D65/12,-3)</f>
        <v>33000</v>
      </c>
      <c r="H65" s="154">
        <f t="shared" si="19"/>
        <v>33000</v>
      </c>
      <c r="I65" s="154">
        <f t="shared" si="19"/>
        <v>33000</v>
      </c>
      <c r="J65" s="154">
        <f t="shared" si="19"/>
        <v>33000</v>
      </c>
      <c r="K65" s="154">
        <f t="shared" si="19"/>
        <v>33000</v>
      </c>
      <c r="L65" s="154">
        <f t="shared" si="19"/>
        <v>33000</v>
      </c>
      <c r="M65" s="154">
        <f t="shared" si="19"/>
        <v>33000</v>
      </c>
      <c r="N65" s="154">
        <f t="shared" si="19"/>
        <v>33000</v>
      </c>
      <c r="O65" s="154">
        <f>D65-SUM(F65:N65)</f>
        <v>34000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1222000</v>
      </c>
      <c r="E66" s="249" t="s">
        <v>210</v>
      </c>
      <c r="F66" s="154">
        <f>ROUND($D66/12*3,-3)</f>
        <v>306000</v>
      </c>
      <c r="G66" s="154">
        <f>ROUND($D66/12,-3)</f>
        <v>102000</v>
      </c>
      <c r="H66" s="154">
        <f t="shared" si="19"/>
        <v>102000</v>
      </c>
      <c r="I66" s="154">
        <f t="shared" si="19"/>
        <v>102000</v>
      </c>
      <c r="J66" s="154">
        <f t="shared" si="19"/>
        <v>102000</v>
      </c>
      <c r="K66" s="154">
        <f t="shared" si="19"/>
        <v>102000</v>
      </c>
      <c r="L66" s="154">
        <f t="shared" si="19"/>
        <v>102000</v>
      </c>
      <c r="M66" s="154">
        <f t="shared" si="19"/>
        <v>102000</v>
      </c>
      <c r="N66" s="154">
        <f t="shared" si="19"/>
        <v>102000</v>
      </c>
      <c r="O66" s="154">
        <f>D66-SUM(F66:N66)</f>
        <v>100000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250000</v>
      </c>
      <c r="E68" s="154" t="s">
        <v>203</v>
      </c>
      <c r="F68" s="154">
        <f>D68</f>
        <v>250000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24393000</v>
      </c>
      <c r="E71" s="242"/>
      <c r="F71" s="242">
        <f>ROUND(SUM(F50:F69),-3)</f>
        <v>7433000</v>
      </c>
      <c r="G71" s="242">
        <f t="shared" ref="G71:P71" si="20">ROUND(SUM(G50:G69),-3)</f>
        <v>1730000</v>
      </c>
      <c r="H71" s="242">
        <f t="shared" si="20"/>
        <v>1754000</v>
      </c>
      <c r="I71" s="242">
        <f t="shared" si="20"/>
        <v>2002000</v>
      </c>
      <c r="J71" s="242">
        <f t="shared" si="20"/>
        <v>1730000</v>
      </c>
      <c r="K71" s="242">
        <f t="shared" si="20"/>
        <v>1730000</v>
      </c>
      <c r="L71" s="242">
        <f t="shared" si="20"/>
        <v>1730000</v>
      </c>
      <c r="M71" s="242">
        <f t="shared" si="20"/>
        <v>1730000</v>
      </c>
      <c r="N71" s="242">
        <f t="shared" si="20"/>
        <v>2819000</v>
      </c>
      <c r="O71" s="242">
        <f t="shared" si="20"/>
        <v>1721000</v>
      </c>
      <c r="P71" s="242">
        <f t="shared" si="20"/>
        <v>5000</v>
      </c>
      <c r="Q71" s="242">
        <f>D71-SUM(F71:P71)</f>
        <v>9000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2374000</v>
      </c>
      <c r="E73" s="249" t="s">
        <v>210</v>
      </c>
      <c r="F73" s="154">
        <f>ROUND($D73/12*3,-3)</f>
        <v>594000</v>
      </c>
      <c r="G73" s="154">
        <f>ROUND($D73/12,-3)</f>
        <v>198000</v>
      </c>
      <c r="H73" s="154">
        <f t="shared" ref="H73:N76" si="21">ROUND($D73/12,-3)</f>
        <v>198000</v>
      </c>
      <c r="I73" s="154">
        <f t="shared" si="21"/>
        <v>198000</v>
      </c>
      <c r="J73" s="154">
        <f t="shared" si="21"/>
        <v>198000</v>
      </c>
      <c r="K73" s="154">
        <f t="shared" si="21"/>
        <v>198000</v>
      </c>
      <c r="L73" s="154">
        <f t="shared" si="21"/>
        <v>198000</v>
      </c>
      <c r="M73" s="154">
        <f t="shared" si="21"/>
        <v>198000</v>
      </c>
      <c r="N73" s="154">
        <f t="shared" si="21"/>
        <v>198000</v>
      </c>
      <c r="O73" s="154">
        <f>D73-SUM(F73:N73)</f>
        <v>196000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2374000</v>
      </c>
      <c r="E77" s="242"/>
      <c r="F77" s="242">
        <f>ROUND(SUM(F72:F76),-3)</f>
        <v>594000</v>
      </c>
      <c r="G77" s="242">
        <f t="shared" ref="G77:N77" si="22">ROUND(SUM(G72:G76),-3)</f>
        <v>198000</v>
      </c>
      <c r="H77" s="242">
        <f t="shared" si="22"/>
        <v>198000</v>
      </c>
      <c r="I77" s="242">
        <f t="shared" si="22"/>
        <v>198000</v>
      </c>
      <c r="J77" s="242">
        <f t="shared" si="22"/>
        <v>198000</v>
      </c>
      <c r="K77" s="242">
        <f t="shared" si="22"/>
        <v>198000</v>
      </c>
      <c r="L77" s="242">
        <f t="shared" si="22"/>
        <v>198000</v>
      </c>
      <c r="M77" s="242">
        <f t="shared" si="22"/>
        <v>198000</v>
      </c>
      <c r="N77" s="242">
        <f t="shared" si="22"/>
        <v>198000</v>
      </c>
      <c r="O77" s="242">
        <f>D77-SUM(F77:N77)</f>
        <v>196000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26767000</v>
      </c>
      <c r="E78" s="242"/>
      <c r="F78" s="242">
        <f>F77+F71</f>
        <v>8027000</v>
      </c>
      <c r="G78" s="242">
        <f t="shared" ref="G78:R78" si="24">G77+G71</f>
        <v>1928000</v>
      </c>
      <c r="H78" s="242">
        <f t="shared" si="24"/>
        <v>1952000</v>
      </c>
      <c r="I78" s="242">
        <f t="shared" si="24"/>
        <v>2200000</v>
      </c>
      <c r="J78" s="242">
        <f t="shared" si="24"/>
        <v>1928000</v>
      </c>
      <c r="K78" s="242">
        <f t="shared" si="24"/>
        <v>1928000</v>
      </c>
      <c r="L78" s="242">
        <f t="shared" si="24"/>
        <v>1928000</v>
      </c>
      <c r="M78" s="242">
        <f t="shared" si="24"/>
        <v>1928000</v>
      </c>
      <c r="N78" s="242">
        <f t="shared" si="24"/>
        <v>3017000</v>
      </c>
      <c r="O78" s="242">
        <f t="shared" si="24"/>
        <v>1917000</v>
      </c>
      <c r="P78" s="242">
        <f t="shared" si="24"/>
        <v>5000</v>
      </c>
      <c r="Q78" s="242">
        <f t="shared" si="24"/>
        <v>9000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220000</v>
      </c>
      <c r="E80" s="242" t="s">
        <v>745</v>
      </c>
      <c r="F80" s="242">
        <f>ROUNDUP(D80/2,-3)</f>
        <v>110000</v>
      </c>
      <c r="G80" s="242"/>
      <c r="H80" s="242"/>
      <c r="I80" s="242"/>
      <c r="J80" s="242"/>
      <c r="K80" s="242"/>
      <c r="L80" s="242">
        <f>D80-F80</f>
        <v>110000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220000</v>
      </c>
      <c r="E83" s="251"/>
      <c r="F83" s="251">
        <f>SUM(F79:F82)</f>
        <v>110000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110000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-220000</v>
      </c>
      <c r="E86" s="154"/>
      <c r="F86" s="154">
        <f>D86</f>
        <v>-220000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27705000</v>
      </c>
      <c r="E87" s="154"/>
      <c r="F87" s="154">
        <f>F88+F89+F90+F91</f>
        <v>8024000</v>
      </c>
      <c r="G87" s="154">
        <f t="shared" ref="G87:Q87" si="26">G88+G89+G90+G91</f>
        <v>2000000</v>
      </c>
      <c r="H87" s="154">
        <f t="shared" si="26"/>
        <v>2024000</v>
      </c>
      <c r="I87" s="154">
        <f t="shared" si="26"/>
        <v>2272000</v>
      </c>
      <c r="J87" s="154">
        <f t="shared" si="26"/>
        <v>2000000</v>
      </c>
      <c r="K87" s="154">
        <f t="shared" si="26"/>
        <v>2002000</v>
      </c>
      <c r="L87" s="154">
        <f t="shared" si="26"/>
        <v>2141000</v>
      </c>
      <c r="M87" s="154">
        <f t="shared" si="26"/>
        <v>2000000</v>
      </c>
      <c r="N87" s="154">
        <f t="shared" si="26"/>
        <v>3091000</v>
      </c>
      <c r="O87" s="154">
        <f t="shared" si="26"/>
        <v>1989000</v>
      </c>
      <c r="P87" s="154">
        <f t="shared" si="26"/>
        <v>77000</v>
      </c>
      <c r="Q87" s="154">
        <f t="shared" si="26"/>
        <v>85000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27684000</v>
      </c>
      <c r="E91" s="242"/>
      <c r="F91" s="242">
        <f>F92+F93+F94+F95</f>
        <v>8014000</v>
      </c>
      <c r="G91" s="242">
        <f t="shared" ref="G91:Q91" si="28">G92+G93+G94+G95</f>
        <v>2000000</v>
      </c>
      <c r="H91" s="242">
        <f t="shared" si="28"/>
        <v>2024000</v>
      </c>
      <c r="I91" s="242">
        <f t="shared" si="28"/>
        <v>2272000</v>
      </c>
      <c r="J91" s="242">
        <f t="shared" si="28"/>
        <v>2000000</v>
      </c>
      <c r="K91" s="242">
        <f t="shared" si="28"/>
        <v>2002000</v>
      </c>
      <c r="L91" s="242">
        <f t="shared" si="28"/>
        <v>2131000</v>
      </c>
      <c r="M91" s="242">
        <f t="shared" si="28"/>
        <v>2000000</v>
      </c>
      <c r="N91" s="242">
        <f t="shared" si="28"/>
        <v>3091000</v>
      </c>
      <c r="O91" s="242">
        <f t="shared" si="28"/>
        <v>1989000</v>
      </c>
      <c r="P91" s="242">
        <f t="shared" si="28"/>
        <v>77000</v>
      </c>
      <c r="Q91" s="242">
        <f t="shared" si="28"/>
        <v>84000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116000</v>
      </c>
      <c r="E93" s="243" t="s">
        <v>403</v>
      </c>
      <c r="F93" s="154">
        <f>ROUND($D93/12,-3)</f>
        <v>10000</v>
      </c>
      <c r="G93" s="154">
        <f t="shared" ref="G93:P93" si="29">ROUND($D93/12,-3)</f>
        <v>10000</v>
      </c>
      <c r="H93" s="154">
        <f t="shared" si="29"/>
        <v>10000</v>
      </c>
      <c r="I93" s="154">
        <f t="shared" si="29"/>
        <v>10000</v>
      </c>
      <c r="J93" s="154">
        <f t="shared" si="29"/>
        <v>10000</v>
      </c>
      <c r="K93" s="154">
        <f t="shared" si="29"/>
        <v>10000</v>
      </c>
      <c r="L93" s="154">
        <f t="shared" si="29"/>
        <v>10000</v>
      </c>
      <c r="M93" s="154">
        <f t="shared" si="29"/>
        <v>10000</v>
      </c>
      <c r="N93" s="154">
        <f t="shared" si="29"/>
        <v>10000</v>
      </c>
      <c r="O93" s="154">
        <f t="shared" si="29"/>
        <v>10000</v>
      </c>
      <c r="P93" s="154">
        <f t="shared" si="29"/>
        <v>10000</v>
      </c>
      <c r="Q93" s="154">
        <f>D93-SUM(F93:P93)</f>
        <v>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26918000</v>
      </c>
      <c r="E95" s="154"/>
      <c r="F95" s="154">
        <f>F2+F86-F88-F89-F90-F92-F93-F94</f>
        <v>7787000</v>
      </c>
      <c r="G95" s="154">
        <f t="shared" ref="G95:Q95" si="30">G2-G88-G89-G90-G92-G93-G94</f>
        <v>1990000</v>
      </c>
      <c r="H95" s="154">
        <f t="shared" si="30"/>
        <v>1906000</v>
      </c>
      <c r="I95" s="154">
        <f t="shared" si="30"/>
        <v>2262000</v>
      </c>
      <c r="J95" s="154">
        <f t="shared" si="30"/>
        <v>1882000</v>
      </c>
      <c r="K95" s="154">
        <f t="shared" si="30"/>
        <v>1992000</v>
      </c>
      <c r="L95" s="154">
        <f t="shared" si="30"/>
        <v>2013000</v>
      </c>
      <c r="M95" s="154">
        <f t="shared" si="30"/>
        <v>1990000</v>
      </c>
      <c r="N95" s="154">
        <f t="shared" si="30"/>
        <v>2972000</v>
      </c>
      <c r="O95" s="154">
        <f t="shared" si="30"/>
        <v>1979000</v>
      </c>
      <c r="P95" s="154">
        <f t="shared" si="30"/>
        <v>67000</v>
      </c>
      <c r="Q95" s="154">
        <f t="shared" si="30"/>
        <v>78000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108000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26918000</v>
      </c>
    </row>
    <row r="108" spans="2:17" ht="16.5" customHeight="1"/>
    <row r="109" spans="2:17" ht="16.5" customHeight="1">
      <c r="B109" s="4" t="s">
        <v>951</v>
      </c>
      <c r="D109" s="52">
        <f>D91-D77</f>
        <v>25310000</v>
      </c>
      <c r="F109" s="52">
        <f>F91-F77</f>
        <v>7420000</v>
      </c>
      <c r="G109" s="52">
        <f t="shared" ref="G109:Q109" si="31">G91-G77</f>
        <v>1802000</v>
      </c>
      <c r="H109" s="52">
        <f t="shared" si="31"/>
        <v>1826000</v>
      </c>
      <c r="I109" s="52">
        <f t="shared" si="31"/>
        <v>2074000</v>
      </c>
      <c r="J109" s="52">
        <f t="shared" si="31"/>
        <v>1802000</v>
      </c>
      <c r="K109" s="52">
        <f t="shared" si="31"/>
        <v>1804000</v>
      </c>
      <c r="L109" s="52">
        <f t="shared" si="31"/>
        <v>1933000</v>
      </c>
      <c r="M109" s="52">
        <f t="shared" si="31"/>
        <v>1802000</v>
      </c>
      <c r="N109" s="52">
        <f t="shared" si="31"/>
        <v>2893000</v>
      </c>
      <c r="O109" s="52">
        <f t="shared" si="31"/>
        <v>1793000</v>
      </c>
      <c r="P109" s="52">
        <f t="shared" si="31"/>
        <v>77000</v>
      </c>
      <c r="Q109" s="52">
        <f t="shared" si="31"/>
        <v>84000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7" priority="1" operator="lessThan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310" t="s">
        <v>952</v>
      </c>
      <c r="B1" s="310"/>
      <c r="C1" s="204">
        <v>691</v>
      </c>
      <c r="D1" s="246" t="str">
        <f>VLOOKUP(C1,學校編號!A:B,2,FALSE)</f>
        <v>691西林國小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304" t="s">
        <v>114</v>
      </c>
      <c r="B2" s="304"/>
      <c r="C2" s="257" t="s">
        <v>115</v>
      </c>
      <c r="D2" s="154">
        <f>HLOOKUP($D$1,概算表!$E$13:$DA$78,2,FALSE)</f>
        <v>25028000</v>
      </c>
      <c r="E2" s="154"/>
      <c r="F2" s="154">
        <f t="shared" ref="F2:Q2" si="0">F49+F71+F77+F83</f>
        <v>7113000</v>
      </c>
      <c r="G2" s="154">
        <f t="shared" si="0"/>
        <v>1800000</v>
      </c>
      <c r="H2" s="154">
        <f t="shared" si="0"/>
        <v>1817000</v>
      </c>
      <c r="I2" s="154">
        <f t="shared" si="0"/>
        <v>2106000</v>
      </c>
      <c r="J2" s="154">
        <f t="shared" si="0"/>
        <v>1800000</v>
      </c>
      <c r="K2" s="154">
        <f t="shared" si="0"/>
        <v>1802000</v>
      </c>
      <c r="L2" s="154">
        <f t="shared" si="0"/>
        <v>1816000</v>
      </c>
      <c r="M2" s="154">
        <f t="shared" si="0"/>
        <v>1800000</v>
      </c>
      <c r="N2" s="154">
        <f t="shared" si="0"/>
        <v>3025000</v>
      </c>
      <c r="O2" s="154">
        <f t="shared" si="0"/>
        <v>1810000</v>
      </c>
      <c r="P2" s="154">
        <f t="shared" si="0"/>
        <v>75000</v>
      </c>
      <c r="Q2" s="154">
        <f t="shared" si="0"/>
        <v>64000</v>
      </c>
      <c r="R2" s="154">
        <f>SUM(F2:Q2)-D2</f>
        <v>0</v>
      </c>
    </row>
    <row r="3" spans="1:18" ht="16.5" customHeight="1">
      <c r="A3" s="311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311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311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311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311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311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311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311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311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311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311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311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311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311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311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311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311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311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311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311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311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311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311"/>
      <c r="B25" s="239" t="s">
        <v>213</v>
      </c>
      <c r="C25" s="204"/>
      <c r="D25" s="242">
        <f>SUM(D3:D24)</f>
        <v>578000</v>
      </c>
      <c r="E25" s="242"/>
      <c r="F25" s="242">
        <f>ROUND(SUM(F3:F24),-3)</f>
        <v>62000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62000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311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311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311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311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311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311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311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311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311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311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311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311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311"/>
      <c r="B38" s="239" t="s">
        <v>214</v>
      </c>
      <c r="C38" s="204"/>
      <c r="D38" s="242">
        <f>SUM(D26:D37)</f>
        <v>288000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24000</v>
      </c>
      <c r="R38" s="242">
        <f>SUM(F38:Q38)-D38</f>
        <v>0</v>
      </c>
    </row>
    <row r="39" spans="1:18">
      <c r="A39" s="311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311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311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311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311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311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311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311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311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311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311"/>
      <c r="B49" s="17" t="s">
        <v>184</v>
      </c>
      <c r="C49" s="12"/>
      <c r="D49" s="250">
        <f>D25+D38+D46+D48</f>
        <v>872000</v>
      </c>
      <c r="E49" s="154"/>
      <c r="F49" s="250">
        <f t="shared" ref="F49:Q49" si="15">F25+F38+F46+F48</f>
        <v>88000</v>
      </c>
      <c r="G49" s="250">
        <f t="shared" si="15"/>
        <v>70000</v>
      </c>
      <c r="H49" s="250">
        <f t="shared" si="15"/>
        <v>70000</v>
      </c>
      <c r="I49" s="250">
        <f t="shared" si="15"/>
        <v>70000</v>
      </c>
      <c r="J49" s="250">
        <f t="shared" si="15"/>
        <v>70000</v>
      </c>
      <c r="K49" s="250">
        <f t="shared" si="15"/>
        <v>72000</v>
      </c>
      <c r="L49" s="250">
        <f t="shared" si="15"/>
        <v>86000</v>
      </c>
      <c r="M49" s="250">
        <f t="shared" si="15"/>
        <v>70000</v>
      </c>
      <c r="N49" s="250">
        <f t="shared" si="15"/>
        <v>72000</v>
      </c>
      <c r="O49" s="250">
        <f t="shared" si="15"/>
        <v>70000</v>
      </c>
      <c r="P49" s="250">
        <f t="shared" si="15"/>
        <v>70000</v>
      </c>
      <c r="Q49" s="250">
        <f t="shared" si="15"/>
        <v>64000</v>
      </c>
      <c r="R49" s="154">
        <f t="shared" si="12"/>
        <v>0</v>
      </c>
    </row>
    <row r="50" spans="1:18" ht="33">
      <c r="A50" s="359" t="s">
        <v>156</v>
      </c>
      <c r="B50" s="33" t="s">
        <v>157</v>
      </c>
      <c r="C50" s="22">
        <v>113</v>
      </c>
      <c r="D50" s="154">
        <f>HLOOKUP($D$1,概算表!$E$13:$DA$78,37,FALSE)</f>
        <v>14023000</v>
      </c>
      <c r="E50" s="249" t="s">
        <v>210</v>
      </c>
      <c r="F50" s="154">
        <f>ROUND($D50/12*3,-3)</f>
        <v>3506000</v>
      </c>
      <c r="G50" s="154">
        <f>ROUND($D50/12,-3)</f>
        <v>1169000</v>
      </c>
      <c r="H50" s="154">
        <f t="shared" ref="H50:N54" si="16">ROUND($D50/12,-3)</f>
        <v>1169000</v>
      </c>
      <c r="I50" s="154">
        <f t="shared" si="16"/>
        <v>1169000</v>
      </c>
      <c r="J50" s="154">
        <f t="shared" si="16"/>
        <v>1169000</v>
      </c>
      <c r="K50" s="154">
        <f t="shared" si="16"/>
        <v>1169000</v>
      </c>
      <c r="L50" s="154">
        <f t="shared" si="16"/>
        <v>1169000</v>
      </c>
      <c r="M50" s="154">
        <f t="shared" si="16"/>
        <v>1169000</v>
      </c>
      <c r="N50" s="154">
        <f t="shared" si="16"/>
        <v>1169000</v>
      </c>
      <c r="O50" s="154">
        <f>D50-SUM(F50:N50)</f>
        <v>1165000</v>
      </c>
      <c r="P50" s="154"/>
      <c r="Q50" s="154"/>
      <c r="R50" s="154">
        <f t="shared" si="12"/>
        <v>0</v>
      </c>
    </row>
    <row r="51" spans="1:18" ht="33">
      <c r="A51" s="359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59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59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59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59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59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59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59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59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59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59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59"/>
      <c r="B62" s="33" t="s">
        <v>168</v>
      </c>
      <c r="C62" s="22">
        <v>151</v>
      </c>
      <c r="D62" s="154">
        <f>HLOOKUP($D$1,概算表!$E$13:$DA$78,49,FALSE)</f>
        <v>1529000</v>
      </c>
      <c r="E62" s="154" t="s">
        <v>205</v>
      </c>
      <c r="F62" s="154"/>
      <c r="G62" s="154"/>
      <c r="H62" s="154"/>
      <c r="I62" s="154">
        <f>ROUND($D62/5,-3)</f>
        <v>306000</v>
      </c>
      <c r="J62" s="154"/>
      <c r="K62" s="154"/>
      <c r="L62" s="154"/>
      <c r="M62" s="154"/>
      <c r="N62" s="154">
        <f>D62-I62</f>
        <v>1223000</v>
      </c>
      <c r="O62" s="154"/>
      <c r="P62" s="154"/>
      <c r="Q62" s="154"/>
      <c r="R62" s="154">
        <f t="shared" si="12"/>
        <v>0</v>
      </c>
    </row>
    <row r="63" spans="1:18">
      <c r="A63" s="359"/>
      <c r="B63" s="33" t="s">
        <v>169</v>
      </c>
      <c r="C63" s="22">
        <v>152</v>
      </c>
      <c r="D63" s="154">
        <f>HLOOKUP($D$1,概算表!$E$13:$DA$78,50,FALSE)</f>
        <v>1590000</v>
      </c>
      <c r="E63" s="154" t="s">
        <v>203</v>
      </c>
      <c r="F63" s="154">
        <f>D63</f>
        <v>1590000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59"/>
      <c r="B64" s="33" t="s">
        <v>170</v>
      </c>
      <c r="C64" s="22">
        <v>161</v>
      </c>
      <c r="D64" s="154">
        <f>HLOOKUP($D$1,概算表!$E$13:$DA$78,51,FALSE)</f>
        <v>1121000</v>
      </c>
      <c r="E64" s="249" t="s">
        <v>210</v>
      </c>
      <c r="F64" s="154">
        <f>ROUND($D64/12*3,-3)</f>
        <v>280000</v>
      </c>
      <c r="G64" s="154">
        <f>ROUND($D64/12,-3)</f>
        <v>93000</v>
      </c>
      <c r="H64" s="154">
        <f t="shared" ref="H64:N66" si="19">ROUND($D64/12,-3)</f>
        <v>93000</v>
      </c>
      <c r="I64" s="154">
        <f t="shared" si="19"/>
        <v>93000</v>
      </c>
      <c r="J64" s="154">
        <f t="shared" si="19"/>
        <v>93000</v>
      </c>
      <c r="K64" s="154">
        <f t="shared" si="19"/>
        <v>93000</v>
      </c>
      <c r="L64" s="154">
        <f t="shared" si="19"/>
        <v>93000</v>
      </c>
      <c r="M64" s="154">
        <f t="shared" si="19"/>
        <v>93000</v>
      </c>
      <c r="N64" s="154">
        <f t="shared" si="19"/>
        <v>93000</v>
      </c>
      <c r="O64" s="154">
        <f>D64-SUM(F64:N64)</f>
        <v>97000</v>
      </c>
      <c r="P64" s="154"/>
      <c r="Q64" s="154"/>
      <c r="R64" s="154">
        <f t="shared" si="12"/>
        <v>0</v>
      </c>
    </row>
    <row r="65" spans="1:18" ht="33">
      <c r="A65" s="359"/>
      <c r="B65" s="33" t="s">
        <v>171</v>
      </c>
      <c r="C65" s="22">
        <v>181</v>
      </c>
      <c r="D65" s="154">
        <f>HLOOKUP($D$1,概算表!$E$13:$DA$78,52,FALSE)</f>
        <v>337000</v>
      </c>
      <c r="E65" s="249" t="s">
        <v>210</v>
      </c>
      <c r="F65" s="154">
        <f>ROUND($D65/12*3,-3)</f>
        <v>84000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59"/>
      <c r="B66" s="33" t="s">
        <v>172</v>
      </c>
      <c r="C66" s="22">
        <v>181</v>
      </c>
      <c r="D66" s="154">
        <f>HLOOKUP($D$1,概算表!$E$13:$DA$78,53,FALSE)</f>
        <v>985000</v>
      </c>
      <c r="E66" s="249" t="s">
        <v>210</v>
      </c>
      <c r="F66" s="154">
        <f>ROUND($D66/12*3,-3)</f>
        <v>246000</v>
      </c>
      <c r="G66" s="154">
        <f>ROUND($D66/12,-3)</f>
        <v>82000</v>
      </c>
      <c r="H66" s="154">
        <f t="shared" si="19"/>
        <v>82000</v>
      </c>
      <c r="I66" s="154">
        <f t="shared" si="19"/>
        <v>82000</v>
      </c>
      <c r="J66" s="154">
        <f t="shared" si="19"/>
        <v>82000</v>
      </c>
      <c r="K66" s="154">
        <f t="shared" si="19"/>
        <v>82000</v>
      </c>
      <c r="L66" s="154">
        <f t="shared" si="19"/>
        <v>82000</v>
      </c>
      <c r="M66" s="154">
        <f t="shared" si="19"/>
        <v>82000</v>
      </c>
      <c r="N66" s="154">
        <f t="shared" si="19"/>
        <v>82000</v>
      </c>
      <c r="O66" s="154">
        <f>D66-SUM(F66:N66)</f>
        <v>83000</v>
      </c>
      <c r="P66" s="154"/>
      <c r="Q66" s="154"/>
      <c r="R66" s="154">
        <f t="shared" si="12"/>
        <v>0</v>
      </c>
    </row>
    <row r="67" spans="1:18">
      <c r="A67" s="359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59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59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59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59"/>
      <c r="B71" s="51" t="s">
        <v>184</v>
      </c>
      <c r="C71" s="51"/>
      <c r="D71" s="242">
        <f>HLOOKUP($D$1,概算表!$E$13:$DA$78,57,FALSE)</f>
        <v>21320000</v>
      </c>
      <c r="E71" s="242"/>
      <c r="F71" s="242">
        <f>ROUND(SUM(F50:F69),-3)</f>
        <v>6316000</v>
      </c>
      <c r="G71" s="242">
        <f t="shared" ref="G71:P71" si="20">ROUND(SUM(G50:G69),-3)</f>
        <v>1494000</v>
      </c>
      <c r="H71" s="242">
        <f t="shared" si="20"/>
        <v>1511000</v>
      </c>
      <c r="I71" s="242">
        <f t="shared" si="20"/>
        <v>1800000</v>
      </c>
      <c r="J71" s="242">
        <f t="shared" si="20"/>
        <v>1494000</v>
      </c>
      <c r="K71" s="242">
        <f t="shared" si="20"/>
        <v>1494000</v>
      </c>
      <c r="L71" s="242">
        <f t="shared" si="20"/>
        <v>1494000</v>
      </c>
      <c r="M71" s="242">
        <f t="shared" si="20"/>
        <v>1494000</v>
      </c>
      <c r="N71" s="242">
        <f t="shared" si="20"/>
        <v>2717000</v>
      </c>
      <c r="O71" s="242">
        <f t="shared" si="20"/>
        <v>1501000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308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308"/>
      <c r="B73" s="27" t="s">
        <v>179</v>
      </c>
      <c r="C73" s="18">
        <v>161</v>
      </c>
      <c r="D73" s="154">
        <f>HLOOKUP($D$1,概算表!$E$13:$DA$78,59,FALSE)</f>
        <v>2836000</v>
      </c>
      <c r="E73" s="249" t="s">
        <v>210</v>
      </c>
      <c r="F73" s="154">
        <f>ROUND($D73/12*3,-3)</f>
        <v>709000</v>
      </c>
      <c r="G73" s="154">
        <f>ROUND($D73/12,-3)</f>
        <v>236000</v>
      </c>
      <c r="H73" s="154">
        <f t="shared" ref="H73:N76" si="21">ROUND($D73/12,-3)</f>
        <v>236000</v>
      </c>
      <c r="I73" s="154">
        <f t="shared" si="21"/>
        <v>236000</v>
      </c>
      <c r="J73" s="154">
        <f t="shared" si="21"/>
        <v>236000</v>
      </c>
      <c r="K73" s="154">
        <f t="shared" si="21"/>
        <v>236000</v>
      </c>
      <c r="L73" s="154">
        <f t="shared" si="21"/>
        <v>236000</v>
      </c>
      <c r="M73" s="154">
        <f t="shared" si="21"/>
        <v>236000</v>
      </c>
      <c r="N73" s="154">
        <f t="shared" si="21"/>
        <v>236000</v>
      </c>
      <c r="O73" s="154">
        <f>D73-SUM(F73:N73)</f>
        <v>239000</v>
      </c>
      <c r="P73" s="154"/>
      <c r="Q73" s="154"/>
      <c r="R73" s="154">
        <f t="shared" si="12"/>
        <v>0</v>
      </c>
    </row>
    <row r="74" spans="1:18" ht="33">
      <c r="A74" s="308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308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308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308"/>
      <c r="B77" s="27" t="s">
        <v>184</v>
      </c>
      <c r="C77" s="18"/>
      <c r="D77" s="242">
        <f>HLOOKUP($D$1,概算表!$E$13:$DA$78,63,FALSE)</f>
        <v>2836000</v>
      </c>
      <c r="E77" s="242"/>
      <c r="F77" s="242">
        <f>ROUND(SUM(F72:F76),-3)</f>
        <v>709000</v>
      </c>
      <c r="G77" s="242">
        <f t="shared" ref="G77:N77" si="22">ROUND(SUM(G72:G76),-3)</f>
        <v>236000</v>
      </c>
      <c r="H77" s="242">
        <f t="shared" si="22"/>
        <v>236000</v>
      </c>
      <c r="I77" s="242">
        <f t="shared" si="22"/>
        <v>236000</v>
      </c>
      <c r="J77" s="242">
        <f t="shared" si="22"/>
        <v>236000</v>
      </c>
      <c r="K77" s="242">
        <f t="shared" si="22"/>
        <v>236000</v>
      </c>
      <c r="L77" s="242">
        <f t="shared" si="22"/>
        <v>236000</v>
      </c>
      <c r="M77" s="242">
        <f t="shared" si="22"/>
        <v>236000</v>
      </c>
      <c r="N77" s="242">
        <f t="shared" si="22"/>
        <v>236000</v>
      </c>
      <c r="O77" s="242">
        <f>D77-SUM(F77:N77)</f>
        <v>239000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60" t="s">
        <v>950</v>
      </c>
      <c r="B78" s="361"/>
      <c r="C78" s="362"/>
      <c r="D78" s="242">
        <f>D77+D71</f>
        <v>24156000</v>
      </c>
      <c r="E78" s="242"/>
      <c r="F78" s="242">
        <f>F77+F71</f>
        <v>7025000</v>
      </c>
      <c r="G78" s="242">
        <f t="shared" ref="G78:R78" si="24">G77+G71</f>
        <v>1730000</v>
      </c>
      <c r="H78" s="242">
        <f t="shared" si="24"/>
        <v>1747000</v>
      </c>
      <c r="I78" s="242">
        <f t="shared" si="24"/>
        <v>2036000</v>
      </c>
      <c r="J78" s="242">
        <f t="shared" si="24"/>
        <v>1730000</v>
      </c>
      <c r="K78" s="242">
        <f t="shared" si="24"/>
        <v>1730000</v>
      </c>
      <c r="L78" s="242">
        <f t="shared" si="24"/>
        <v>1730000</v>
      </c>
      <c r="M78" s="242">
        <f t="shared" si="24"/>
        <v>1730000</v>
      </c>
      <c r="N78" s="242">
        <f t="shared" si="24"/>
        <v>2953000</v>
      </c>
      <c r="O78" s="242">
        <f t="shared" si="24"/>
        <v>1740000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309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309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309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309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309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25028000</v>
      </c>
      <c r="E87" s="154"/>
      <c r="F87" s="154">
        <f>F88+F89+F90+F91</f>
        <v>7113000</v>
      </c>
      <c r="G87" s="154">
        <f t="shared" ref="G87:Q87" si="26">G88+G89+G90+G91</f>
        <v>1800000</v>
      </c>
      <c r="H87" s="154">
        <f t="shared" si="26"/>
        <v>1817000</v>
      </c>
      <c r="I87" s="154">
        <f t="shared" si="26"/>
        <v>2106000</v>
      </c>
      <c r="J87" s="154">
        <f t="shared" si="26"/>
        <v>1800000</v>
      </c>
      <c r="K87" s="154">
        <f t="shared" si="26"/>
        <v>1802000</v>
      </c>
      <c r="L87" s="154">
        <f t="shared" si="26"/>
        <v>1816000</v>
      </c>
      <c r="M87" s="154">
        <f t="shared" si="26"/>
        <v>1800000</v>
      </c>
      <c r="N87" s="154">
        <f t="shared" si="26"/>
        <v>3025000</v>
      </c>
      <c r="O87" s="154">
        <f t="shared" si="26"/>
        <v>1810000</v>
      </c>
      <c r="P87" s="154">
        <f t="shared" si="26"/>
        <v>75000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25026000</v>
      </c>
      <c r="E91" s="242"/>
      <c r="F91" s="242">
        <f>F92+F93+F94+F95</f>
        <v>7113000</v>
      </c>
      <c r="G91" s="242">
        <f t="shared" ref="G91:Q91" si="28">G92+G93+G94+G95</f>
        <v>1800000</v>
      </c>
      <c r="H91" s="242">
        <f t="shared" si="28"/>
        <v>1817000</v>
      </c>
      <c r="I91" s="242">
        <f t="shared" si="28"/>
        <v>2106000</v>
      </c>
      <c r="J91" s="242">
        <f t="shared" si="28"/>
        <v>1800000</v>
      </c>
      <c r="K91" s="242">
        <f t="shared" si="28"/>
        <v>1802000</v>
      </c>
      <c r="L91" s="242">
        <f t="shared" si="28"/>
        <v>1815000</v>
      </c>
      <c r="M91" s="242">
        <f t="shared" si="28"/>
        <v>1800000</v>
      </c>
      <c r="N91" s="242">
        <f t="shared" si="28"/>
        <v>3025000</v>
      </c>
      <c r="O91" s="242">
        <f t="shared" si="28"/>
        <v>1810000</v>
      </c>
      <c r="P91" s="242">
        <f t="shared" si="28"/>
        <v>75000</v>
      </c>
      <c r="Q91" s="242">
        <f t="shared" si="28"/>
        <v>63000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22094000</v>
      </c>
      <c r="E95" s="154"/>
      <c r="F95" s="154">
        <f>F2+F86-F88-F89-F90-F92-F93-F94</f>
        <v>6158000</v>
      </c>
      <c r="G95" s="154">
        <f t="shared" ref="G95:Q95" si="30">G2-G88-G89-G90-G92-G93-G94</f>
        <v>1792000</v>
      </c>
      <c r="H95" s="154">
        <f t="shared" si="30"/>
        <v>1335000</v>
      </c>
      <c r="I95" s="154">
        <f t="shared" si="30"/>
        <v>2098000</v>
      </c>
      <c r="J95" s="154">
        <f t="shared" si="30"/>
        <v>1318000</v>
      </c>
      <c r="K95" s="154">
        <f t="shared" si="30"/>
        <v>1794000</v>
      </c>
      <c r="L95" s="154">
        <f t="shared" si="30"/>
        <v>1333000</v>
      </c>
      <c r="M95" s="154">
        <f t="shared" si="30"/>
        <v>1792000</v>
      </c>
      <c r="N95" s="154">
        <f t="shared" si="30"/>
        <v>2544000</v>
      </c>
      <c r="O95" s="154">
        <f t="shared" si="30"/>
        <v>1802000</v>
      </c>
      <c r="P95" s="154">
        <f t="shared" si="30"/>
        <v>67000</v>
      </c>
      <c r="Q95" s="154">
        <f t="shared" si="30"/>
        <v>61000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22094000</v>
      </c>
    </row>
    <row r="108" spans="2:17" ht="16.5" customHeight="1"/>
    <row r="109" spans="2:17" ht="16.5" customHeight="1">
      <c r="B109" s="4" t="s">
        <v>951</v>
      </c>
      <c r="D109" s="52">
        <f>D91-D77</f>
        <v>22190000</v>
      </c>
      <c r="F109" s="52">
        <f>F91-F77</f>
        <v>6404000</v>
      </c>
      <c r="G109" s="52">
        <f t="shared" ref="G109:Q109" si="31">G91-G77</f>
        <v>1564000</v>
      </c>
      <c r="H109" s="52">
        <f t="shared" si="31"/>
        <v>1581000</v>
      </c>
      <c r="I109" s="52">
        <f t="shared" si="31"/>
        <v>1870000</v>
      </c>
      <c r="J109" s="52">
        <f t="shared" si="31"/>
        <v>1564000</v>
      </c>
      <c r="K109" s="52">
        <f t="shared" si="31"/>
        <v>1566000</v>
      </c>
      <c r="L109" s="52">
        <f t="shared" si="31"/>
        <v>1579000</v>
      </c>
      <c r="M109" s="52">
        <f t="shared" si="31"/>
        <v>1564000</v>
      </c>
      <c r="N109" s="52">
        <f t="shared" si="31"/>
        <v>2789000</v>
      </c>
      <c r="O109" s="52">
        <f t="shared" si="31"/>
        <v>1571000</v>
      </c>
      <c r="P109" s="52">
        <f t="shared" si="31"/>
        <v>75000</v>
      </c>
      <c r="Q109" s="52">
        <f t="shared" si="31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6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115</vt:i4>
      </vt:variant>
      <vt:variant>
        <vt:lpstr>已命名的範圍</vt:lpstr>
      </vt:variant>
      <vt:variant>
        <vt:i4>5</vt:i4>
      </vt:variant>
    </vt:vector>
  </HeadingPairs>
  <TitlesOfParts>
    <vt:vector size="120" baseType="lpstr">
      <vt:lpstr>分配原則</vt:lpstr>
      <vt:lpstr>填表說明</vt:lpstr>
      <vt:lpstr>概算表</vt:lpstr>
      <vt:lpstr>縣庫撥款收入明細表</vt:lpstr>
      <vt:lpstr>場租收支對列</vt:lpstr>
      <vt:lpstr>移用留存數</vt:lpstr>
      <vt:lpstr>場租收支對列及移用留存數-轉</vt:lpstr>
      <vt:lpstr>基金來源明細表</vt:lpstr>
      <vt:lpstr>學校編號</vt:lpstr>
      <vt:lpstr>分配表</vt:lpstr>
      <vt:lpstr>彙整人事暨業務費</vt:lpstr>
      <vt:lpstr>彙整退撫</vt:lpstr>
      <vt:lpstr>分配表-彙整</vt:lpstr>
      <vt:lpstr>彙整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638</vt:lpstr>
      <vt:lpstr>639</vt:lpstr>
      <vt:lpstr>641</vt:lpstr>
      <vt:lpstr>642</vt:lpstr>
      <vt:lpstr>645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705</vt:lpstr>
      <vt:lpstr>706</vt:lpstr>
      <vt:lpstr>707</vt:lpstr>
      <vt:lpstr>708</vt:lpstr>
      <vt:lpstr>分配原則!Print_Area</vt:lpstr>
      <vt:lpstr>移用留存數!Print_Area</vt:lpstr>
      <vt:lpstr>場租收支對列!Print_Area</vt:lpstr>
      <vt:lpstr>移用留存數!Print_Titles</vt:lpstr>
      <vt:lpstr>場租收支對列!Print_Titles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廖尉辰</dc:creator>
  <cp:lastModifiedBy>賴欣慧</cp:lastModifiedBy>
  <cp:lastPrinted>2020-11-22T05:44:06Z</cp:lastPrinted>
  <dcterms:created xsi:type="dcterms:W3CDTF">2019-08-07T08:26:15Z</dcterms:created>
  <dcterms:modified xsi:type="dcterms:W3CDTF">2021-01-05T08:37:39Z</dcterms:modified>
</cp:coreProperties>
</file>