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0" windowWidth="28800" windowHeight="11955"/>
  </bookViews>
  <sheets>
    <sheet name="彈性特仕版" sheetId="2" r:id="rId1"/>
  </sheets>
  <definedNames>
    <definedName name="_xlnm.Print_Area" localSheetId="0">彈性特仕版!$A$1:$H$62</definedName>
    <definedName name="_xlnm.Print_Titles" localSheetId="0">彈性特仕版!$12:$14</definedName>
  </definedNames>
  <calcPr calcId="145621"/>
</workbook>
</file>

<file path=xl/calcChain.xml><?xml version="1.0" encoding="utf-8"?>
<calcChain xmlns="http://schemas.openxmlformats.org/spreadsheetml/2006/main">
  <c r="F31" i="2" l="1"/>
  <c r="F30" i="2"/>
  <c r="J27" i="2"/>
  <c r="N27" i="2" s="1"/>
  <c r="N26" i="2"/>
  <c r="N25" i="2"/>
  <c r="N24" i="2"/>
  <c r="N23" i="2"/>
  <c r="N22" i="2"/>
  <c r="N21" i="2"/>
  <c r="N20" i="2"/>
  <c r="N19" i="2"/>
  <c r="N18" i="2"/>
  <c r="N17" i="2"/>
  <c r="N16" i="2"/>
  <c r="N36" i="2" l="1"/>
  <c r="N37" i="2"/>
  <c r="N30" i="2"/>
  <c r="N31" i="2" s="1"/>
  <c r="N35" i="2"/>
  <c r="N38" i="2"/>
  <c r="N39" i="2" s="1"/>
  <c r="L25" i="2"/>
  <c r="L16" i="2"/>
  <c r="L23" i="2"/>
  <c r="L17" i="2"/>
  <c r="L21" i="2"/>
  <c r="L19" i="2"/>
  <c r="L20" i="2"/>
  <c r="L24" i="2"/>
  <c r="L18" i="2"/>
  <c r="L22" i="2"/>
  <c r="L26" i="2"/>
  <c r="L27" i="2" l="1"/>
  <c r="N32" i="2"/>
  <c r="N33" i="2" s="1"/>
  <c r="N40" i="2" s="1"/>
  <c r="O14" i="2" l="1"/>
  <c r="O17" i="2" s="1"/>
  <c r="O22" i="2" l="1"/>
  <c r="O20" i="2"/>
  <c r="O19" i="2"/>
  <c r="O18" i="2"/>
  <c r="O16" i="2"/>
  <c r="O21" i="2"/>
  <c r="O25" i="2"/>
  <c r="O26" i="2"/>
  <c r="O23" i="2"/>
  <c r="O24" i="2"/>
  <c r="O27" i="2" l="1"/>
  <c r="O37" i="2" l="1"/>
  <c r="E37" i="2" s="1"/>
  <c r="O36" i="2"/>
  <c r="O38" i="2"/>
  <c r="O35" i="2"/>
  <c r="O39" i="2" s="1"/>
  <c r="E39" i="2" s="1"/>
  <c r="O30" i="2"/>
  <c r="E30" i="2" s="1"/>
  <c r="O31" i="2" l="1"/>
  <c r="E31" i="2" s="1"/>
  <c r="E32" i="2" l="1"/>
  <c r="E28" i="2" s="1"/>
  <c r="E19" i="2" s="1"/>
  <c r="O32" i="2"/>
  <c r="O33" i="2" s="1"/>
  <c r="O40" i="2" s="1"/>
  <c r="E18" i="2" l="1"/>
  <c r="E17" i="2"/>
  <c r="E22" i="2"/>
  <c r="E21" i="2"/>
  <c r="E26" i="2"/>
  <c r="E16" i="2"/>
  <c r="E23" i="2"/>
  <c r="E33" i="2"/>
  <c r="E20" i="2"/>
  <c r="E24" i="2"/>
  <c r="E25" i="2" l="1"/>
  <c r="E27" i="2" s="1"/>
  <c r="K36" i="2" l="1"/>
  <c r="P36" i="2" s="1"/>
  <c r="E36" i="2" s="1"/>
  <c r="J36" i="2"/>
  <c r="J37" i="2"/>
  <c r="P37" i="2" s="1"/>
  <c r="K35" i="2"/>
  <c r="P35" i="2" s="1"/>
  <c r="J30" i="2"/>
  <c r="J31" i="2"/>
  <c r="J35" i="2"/>
  <c r="E35" i="2" l="1"/>
  <c r="E38" i="2" s="1"/>
  <c r="P38" i="2" l="1"/>
  <c r="P39" i="2" s="1"/>
  <c r="P40" i="2" s="1"/>
</calcChain>
</file>

<file path=xl/sharedStrings.xml><?xml version="1.0" encoding="utf-8"?>
<sst xmlns="http://schemas.openxmlformats.org/spreadsheetml/2006/main" count="118" uniqueCount="106">
  <si>
    <t>附件一之一</t>
    <phoneticPr fontId="1" type="noConversion"/>
  </si>
  <si>
    <t>（請註明其他機關與民間團體申請補助經費之項目及金額）</t>
    <phoneticPr fontId="1" type="noConversion"/>
  </si>
  <si>
    <t>數量</t>
  </si>
  <si>
    <t>補助金額(元)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</si>
  <si>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</si>
  <si>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</si>
  <si>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</si>
  <si>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</si>
  <si>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</si>
  <si>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</si>
  <si>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</si>
  <si>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</si>
  <si>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</si>
  <si>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</si>
  <si>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</si>
  <si>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</si>
  <si>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</si>
  <si>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</si>
  <si>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</si>
  <si>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</si>
  <si>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</si>
  <si>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</si>
  <si>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</si>
  <si>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</si>
  <si>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</si>
  <si>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</si>
  <si>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</si>
  <si>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</si>
  <si>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</si>
  <si>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</si>
  <si>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</si>
  <si>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</si>
  <si>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※申請補助單位請依實際需求，自行增刪經費項目。</t>
    <phoneticPr fontId="1" type="noConversion"/>
  </si>
  <si>
    <t>說  明</t>
    <phoneticPr fontId="1" type="noConversion"/>
  </si>
  <si>
    <t>擬向其他機關與民間團體申請補助： ▓無  □有</t>
    <phoneticPr fontId="1" type="noConversion"/>
  </si>
  <si>
    <t>假設工程</t>
  </si>
  <si>
    <t>泥作工程</t>
  </si>
  <si>
    <t>油漆磁磚</t>
  </si>
  <si>
    <t>隔間工程</t>
  </si>
  <si>
    <t>門窗工程</t>
  </si>
  <si>
    <t>天花板工程</t>
  </si>
  <si>
    <t>水電工程</t>
  </si>
  <si>
    <t>衛生設備</t>
  </si>
  <si>
    <r>
      <t>1式</t>
    </r>
    <r>
      <rPr>
        <sz val="12"/>
        <color indexed="10"/>
        <rFont val="標楷體"/>
        <family val="4"/>
        <charset val="136"/>
      </rPr>
      <t/>
    </r>
  </si>
  <si>
    <t>設計監造費</t>
  </si>
  <si>
    <t>1式</t>
  </si>
  <si>
    <t>小計</t>
    <phoneticPr fontId="1" type="noConversion"/>
  </si>
  <si>
    <t>管線工程</t>
    <phoneticPr fontId="1" type="noConversion"/>
  </si>
  <si>
    <t>C營業稅</t>
    <phoneticPr fontId="1" type="noConversion"/>
  </si>
  <si>
    <t>B保險費</t>
    <phoneticPr fontId="1" type="noConversion"/>
  </si>
  <si>
    <t>(A+D)合計</t>
    <phoneticPr fontId="1" type="noConversion"/>
  </si>
  <si>
    <t>發包金額</t>
    <phoneticPr fontId="1" type="noConversion"/>
  </si>
  <si>
    <t>二、間接工程費</t>
    <phoneticPr fontId="1" type="noConversion"/>
  </si>
  <si>
    <t>一、直接工程項目</t>
    <phoneticPr fontId="1" type="noConversion"/>
  </si>
  <si>
    <t>三、學校和縣市府自辦費</t>
    <phoneticPr fontId="1" type="noConversion"/>
  </si>
  <si>
    <t>(一+二+三)合計</t>
    <phoneticPr fontId="1" type="noConversion"/>
  </si>
  <si>
    <t>總金額</t>
    <phoneticPr fontId="1" type="noConversion"/>
  </si>
  <si>
    <t>三.學校及縣市府自辦項目</t>
    <phoneticPr fontId="1" type="noConversion"/>
  </si>
  <si>
    <r>
      <t>1</t>
    </r>
    <r>
      <rPr>
        <sz val="12"/>
        <color theme="1"/>
        <rFont val="細明體"/>
        <family val="3"/>
        <charset val="136"/>
      </rPr>
      <t>式</t>
    </r>
  </si>
  <si>
    <r>
      <t>1</t>
    </r>
    <r>
      <rPr>
        <sz val="12"/>
        <color theme="1"/>
        <rFont val="細明體"/>
        <family val="3"/>
        <charset val="136"/>
      </rPr>
      <t>式</t>
    </r>
    <phoneticPr fontId="1" type="noConversion"/>
  </si>
  <si>
    <r>
      <t>1</t>
    </r>
    <r>
      <rPr>
        <sz val="12"/>
        <color theme="1"/>
        <rFont val="細明體"/>
        <family val="3"/>
        <charset val="136"/>
      </rPr>
      <t>式</t>
    </r>
    <phoneticPr fontId="1" type="noConversion"/>
  </si>
  <si>
    <t>一、直接工程費</t>
    <phoneticPr fontId="1" type="noConversion"/>
  </si>
  <si>
    <t>二.間接工程項目</t>
    <phoneticPr fontId="1" type="noConversion"/>
  </si>
  <si>
    <r>
      <t>1</t>
    </r>
    <r>
      <rPr>
        <sz val="12"/>
        <color theme="1"/>
        <rFont val="標楷體"/>
        <family val="4"/>
        <charset val="136"/>
      </rPr>
      <t>式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</si>
  <si>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式</t>
    </r>
    <phoneticPr fontId="1" type="noConversion"/>
  </si>
  <si>
    <t>A項合計</t>
    <phoneticPr fontId="1" type="noConversion"/>
  </si>
  <si>
    <t>D項小計</t>
    <phoneticPr fontId="1" type="noConversion"/>
  </si>
  <si>
    <t>B+C</t>
    <phoneticPr fontId="1" type="noConversion"/>
  </si>
  <si>
    <t>A項小計</t>
    <phoneticPr fontId="1" type="noConversion"/>
  </si>
  <si>
    <t>驗算</t>
    <phoneticPr fontId="1" type="noConversion"/>
  </si>
  <si>
    <t>其他</t>
    <phoneticPr fontId="19" type="noConversion"/>
  </si>
  <si>
    <t>累進驗算</t>
    <phoneticPr fontId="19" type="noConversion"/>
  </si>
  <si>
    <t>直接工程比例(可調)</t>
    <phoneticPr fontId="1" type="noConversion"/>
  </si>
  <si>
    <t>整併參數</t>
    <phoneticPr fontId="19" type="noConversion"/>
  </si>
  <si>
    <t>總額佔比(Auto)</t>
    <phoneticPr fontId="19" type="noConversion"/>
  </si>
  <si>
    <t>總額佔比(Auto)</t>
    <phoneticPr fontId="19" type="noConversion"/>
  </si>
  <si>
    <t>累進佔比(Auto)</t>
    <phoneticPr fontId="19" type="noConversion"/>
  </si>
  <si>
    <t>單一驗算</t>
    <phoneticPr fontId="19" type="noConversion"/>
  </si>
  <si>
    <t>500萬以下</t>
    <phoneticPr fontId="19" type="noConversion"/>
  </si>
  <si>
    <t>比例(可調)</t>
    <phoneticPr fontId="1" type="noConversion"/>
  </si>
  <si>
    <t>同J欄(Auto)</t>
    <phoneticPr fontId="19" type="noConversion"/>
  </si>
  <si>
    <t>二、佔比(Auto)</t>
    <phoneticPr fontId="19" type="noConversion"/>
  </si>
  <si>
    <t>三、佔比(Auto)</t>
    <phoneticPr fontId="19" type="noConversion"/>
  </si>
  <si>
    <t>A項佔比(Auto)</t>
    <phoneticPr fontId="19" type="noConversion"/>
  </si>
  <si>
    <t>應同(E30)</t>
    <phoneticPr fontId="19" type="noConversion"/>
  </si>
  <si>
    <t>應同(E31)</t>
    <phoneticPr fontId="19" type="noConversion"/>
  </si>
  <si>
    <t>應同(E35)</t>
    <phoneticPr fontId="19" type="noConversion"/>
  </si>
  <si>
    <t>應同(E36)</t>
    <phoneticPr fontId="19" type="noConversion"/>
  </si>
  <si>
    <t>比例</t>
    <phoneticPr fontId="1" type="noConversion"/>
  </si>
  <si>
    <t>空汙費</t>
    <phoneticPr fontId="19" type="noConversion"/>
  </si>
  <si>
    <t>工程管理費</t>
    <phoneticPr fontId="19" type="noConversion"/>
  </si>
  <si>
    <t>其他</t>
    <phoneticPr fontId="19" type="noConversion"/>
  </si>
  <si>
    <t>廠商利潤</t>
    <phoneticPr fontId="19" type="noConversion"/>
  </si>
  <si>
    <t>依機關委託技術服務廠商評選及計費辦法計算</t>
    <phoneticPr fontId="19" type="noConversion"/>
  </si>
  <si>
    <t>依中央政府各機關工程管理費支用要點計算</t>
    <phoneticPr fontId="19" type="noConversion"/>
  </si>
  <si>
    <t>應同(E37)</t>
    <phoneticPr fontId="19" type="noConversion"/>
  </si>
  <si>
    <t>申請單位：ＯＯ學校(或ＯＯ機關)      計畫名稱：</t>
    <phoneticPr fontId="1" type="noConversion"/>
  </si>
  <si>
    <t>計畫期程：自核定日起至　　年　　月　　日(核定應結報日期：　　年　　月　　日前)</t>
    <phoneticPr fontId="1" type="noConversion"/>
  </si>
  <si>
    <t xml:space="preserve">  ＯＯ部：　　　　　　　元，補助項目及金額：</t>
    <phoneticPr fontId="1" type="noConversion"/>
  </si>
  <si>
    <t xml:space="preserve">  國教署：　　　　　　　元，補助項目及金額：</t>
    <phoneticPr fontId="1" type="noConversion"/>
  </si>
  <si>
    <t>補助方式： 
□全額補助
□部分補助
(指定項目補助□是□否)
【補助比率　　％】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</si>
  <si>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未執行項目之經費，應按補助比率繳回。</t>
    </r>
    <phoneticPr fontId="1" type="noConversion"/>
  </si>
  <si>
    <t>A項2500萬內皆適用。</t>
    <phoneticPr fontId="19" type="noConversion"/>
  </si>
  <si>
    <r>
      <t xml:space="preserve">自動計算使用方法：
</t>
    </r>
    <r>
      <rPr>
        <b/>
        <sz val="14"/>
        <color theme="1"/>
        <rFont val="標楷體"/>
        <family val="4"/>
        <charset val="136"/>
      </rPr>
      <t>填寫下方第41列紅框中的總金額後，
公式將自動帶入各項目概估值。
(第5至7列申請經費等資訊需自行填寫)</t>
    </r>
    <phoneticPr fontId="1" type="noConversion"/>
  </si>
  <si>
    <t>直接工程、間接工程、空汙費及其他皆可依需求調整比例</t>
    <phoneticPr fontId="19" type="noConversion"/>
  </si>
  <si>
    <r>
      <t>計畫經費總額：</t>
    </r>
    <r>
      <rPr>
        <sz val="12"/>
        <color indexed="10"/>
        <rFont val="標楷體"/>
        <family val="4"/>
        <charset val="136"/>
      </rPr>
      <t>1,000,000</t>
    </r>
    <r>
      <rPr>
        <sz val="12"/>
        <rFont val="標楷體"/>
        <family val="4"/>
        <charset val="136"/>
      </rPr>
      <t>元，向國教署申請補助金額：</t>
    </r>
    <r>
      <rPr>
        <sz val="12"/>
        <color indexed="10"/>
        <rFont val="標楷體"/>
        <family val="4"/>
        <charset val="136"/>
      </rPr>
      <t>8500,000</t>
    </r>
    <r>
      <rPr>
        <sz val="12"/>
        <rFont val="標楷體"/>
        <family val="4"/>
        <charset val="136"/>
      </rPr>
      <t xml:space="preserve"> 元（85%），自籌款：</t>
    </r>
    <r>
      <rPr>
        <sz val="12"/>
        <color rgb="FFFF0000"/>
        <rFont val="標楷體"/>
        <family val="4"/>
        <charset val="136"/>
      </rPr>
      <t>150,000</t>
    </r>
    <r>
      <rPr>
        <sz val="12"/>
        <rFont val="標楷體"/>
        <family val="4"/>
        <charset val="136"/>
      </rPr>
      <t xml:space="preserve"> 元（15%）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</si>
</sst>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0.00_ "/>
    <numFmt numFmtId="178" formatCode="0.0%"/>
    <numFmt numFmtId="179" formatCode="&quot;A*&quot;0.0%"/>
    <numFmt numFmtId="180" formatCode="&quot;(A+B)*&quot;0.0%"/>
    <numFmt numFmtId="181" formatCode="0.0000_ "/>
  </numFmts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b/>
      <sz val="14"/>
      <color theme="0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8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0" fillId="0" borderId="1" xfId="0" applyFont="1" applyBorder="1" applyAlignment="1" applyProtection="1">
      <alignment horizontal="left" vertical="center" wrapText="1"/>
    </xf>
    <xf numFmtId="176" fontId="10" fillId="0" borderId="1" xfId="0" applyNumberFormat="1" applyFont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horizontal="center" vertical="center"/>
    </xf>
    <xf numFmtId="176" fontId="10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right" vertical="center"/>
    </xf>
    <xf numFmtId="177" fontId="3" fillId="2" borderId="5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right" vertical="center"/>
    </xf>
    <xf numFmtId="177" fontId="3" fillId="2" borderId="6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>
      <alignment vertical="center"/>
    </xf>
    <xf numFmtId="176" fontId="3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176" fontId="15" fillId="4" borderId="15" xfId="0" applyNumberFormat="1" applyFont="1" applyFill="1" applyBorder="1">
      <alignment vertical="center"/>
    </xf>
    <xf numFmtId="0" fontId="3" fillId="0" borderId="0" xfId="0" applyFont="1" applyAlignment="1" applyProtection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 applyProtection="1">
      <alignment vertical="center"/>
    </xf>
    <xf numFmtId="179" fontId="10" fillId="0" borderId="1" xfId="0" applyNumberFormat="1" applyFont="1" applyBorder="1" applyAlignment="1" applyProtection="1">
      <alignment horizontal="right" vertical="center"/>
    </xf>
    <xf numFmtId="180" fontId="10" fillId="0" borderId="1" xfId="0" applyNumberFormat="1" applyFont="1" applyBorder="1" applyAlignment="1" applyProtection="1">
      <alignment horizontal="right" vertical="center"/>
    </xf>
    <xf numFmtId="176" fontId="3" fillId="0" borderId="0" xfId="0" applyNumberFormat="1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78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>
      <alignment horizontal="right" vertical="center"/>
    </xf>
    <xf numFmtId="181" fontId="3" fillId="0" borderId="0" xfId="0" applyNumberFormat="1" applyFont="1" applyBorder="1" applyAlignment="1" applyProtection="1">
      <alignment horizontal="right" vertical="center"/>
      <protection hidden="1"/>
    </xf>
    <xf numFmtId="178" fontId="3" fillId="5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right" vertical="center"/>
    </xf>
    <xf numFmtId="179" fontId="20" fillId="0" borderId="1" xfId="0" applyNumberFormat="1" applyFont="1" applyBorder="1" applyAlignment="1" applyProtection="1">
      <alignment horizontal="left" vertical="center" wrapText="1"/>
    </xf>
    <xf numFmtId="176" fontId="3" fillId="0" borderId="0" xfId="0" applyNumberFormat="1" applyFont="1" applyFill="1" applyAlignment="1" applyProtection="1">
      <alignment horizontal="right" vertical="center"/>
    </xf>
    <xf numFmtId="181" fontId="3" fillId="0" borderId="0" xfId="0" applyNumberFormat="1" applyFont="1" applyFill="1" applyBorder="1" applyAlignment="1" applyProtection="1">
      <alignment horizontal="right" vertical="center"/>
      <protection hidden="1"/>
    </xf>
    <xf numFmtId="0" fontId="3" fillId="5" borderId="0" xfId="0" applyFont="1" applyFill="1" applyAlignment="1" applyProtection="1">
      <alignment horizontal="right" vertical="center"/>
    </xf>
    <xf numFmtId="0" fontId="3" fillId="5" borderId="0" xfId="0" applyFont="1" applyFill="1" applyBorder="1" applyAlignment="1" applyProtection="1">
      <alignment horizontal="right" vertical="center"/>
      <protection hidden="1"/>
    </xf>
    <xf numFmtId="0" fontId="22" fillId="0" borderId="0" xfId="0" applyFont="1" applyProtection="1">
      <alignment vertical="center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0" fillId="0" borderId="6" xfId="0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77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Fill="1" applyAlignment="1" applyProtection="1">
      <alignment vertical="top" wrapText="1"/>
      <protection hidden="1"/>
    </xf>
    <xf numFmtId="0" fontId="18" fillId="0" borderId="0" xfId="0" applyFont="1" applyFill="1" applyAlignment="1">
      <alignment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41</xdr:row>
      <xdr:rowOff>114299</xdr:rowOff>
    </xdr:from>
    <xdr:to>
      <xdr:col>7</xdr:col>
      <xdr:colOff>933451</xdr:colOff>
      <xdr:row>41</xdr:row>
      <xdr:rowOff>485774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62600" y="13230224"/>
          <a:ext cx="124777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42</xdr:row>
      <xdr:rowOff>85724</xdr:rowOff>
    </xdr:from>
    <xdr:to>
      <xdr:col>7</xdr:col>
      <xdr:colOff>933450</xdr:colOff>
      <xdr:row>42</xdr:row>
      <xdr:rowOff>457199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572125" y="13782674"/>
          <a:ext cx="12382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view="pageBreakPreview" zoomScale="130" zoomScaleNormal="80" zoomScaleSheetLayoutView="130" workbookViewId="0">
      <selection activeCell="F39" sqref="F39"/>
    </sheetView>
  </sheetViews>
  <sheetFormatPr defaultRowHeight="16.5" x14ac:dyDescent="0.2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6.5" style="3" customWidth="1"/>
    <col min="6" max="6" width="13.25" style="3" customWidth="1"/>
    <col min="7" max="7" width="13.875" style="3" customWidth="1"/>
    <col min="8" max="8" width="21.875" style="3" customWidth="1"/>
    <col min="9" max="9" width="12" style="32" customWidth="1"/>
    <col min="10" max="10" width="11.5" style="32" customWidth="1"/>
    <col min="11" max="12" width="11.625" style="32" customWidth="1"/>
    <col min="13" max="13" width="9" style="3"/>
    <col min="14" max="14" width="10.5" style="3" bestFit="1" customWidth="1"/>
    <col min="15" max="16" width="18.125" style="3" customWidth="1"/>
    <col min="17" max="17" width="9" style="3"/>
    <col min="18" max="18" width="9.5" bestFit="1" customWidth="1"/>
    <col min="19" max="16384" width="9" style="3"/>
  </cols>
  <sheetData>
    <row r="1" spans="1:18" x14ac:dyDescent="0.25">
      <c r="A1" s="1" t="s">
        <v>0</v>
      </c>
      <c r="B1" s="2"/>
    </row>
    <row r="2" spans="1:18" ht="21" x14ac:dyDescent="0.25">
      <c r="C2" s="116" t="s">
        <v>6</v>
      </c>
      <c r="D2" s="116"/>
      <c r="E2" s="116"/>
      <c r="F2" s="116"/>
      <c r="G2" s="7" t="s">
        <v>4</v>
      </c>
    </row>
    <row r="3" spans="1:18" ht="21" x14ac:dyDescent="0.25">
      <c r="C3" s="116" t="s">
        <v>5</v>
      </c>
      <c r="D3" s="116"/>
      <c r="E3" s="116"/>
      <c r="F3" s="116"/>
      <c r="G3" s="5" t="s">
        <v>7</v>
      </c>
      <c r="J3" s="117" t="s">
        <v>103</v>
      </c>
      <c r="K3" s="118"/>
      <c r="L3" s="118"/>
      <c r="M3" s="118"/>
      <c r="N3" s="118"/>
      <c r="O3" s="118"/>
      <c r="P3" s="118"/>
    </row>
    <row r="4" spans="1:18" ht="21" x14ac:dyDescent="0.25">
      <c r="G4" s="5"/>
      <c r="J4" s="118"/>
      <c r="K4" s="118"/>
      <c r="L4" s="118"/>
      <c r="M4" s="118"/>
      <c r="N4" s="118"/>
      <c r="O4" s="118"/>
      <c r="P4" s="118"/>
    </row>
    <row r="5" spans="1:18" x14ac:dyDescent="0.25">
      <c r="A5" s="84" t="s">
        <v>96</v>
      </c>
      <c r="B5" s="84"/>
      <c r="C5" s="84"/>
      <c r="D5" s="84"/>
      <c r="E5" s="84"/>
      <c r="F5" s="84"/>
      <c r="G5" s="84"/>
      <c r="H5" s="84"/>
      <c r="J5" s="118"/>
      <c r="K5" s="118"/>
      <c r="L5" s="118"/>
      <c r="M5" s="118"/>
      <c r="N5" s="118"/>
      <c r="O5" s="118"/>
      <c r="P5" s="118"/>
    </row>
    <row r="6" spans="1:18" x14ac:dyDescent="0.25">
      <c r="A6" s="84" t="s">
        <v>97</v>
      </c>
      <c r="B6" s="84"/>
      <c r="C6" s="84"/>
      <c r="D6" s="84"/>
      <c r="E6" s="84"/>
      <c r="F6" s="84"/>
      <c r="G6" s="84"/>
      <c r="H6" s="84"/>
      <c r="J6" s="118"/>
      <c r="K6" s="118"/>
      <c r="L6" s="118"/>
      <c r="M6" s="118"/>
      <c r="N6" s="118"/>
      <c r="O6" s="118"/>
      <c r="P6" s="118"/>
    </row>
    <row r="7" spans="1:18" x14ac:dyDescent="0.25">
      <c r="A7" s="84" t="s">
        <v>105</v>
      </c>
      <c r="B7" s="84"/>
      <c r="C7" s="84"/>
      <c r="D7" s="84"/>
      <c r="E7" s="84"/>
      <c r="F7" s="84"/>
      <c r="G7" s="84"/>
      <c r="H7" s="84"/>
      <c r="J7" s="118"/>
      <c r="K7" s="118"/>
      <c r="L7" s="118"/>
      <c r="M7" s="118"/>
      <c r="N7" s="118"/>
      <c r="O7" s="118"/>
      <c r="P7" s="118"/>
    </row>
    <row r="8" spans="1:18" x14ac:dyDescent="0.25">
      <c r="A8" s="82" t="s">
        <v>34</v>
      </c>
      <c r="B8" s="82"/>
      <c r="C8" s="82"/>
      <c r="D8" s="82"/>
      <c r="E8" s="82"/>
      <c r="F8" s="82"/>
      <c r="G8" s="82"/>
      <c r="H8" s="82"/>
      <c r="J8" s="64" t="s">
        <v>104</v>
      </c>
    </row>
    <row r="9" spans="1:18" x14ac:dyDescent="0.25">
      <c r="A9" s="72" t="s">
        <v>1</v>
      </c>
      <c r="B9" s="72"/>
      <c r="C9" s="72"/>
      <c r="D9" s="72"/>
      <c r="E9" s="72"/>
      <c r="F9" s="72"/>
      <c r="G9" s="72"/>
      <c r="H9" s="72"/>
    </row>
    <row r="10" spans="1:18" x14ac:dyDescent="0.25">
      <c r="A10" s="72" t="s">
        <v>99</v>
      </c>
      <c r="B10" s="72"/>
      <c r="C10" s="72"/>
      <c r="D10" s="72"/>
      <c r="E10" s="72"/>
      <c r="F10" s="72"/>
      <c r="G10" s="72"/>
      <c r="H10" s="72"/>
    </row>
    <row r="11" spans="1:18" x14ac:dyDescent="0.25">
      <c r="A11" s="107" t="s">
        <v>98</v>
      </c>
      <c r="B11" s="107"/>
      <c r="C11" s="107"/>
      <c r="D11" s="107"/>
      <c r="E11" s="107"/>
      <c r="F11" s="107"/>
      <c r="G11" s="107"/>
      <c r="H11" s="107"/>
    </row>
    <row r="12" spans="1:18" ht="19.5" x14ac:dyDescent="0.25">
      <c r="A12" s="96" t="s">
        <v>10</v>
      </c>
      <c r="B12" s="96"/>
      <c r="C12" s="96" t="s">
        <v>11</v>
      </c>
      <c r="D12" s="96"/>
      <c r="E12" s="96"/>
      <c r="F12" s="96"/>
      <c r="G12" s="108" t="s">
        <v>12</v>
      </c>
      <c r="H12" s="108"/>
      <c r="J12" s="33"/>
      <c r="K12" s="34"/>
      <c r="L12" s="34"/>
      <c r="M12" s="35"/>
    </row>
    <row r="13" spans="1:18" ht="18" customHeight="1" x14ac:dyDescent="0.25">
      <c r="A13" s="96"/>
      <c r="B13" s="96"/>
      <c r="C13" s="96"/>
      <c r="D13" s="96"/>
      <c r="E13" s="96"/>
      <c r="F13" s="96"/>
      <c r="G13" s="109" t="s">
        <v>13</v>
      </c>
      <c r="H13" s="109"/>
      <c r="I13" s="51"/>
      <c r="J13" s="54"/>
      <c r="K13" s="54"/>
      <c r="L13" s="54"/>
      <c r="M13" s="55"/>
      <c r="N13" s="53"/>
      <c r="O13" s="53" t="s">
        <v>73</v>
      </c>
      <c r="P13" s="53"/>
    </row>
    <row r="14" spans="1:18" ht="21" customHeight="1" x14ac:dyDescent="0.25">
      <c r="A14" s="96"/>
      <c r="B14" s="96"/>
      <c r="C14" s="6" t="s">
        <v>14</v>
      </c>
      <c r="D14" s="6" t="s">
        <v>2</v>
      </c>
      <c r="E14" s="6" t="s">
        <v>21</v>
      </c>
      <c r="F14" s="6" t="s">
        <v>33</v>
      </c>
      <c r="G14" s="9" t="s">
        <v>8</v>
      </c>
      <c r="H14" s="9" t="s">
        <v>3</v>
      </c>
      <c r="I14" s="51"/>
      <c r="J14" s="51"/>
      <c r="K14" s="51"/>
      <c r="L14" s="51"/>
      <c r="M14" s="53"/>
      <c r="N14" s="53"/>
      <c r="O14" s="53">
        <f>N40</f>
        <v>111.35839</v>
      </c>
      <c r="P14" s="53"/>
    </row>
    <row r="15" spans="1:18" s="14" customFormat="1" ht="30.75" customHeight="1" x14ac:dyDescent="0.25">
      <c r="A15" s="110" t="s">
        <v>53</v>
      </c>
      <c r="B15" s="111"/>
      <c r="C15" s="111"/>
      <c r="D15" s="111"/>
      <c r="E15" s="111"/>
      <c r="F15" s="111"/>
      <c r="G15" s="111"/>
      <c r="H15" s="112"/>
      <c r="I15" s="51"/>
      <c r="J15" s="51" t="s">
        <v>72</v>
      </c>
      <c r="K15" s="51"/>
      <c r="L15" s="51" t="s">
        <v>83</v>
      </c>
      <c r="M15" s="40"/>
      <c r="N15" s="40" t="s">
        <v>80</v>
      </c>
      <c r="O15" s="40" t="s">
        <v>74</v>
      </c>
      <c r="P15" s="40"/>
      <c r="R15" s="15"/>
    </row>
    <row r="16" spans="1:18" s="14" customFormat="1" ht="30.75" customHeight="1" x14ac:dyDescent="0.25">
      <c r="A16" s="113" t="s">
        <v>61</v>
      </c>
      <c r="B16" s="16" t="s">
        <v>35</v>
      </c>
      <c r="C16" s="17"/>
      <c r="D16" s="18" t="s">
        <v>64</v>
      </c>
      <c r="E16" s="19">
        <f t="shared" ref="E16:E22" si="0">ROUND($E$28*L16,0)</f>
        <v>0</v>
      </c>
      <c r="F16" s="42"/>
      <c r="G16" s="20"/>
      <c r="H16" s="20"/>
      <c r="I16" s="62"/>
      <c r="J16" s="63">
        <v>6.5</v>
      </c>
      <c r="K16" s="50"/>
      <c r="L16" s="52">
        <f>J16/$J$27</f>
        <v>6.8710359408033828E-2</v>
      </c>
      <c r="M16" s="40"/>
      <c r="N16" s="50">
        <f>J16</f>
        <v>6.5</v>
      </c>
      <c r="O16" s="56">
        <f>N16/$O$14</f>
        <v>5.8370096765946421E-2</v>
      </c>
      <c r="P16" s="50"/>
      <c r="Q16" s="15"/>
    </row>
    <row r="17" spans="1:17" s="14" customFormat="1" ht="30.75" customHeight="1" x14ac:dyDescent="0.25">
      <c r="A17" s="113"/>
      <c r="B17" s="16" t="s">
        <v>36</v>
      </c>
      <c r="C17" s="17"/>
      <c r="D17" s="18" t="s">
        <v>63</v>
      </c>
      <c r="E17" s="19">
        <f t="shared" si="0"/>
        <v>0</v>
      </c>
      <c r="F17" s="42"/>
      <c r="G17" s="20"/>
      <c r="H17" s="20"/>
      <c r="I17" s="62"/>
      <c r="J17" s="63">
        <v>28</v>
      </c>
      <c r="K17" s="50"/>
      <c r="L17" s="52">
        <f t="shared" ref="L17:L26" si="1">J17/$J$27</f>
        <v>0.29598308668076112</v>
      </c>
      <c r="M17" s="40"/>
      <c r="N17" s="50">
        <f t="shared" ref="N17:N26" si="2">J17</f>
        <v>28</v>
      </c>
      <c r="O17" s="56">
        <f t="shared" ref="O17:O25" si="3">N17/$O$14</f>
        <v>0.25144041683792301</v>
      </c>
      <c r="P17" s="50"/>
      <c r="Q17" s="15"/>
    </row>
    <row r="18" spans="1:17" s="14" customFormat="1" ht="30.75" customHeight="1" x14ac:dyDescent="0.25">
      <c r="A18" s="113"/>
      <c r="B18" s="16" t="s">
        <v>37</v>
      </c>
      <c r="C18" s="17"/>
      <c r="D18" s="18" t="s">
        <v>64</v>
      </c>
      <c r="E18" s="19">
        <f t="shared" si="0"/>
        <v>0</v>
      </c>
      <c r="F18" s="42"/>
      <c r="G18" s="20"/>
      <c r="H18" s="20"/>
      <c r="I18" s="62"/>
      <c r="J18" s="63">
        <v>2.2999999999999998</v>
      </c>
      <c r="K18" s="50"/>
      <c r="L18" s="52">
        <f t="shared" si="1"/>
        <v>2.4312896405919663E-2</v>
      </c>
      <c r="M18" s="40"/>
      <c r="N18" s="50">
        <f t="shared" si="2"/>
        <v>2.2999999999999998</v>
      </c>
      <c r="O18" s="56">
        <f>N18/$O$14</f>
        <v>2.0654034240257961E-2</v>
      </c>
      <c r="P18" s="50"/>
      <c r="Q18" s="15"/>
    </row>
    <row r="19" spans="1:17" s="14" customFormat="1" ht="30.75" customHeight="1" x14ac:dyDescent="0.25">
      <c r="A19" s="113"/>
      <c r="B19" s="16" t="s">
        <v>38</v>
      </c>
      <c r="C19" s="17"/>
      <c r="D19" s="18" t="s">
        <v>64</v>
      </c>
      <c r="E19" s="19">
        <f t="shared" si="0"/>
        <v>0</v>
      </c>
      <c r="F19" s="42"/>
      <c r="G19" s="20"/>
      <c r="H19" s="20"/>
      <c r="I19" s="62"/>
      <c r="J19" s="63">
        <v>16.8</v>
      </c>
      <c r="K19" s="50"/>
      <c r="L19" s="52">
        <f t="shared" si="1"/>
        <v>0.17758985200845667</v>
      </c>
      <c r="M19" s="40"/>
      <c r="N19" s="50">
        <f t="shared" si="2"/>
        <v>16.8</v>
      </c>
      <c r="O19" s="56">
        <f>N19/$O$14</f>
        <v>0.15086425010275384</v>
      </c>
      <c r="P19" s="50"/>
      <c r="Q19" s="15"/>
    </row>
    <row r="20" spans="1:17" s="14" customFormat="1" ht="30.75" customHeight="1" x14ac:dyDescent="0.25">
      <c r="A20" s="113"/>
      <c r="B20" s="16" t="s">
        <v>39</v>
      </c>
      <c r="C20" s="17"/>
      <c r="D20" s="18" t="s">
        <v>63</v>
      </c>
      <c r="E20" s="19">
        <f t="shared" si="0"/>
        <v>0</v>
      </c>
      <c r="F20" s="42"/>
      <c r="G20" s="20"/>
      <c r="H20" s="20"/>
      <c r="I20" s="62"/>
      <c r="J20" s="63">
        <v>3.3</v>
      </c>
      <c r="K20" s="50"/>
      <c r="L20" s="52">
        <f>J20/$J$27</f>
        <v>3.4883720930232558E-2</v>
      </c>
      <c r="M20" s="40"/>
      <c r="N20" s="50">
        <f t="shared" si="2"/>
        <v>3.3</v>
      </c>
      <c r="O20" s="56">
        <f>N20/$O$14</f>
        <v>2.9634049127326641E-2</v>
      </c>
      <c r="P20" s="50"/>
      <c r="Q20" s="15"/>
    </row>
    <row r="21" spans="1:17" s="14" customFormat="1" ht="30.75" customHeight="1" x14ac:dyDescent="0.25">
      <c r="A21" s="113"/>
      <c r="B21" s="16" t="s">
        <v>40</v>
      </c>
      <c r="C21" s="17"/>
      <c r="D21" s="18" t="s">
        <v>63</v>
      </c>
      <c r="E21" s="19">
        <f t="shared" si="0"/>
        <v>0</v>
      </c>
      <c r="F21" s="42"/>
      <c r="G21" s="20"/>
      <c r="H21" s="20"/>
      <c r="I21" s="62"/>
      <c r="J21" s="63">
        <v>1.6</v>
      </c>
      <c r="K21" s="50"/>
      <c r="L21" s="52">
        <f t="shared" si="1"/>
        <v>1.6913319238900635E-2</v>
      </c>
      <c r="M21" s="40"/>
      <c r="N21" s="50">
        <f t="shared" si="2"/>
        <v>1.6</v>
      </c>
      <c r="O21" s="56">
        <f t="shared" si="3"/>
        <v>1.4368023819309888E-2</v>
      </c>
      <c r="P21" s="50"/>
      <c r="Q21" s="15"/>
    </row>
    <row r="22" spans="1:17" s="14" customFormat="1" ht="30.75" customHeight="1" x14ac:dyDescent="0.25">
      <c r="A22" s="113"/>
      <c r="B22" s="16" t="s">
        <v>41</v>
      </c>
      <c r="C22" s="17"/>
      <c r="D22" s="18" t="s">
        <v>63</v>
      </c>
      <c r="E22" s="19">
        <f t="shared" si="0"/>
        <v>0</v>
      </c>
      <c r="F22" s="42"/>
      <c r="G22" s="20"/>
      <c r="H22" s="20"/>
      <c r="I22" s="62"/>
      <c r="J22" s="63">
        <v>5.2</v>
      </c>
      <c r="K22" s="50"/>
      <c r="L22" s="52">
        <f t="shared" si="1"/>
        <v>5.4968287526427066E-2</v>
      </c>
      <c r="M22" s="40"/>
      <c r="N22" s="50">
        <f t="shared" si="2"/>
        <v>5.2</v>
      </c>
      <c r="O22" s="56">
        <f t="shared" si="3"/>
        <v>4.6696077412757137E-2</v>
      </c>
      <c r="P22" s="50"/>
      <c r="Q22" s="15"/>
    </row>
    <row r="23" spans="1:17" s="14" customFormat="1" ht="30.75" customHeight="1" x14ac:dyDescent="0.25">
      <c r="A23" s="113"/>
      <c r="B23" s="16" t="s">
        <v>42</v>
      </c>
      <c r="C23" s="17"/>
      <c r="D23" s="18" t="s">
        <v>64</v>
      </c>
      <c r="E23" s="19">
        <f t="shared" ref="E23" si="4">ROUND($E$28*L23,0)</f>
        <v>0</v>
      </c>
      <c r="F23" s="42"/>
      <c r="G23" s="20"/>
      <c r="H23" s="20"/>
      <c r="I23" s="62"/>
      <c r="J23" s="63">
        <v>18</v>
      </c>
      <c r="K23" s="50"/>
      <c r="L23" s="52">
        <f t="shared" si="1"/>
        <v>0.19027484143763215</v>
      </c>
      <c r="M23" s="40"/>
      <c r="N23" s="50">
        <f t="shared" si="2"/>
        <v>18</v>
      </c>
      <c r="O23" s="56">
        <f t="shared" si="3"/>
        <v>0.16164026796723624</v>
      </c>
      <c r="P23" s="50"/>
      <c r="Q23" s="15"/>
    </row>
    <row r="24" spans="1:17" s="14" customFormat="1" ht="30.75" customHeight="1" x14ac:dyDescent="0.25">
      <c r="A24" s="113"/>
      <c r="B24" s="16" t="s">
        <v>47</v>
      </c>
      <c r="C24" s="17"/>
      <c r="D24" s="18" t="s">
        <v>43</v>
      </c>
      <c r="E24" s="19">
        <f>ROUND($E$28*L24,0)</f>
        <v>0</v>
      </c>
      <c r="F24" s="42"/>
      <c r="G24" s="20"/>
      <c r="H24" s="20"/>
      <c r="I24" s="62"/>
      <c r="J24" s="63">
        <v>5.4</v>
      </c>
      <c r="K24" s="50"/>
      <c r="L24" s="52">
        <f t="shared" si="1"/>
        <v>5.7082452431289649E-2</v>
      </c>
      <c r="M24" s="40"/>
      <c r="N24" s="50">
        <f t="shared" si="2"/>
        <v>5.4</v>
      </c>
      <c r="O24" s="56">
        <f t="shared" si="3"/>
        <v>4.8492080390170875E-2</v>
      </c>
      <c r="P24" s="50"/>
      <c r="Q24" s="15"/>
    </row>
    <row r="25" spans="1:17" s="14" customFormat="1" ht="30.75" customHeight="1" x14ac:dyDescent="0.25">
      <c r="A25" s="113"/>
      <c r="B25" s="16" t="s">
        <v>91</v>
      </c>
      <c r="C25" s="17"/>
      <c r="D25" s="18" t="s">
        <v>43</v>
      </c>
      <c r="E25" s="19">
        <f>E28-E16-E17-E18-E19-E20-E21-E22-E23-E24-E26</f>
        <v>0</v>
      </c>
      <c r="F25" s="42"/>
      <c r="G25" s="20"/>
      <c r="H25" s="20"/>
      <c r="I25" s="62"/>
      <c r="J25" s="63">
        <v>2.1</v>
      </c>
      <c r="K25" s="50"/>
      <c r="L25" s="52">
        <f>J25/$J$27</f>
        <v>2.2198731501057084E-2</v>
      </c>
      <c r="M25" s="40"/>
      <c r="N25" s="50">
        <f t="shared" si="2"/>
        <v>2.1</v>
      </c>
      <c r="O25" s="56">
        <f t="shared" si="3"/>
        <v>1.885803126284423E-2</v>
      </c>
      <c r="P25" s="50"/>
      <c r="Q25" s="15"/>
    </row>
    <row r="26" spans="1:17" s="14" customFormat="1" ht="30.75" customHeight="1" x14ac:dyDescent="0.25">
      <c r="A26" s="113"/>
      <c r="B26" s="16" t="s">
        <v>92</v>
      </c>
      <c r="C26" s="17"/>
      <c r="D26" s="18" t="s">
        <v>63</v>
      </c>
      <c r="E26" s="19">
        <f>ROUND($E$28*L26,0)</f>
        <v>0</v>
      </c>
      <c r="F26" s="42"/>
      <c r="G26" s="20"/>
      <c r="H26" s="20"/>
      <c r="I26" s="62"/>
      <c r="J26" s="63">
        <v>5.4</v>
      </c>
      <c r="K26" s="50"/>
      <c r="L26" s="52">
        <f t="shared" si="1"/>
        <v>5.7082452431289649E-2</v>
      </c>
      <c r="M26" s="40"/>
      <c r="N26" s="50">
        <f t="shared" si="2"/>
        <v>5.4</v>
      </c>
      <c r="O26" s="56">
        <f>N26/$O$14</f>
        <v>4.8492080390170875E-2</v>
      </c>
      <c r="P26" s="50"/>
      <c r="Q26" s="15"/>
    </row>
    <row r="27" spans="1:17" s="14" customFormat="1" ht="30.75" customHeight="1" x14ac:dyDescent="0.25">
      <c r="A27" s="113"/>
      <c r="B27" s="16" t="s">
        <v>68</v>
      </c>
      <c r="C27" s="20"/>
      <c r="D27" s="21"/>
      <c r="E27" s="19">
        <f>SUM(E16:E26)</f>
        <v>0</v>
      </c>
      <c r="F27" s="42"/>
      <c r="G27" s="22"/>
      <c r="H27" s="22"/>
      <c r="I27" s="62"/>
      <c r="J27" s="63">
        <f>SUM(J16:J26)</f>
        <v>94.6</v>
      </c>
      <c r="K27" s="50"/>
      <c r="L27" s="52">
        <f>SUM(L16:L26)</f>
        <v>0.99999999999999989</v>
      </c>
      <c r="M27" s="40"/>
      <c r="N27" s="50">
        <f>J27</f>
        <v>94.6</v>
      </c>
      <c r="O27" s="61">
        <f>SUM(O16:O26)</f>
        <v>0.84950940831669708</v>
      </c>
      <c r="P27" s="50"/>
      <c r="Q27" s="15"/>
    </row>
    <row r="28" spans="1:17" s="14" customFormat="1" ht="30.75" customHeight="1" x14ac:dyDescent="0.25">
      <c r="A28" s="114" t="s">
        <v>65</v>
      </c>
      <c r="B28" s="115"/>
      <c r="C28" s="23"/>
      <c r="D28" s="23"/>
      <c r="E28" s="24">
        <f>E41-E32-E39</f>
        <v>0</v>
      </c>
      <c r="F28" s="25"/>
      <c r="G28" s="26"/>
      <c r="H28" s="26"/>
      <c r="I28" s="40"/>
      <c r="J28" s="50"/>
      <c r="K28" s="50"/>
      <c r="L28" s="50"/>
      <c r="M28" s="40"/>
      <c r="N28" s="50"/>
      <c r="O28" s="56"/>
      <c r="P28" s="50"/>
      <c r="Q28" s="15"/>
    </row>
    <row r="29" spans="1:17" s="14" customFormat="1" ht="30.75" customHeight="1" x14ac:dyDescent="0.25">
      <c r="A29" s="88" t="s">
        <v>62</v>
      </c>
      <c r="B29" s="89"/>
      <c r="C29" s="89"/>
      <c r="D29" s="89"/>
      <c r="E29" s="89"/>
      <c r="F29" s="89"/>
      <c r="G29" s="89"/>
      <c r="H29" s="90"/>
      <c r="I29" s="40" t="s">
        <v>79</v>
      </c>
      <c r="J29" s="40" t="s">
        <v>69</v>
      </c>
      <c r="K29" s="50"/>
      <c r="L29" s="50"/>
      <c r="M29" s="40"/>
      <c r="N29" s="50" t="s">
        <v>81</v>
      </c>
      <c r="O29" s="40" t="s">
        <v>74</v>
      </c>
      <c r="P29" s="50"/>
      <c r="Q29" s="15"/>
    </row>
    <row r="30" spans="1:17" s="14" customFormat="1" ht="30.75" customHeight="1" x14ac:dyDescent="0.25">
      <c r="A30" s="113" t="s">
        <v>52</v>
      </c>
      <c r="B30" s="16" t="s">
        <v>49</v>
      </c>
      <c r="C30" s="17"/>
      <c r="D30" s="18" t="s">
        <v>45</v>
      </c>
      <c r="E30" s="22">
        <f>ROUNDDOWN($E$41*O30,0)</f>
        <v>0</v>
      </c>
      <c r="F30" s="47">
        <f>I30</f>
        <v>3.0000000000000001E-3</v>
      </c>
      <c r="G30" s="22"/>
      <c r="H30" s="20"/>
      <c r="I30" s="57">
        <v>3.0000000000000001E-3</v>
      </c>
      <c r="J30" s="49">
        <f>ROUNDDOWN($E$27*I30,0)</f>
        <v>0</v>
      </c>
      <c r="K30" s="50" t="s">
        <v>84</v>
      </c>
      <c r="L30" s="50"/>
      <c r="M30" s="40"/>
      <c r="N30" s="56">
        <f>N27*I30</f>
        <v>0.2838</v>
      </c>
      <c r="O30" s="56">
        <f>O27*I30</f>
        <v>2.5485282249500911E-3</v>
      </c>
      <c r="P30" s="50"/>
      <c r="Q30" s="15"/>
    </row>
    <row r="31" spans="1:17" s="14" customFormat="1" ht="30.75" customHeight="1" x14ac:dyDescent="0.25">
      <c r="A31" s="113"/>
      <c r="B31" s="16" t="s">
        <v>48</v>
      </c>
      <c r="C31" s="17"/>
      <c r="D31" s="18" t="s">
        <v>60</v>
      </c>
      <c r="E31" s="22">
        <f>ROUNDDOWN($E$41*O31,0)</f>
        <v>0</v>
      </c>
      <c r="F31" s="48">
        <f>I31</f>
        <v>0.05</v>
      </c>
      <c r="G31" s="22"/>
      <c r="H31" s="20"/>
      <c r="I31" s="57">
        <v>0.05</v>
      </c>
      <c r="J31" s="49">
        <f>ROUNDDOWN(($E$27+E30)*I31,0)</f>
        <v>0</v>
      </c>
      <c r="K31" s="50" t="s">
        <v>85</v>
      </c>
      <c r="L31" s="50"/>
      <c r="M31" s="40"/>
      <c r="N31" s="56">
        <f>(N27+N30)*I31</f>
        <v>4.7441899999999997</v>
      </c>
      <c r="O31" s="56">
        <f>(O27+O30)*I31</f>
        <v>4.2602896827082362E-2</v>
      </c>
      <c r="P31" s="50"/>
      <c r="Q31" s="15"/>
    </row>
    <row r="32" spans="1:17" s="14" customFormat="1" ht="30.75" customHeight="1" x14ac:dyDescent="0.25">
      <c r="A32" s="113"/>
      <c r="B32" s="16" t="s">
        <v>66</v>
      </c>
      <c r="C32" s="17"/>
      <c r="D32" s="18"/>
      <c r="E32" s="19">
        <f>E30+E31</f>
        <v>0</v>
      </c>
      <c r="F32" s="27" t="s">
        <v>67</v>
      </c>
      <c r="G32" s="22"/>
      <c r="H32" s="22"/>
      <c r="I32" s="52"/>
      <c r="J32" s="49"/>
      <c r="K32" s="50"/>
      <c r="L32" s="50"/>
      <c r="M32" s="40"/>
      <c r="N32" s="56">
        <f>SUM(N30:N31)</f>
        <v>5.02799</v>
      </c>
      <c r="O32" s="56">
        <f>SUM(O30:O31)</f>
        <v>4.5151425052032457E-2</v>
      </c>
      <c r="P32" s="50"/>
      <c r="Q32" s="15"/>
    </row>
    <row r="33" spans="1:18" s="14" customFormat="1" ht="30.75" customHeight="1" x14ac:dyDescent="0.25">
      <c r="A33" s="105" t="s">
        <v>50</v>
      </c>
      <c r="B33" s="106"/>
      <c r="C33" s="28"/>
      <c r="D33" s="28"/>
      <c r="E33" s="29">
        <f>E28+E32</f>
        <v>0</v>
      </c>
      <c r="F33" s="30" t="s">
        <v>51</v>
      </c>
      <c r="G33" s="26"/>
      <c r="H33" s="26"/>
      <c r="I33" s="52"/>
      <c r="J33" s="49" t="s">
        <v>78</v>
      </c>
      <c r="K33" s="50"/>
      <c r="L33" s="50"/>
      <c r="M33" s="40"/>
      <c r="N33" s="56">
        <f>N27+N32</f>
        <v>99.627989999999997</v>
      </c>
      <c r="O33" s="56">
        <f>O27+O32</f>
        <v>0.89466083336872959</v>
      </c>
      <c r="P33" s="50"/>
      <c r="Q33" s="15"/>
    </row>
    <row r="34" spans="1:18" s="14" customFormat="1" ht="30.75" customHeight="1" x14ac:dyDescent="0.25">
      <c r="A34" s="88" t="s">
        <v>57</v>
      </c>
      <c r="B34" s="89"/>
      <c r="C34" s="89"/>
      <c r="D34" s="89"/>
      <c r="E34" s="89"/>
      <c r="F34" s="89"/>
      <c r="G34" s="89"/>
      <c r="H34" s="90"/>
      <c r="I34" s="40" t="s">
        <v>88</v>
      </c>
      <c r="J34" s="49" t="s">
        <v>77</v>
      </c>
      <c r="K34" s="50" t="s">
        <v>71</v>
      </c>
      <c r="L34" s="50"/>
      <c r="M34" s="40"/>
      <c r="N34" s="50" t="s">
        <v>82</v>
      </c>
      <c r="O34" s="40" t="s">
        <v>75</v>
      </c>
      <c r="P34" s="50" t="s">
        <v>76</v>
      </c>
      <c r="Q34" s="15"/>
    </row>
    <row r="35" spans="1:18" s="14" customFormat="1" ht="35.25" customHeight="1" x14ac:dyDescent="0.25">
      <c r="A35" s="91" t="s">
        <v>54</v>
      </c>
      <c r="B35" s="16" t="s">
        <v>44</v>
      </c>
      <c r="C35" s="17"/>
      <c r="D35" s="18" t="s">
        <v>59</v>
      </c>
      <c r="E35" s="22" t="e">
        <f>ROUNDDOWN($E$41*P35,0)</f>
        <v>#DIV/0!</v>
      </c>
      <c r="F35" s="59" t="s">
        <v>93</v>
      </c>
      <c r="G35" s="22"/>
      <c r="H35" s="20"/>
      <c r="I35" s="58">
        <v>8.5999999999999993E-2</v>
      </c>
      <c r="J35" s="49">
        <f>ROUNDDOWN($E$27*I35,0)</f>
        <v>0</v>
      </c>
      <c r="K35" s="49">
        <f>ROUNDDOWN(IF($E$27&lt;=5000000,$E$27*0.086,IF($E$27&lt;=10000000,430000+($E$27-5000000)*0.08,IF($E$27&lt;=50000000,830000+($E$27-10000000)*0.069))),0)</f>
        <v>0</v>
      </c>
      <c r="L35" s="50" t="s">
        <v>86</v>
      </c>
      <c r="M35" s="40"/>
      <c r="N35" s="56">
        <f>N27*I35</f>
        <v>8.1355999999999984</v>
      </c>
      <c r="O35" s="56">
        <f>O27*I35</f>
        <v>7.3057809115235947E-2</v>
      </c>
      <c r="P35" s="56" t="e">
        <f>K35/$E$41</f>
        <v>#DIV/0!</v>
      </c>
      <c r="Q35" s="15"/>
      <c r="R35" s="46"/>
    </row>
    <row r="36" spans="1:18" s="14" customFormat="1" ht="35.25" customHeight="1" x14ac:dyDescent="0.25">
      <c r="A36" s="92"/>
      <c r="B36" s="16" t="s">
        <v>90</v>
      </c>
      <c r="C36" s="17"/>
      <c r="D36" s="18" t="s">
        <v>58</v>
      </c>
      <c r="E36" s="22" t="e">
        <f>ROUNDDOWN($E$41*P36,0)</f>
        <v>#DIV/0!</v>
      </c>
      <c r="F36" s="59" t="s">
        <v>94</v>
      </c>
      <c r="G36" s="22"/>
      <c r="H36" s="20"/>
      <c r="I36" s="58">
        <v>0.03</v>
      </c>
      <c r="J36" s="49">
        <f>ROUNDDOWN($E$27*I36,0)</f>
        <v>0</v>
      </c>
      <c r="K36" s="60">
        <f>ROUNDDOWN(IF($E$27&lt;=5000000,$E$27*0.03,IF($E$27&lt;=25000000,150000+($E$27-5000000)*0.015)),0)</f>
        <v>0</v>
      </c>
      <c r="L36" s="50" t="s">
        <v>87</v>
      </c>
      <c r="M36" s="40"/>
      <c r="N36" s="56">
        <f>N27*I36</f>
        <v>2.8379999999999996</v>
      </c>
      <c r="O36" s="56">
        <f>O27*I36</f>
        <v>2.5485282249500911E-2</v>
      </c>
      <c r="P36" s="56" t="e">
        <f>K36/$E$41</f>
        <v>#DIV/0!</v>
      </c>
      <c r="Q36" s="15"/>
      <c r="R36" s="46"/>
    </row>
    <row r="37" spans="1:18" s="14" customFormat="1" ht="30.75" customHeight="1" x14ac:dyDescent="0.25">
      <c r="A37" s="92"/>
      <c r="B37" s="16" t="s">
        <v>89</v>
      </c>
      <c r="C37" s="17"/>
      <c r="D37" s="18" t="s">
        <v>58</v>
      </c>
      <c r="E37" s="22">
        <f>ROUNDDOWN($E$41*O37,0)</f>
        <v>0</v>
      </c>
      <c r="F37" s="47"/>
      <c r="G37" s="22"/>
      <c r="H37" s="20"/>
      <c r="I37" s="57">
        <v>3.0000000000000001E-3</v>
      </c>
      <c r="J37" s="49">
        <f>ROUNDDOWN($E$27*I37,0)</f>
        <v>0</v>
      </c>
      <c r="K37" s="50" t="s">
        <v>95</v>
      </c>
      <c r="L37" s="52"/>
      <c r="M37" s="40"/>
      <c r="N37" s="56">
        <f>N27*I37</f>
        <v>0.2838</v>
      </c>
      <c r="O37" s="56">
        <f>O27*I37</f>
        <v>2.5485282249500911E-3</v>
      </c>
      <c r="P37" s="56" t="e">
        <f>J37/$E$41</f>
        <v>#DIV/0!</v>
      </c>
      <c r="Q37" s="15"/>
      <c r="R37" s="46"/>
    </row>
    <row r="38" spans="1:18" s="14" customFormat="1" ht="30.75" customHeight="1" x14ac:dyDescent="0.25">
      <c r="A38" s="92"/>
      <c r="B38" s="16" t="s">
        <v>70</v>
      </c>
      <c r="C38" s="17"/>
      <c r="D38" s="18" t="s">
        <v>58</v>
      </c>
      <c r="E38" s="22" t="e">
        <f>E39-E35-E36-E37</f>
        <v>#DIV/0!</v>
      </c>
      <c r="F38" s="47"/>
      <c r="G38" s="22"/>
      <c r="H38" s="20"/>
      <c r="I38" s="57">
        <v>5.0000000000000001E-3</v>
      </c>
      <c r="J38" s="49"/>
      <c r="K38" s="49"/>
      <c r="L38" s="52"/>
      <c r="M38" s="40"/>
      <c r="N38" s="56">
        <f>N27*I38</f>
        <v>0.47299999999999998</v>
      </c>
      <c r="O38" s="56">
        <f>O27*I38</f>
        <v>4.2475470415834857E-3</v>
      </c>
      <c r="P38" s="56" t="e">
        <f>E38/E41</f>
        <v>#DIV/0!</v>
      </c>
      <c r="Q38" s="15"/>
      <c r="R38" s="46"/>
    </row>
    <row r="39" spans="1:18" s="14" customFormat="1" ht="30.75" customHeight="1" x14ac:dyDescent="0.25">
      <c r="A39" s="93"/>
      <c r="B39" s="16" t="s">
        <v>46</v>
      </c>
      <c r="C39" s="17"/>
      <c r="D39" s="18" t="s">
        <v>58</v>
      </c>
      <c r="E39" s="22">
        <f>ROUNDDOWN($E$41*O39,0)</f>
        <v>0</v>
      </c>
      <c r="F39" s="31"/>
      <c r="G39" s="22"/>
      <c r="H39" s="22"/>
      <c r="I39" s="40"/>
      <c r="J39" s="50"/>
      <c r="K39" s="50"/>
      <c r="L39" s="50"/>
      <c r="M39" s="40"/>
      <c r="N39" s="56">
        <f>SUM(N35:N38)</f>
        <v>11.730399999999998</v>
      </c>
      <c r="O39" s="56">
        <f>SUM(O35:O38)</f>
        <v>0.10533916663127044</v>
      </c>
      <c r="P39" s="56" t="e">
        <f>SUM(P35:P38)</f>
        <v>#DIV/0!</v>
      </c>
      <c r="Q39" s="15"/>
    </row>
    <row r="40" spans="1:18" customFormat="1" ht="30.75" customHeight="1" thickBot="1" x14ac:dyDescent="0.3">
      <c r="A40" s="94" t="s">
        <v>55</v>
      </c>
      <c r="B40" s="95"/>
      <c r="C40" s="12"/>
      <c r="D40" s="12"/>
      <c r="E40" s="38"/>
      <c r="F40" s="41"/>
      <c r="G40" s="11"/>
      <c r="H40" s="11"/>
      <c r="I40" s="51"/>
      <c r="J40" s="50"/>
      <c r="K40" s="50"/>
      <c r="L40" s="50"/>
      <c r="M40" s="53"/>
      <c r="N40" s="56">
        <f>N33+N39</f>
        <v>111.35839</v>
      </c>
      <c r="O40" s="56">
        <f>O33+O39</f>
        <v>1</v>
      </c>
      <c r="P40" s="56" t="e">
        <f>O33+P39</f>
        <v>#DIV/0!</v>
      </c>
      <c r="Q40" s="15"/>
    </row>
    <row r="41" spans="1:18" customFormat="1" ht="41.25" customHeight="1" thickBot="1" x14ac:dyDescent="0.3">
      <c r="A41" s="96" t="s">
        <v>56</v>
      </c>
      <c r="B41" s="96"/>
      <c r="C41" s="8"/>
      <c r="D41" s="36"/>
      <c r="E41" s="39"/>
      <c r="F41" s="37"/>
      <c r="G41" s="97" t="s">
        <v>9</v>
      </c>
      <c r="H41" s="98"/>
      <c r="I41" s="32" t="s">
        <v>102</v>
      </c>
      <c r="J41" s="32"/>
      <c r="K41" s="32"/>
      <c r="L41" s="32"/>
      <c r="M41" s="3"/>
      <c r="N41" s="3"/>
      <c r="O41" s="13"/>
      <c r="P41" s="3"/>
      <c r="Q41" s="3"/>
    </row>
    <row r="42" spans="1:18" customFormat="1" ht="45.75" customHeight="1" x14ac:dyDescent="0.25">
      <c r="A42" s="99" t="s">
        <v>15</v>
      </c>
      <c r="B42" s="100"/>
      <c r="C42" s="100" t="s">
        <v>16</v>
      </c>
      <c r="D42" s="100"/>
      <c r="E42" s="101" t="s">
        <v>17</v>
      </c>
      <c r="F42" s="102"/>
      <c r="G42" s="103" t="s">
        <v>18</v>
      </c>
      <c r="H42" s="103"/>
      <c r="I42" s="32"/>
      <c r="J42" s="32"/>
      <c r="K42" s="32"/>
      <c r="L42" s="32"/>
      <c r="M42" s="3"/>
      <c r="N42" s="3"/>
      <c r="O42" s="3"/>
      <c r="P42" s="3"/>
      <c r="Q42" s="3"/>
    </row>
    <row r="43" spans="1:18" customFormat="1" ht="45.75" customHeight="1" x14ac:dyDescent="0.25">
      <c r="A43" s="99"/>
      <c r="B43" s="100"/>
      <c r="C43" s="100"/>
      <c r="D43" s="100"/>
      <c r="E43" s="100"/>
      <c r="F43" s="102"/>
      <c r="G43" s="104" t="s">
        <v>19</v>
      </c>
      <c r="H43" s="104"/>
      <c r="I43" s="32"/>
      <c r="J43" s="32"/>
      <c r="K43" s="32"/>
      <c r="L43" s="32"/>
      <c r="M43" s="3"/>
      <c r="N43" s="3"/>
      <c r="O43" s="3"/>
      <c r="P43" s="3"/>
      <c r="Q43" s="3"/>
    </row>
    <row r="44" spans="1:18" customFormat="1" x14ac:dyDescent="0.25">
      <c r="A44" s="82" t="s">
        <v>20</v>
      </c>
      <c r="B44" s="82"/>
      <c r="C44" s="82"/>
      <c r="D44" s="82"/>
      <c r="E44" s="82"/>
      <c r="F44" s="82"/>
      <c r="G44" s="83" t="s">
        <v>100</v>
      </c>
      <c r="H44" s="84"/>
      <c r="I44" s="32"/>
      <c r="J44" s="32"/>
      <c r="K44" s="32"/>
      <c r="L44" s="32"/>
      <c r="M44" s="3"/>
      <c r="N44" s="3"/>
      <c r="O44" s="3"/>
      <c r="P44" s="3"/>
      <c r="Q44" s="3"/>
    </row>
    <row r="45" spans="1:18" customFormat="1" x14ac:dyDescent="0.25">
      <c r="A45" s="79" t="s">
        <v>22</v>
      </c>
      <c r="B45" s="80"/>
      <c r="C45" s="80"/>
      <c r="D45" s="80"/>
      <c r="E45" s="80"/>
      <c r="F45" s="81"/>
      <c r="G45" s="84"/>
      <c r="H45" s="84"/>
      <c r="I45" s="32"/>
      <c r="J45" s="32"/>
      <c r="K45" s="32"/>
      <c r="L45" s="32"/>
      <c r="M45" s="3"/>
      <c r="N45" s="3"/>
      <c r="O45" s="3"/>
      <c r="P45" s="3"/>
      <c r="Q45" s="3"/>
    </row>
    <row r="46" spans="1:18" customFormat="1" x14ac:dyDescent="0.25">
      <c r="A46" s="79" t="s">
        <v>23</v>
      </c>
      <c r="B46" s="80"/>
      <c r="C46" s="80"/>
      <c r="D46" s="80"/>
      <c r="E46" s="80"/>
      <c r="F46" s="81"/>
      <c r="G46" s="84"/>
      <c r="H46" s="84"/>
      <c r="I46" s="32"/>
      <c r="J46" s="32"/>
      <c r="K46" s="32"/>
      <c r="L46" s="32"/>
      <c r="M46" s="3"/>
      <c r="N46" s="3"/>
      <c r="O46" s="3"/>
      <c r="P46" s="3"/>
      <c r="Q46" s="3"/>
    </row>
    <row r="47" spans="1:18" customFormat="1" x14ac:dyDescent="0.25">
      <c r="A47" s="85" t="s">
        <v>24</v>
      </c>
      <c r="B47" s="86"/>
      <c r="C47" s="86"/>
      <c r="D47" s="86"/>
      <c r="E47" s="86"/>
      <c r="F47" s="87"/>
      <c r="G47" s="84"/>
      <c r="H47" s="84"/>
      <c r="I47" s="32"/>
      <c r="J47" s="32"/>
      <c r="K47" s="32"/>
      <c r="L47" s="32"/>
      <c r="M47" s="3"/>
      <c r="N47" s="3"/>
      <c r="O47" s="3"/>
      <c r="P47" s="3"/>
      <c r="Q47" s="3"/>
    </row>
    <row r="48" spans="1:18" customFormat="1" x14ac:dyDescent="0.25">
      <c r="A48" s="72" t="s">
        <v>25</v>
      </c>
      <c r="B48" s="72"/>
      <c r="C48" s="72"/>
      <c r="D48" s="72"/>
      <c r="E48" s="72"/>
      <c r="F48" s="72"/>
      <c r="G48" s="84"/>
      <c r="H48" s="84"/>
      <c r="I48" s="32"/>
      <c r="J48" s="32"/>
      <c r="K48" s="32"/>
      <c r="L48" s="32"/>
      <c r="M48" s="3"/>
      <c r="N48" s="3"/>
      <c r="O48" s="3"/>
      <c r="P48" s="3"/>
      <c r="Q48" s="3"/>
    </row>
    <row r="49" spans="1:18" customFormat="1" x14ac:dyDescent="0.25">
      <c r="A49" s="72" t="s">
        <v>26</v>
      </c>
      <c r="B49" s="72"/>
      <c r="C49" s="72"/>
      <c r="D49" s="72"/>
      <c r="E49" s="72"/>
      <c r="F49" s="72"/>
      <c r="G49" s="73" t="s">
        <v>101</v>
      </c>
      <c r="H49" s="74"/>
      <c r="I49" s="32"/>
      <c r="J49" s="32"/>
      <c r="K49" s="32"/>
      <c r="L49" s="32"/>
      <c r="M49" s="3"/>
      <c r="N49" s="3"/>
      <c r="O49" s="3"/>
      <c r="P49" s="3"/>
      <c r="Q49" s="3"/>
    </row>
    <row r="50" spans="1:18" customFormat="1" x14ac:dyDescent="0.25">
      <c r="A50" s="72" t="s">
        <v>27</v>
      </c>
      <c r="B50" s="72"/>
      <c r="C50" s="72"/>
      <c r="D50" s="72"/>
      <c r="E50" s="72"/>
      <c r="F50" s="72"/>
      <c r="G50" s="75"/>
      <c r="H50" s="76"/>
      <c r="I50" s="32"/>
      <c r="J50" s="32"/>
      <c r="K50" s="32"/>
      <c r="L50" s="32"/>
      <c r="M50" s="3"/>
      <c r="N50" s="3"/>
      <c r="O50" s="3"/>
      <c r="P50" s="3"/>
      <c r="Q50" s="3"/>
    </row>
    <row r="51" spans="1:18" s="32" customFormat="1" x14ac:dyDescent="0.25">
      <c r="A51" s="72" t="s">
        <v>28</v>
      </c>
      <c r="B51" s="72"/>
      <c r="C51" s="72"/>
      <c r="D51" s="72"/>
      <c r="E51" s="72"/>
      <c r="F51" s="72"/>
      <c r="G51" s="75"/>
      <c r="H51" s="76"/>
      <c r="M51" s="3"/>
      <c r="N51" s="3"/>
      <c r="O51" s="3"/>
      <c r="P51" s="3"/>
      <c r="Q51" s="3"/>
      <c r="R51"/>
    </row>
    <row r="52" spans="1:18" s="32" customFormat="1" x14ac:dyDescent="0.25">
      <c r="A52" s="72" t="s">
        <v>29</v>
      </c>
      <c r="B52" s="72"/>
      <c r="C52" s="72"/>
      <c r="D52" s="72"/>
      <c r="E52" s="72"/>
      <c r="F52" s="72"/>
      <c r="G52" s="75"/>
      <c r="H52" s="76"/>
      <c r="M52" s="3"/>
      <c r="N52" s="3"/>
      <c r="O52" s="3"/>
      <c r="P52" s="3"/>
      <c r="Q52" s="3"/>
      <c r="R52"/>
    </row>
    <row r="53" spans="1:18" s="32" customFormat="1" x14ac:dyDescent="0.25">
      <c r="A53" s="72" t="s">
        <v>31</v>
      </c>
      <c r="B53" s="72"/>
      <c r="C53" s="72"/>
      <c r="D53" s="72"/>
      <c r="E53" s="72"/>
      <c r="F53" s="72"/>
      <c r="G53" s="75"/>
      <c r="H53" s="76"/>
      <c r="M53" s="3"/>
      <c r="N53" s="3"/>
      <c r="O53" s="3"/>
      <c r="P53" s="3"/>
      <c r="Q53" s="3"/>
      <c r="R53"/>
    </row>
    <row r="54" spans="1:18" s="32" customFormat="1" x14ac:dyDescent="0.25">
      <c r="A54" s="79" t="s">
        <v>30</v>
      </c>
      <c r="B54" s="80"/>
      <c r="C54" s="80"/>
      <c r="D54" s="80"/>
      <c r="E54" s="80"/>
      <c r="F54" s="81"/>
      <c r="G54" s="75"/>
      <c r="H54" s="76"/>
      <c r="M54" s="3"/>
      <c r="N54" s="3"/>
      <c r="O54" s="3"/>
      <c r="P54" s="3"/>
      <c r="Q54" s="3"/>
      <c r="R54"/>
    </row>
    <row r="55" spans="1:18" s="32" customFormat="1" x14ac:dyDescent="0.25">
      <c r="A55" s="65"/>
      <c r="B55" s="66"/>
      <c r="C55" s="66"/>
      <c r="D55" s="66"/>
      <c r="E55" s="66"/>
      <c r="F55" s="67"/>
      <c r="G55" s="75"/>
      <c r="H55" s="76"/>
      <c r="M55" s="3"/>
      <c r="N55" s="3"/>
      <c r="O55" s="3"/>
      <c r="P55" s="3"/>
      <c r="Q55" s="3"/>
      <c r="R55"/>
    </row>
    <row r="56" spans="1:18" s="32" customFormat="1" x14ac:dyDescent="0.25">
      <c r="A56" s="65"/>
      <c r="B56" s="66"/>
      <c r="C56" s="66"/>
      <c r="D56" s="66"/>
      <c r="E56" s="66"/>
      <c r="F56" s="67"/>
      <c r="G56" s="75"/>
      <c r="H56" s="76"/>
      <c r="M56" s="3"/>
      <c r="N56" s="3"/>
      <c r="O56" s="3"/>
      <c r="P56" s="3"/>
      <c r="Q56" s="3"/>
      <c r="R56"/>
    </row>
    <row r="57" spans="1:18" s="32" customFormat="1" x14ac:dyDescent="0.25">
      <c r="A57" s="65"/>
      <c r="B57" s="66"/>
      <c r="C57" s="66"/>
      <c r="D57" s="66"/>
      <c r="E57" s="66"/>
      <c r="F57" s="67"/>
      <c r="G57" s="75"/>
      <c r="H57" s="76"/>
      <c r="M57" s="3"/>
      <c r="N57" s="3"/>
      <c r="O57" s="3"/>
      <c r="P57" s="3"/>
      <c r="Q57" s="3"/>
      <c r="R57"/>
    </row>
    <row r="58" spans="1:18" s="32" customFormat="1" x14ac:dyDescent="0.25">
      <c r="A58" s="43"/>
      <c r="B58" s="44"/>
      <c r="C58" s="44"/>
      <c r="D58" s="44"/>
      <c r="E58" s="44"/>
      <c r="F58" s="45"/>
      <c r="G58" s="75"/>
      <c r="H58" s="76"/>
      <c r="M58" s="3"/>
      <c r="N58" s="3"/>
      <c r="O58" s="3"/>
      <c r="P58" s="3"/>
      <c r="Q58" s="3"/>
      <c r="R58"/>
    </row>
    <row r="59" spans="1:18" s="32" customFormat="1" x14ac:dyDescent="0.25">
      <c r="A59" s="65"/>
      <c r="B59" s="66"/>
      <c r="C59" s="66"/>
      <c r="D59" s="66"/>
      <c r="E59" s="66"/>
      <c r="F59" s="67"/>
      <c r="G59" s="75"/>
      <c r="H59" s="76"/>
      <c r="M59" s="3"/>
      <c r="N59" s="3"/>
      <c r="O59" s="3"/>
      <c r="P59" s="3"/>
      <c r="Q59" s="3"/>
      <c r="R59"/>
    </row>
    <row r="60" spans="1:18" s="32" customFormat="1" x14ac:dyDescent="0.25">
      <c r="A60" s="43"/>
      <c r="B60" s="44"/>
      <c r="C60" s="44"/>
      <c r="D60" s="44"/>
      <c r="E60" s="44"/>
      <c r="F60" s="45"/>
      <c r="G60" s="75"/>
      <c r="H60" s="76"/>
      <c r="M60" s="3"/>
      <c r="N60" s="3"/>
      <c r="O60" s="3"/>
      <c r="P60" s="3"/>
      <c r="Q60" s="3"/>
      <c r="R60"/>
    </row>
    <row r="61" spans="1:18" s="32" customFormat="1" ht="17.25" customHeight="1" x14ac:dyDescent="0.25">
      <c r="A61" s="68"/>
      <c r="B61" s="69"/>
      <c r="C61" s="69"/>
      <c r="D61" s="69"/>
      <c r="E61" s="69"/>
      <c r="F61" s="70"/>
      <c r="G61" s="77"/>
      <c r="H61" s="78"/>
      <c r="M61" s="3"/>
      <c r="N61" s="3"/>
      <c r="O61" s="3"/>
      <c r="P61" s="3"/>
      <c r="Q61" s="3"/>
      <c r="R61"/>
    </row>
    <row r="62" spans="1:18" s="32" customFormat="1" x14ac:dyDescent="0.25">
      <c r="A62" s="71" t="s">
        <v>32</v>
      </c>
      <c r="B62" s="71"/>
      <c r="C62" s="71"/>
      <c r="D62" s="71"/>
      <c r="E62" s="71"/>
      <c r="F62" s="71"/>
      <c r="G62" s="71"/>
      <c r="H62" s="71"/>
      <c r="M62" s="3"/>
      <c r="N62" s="3"/>
      <c r="O62" s="3"/>
      <c r="P62" s="3"/>
      <c r="Q62" s="3"/>
      <c r="R62"/>
    </row>
    <row r="66" spans="1:18" s="32" customFormat="1" x14ac:dyDescent="0.25">
      <c r="A66" s="71"/>
      <c r="B66" s="71"/>
      <c r="C66" s="71"/>
      <c r="D66" s="71"/>
      <c r="E66" s="71"/>
      <c r="F66" s="71"/>
      <c r="G66" s="71"/>
      <c r="H66" s="71"/>
      <c r="M66" s="3"/>
      <c r="N66" s="3"/>
      <c r="O66" s="3"/>
      <c r="P66" s="3"/>
      <c r="Q66" s="3"/>
      <c r="R66"/>
    </row>
    <row r="67" spans="1:18" x14ac:dyDescent="0.25">
      <c r="G67" s="10"/>
    </row>
  </sheetData>
  <mergeCells count="50">
    <mergeCell ref="C2:F2"/>
    <mergeCell ref="C3:F3"/>
    <mergeCell ref="J3:P7"/>
    <mergeCell ref="A5:H5"/>
    <mergeCell ref="A6:H6"/>
    <mergeCell ref="A7:H7"/>
    <mergeCell ref="A33:B33"/>
    <mergeCell ref="A8:H8"/>
    <mergeCell ref="A9:H9"/>
    <mergeCell ref="A10:H10"/>
    <mergeCell ref="A11:H11"/>
    <mergeCell ref="A12:B14"/>
    <mergeCell ref="C12:F13"/>
    <mergeCell ref="G12:H12"/>
    <mergeCell ref="G13:H13"/>
    <mergeCell ref="A15:H15"/>
    <mergeCell ref="A16:A27"/>
    <mergeCell ref="A28:B28"/>
    <mergeCell ref="A29:H29"/>
    <mergeCell ref="A30:A32"/>
    <mergeCell ref="A42:B43"/>
    <mergeCell ref="C42:D43"/>
    <mergeCell ref="E42:F43"/>
    <mergeCell ref="G42:H42"/>
    <mergeCell ref="G43:H43"/>
    <mergeCell ref="A34:H34"/>
    <mergeCell ref="A35:A39"/>
    <mergeCell ref="A40:B40"/>
    <mergeCell ref="A41:B41"/>
    <mergeCell ref="G41:H41"/>
    <mergeCell ref="A44:F44"/>
    <mergeCell ref="G44:H48"/>
    <mergeCell ref="A45:F45"/>
    <mergeCell ref="A46:F46"/>
    <mergeCell ref="A47:F47"/>
    <mergeCell ref="A48:F48"/>
    <mergeCell ref="A59:F59"/>
    <mergeCell ref="A61:F61"/>
    <mergeCell ref="A62:H62"/>
    <mergeCell ref="A66:H66"/>
    <mergeCell ref="A49:F49"/>
    <mergeCell ref="G49:H61"/>
    <mergeCell ref="A50:F50"/>
    <mergeCell ref="A51:F51"/>
    <mergeCell ref="A52:F52"/>
    <mergeCell ref="A53:F53"/>
    <mergeCell ref="A54:F54"/>
    <mergeCell ref="A55:F55"/>
    <mergeCell ref="A56:F56"/>
    <mergeCell ref="A57:F57"/>
  </mergeCells>
  <phoneticPr fontId="19" type="noConversion"/>
  <pageMargins left="0.51181102362204722" right="0.51181102362204722" top="0.59055118110236227" bottom="0.51181102362204722" header="0.31496062992125984" footer="0.31496062992125984"/>
  <pageSetup paperSize="9" scale="89" orientation="portrait" r:id="rId1"/>
  <headerFooter>
    <oddFooter>&amp;C&amp;"標楷體,標準"第 &amp;P 頁，共 &amp;N 頁</oddFooter>
  </headerFooter>
  <rowBreaks count="1" manualBreakCount="1">
    <brk id="33" max="7" man="1"/>
  </rowBreaks>
  <colBreaks count="1" manualBreakCount="1">
    <brk id="8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彈性特仕版</vt:lpstr>
      <vt:lpstr>彈性特仕版!Print_Area</vt:lpstr>
      <vt:lpstr>彈性特仕版!Print_Titles</vt:lpstr>
    </vt:vector>
  </TitlesOfParts>
  <Company>wang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楊賀強</cp:lastModifiedBy>
  <cp:lastPrinted>2016-01-07T07:26:06Z</cp:lastPrinted>
  <dcterms:created xsi:type="dcterms:W3CDTF">2013-08-06T00:46:02Z</dcterms:created>
  <dcterms:modified xsi:type="dcterms:W3CDTF">2023-04-24T02:37:44Z</dcterms:modified>
</cp:coreProperties>
</file>